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1" sheetId="1" r:id="rId5"/>
    <sheet state="visible" name="Sheet2" sheetId="2" r:id="rId6"/>
    <sheet state="visible" name="Sheet3" sheetId="3" r:id="rId7"/>
    <sheet state="visible" name="Sheet4" sheetId="4" r:id="rId8"/>
  </sheets>
  <definedNames/>
  <calcPr/>
  <extLst>
    <ext uri="GoogleSheetsCustomDataVersion2">
      <go:sheetsCustomData xmlns:go="http://customooxmlschemas.google.com/" r:id="rId9" roundtripDataChecksum="/Dm7124yfbxgsGzOzaK4Hwll2F1PuvxLCtxyv8bsOug="/>
    </ext>
  </extLst>
</workbook>
</file>

<file path=xl/sharedStrings.xml><?xml version="1.0" encoding="utf-8"?>
<sst xmlns="http://schemas.openxmlformats.org/spreadsheetml/2006/main" count="109" uniqueCount="75">
  <si>
    <t>FORWARD KINAMATICS</t>
  </si>
  <si>
    <t>INVERSE KINAMATICS</t>
  </si>
  <si>
    <t>IN</t>
  </si>
  <si>
    <t>OUT</t>
  </si>
  <si>
    <t xml:space="preserve">IN </t>
  </si>
  <si>
    <t>degrees</t>
  </si>
  <si>
    <t>radians</t>
  </si>
  <si>
    <r>
      <rPr>
        <rFont val="Calibri"/>
        <i/>
        <color rgb="FF366092"/>
        <sz val="11.0"/>
      </rPr>
      <t xml:space="preserve">* excell uses wrong order for atan2 - </t>
    </r>
    <r>
      <rPr>
        <rFont val="Calibri"/>
        <b/>
        <i/>
        <color rgb="FF366092"/>
        <sz val="11.0"/>
      </rPr>
      <t>note the order is (y,x)</t>
    </r>
    <r>
      <rPr>
        <rFont val="Calibri"/>
        <i/>
        <color rgb="FF366092"/>
        <sz val="11.0"/>
      </rPr>
      <t xml:space="preserve"> instead of the correct formula (x.y)</t>
    </r>
  </si>
  <si>
    <t>J1  *  ( -170 / 170 )</t>
  </si>
  <si>
    <t>X</t>
  </si>
  <si>
    <t>J1</t>
  </si>
  <si>
    <t>J2 * ( -42  /  90 )</t>
  </si>
  <si>
    <t>Y</t>
  </si>
  <si>
    <t>J2</t>
  </si>
  <si>
    <t>J3 * ( -89  / 52 )</t>
  </si>
  <si>
    <t>Z</t>
  </si>
  <si>
    <t>J3</t>
  </si>
  <si>
    <t>J4 * ( -165  / 165 )</t>
  </si>
  <si>
    <t>Rz</t>
  </si>
  <si>
    <t>J4</t>
  </si>
  <si>
    <t>J5 * ( -105  / 105 )</t>
  </si>
  <si>
    <t>Ry</t>
  </si>
  <si>
    <t>J5</t>
  </si>
  <si>
    <t>J6 * ( -155  / 155 )</t>
  </si>
  <si>
    <t>Rx</t>
  </si>
  <si>
    <t>J6</t>
  </si>
  <si>
    <t>DH params</t>
  </si>
  <si>
    <t>joint</t>
  </si>
  <si>
    <t>Θ</t>
  </si>
  <si>
    <t>α</t>
  </si>
  <si>
    <t>d</t>
  </si>
  <si>
    <t>a</t>
  </si>
  <si>
    <t>TOOL FRAME</t>
  </si>
  <si>
    <t>CALC WRIST CENTER - FIND J1 ANGLE</t>
  </si>
  <si>
    <t>R0-5 @ J1 ZERO</t>
  </si>
  <si>
    <t>USE J1,J2,J3 ANGLES TO FIND J3 ORENTATION</t>
  </si>
  <si>
    <t>R 0-6(T) reverse kin ZYX</t>
  </si>
  <si>
    <t>R 0-2</t>
  </si>
  <si>
    <t>yaw (RZ)</t>
  </si>
  <si>
    <t>L1</t>
  </si>
  <si>
    <t>pitch (RY)</t>
  </si>
  <si>
    <t>L2</t>
  </si>
  <si>
    <t>roll (RX)</t>
  </si>
  <si>
    <t>L3</t>
  </si>
  <si>
    <t>L4</t>
  </si>
  <si>
    <t>ΘB</t>
  </si>
  <si>
    <t>ΘC</t>
  </si>
  <si>
    <t>ΘD</t>
  </si>
  <si>
    <t>R 0-3</t>
  </si>
  <si>
    <t>ΘE</t>
  </si>
  <si>
    <t>J2 ∠</t>
  </si>
  <si>
    <t>INVERT TOOL FRAME</t>
  </si>
  <si>
    <t>J3 ∠</t>
  </si>
  <si>
    <t>R 0-3 transposed</t>
  </si>
  <si>
    <t>R 0-6 reverse kin</t>
  </si>
  <si>
    <t>R 3-6 (spherical wrist  orietation)</t>
  </si>
  <si>
    <t>R 0-4</t>
  </si>
  <si>
    <t>R 0-6 negate</t>
  </si>
  <si>
    <t>R 0-5    (center spherica wrist)</t>
  </si>
  <si>
    <t>R 0-5 reverse kin    (center spherica wrist)</t>
  </si>
  <si>
    <t>R 0-6</t>
  </si>
  <si>
    <t>WRIST CONF.</t>
  </si>
  <si>
    <t>CALCULATE J1 ANGLE</t>
  </si>
  <si>
    <t>J1 ∠</t>
  </si>
  <si>
    <t>R 0-T</t>
  </si>
  <si>
    <t>INPUT</t>
  </si>
  <si>
    <t>Z    =</t>
  </si>
  <si>
    <t>Y    =</t>
  </si>
  <si>
    <t>X    =</t>
  </si>
  <si>
    <t>rZ</t>
  </si>
  <si>
    <t>rZY</t>
  </si>
  <si>
    <t>rY</t>
  </si>
  <si>
    <t>rZYX</t>
  </si>
  <si>
    <t>rX</t>
  </si>
  <si>
    <t>OUTPUT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</si>
</sst>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00"/>
    <numFmt numFmtId="165" formatCode="0.00000"/>
    <numFmt numFmtId="166" formatCode="0.0"/>
  </numFmts>
  <fonts count="12">
    <font>
      <sz val="11.0"/>
      <color theme="1"/>
      <name val="Calibri"/>
      <scheme val="minor"/>
    </font>
    <font>
      <b/>
      <u/>
      <sz val="11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u/>
      <sz val="11.0"/>
      <color theme="1"/>
      <name val="Calibri"/>
    </font>
    <font>
      <i/>
      <sz val="11.0"/>
      <color rgb="FF366092"/>
      <name val="Calibri"/>
    </font>
    <font>
      <sz val="10.0"/>
      <color theme="1"/>
      <name val="Calibri"/>
    </font>
    <font>
      <sz val="10.0"/>
      <color rgb="FF000000"/>
      <name val="Arial"/>
    </font>
    <font>
      <sz val="9.0"/>
      <color theme="1"/>
      <name val="Calibri"/>
    </font>
    <font>
      <b/>
      <sz val="14.0"/>
      <color theme="1"/>
      <name val="Calibri"/>
    </font>
    <font>
      <sz val="8.0"/>
      <color theme="1"/>
      <name val="Calibri"/>
    </font>
    <font>
      <u/>
      <sz val="11.0"/>
      <color theme="10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8DB3E2"/>
        <bgColor rgb="FF8DB3E2"/>
      </patternFill>
    </fill>
    <fill>
      <patternFill patternType="solid">
        <fgColor rgb="FFBFBFBF"/>
        <bgColor rgb="FFBFBFBF"/>
      </patternFill>
    </fill>
    <fill>
      <patternFill patternType="solid">
        <fgColor rgb="FFC2D69B"/>
        <bgColor rgb="FFC2D69B"/>
      </patternFill>
    </fill>
    <fill>
      <patternFill patternType="solid">
        <fgColor rgb="FFC4BD97"/>
        <bgColor rgb="FFC4BD97"/>
      </patternFill>
    </fill>
    <fill>
      <patternFill patternType="solid">
        <fgColor rgb="FFF2F2F2"/>
        <bgColor rgb="FFF2F2F2"/>
      </patternFill>
    </fill>
  </fills>
  <borders count="16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64">
    <xf borderId="0" fillId="0" fontId="0" numFmtId="0" xfId="0" applyAlignment="1" applyFont="1">
      <alignment readingOrder="0" shrinkToFit="0" vertical="bottom" wrapText="0"/>
    </xf>
    <xf borderId="1" fillId="2" fontId="1" numFmtId="164" xfId="0" applyBorder="1" applyFill="1" applyFont="1" applyNumberFormat="1"/>
    <xf borderId="1" fillId="2" fontId="2" numFmtId="164" xfId="0" applyBorder="1" applyFont="1" applyNumberFormat="1"/>
    <xf borderId="1" fillId="2" fontId="3" numFmtId="164" xfId="0" applyBorder="1" applyFont="1" applyNumberFormat="1"/>
    <xf borderId="1" fillId="3" fontId="3" numFmtId="164" xfId="0" applyBorder="1" applyFill="1" applyFont="1" applyNumberFormat="1"/>
    <xf borderId="1" fillId="4" fontId="4" numFmtId="164" xfId="0" applyBorder="1" applyFill="1" applyFont="1" applyNumberFormat="1"/>
    <xf borderId="1" fillId="4" fontId="3" numFmtId="164" xfId="0" applyBorder="1" applyFont="1" applyNumberFormat="1"/>
    <xf borderId="1" fillId="4" fontId="3" numFmtId="164" xfId="0" applyAlignment="1" applyBorder="1" applyFont="1" applyNumberFormat="1">
      <alignment horizontal="center"/>
    </xf>
    <xf borderId="0" fillId="0" fontId="3" numFmtId="164" xfId="0" applyFont="1" applyNumberFormat="1"/>
    <xf borderId="0" fillId="0" fontId="3" numFmtId="164" xfId="0" applyAlignment="1" applyFont="1" applyNumberFormat="1">
      <alignment horizontal="center"/>
    </xf>
    <xf borderId="0" fillId="0" fontId="5" numFmtId="164" xfId="0" applyAlignment="1" applyFont="1" applyNumberFormat="1">
      <alignment horizontal="left" shrinkToFit="0" vertical="top" wrapText="1"/>
    </xf>
    <xf borderId="0" fillId="0" fontId="6" numFmtId="164" xfId="0" applyAlignment="1" applyFont="1" applyNumberFormat="1">
      <alignment horizontal="center"/>
    </xf>
    <xf borderId="2" fillId="4" fontId="3" numFmtId="164" xfId="0" applyAlignment="1" applyBorder="1" applyFont="1" applyNumberFormat="1">
      <alignment horizontal="center"/>
    </xf>
    <xf borderId="0" fillId="0" fontId="2" numFmtId="164" xfId="0" applyAlignment="1" applyFont="1" applyNumberFormat="1">
      <alignment horizontal="center"/>
    </xf>
    <xf borderId="2" fillId="5" fontId="3" numFmtId="164" xfId="0" applyAlignment="1" applyBorder="1" applyFill="1" applyFont="1" applyNumberFormat="1">
      <alignment horizontal="center"/>
    </xf>
    <xf borderId="0" fillId="0" fontId="7" numFmtId="164" xfId="0" applyFont="1" applyNumberFormat="1"/>
    <xf borderId="0" fillId="0" fontId="3" numFmtId="164" xfId="0" applyAlignment="1" applyFont="1" applyNumberFormat="1">
      <alignment horizontal="center" shrinkToFit="0" wrapText="1"/>
    </xf>
    <xf borderId="0" fillId="0" fontId="3" numFmtId="164" xfId="0" applyAlignment="1" applyFont="1" applyNumberFormat="1">
      <alignment shrinkToFit="0" wrapText="1"/>
    </xf>
    <xf borderId="1" fillId="3" fontId="3" numFmtId="164" xfId="0" applyAlignment="1" applyBorder="1" applyFont="1" applyNumberFormat="1">
      <alignment shrinkToFit="0" wrapText="1"/>
    </xf>
    <xf borderId="0" fillId="0" fontId="8" numFmtId="164" xfId="0" applyAlignment="1" applyFont="1" applyNumberFormat="1">
      <alignment horizontal="left" vertical="center"/>
    </xf>
    <xf borderId="3" fillId="0" fontId="3" numFmtId="164" xfId="0" applyAlignment="1" applyBorder="1" applyFont="1" applyNumberFormat="1">
      <alignment horizontal="center"/>
    </xf>
    <xf borderId="4" fillId="6" fontId="9" numFmtId="164" xfId="0" applyAlignment="1" applyBorder="1" applyFill="1" applyFont="1" applyNumberFormat="1">
      <alignment horizontal="center"/>
    </xf>
    <xf borderId="5" fillId="6" fontId="9" numFmtId="164" xfId="0" applyAlignment="1" applyBorder="1" applyFont="1" applyNumberFormat="1">
      <alignment horizontal="center"/>
    </xf>
    <xf borderId="0" fillId="0" fontId="2" numFmtId="164" xfId="0" applyAlignment="1" applyFont="1" applyNumberFormat="1">
      <alignment horizontal="left"/>
    </xf>
    <xf borderId="0" fillId="0" fontId="2" numFmtId="164" xfId="0" applyAlignment="1" applyFont="1" applyNumberFormat="1">
      <alignment horizontal="left" vertical="center"/>
    </xf>
    <xf borderId="6" fillId="6" fontId="2" numFmtId="164" xfId="0" applyAlignment="1" applyBorder="1" applyFont="1" applyNumberFormat="1">
      <alignment horizontal="center"/>
    </xf>
    <xf borderId="2" fillId="0" fontId="3" numFmtId="164" xfId="0" applyAlignment="1" applyBorder="1" applyFont="1" applyNumberFormat="1">
      <alignment horizontal="center"/>
    </xf>
    <xf borderId="7" fillId="0" fontId="3" numFmtId="164" xfId="0" applyAlignment="1" applyBorder="1" applyFont="1" applyNumberFormat="1">
      <alignment horizontal="center"/>
    </xf>
    <xf borderId="0" fillId="0" fontId="3" numFmtId="164" xfId="0" applyAlignment="1" applyFont="1" applyNumberFormat="1">
      <alignment horizontal="right"/>
    </xf>
    <xf borderId="2" fillId="5" fontId="3" numFmtId="164" xfId="0" applyBorder="1" applyFont="1" applyNumberFormat="1"/>
    <xf borderId="2" fillId="0" fontId="3" numFmtId="164" xfId="0" applyBorder="1" applyFont="1" applyNumberFormat="1"/>
    <xf borderId="2" fillId="0" fontId="2" numFmtId="164" xfId="0" applyAlignment="1" applyBorder="1" applyFont="1" applyNumberFormat="1">
      <alignment horizontal="center"/>
    </xf>
    <xf borderId="2" fillId="0" fontId="3" numFmtId="164" xfId="0" applyAlignment="1" applyBorder="1" applyFont="1" applyNumberFormat="1">
      <alignment horizontal="right"/>
    </xf>
    <xf borderId="8" fillId="6" fontId="2" numFmtId="164" xfId="0" applyAlignment="1" applyBorder="1" applyFont="1" applyNumberFormat="1">
      <alignment horizontal="center"/>
    </xf>
    <xf borderId="9" fillId="0" fontId="3" numFmtId="164" xfId="0" applyAlignment="1" applyBorder="1" applyFont="1" applyNumberFormat="1">
      <alignment horizontal="center"/>
    </xf>
    <xf borderId="10" fillId="0" fontId="3" numFmtId="164" xfId="0" applyAlignment="1" applyBorder="1" applyFont="1" applyNumberFormat="1">
      <alignment horizontal="center"/>
    </xf>
    <xf borderId="2" fillId="0" fontId="2" numFmtId="164" xfId="0" applyAlignment="1" applyBorder="1" applyFont="1" applyNumberFormat="1">
      <alignment horizontal="right"/>
    </xf>
    <xf borderId="3" fillId="0" fontId="3" numFmtId="164" xfId="0" applyBorder="1" applyFont="1" applyNumberFormat="1"/>
    <xf borderId="4" fillId="0" fontId="3" numFmtId="164" xfId="0" applyBorder="1" applyFont="1" applyNumberFormat="1"/>
    <xf borderId="5" fillId="0" fontId="3" numFmtId="164" xfId="0" applyBorder="1" applyFont="1" applyNumberFormat="1"/>
    <xf borderId="6" fillId="0" fontId="3" numFmtId="164" xfId="0" applyBorder="1" applyFont="1" applyNumberFormat="1"/>
    <xf borderId="7" fillId="0" fontId="3" numFmtId="164" xfId="0" applyBorder="1" applyFont="1" applyNumberFormat="1"/>
    <xf borderId="8" fillId="0" fontId="3" numFmtId="164" xfId="0" applyBorder="1" applyFont="1" applyNumberFormat="1"/>
    <xf borderId="9" fillId="0" fontId="3" numFmtId="164" xfId="0" applyBorder="1" applyFont="1" applyNumberFormat="1"/>
    <xf borderId="10" fillId="0" fontId="3" numFmtId="164" xfId="0" applyBorder="1" applyFont="1" applyNumberFormat="1"/>
    <xf borderId="11" fillId="0" fontId="3" numFmtId="164" xfId="0" applyBorder="1" applyFont="1" applyNumberFormat="1"/>
    <xf borderId="12" fillId="0" fontId="3" numFmtId="164" xfId="0" applyBorder="1" applyFont="1" applyNumberFormat="1"/>
    <xf borderId="13" fillId="0" fontId="3" numFmtId="164" xfId="0" applyBorder="1" applyFont="1" applyNumberFormat="1"/>
    <xf borderId="14" fillId="0" fontId="3" numFmtId="164" xfId="0" applyBorder="1" applyFont="1" applyNumberFormat="1"/>
    <xf borderId="15" fillId="0" fontId="3" numFmtId="164" xfId="0" applyBorder="1" applyFont="1" applyNumberFormat="1"/>
    <xf borderId="0" fillId="0" fontId="3" numFmtId="164" xfId="0" applyAlignment="1" applyFont="1" applyNumberFormat="1">
      <alignment horizontal="left"/>
    </xf>
    <xf borderId="0" fillId="0" fontId="10" numFmtId="164" xfId="0" applyAlignment="1" applyFont="1" applyNumberFormat="1">
      <alignment horizontal="center"/>
    </xf>
    <xf borderId="0" fillId="0" fontId="2" numFmtId="164" xfId="0" applyFont="1" applyNumberFormat="1"/>
    <xf borderId="1" fillId="3" fontId="3" numFmtId="164" xfId="0" applyAlignment="1" applyBorder="1" applyFont="1" applyNumberFormat="1">
      <alignment horizontal="center"/>
    </xf>
    <xf borderId="0" fillId="0" fontId="11" numFmtId="164" xfId="0" applyFont="1" applyNumberFormat="1"/>
    <xf borderId="0" fillId="0" fontId="3" numFmtId="165" xfId="0" applyFont="1" applyNumberFormat="1"/>
    <xf borderId="0" fillId="0" fontId="2" numFmtId="165" xfId="0" applyFont="1" applyNumberFormat="1"/>
    <xf borderId="2" fillId="0" fontId="3" numFmtId="165" xfId="0" applyBorder="1" applyFont="1" applyNumberFormat="1"/>
    <xf borderId="0" fillId="0" fontId="3" numFmtId="165" xfId="0" applyAlignment="1" applyFont="1" applyNumberFormat="1">
      <alignment horizontal="right"/>
    </xf>
    <xf borderId="0" fillId="0" fontId="3" numFmtId="2" xfId="0" applyFont="1" applyNumberFormat="1"/>
    <xf borderId="0" fillId="0" fontId="9" numFmtId="164" xfId="0" applyAlignment="1" applyFont="1" applyNumberFormat="1">
      <alignment horizontal="center"/>
    </xf>
    <xf borderId="0" fillId="0" fontId="2" numFmtId="1" xfId="0" applyAlignment="1" applyFont="1" applyNumberFormat="1">
      <alignment horizontal="center"/>
    </xf>
    <xf borderId="0" fillId="0" fontId="3" numFmtId="1" xfId="0" applyAlignment="1" applyFont="1" applyNumberFormat="1">
      <alignment horizontal="center"/>
    </xf>
    <xf borderId="0" fillId="0" fontId="3" numFmtId="166" xfId="0" applyAlignment="1" applyFont="1" applyNumberForma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5.png"/><Relationship Id="rId3" Type="http://schemas.openxmlformats.org/officeDocument/2006/relationships/image" Target="../media/image1.png"/><Relationship Id="rId4" Type="http://schemas.openxmlformats.org/officeDocument/2006/relationships/image" Target="../media/image3.png"/><Relationship Id="rId5" Type="http://schemas.openxmlformats.org/officeDocument/2006/relationships/image" Target="../media/image7.png"/><Relationship Id="rId6" Type="http://schemas.openxmlformats.org/officeDocument/2006/relationships/image" Target="../media/image2.png"/><Relationship Id="rId7" Type="http://schemas.openxmlformats.org/officeDocument/2006/relationships/image" Target="../media/image13.png"/><Relationship Id="rId8" Type="http://schemas.openxmlformats.org/officeDocument/2006/relationships/image" Target="../media/image6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9.png"/><Relationship Id="rId2" Type="http://schemas.openxmlformats.org/officeDocument/2006/relationships/image" Target="../media/image8.png"/><Relationship Id="rId3" Type="http://schemas.openxmlformats.org/officeDocument/2006/relationships/image" Target="../media/image10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666750</xdr:colOff>
      <xdr:row>62</xdr:row>
      <xdr:rowOff>114300</xdr:rowOff>
    </xdr:from>
    <xdr:ext cx="5495925" cy="5229225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85725</xdr:colOff>
      <xdr:row>2</xdr:row>
      <xdr:rowOff>161925</xdr:rowOff>
    </xdr:from>
    <xdr:ext cx="1133475" cy="108585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561975</xdr:colOff>
      <xdr:row>3</xdr:row>
      <xdr:rowOff>28575</xdr:rowOff>
    </xdr:from>
    <xdr:ext cx="3000375" cy="971550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114300</xdr:colOff>
      <xdr:row>19</xdr:row>
      <xdr:rowOff>57150</xdr:rowOff>
    </xdr:from>
    <xdr:ext cx="1847850" cy="885825"/>
    <xdr:pic>
      <xdr:nvPicPr>
        <xdr:cNvPr id="0" name="image3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190500</xdr:colOff>
      <xdr:row>11</xdr:row>
      <xdr:rowOff>161925</xdr:rowOff>
    </xdr:from>
    <xdr:ext cx="1638300" cy="666750"/>
    <xdr:pic>
      <xdr:nvPicPr>
        <xdr:cNvPr id="0" name="image7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114300</xdr:colOff>
      <xdr:row>4</xdr:row>
      <xdr:rowOff>66675</xdr:rowOff>
    </xdr:from>
    <xdr:ext cx="2305050" cy="990600"/>
    <xdr:pic>
      <xdr:nvPicPr>
        <xdr:cNvPr id="0" name="image2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866775</xdr:colOff>
      <xdr:row>25</xdr:row>
      <xdr:rowOff>76200</xdr:rowOff>
    </xdr:from>
    <xdr:ext cx="3695700" cy="1933575"/>
    <xdr:pic>
      <xdr:nvPicPr>
        <xdr:cNvPr id="0" name="image13.pn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47625</xdr:colOff>
      <xdr:row>12</xdr:row>
      <xdr:rowOff>123825</xdr:rowOff>
    </xdr:from>
    <xdr:ext cx="2495550" cy="1019175"/>
    <xdr:pic>
      <xdr:nvPicPr>
        <xdr:cNvPr id="0" name="image6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133350</xdr:colOff>
      <xdr:row>1</xdr:row>
      <xdr:rowOff>95250</xdr:rowOff>
    </xdr:from>
    <xdr:ext cx="8067675" cy="1114425"/>
    <xdr:pic>
      <xdr:nvPicPr>
        <xdr:cNvPr id="0" name="image9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209550</xdr:colOff>
      <xdr:row>8</xdr:row>
      <xdr:rowOff>171450</xdr:rowOff>
    </xdr:from>
    <xdr:ext cx="6638925" cy="857250"/>
    <xdr:pic>
      <xdr:nvPicPr>
        <xdr:cNvPr id="0" name="image8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600075</xdr:colOff>
      <xdr:row>15</xdr:row>
      <xdr:rowOff>47625</xdr:rowOff>
    </xdr:from>
    <xdr:ext cx="2895600" cy="2800350"/>
    <xdr:pic>
      <xdr:nvPicPr>
        <xdr:cNvPr id="0" name="image10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142875</xdr:rowOff>
    </xdr:from>
    <xdr:ext cx="9772650" cy="7781925"/>
    <xdr:pic>
      <xdr:nvPicPr>
        <xdr:cNvPr id="0" name="image1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28575</xdr:rowOff>
    </xdr:from>
    <xdr:ext cx="7277100" cy="5429250"/>
    <xdr:pic>
      <xdr:nvPicPr>
        <xdr:cNvPr id="0" name="image1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19.14"/>
    <col customWidth="1" min="2" max="2" width="13.71"/>
    <col customWidth="1" min="3" max="3" width="13.14"/>
    <col customWidth="1" min="4" max="4" width="13.29"/>
    <col customWidth="1" min="5" max="5" width="12.43"/>
    <col customWidth="1" min="6" max="6" width="8.71"/>
    <col customWidth="1" min="7" max="7" width="13.57"/>
    <col customWidth="1" min="8" max="8" width="13.0"/>
    <col customWidth="1" min="9" max="9" width="12.29"/>
    <col customWidth="1" min="10" max="10" width="11.57"/>
    <col customWidth="1" min="11" max="11" width="3.14"/>
    <col customWidth="1" min="12" max="13" width="4.29"/>
    <col customWidth="1" min="14" max="14" width="10.29"/>
    <col customWidth="1" min="15" max="15" width="13.57"/>
    <col customWidth="1" min="16" max="16" width="13.43"/>
    <col customWidth="1" min="17" max="17" width="13.57"/>
    <col customWidth="1" min="18" max="18" width="13.71"/>
    <col customWidth="1" min="19" max="20" width="11.86"/>
    <col customWidth="1" min="21" max="21" width="12.29"/>
    <col customWidth="1" min="22" max="22" width="11.57"/>
    <col customWidth="1" min="23" max="23" width="11.14"/>
    <col customWidth="1" min="24" max="24" width="10.71"/>
    <col customWidth="1" min="25" max="25" width="10.86"/>
    <col customWidth="1" min="26" max="26" width="10.71"/>
    <col customWidth="1" min="27" max="27" width="10.43"/>
    <col customWidth="1" min="28" max="28" width="9.71"/>
    <col customWidth="1" min="29" max="29" width="11.14"/>
    <col customWidth="1" min="30" max="30" width="12.14"/>
    <col customWidth="1" min="31" max="32" width="12.57"/>
    <col customWidth="1" min="33" max="37" width="8.86"/>
  </cols>
  <sheetData>
    <row r="1" ht="14.25" customHeight="1">
      <c r="A1" s="1" t="s">
        <v>0</v>
      </c>
      <c r="B1" s="2"/>
      <c r="C1" s="2"/>
      <c r="D1" s="3"/>
      <c r="E1" s="3"/>
      <c r="F1" s="3"/>
      <c r="G1" s="3"/>
      <c r="H1" s="3"/>
      <c r="I1" s="3"/>
      <c r="J1" s="3"/>
      <c r="K1" s="3"/>
      <c r="L1" s="4"/>
      <c r="M1" s="5" t="s">
        <v>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  <c r="AG1" s="8"/>
      <c r="AH1" s="8"/>
      <c r="AI1" s="8"/>
      <c r="AJ1" s="8"/>
      <c r="AK1" s="8"/>
    </row>
    <row r="2" ht="14.25" customHeight="1">
      <c r="A2" s="9"/>
      <c r="B2" s="9" t="s">
        <v>2</v>
      </c>
      <c r="C2" s="8"/>
      <c r="D2" s="8"/>
      <c r="E2" s="9" t="s">
        <v>3</v>
      </c>
      <c r="F2" s="8"/>
      <c r="G2" s="8"/>
      <c r="H2" s="8"/>
      <c r="I2" s="8"/>
      <c r="J2" s="8"/>
      <c r="K2" s="8"/>
      <c r="L2" s="4"/>
      <c r="M2" s="8"/>
      <c r="N2" s="8"/>
      <c r="O2" s="9" t="s">
        <v>4</v>
      </c>
      <c r="P2" s="9"/>
      <c r="Q2" s="9" t="s">
        <v>3</v>
      </c>
      <c r="R2" s="8"/>
      <c r="S2" s="9"/>
      <c r="T2" s="8"/>
      <c r="U2" s="8"/>
      <c r="V2" s="8"/>
      <c r="W2" s="8"/>
      <c r="X2" s="9"/>
      <c r="Y2" s="9"/>
      <c r="Z2" s="9"/>
      <c r="AA2" s="9"/>
      <c r="AB2" s="9"/>
      <c r="AC2" s="8"/>
      <c r="AD2" s="9"/>
      <c r="AE2" s="9"/>
      <c r="AF2" s="8"/>
      <c r="AG2" s="8"/>
      <c r="AH2" s="8"/>
      <c r="AI2" s="8"/>
      <c r="AJ2" s="8"/>
      <c r="AK2" s="8"/>
    </row>
    <row r="3" ht="14.25" customHeight="1">
      <c r="A3" s="9"/>
      <c r="B3" s="8" t="s">
        <v>5</v>
      </c>
      <c r="C3" s="8" t="s">
        <v>6</v>
      </c>
      <c r="D3" s="8"/>
      <c r="E3" s="8" t="s">
        <v>5</v>
      </c>
      <c r="F3" s="8" t="s">
        <v>6</v>
      </c>
      <c r="G3" s="10" t="s">
        <v>7</v>
      </c>
      <c r="K3" s="8"/>
      <c r="L3" s="4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8"/>
      <c r="AD3" s="9"/>
      <c r="AE3" s="8"/>
      <c r="AF3" s="8"/>
      <c r="AG3" s="8"/>
      <c r="AH3" s="8"/>
      <c r="AI3" s="8"/>
      <c r="AJ3" s="8"/>
      <c r="AK3" s="8"/>
    </row>
    <row r="4" ht="14.25" customHeight="1">
      <c r="A4" s="11" t="s">
        <v>8</v>
      </c>
      <c r="B4" s="12">
        <v>0.0</v>
      </c>
      <c r="C4" s="9">
        <f t="shared" ref="C4:C9" si="1">RADIANS(B4)</f>
        <v>0</v>
      </c>
      <c r="D4" s="13" t="s">
        <v>9</v>
      </c>
      <c r="E4" s="14">
        <f t="shared" ref="E4:E6" si="2">J54</f>
        <v>286.83</v>
      </c>
      <c r="F4" s="8"/>
      <c r="K4" s="8"/>
      <c r="L4" s="4"/>
      <c r="M4" s="9"/>
      <c r="N4" s="13" t="s">
        <v>9</v>
      </c>
      <c r="O4" s="14">
        <v>286.83000000000004</v>
      </c>
      <c r="P4" s="13" t="s">
        <v>10</v>
      </c>
      <c r="Q4" s="12">
        <f>O52</f>
        <v>0</v>
      </c>
      <c r="R4" s="8"/>
      <c r="S4" s="8"/>
      <c r="T4" s="15"/>
      <c r="U4" s="8"/>
      <c r="V4" s="9"/>
      <c r="W4" s="8"/>
      <c r="X4" s="8"/>
      <c r="Y4" s="9"/>
      <c r="Z4" s="9"/>
      <c r="AA4" s="9"/>
      <c r="AB4" s="9"/>
      <c r="AC4" s="8"/>
      <c r="AD4" s="9"/>
      <c r="AE4" s="8"/>
      <c r="AF4" s="8"/>
      <c r="AG4" s="8"/>
      <c r="AH4" s="8"/>
      <c r="AI4" s="8"/>
      <c r="AJ4" s="8"/>
      <c r="AK4" s="8"/>
    </row>
    <row r="5" ht="14.25" customHeight="1">
      <c r="A5" s="11" t="s">
        <v>11</v>
      </c>
      <c r="B5" s="12">
        <v>0.0</v>
      </c>
      <c r="C5" s="9">
        <f t="shared" si="1"/>
        <v>0</v>
      </c>
      <c r="D5" s="13" t="s">
        <v>12</v>
      </c>
      <c r="E5" s="14">
        <f t="shared" si="2"/>
        <v>0</v>
      </c>
      <c r="F5" s="8"/>
      <c r="G5" s="9"/>
      <c r="H5" s="9"/>
      <c r="I5" s="8"/>
      <c r="J5" s="8"/>
      <c r="K5" s="8"/>
      <c r="L5" s="4"/>
      <c r="M5" s="13"/>
      <c r="N5" s="13" t="s">
        <v>12</v>
      </c>
      <c r="O5" s="14">
        <v>-6.046107624974043E-16</v>
      </c>
      <c r="P5" s="13" t="s">
        <v>13</v>
      </c>
      <c r="Q5" s="12">
        <f t="shared" ref="Q5:Q6" si="3">T24</f>
        <v>0.001292087591</v>
      </c>
      <c r="R5" s="8"/>
      <c r="S5" s="8"/>
      <c r="T5" s="8"/>
      <c r="U5" s="8"/>
      <c r="V5" s="9"/>
      <c r="W5" s="8"/>
      <c r="X5" s="8"/>
      <c r="Y5" s="9"/>
      <c r="Z5" s="9"/>
      <c r="AA5" s="9"/>
      <c r="AB5" s="9"/>
      <c r="AC5" s="8"/>
      <c r="AD5" s="9"/>
      <c r="AE5" s="8"/>
      <c r="AF5" s="8"/>
      <c r="AG5" s="8"/>
      <c r="AH5" s="8"/>
      <c r="AI5" s="8"/>
      <c r="AJ5" s="8"/>
      <c r="AK5" s="8"/>
    </row>
    <row r="6" ht="14.25" customHeight="1">
      <c r="A6" s="11" t="s">
        <v>14</v>
      </c>
      <c r="B6" s="12">
        <v>0.0</v>
      </c>
      <c r="C6" s="9">
        <f t="shared" si="1"/>
        <v>0</v>
      </c>
      <c r="D6" s="13" t="s">
        <v>15</v>
      </c>
      <c r="E6" s="14">
        <f t="shared" si="2"/>
        <v>433.77</v>
      </c>
      <c r="F6" s="8"/>
      <c r="G6" s="9"/>
      <c r="H6" s="9"/>
      <c r="I6" s="8"/>
      <c r="J6" s="8"/>
      <c r="K6" s="8"/>
      <c r="L6" s="4"/>
      <c r="M6" s="13"/>
      <c r="N6" s="13" t="s">
        <v>15</v>
      </c>
      <c r="O6" s="14">
        <v>435.52</v>
      </c>
      <c r="P6" s="13" t="s">
        <v>16</v>
      </c>
      <c r="Q6" s="12">
        <f t="shared" si="3"/>
        <v>-0.4516745661</v>
      </c>
      <c r="R6" s="8"/>
      <c r="S6" s="8"/>
      <c r="T6" s="8"/>
      <c r="U6" s="8"/>
      <c r="V6" s="8"/>
      <c r="W6" s="8"/>
      <c r="X6" s="8"/>
      <c r="Y6" s="9"/>
      <c r="Z6" s="9"/>
      <c r="AA6" s="9"/>
      <c r="AB6" s="9"/>
      <c r="AC6" s="8"/>
      <c r="AD6" s="9"/>
      <c r="AE6" s="8"/>
      <c r="AF6" s="8"/>
      <c r="AG6" s="8"/>
      <c r="AH6" s="8"/>
      <c r="AI6" s="8"/>
      <c r="AJ6" s="8"/>
      <c r="AK6" s="8"/>
    </row>
    <row r="7" ht="14.25" customHeight="1">
      <c r="A7" s="11" t="s">
        <v>17</v>
      </c>
      <c r="B7" s="12">
        <v>0.0</v>
      </c>
      <c r="C7" s="9">
        <f t="shared" si="1"/>
        <v>0</v>
      </c>
      <c r="D7" s="13" t="s">
        <v>18</v>
      </c>
      <c r="E7" s="14">
        <f t="shared" ref="E7:E9" si="4">DEGREES(F7)</f>
        <v>180</v>
      </c>
      <c r="F7" s="8">
        <f>ATAN2(G54/COS(F8),G55/COS(F8))</f>
        <v>3.141592654</v>
      </c>
      <c r="G7" s="8"/>
      <c r="H7" s="8"/>
      <c r="I7" s="8"/>
      <c r="J7" s="8"/>
      <c r="K7" s="8"/>
      <c r="L7" s="4"/>
      <c r="M7" s="13"/>
      <c r="N7" s="13" t="s">
        <v>18</v>
      </c>
      <c r="O7" s="14">
        <v>180.0</v>
      </c>
      <c r="P7" s="13" t="s">
        <v>19</v>
      </c>
      <c r="Q7" s="12">
        <f>IF(Q8&gt;0,-DEGREES(ATAN2(Z33,-Z34)),-DEGREES(ATAN2(-Z33,Z34)))</f>
        <v>0</v>
      </c>
      <c r="R7" s="8"/>
      <c r="S7" s="8"/>
      <c r="T7" s="8"/>
      <c r="U7" s="8"/>
      <c r="V7" s="8"/>
      <c r="W7" s="8"/>
      <c r="X7" s="8"/>
      <c r="Y7" s="9"/>
      <c r="Z7" s="9"/>
      <c r="AA7" s="9"/>
      <c r="AB7" s="9"/>
      <c r="AC7" s="8"/>
      <c r="AD7" s="8"/>
      <c r="AE7" s="8"/>
      <c r="AF7" s="8"/>
      <c r="AG7" s="8"/>
      <c r="AH7" s="8"/>
      <c r="AI7" s="8"/>
      <c r="AJ7" s="8"/>
      <c r="AK7" s="8"/>
    </row>
    <row r="8" ht="14.25" customHeight="1">
      <c r="A8" s="9" t="s">
        <v>20</v>
      </c>
      <c r="B8" s="12">
        <v>90.0</v>
      </c>
      <c r="C8" s="9">
        <f t="shared" si="1"/>
        <v>1.570796327</v>
      </c>
      <c r="D8" s="13" t="s">
        <v>21</v>
      </c>
      <c r="E8" s="14">
        <f t="shared" si="4"/>
        <v>0</v>
      </c>
      <c r="F8" s="8">
        <f>ATAN2((H56^2+I56^2)^0.5,-G56)</f>
        <v>0</v>
      </c>
      <c r="G8" s="8"/>
      <c r="H8" s="8"/>
      <c r="I8" s="8"/>
      <c r="J8" s="8"/>
      <c r="K8" s="8"/>
      <c r="L8" s="4"/>
      <c r="M8" s="13"/>
      <c r="N8" s="13" t="s">
        <v>21</v>
      </c>
      <c r="O8" s="14">
        <v>7.019583574323777E-15</v>
      </c>
      <c r="P8" s="13" t="s">
        <v>22</v>
      </c>
      <c r="Q8" s="12">
        <f>IF(AND(O49="F",DEGREES(ATAN2(Z35,+SQRT(1-(Z35^2))))&gt;0),DEGREES(ATAN2(Z35,+SQRT(1-(Z35^2)))),DEGREES(ATAN2(Z35,-SQRT(1-(Z35^2)))))</f>
        <v>90.45038248</v>
      </c>
      <c r="R8" s="8"/>
      <c r="S8" s="8"/>
      <c r="T8" s="8"/>
      <c r="U8" s="8"/>
      <c r="V8" s="8"/>
      <c r="W8" s="8"/>
      <c r="X8" s="8"/>
      <c r="Y8" s="9"/>
      <c r="Z8" s="9"/>
      <c r="AA8" s="9"/>
      <c r="AB8" s="9"/>
      <c r="AC8" s="8"/>
      <c r="AD8" s="9"/>
      <c r="AE8" s="8"/>
      <c r="AF8" s="8"/>
      <c r="AG8" s="8"/>
      <c r="AH8" s="8"/>
      <c r="AI8" s="8"/>
      <c r="AJ8" s="8"/>
      <c r="AK8" s="8"/>
    </row>
    <row r="9" ht="14.25" customHeight="1">
      <c r="A9" s="9" t="s">
        <v>23</v>
      </c>
      <c r="B9" s="12">
        <v>0.0</v>
      </c>
      <c r="C9" s="9">
        <f t="shared" si="1"/>
        <v>0</v>
      </c>
      <c r="D9" s="13" t="s">
        <v>24</v>
      </c>
      <c r="E9" s="14">
        <f t="shared" si="4"/>
        <v>180</v>
      </c>
      <c r="F9" s="8">
        <f>ATAN2(I56/COS(F8),H56/COS(F8))</f>
        <v>3.141592654</v>
      </c>
      <c r="G9" s="8"/>
      <c r="H9" s="8"/>
      <c r="I9" s="8"/>
      <c r="J9" s="8"/>
      <c r="K9" s="8"/>
      <c r="L9" s="4"/>
      <c r="M9" s="9"/>
      <c r="N9" s="13" t="s">
        <v>24</v>
      </c>
      <c r="O9" s="14">
        <v>180.0</v>
      </c>
      <c r="P9" s="13" t="s">
        <v>25</v>
      </c>
      <c r="Q9" s="12">
        <f>IF(Q8&gt;0, DEGREES(ATAN2(-X35,Y35)),DEGREES(ATAN2(X35,-Y35)))</f>
        <v>0</v>
      </c>
      <c r="R9" s="8"/>
      <c r="S9" s="8"/>
      <c r="T9" s="8"/>
      <c r="U9" s="8"/>
      <c r="V9" s="8"/>
      <c r="W9" s="8"/>
      <c r="X9" s="8"/>
      <c r="Y9" s="9"/>
      <c r="Z9" s="9"/>
      <c r="AA9" s="9"/>
      <c r="AB9" s="9"/>
      <c r="AC9" s="8"/>
      <c r="AD9" s="9"/>
      <c r="AE9" s="8"/>
      <c r="AF9" s="8"/>
      <c r="AG9" s="8"/>
      <c r="AH9" s="8"/>
      <c r="AI9" s="8"/>
      <c r="AJ9" s="8"/>
      <c r="AK9" s="8"/>
    </row>
    <row r="10" ht="14.25" customHeight="1">
      <c r="A10" s="16"/>
      <c r="B10" s="17"/>
      <c r="C10" s="16"/>
      <c r="D10" s="16"/>
      <c r="E10" s="16"/>
      <c r="F10" s="16"/>
      <c r="G10" s="8"/>
      <c r="H10" s="8"/>
      <c r="I10" s="8"/>
      <c r="J10" s="8"/>
      <c r="K10" s="8"/>
      <c r="L10" s="18"/>
      <c r="M10" s="17"/>
      <c r="N10" s="17"/>
      <c r="O10" s="17"/>
      <c r="P10" s="17"/>
      <c r="Q10" s="17"/>
      <c r="R10" s="17"/>
      <c r="S10" s="8"/>
      <c r="T10" s="17"/>
      <c r="U10" s="17"/>
      <c r="V10" s="16"/>
      <c r="W10" s="16"/>
      <c r="X10" s="16"/>
      <c r="Y10" s="16"/>
      <c r="Z10" s="9"/>
      <c r="AA10" s="16"/>
      <c r="AB10" s="9"/>
      <c r="AC10" s="17"/>
      <c r="AD10" s="9"/>
      <c r="AE10" s="8"/>
      <c r="AF10" s="8"/>
      <c r="AG10" s="8"/>
      <c r="AH10" s="17"/>
      <c r="AI10" s="17"/>
      <c r="AJ10" s="17"/>
      <c r="AK10" s="17"/>
    </row>
    <row r="11" ht="15.75" customHeight="1">
      <c r="A11" s="8" t="s">
        <v>26</v>
      </c>
      <c r="B11" s="9"/>
      <c r="C11" s="8"/>
      <c r="D11" s="8"/>
      <c r="E11" s="8"/>
      <c r="F11" s="8"/>
      <c r="G11" s="8"/>
      <c r="H11" s="8"/>
      <c r="I11" s="8"/>
      <c r="J11" s="8"/>
      <c r="K11" s="8"/>
      <c r="L11" s="4"/>
      <c r="M11" s="8"/>
      <c r="N11" s="8"/>
      <c r="O11" s="8"/>
      <c r="P11" s="8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8"/>
      <c r="AB11" s="9"/>
      <c r="AC11" s="8"/>
      <c r="AD11" s="9"/>
      <c r="AE11" s="8"/>
      <c r="AF11" s="8"/>
      <c r="AG11" s="8"/>
      <c r="AH11" s="8"/>
      <c r="AI11" s="8"/>
      <c r="AJ11" s="8"/>
      <c r="AK11" s="8"/>
    </row>
    <row r="12" ht="18.75" customHeight="1">
      <c r="A12" s="20" t="s">
        <v>27</v>
      </c>
      <c r="B12" s="21" t="s">
        <v>28</v>
      </c>
      <c r="C12" s="21" t="s">
        <v>29</v>
      </c>
      <c r="D12" s="21" t="s">
        <v>30</v>
      </c>
      <c r="E12" s="22" t="s">
        <v>31</v>
      </c>
      <c r="F12" s="8"/>
      <c r="G12" s="8"/>
      <c r="H12" s="8"/>
      <c r="I12" s="8"/>
      <c r="J12" s="9" t="s">
        <v>32</v>
      </c>
      <c r="K12" s="8"/>
      <c r="L12" s="4"/>
      <c r="M12" s="8"/>
      <c r="N12" s="23" t="s">
        <v>33</v>
      </c>
      <c r="O12" s="8"/>
      <c r="P12" s="8"/>
      <c r="Q12" s="8"/>
      <c r="R12" s="19"/>
      <c r="S12" s="8" t="s">
        <v>34</v>
      </c>
      <c r="T12" s="8"/>
      <c r="U12" s="8"/>
      <c r="V12" s="8"/>
      <c r="W12" s="19"/>
      <c r="X12" s="24" t="s">
        <v>35</v>
      </c>
      <c r="Y12" s="19"/>
      <c r="Z12" s="19"/>
      <c r="AA12" s="8"/>
      <c r="AB12" s="9"/>
      <c r="AC12" s="8"/>
      <c r="AD12" s="9"/>
      <c r="AE12" s="8"/>
      <c r="AF12" s="8"/>
      <c r="AG12" s="8"/>
      <c r="AH12" s="9"/>
      <c r="AI12" s="8"/>
      <c r="AJ12" s="8"/>
      <c r="AK12" s="8"/>
    </row>
    <row r="13" ht="14.25" customHeight="1">
      <c r="A13" s="25">
        <v>1.0</v>
      </c>
      <c r="B13" s="26">
        <f>C4</f>
        <v>0</v>
      </c>
      <c r="C13" s="26">
        <f>RADIANS(-90)</f>
        <v>-1.570796327</v>
      </c>
      <c r="D13" s="26">
        <v>169.77</v>
      </c>
      <c r="E13" s="27">
        <v>64.2</v>
      </c>
      <c r="F13" s="8"/>
      <c r="G13" s="28"/>
      <c r="H13" s="8"/>
      <c r="I13" s="28" t="s">
        <v>9</v>
      </c>
      <c r="J13" s="29">
        <v>0.0</v>
      </c>
      <c r="K13" s="28"/>
      <c r="L13" s="4"/>
      <c r="M13" s="8"/>
      <c r="N13" s="8" t="s">
        <v>36</v>
      </c>
      <c r="O13" s="8"/>
      <c r="P13" s="8"/>
      <c r="Q13" s="8"/>
      <c r="R13" s="8"/>
      <c r="S13" s="8" t="s">
        <v>9</v>
      </c>
      <c r="T13" s="8" t="s">
        <v>12</v>
      </c>
      <c r="U13" s="8"/>
      <c r="V13" s="8"/>
      <c r="W13" s="8"/>
      <c r="X13" s="8" t="s">
        <v>10</v>
      </c>
      <c r="Y13" s="8"/>
      <c r="Z13" s="8"/>
      <c r="AA13" s="8"/>
      <c r="AB13" s="9"/>
      <c r="AC13" s="8"/>
      <c r="AD13" s="9"/>
      <c r="AE13" s="8"/>
      <c r="AF13" s="8"/>
      <c r="AG13" s="8"/>
      <c r="AH13" s="9"/>
      <c r="AI13" s="8"/>
      <c r="AJ13" s="8"/>
      <c r="AK13" s="8"/>
    </row>
    <row r="14" ht="14.25" customHeight="1">
      <c r="A14" s="25">
        <v>2.0</v>
      </c>
      <c r="B14" s="26">
        <f>C5-RADIANS(90)</f>
        <v>-1.570796327</v>
      </c>
      <c r="C14" s="26">
        <f>RADIANS(0)</f>
        <v>0</v>
      </c>
      <c r="D14" s="26">
        <v>0.0</v>
      </c>
      <c r="E14" s="27">
        <v>305.0</v>
      </c>
      <c r="F14" s="8"/>
      <c r="G14" s="28"/>
      <c r="H14" s="8"/>
      <c r="I14" s="28" t="s">
        <v>12</v>
      </c>
      <c r="J14" s="29">
        <v>0.0</v>
      </c>
      <c r="K14" s="28"/>
      <c r="L14" s="4"/>
      <c r="M14" s="8"/>
      <c r="N14" s="30">
        <f>COS(RADIANS(O7))*COS(RADIANS(O8))</f>
        <v>-1</v>
      </c>
      <c r="O14" s="30">
        <f>COS(RADIANS(O7))*SIN(RADIANS(O8))*SIN(RADIANS(O9))-SIN(RADIANS(O7))*COS(RADIANS(O9))</f>
        <v>0</v>
      </c>
      <c r="P14" s="30">
        <f>COS(RADIANS(O7))*SIN(RADIANS(O8))*COS(RADIANS(O9))+SIN(RADIANS(O7))*SIN(RADIANS(O9))</f>
        <v>0</v>
      </c>
      <c r="Q14" s="30">
        <f t="shared" ref="Q14:Q16" si="5">O4</f>
        <v>286.83</v>
      </c>
      <c r="R14" s="8"/>
      <c r="S14" s="30">
        <f>(Q44*COS(RADIANS(-Q4)))-(Q45*SIN(RADIANS(-Q4)))</f>
        <v>286.83</v>
      </c>
      <c r="T14" s="30">
        <f>(Q45*COS(RADIANS(-Q4)))+(Q44*SIN(RADIANS(-Q4)))</f>
        <v>0</v>
      </c>
      <c r="U14" s="8"/>
      <c r="V14" s="8"/>
      <c r="W14" s="8"/>
      <c r="X14" s="30">
        <f>COS(RADIANS(Q4))</f>
        <v>1</v>
      </c>
      <c r="Y14" s="30">
        <f>-SIN(RADIANS(Q4))*COS(C13)</f>
        <v>0</v>
      </c>
      <c r="Z14" s="30">
        <f>SIN(RADIANS(Q4))*SIN(C13)</f>
        <v>0</v>
      </c>
      <c r="AA14" s="30">
        <f>E13*COS(RADIANS(Q4))</f>
        <v>64.2</v>
      </c>
      <c r="AB14" s="8"/>
      <c r="AC14" s="8"/>
      <c r="AD14" s="9"/>
      <c r="AE14" s="9"/>
      <c r="AF14" s="8"/>
      <c r="AG14" s="9"/>
      <c r="AH14" s="9"/>
      <c r="AI14" s="8"/>
      <c r="AJ14" s="8"/>
      <c r="AK14" s="8"/>
    </row>
    <row r="15" ht="14.25" customHeight="1">
      <c r="A15" s="25">
        <v>3.0</v>
      </c>
      <c r="B15" s="26">
        <f>C6+RADIANS(180)</f>
        <v>3.141592654</v>
      </c>
      <c r="C15" s="26">
        <f>RADIANS(90)</f>
        <v>1.570796327</v>
      </c>
      <c r="D15" s="26">
        <v>0.0</v>
      </c>
      <c r="E15" s="27">
        <v>0.0</v>
      </c>
      <c r="F15" s="8"/>
      <c r="G15" s="28"/>
      <c r="H15" s="8"/>
      <c r="I15" s="28" t="s">
        <v>15</v>
      </c>
      <c r="J15" s="29">
        <v>0.0</v>
      </c>
      <c r="K15" s="28"/>
      <c r="L15" s="4"/>
      <c r="M15" s="8"/>
      <c r="N15" s="30">
        <f>SIN(RADIANS(O7))*COS(RADIANS(O8))</f>
        <v>0</v>
      </c>
      <c r="O15" s="30">
        <f>SIN(RADIANS(O7))*SIN(RADIANS(O8))*SIN(RADIANS(O9))+COS(RADIANS(O7))*COS(RADIANS(O9))</f>
        <v>1</v>
      </c>
      <c r="P15" s="30">
        <f>SIN(RADIANS(O7))*SIN(RADIANS(O8))*COS(RADIANS(O9))-COS(RADIANS(O7))*SIN(RADIANS(O9))</f>
        <v>0</v>
      </c>
      <c r="Q15" s="30">
        <f t="shared" si="5"/>
        <v>0</v>
      </c>
      <c r="R15" s="8"/>
      <c r="S15" s="8"/>
      <c r="T15" s="8"/>
      <c r="U15" s="8"/>
      <c r="V15" s="8"/>
      <c r="W15" s="8"/>
      <c r="X15" s="30">
        <f>SIN(RADIANS(Q4))</f>
        <v>0</v>
      </c>
      <c r="Y15" s="30">
        <f>COS(RADIANS(Q4))*COS(C13)</f>
        <v>0</v>
      </c>
      <c r="Z15" s="30">
        <f>-COS(RADIANS(Q4))*SIN(C13)</f>
        <v>1</v>
      </c>
      <c r="AA15" s="30">
        <f>E13*SIN(RADIANS(Q4))</f>
        <v>0</v>
      </c>
      <c r="AB15" s="9"/>
      <c r="AC15" s="8" t="s">
        <v>37</v>
      </c>
      <c r="AD15" s="9"/>
      <c r="AE15" s="9"/>
      <c r="AF15" s="8"/>
      <c r="AG15" s="8"/>
      <c r="AH15" s="8"/>
      <c r="AI15" s="8"/>
      <c r="AJ15" s="8"/>
      <c r="AK15" s="8"/>
    </row>
    <row r="16" ht="17.25" customHeight="1">
      <c r="A16" s="25">
        <v>4.0</v>
      </c>
      <c r="B16" s="26">
        <f t="shared" ref="B16:B18" si="6">C7</f>
        <v>0</v>
      </c>
      <c r="C16" s="26">
        <f>RADIANS(-90)</f>
        <v>-1.570796327</v>
      </c>
      <c r="D16" s="26">
        <v>222.63</v>
      </c>
      <c r="E16" s="27">
        <v>0.0</v>
      </c>
      <c r="F16" s="8"/>
      <c r="G16" s="28"/>
      <c r="H16" s="8"/>
      <c r="I16" s="28" t="s">
        <v>38</v>
      </c>
      <c r="J16" s="29">
        <v>0.0</v>
      </c>
      <c r="K16" s="28"/>
      <c r="L16" s="4"/>
      <c r="M16" s="8"/>
      <c r="N16" s="30">
        <f>-SIN(RADIANS(O8))</f>
        <v>0</v>
      </c>
      <c r="O16" s="30">
        <f>COS(RADIANS(O8))*SIN(RADIANS(O9))</f>
        <v>0</v>
      </c>
      <c r="P16" s="30">
        <f>COS(RADIANS(O8))*COS(RADIANS(O9))</f>
        <v>-1</v>
      </c>
      <c r="Q16" s="30">
        <f t="shared" si="5"/>
        <v>435.52</v>
      </c>
      <c r="R16" s="8"/>
      <c r="S16" s="31" t="s">
        <v>39</v>
      </c>
      <c r="T16" s="30">
        <f>ABS(S14-E13)</f>
        <v>222.63</v>
      </c>
      <c r="U16" s="8"/>
      <c r="V16" s="8"/>
      <c r="W16" s="8"/>
      <c r="X16" s="30">
        <v>0.0</v>
      </c>
      <c r="Y16" s="30">
        <f>SIN(C13)</f>
        <v>-1</v>
      </c>
      <c r="Z16" s="30">
        <f>COS(C13)</f>
        <v>0</v>
      </c>
      <c r="AA16" s="30">
        <f>D13</f>
        <v>169.77</v>
      </c>
      <c r="AB16" s="9"/>
      <c r="AC16" s="32">
        <f t="array" ref="AC16:AF19">MMULT(X14:AA17,X20:AA23)</f>
        <v>0.00002255118269</v>
      </c>
      <c r="AD16" s="32">
        <v>0.9999999997457221</v>
      </c>
      <c r="AE16" s="32">
        <v>1.9613229575014996E-17</v>
      </c>
      <c r="AF16" s="32">
        <v>64.20687811072155</v>
      </c>
      <c r="AG16" s="9"/>
      <c r="AH16" s="9"/>
      <c r="AI16" s="8"/>
      <c r="AJ16" s="8"/>
      <c r="AK16" s="8"/>
    </row>
    <row r="17" ht="14.25" customHeight="1">
      <c r="A17" s="25">
        <v>5.0</v>
      </c>
      <c r="B17" s="26">
        <f t="shared" si="6"/>
        <v>1.570796327</v>
      </c>
      <c r="C17" s="26">
        <f>RADIANS(90)</f>
        <v>1.570796327</v>
      </c>
      <c r="D17" s="26">
        <v>0.0</v>
      </c>
      <c r="E17" s="27">
        <v>0.0</v>
      </c>
      <c r="F17" s="8"/>
      <c r="G17" s="28"/>
      <c r="H17" s="8"/>
      <c r="I17" s="28" t="s">
        <v>40</v>
      </c>
      <c r="J17" s="29">
        <v>0.0</v>
      </c>
      <c r="K17" s="28"/>
      <c r="L17" s="4"/>
      <c r="M17" s="8"/>
      <c r="N17" s="30">
        <v>0.0</v>
      </c>
      <c r="O17" s="30">
        <v>0.0</v>
      </c>
      <c r="P17" s="30">
        <v>0.0</v>
      </c>
      <c r="Q17" s="30">
        <v>1.0</v>
      </c>
      <c r="R17" s="8"/>
      <c r="S17" s="31" t="s">
        <v>41</v>
      </c>
      <c r="T17" s="30">
        <f>SQRT(T16^2+T19^2)</f>
        <v>379.0246422</v>
      </c>
      <c r="U17" s="8"/>
      <c r="V17" s="8"/>
      <c r="W17" s="8"/>
      <c r="X17" s="30">
        <v>0.0</v>
      </c>
      <c r="Y17" s="30">
        <v>0.0</v>
      </c>
      <c r="Z17" s="30">
        <v>0.0</v>
      </c>
      <c r="AA17" s="30">
        <v>1.0</v>
      </c>
      <c r="AB17" s="9"/>
      <c r="AC17" s="32">
        <v>-6.123278224332098E-17</v>
      </c>
      <c r="AD17" s="32">
        <v>-1.961184870834265E-17</v>
      </c>
      <c r="AE17" s="32">
        <v>1.0</v>
      </c>
      <c r="AF17" s="32">
        <v>-1.993516792292886E-14</v>
      </c>
      <c r="AG17" s="9"/>
      <c r="AH17" s="9"/>
      <c r="AI17" s="8"/>
      <c r="AJ17" s="8"/>
      <c r="AK17" s="8"/>
    </row>
    <row r="18" ht="14.25" customHeight="1">
      <c r="A18" s="33">
        <v>6.0</v>
      </c>
      <c r="B18" s="34">
        <f t="shared" si="6"/>
        <v>0</v>
      </c>
      <c r="C18" s="34">
        <f>RADIANS(0)</f>
        <v>0</v>
      </c>
      <c r="D18" s="34">
        <v>41.0</v>
      </c>
      <c r="E18" s="35">
        <v>0.0</v>
      </c>
      <c r="F18" s="8"/>
      <c r="G18" s="28"/>
      <c r="H18" s="8"/>
      <c r="I18" s="28" t="s">
        <v>42</v>
      </c>
      <c r="J18" s="29">
        <v>0.0</v>
      </c>
      <c r="K18" s="28"/>
      <c r="L18" s="4"/>
      <c r="M18" s="8"/>
      <c r="N18" s="8"/>
      <c r="O18" s="8"/>
      <c r="P18" s="8"/>
      <c r="Q18" s="8"/>
      <c r="R18" s="8"/>
      <c r="S18" s="31" t="s">
        <v>43</v>
      </c>
      <c r="T18" s="30">
        <f>SQRT(D16^2+E15^2)</f>
        <v>222.63</v>
      </c>
      <c r="U18" s="8"/>
      <c r="V18" s="8"/>
      <c r="W18" s="8"/>
      <c r="X18" s="8"/>
      <c r="Y18" s="8"/>
      <c r="Z18" s="8"/>
      <c r="AA18" s="8"/>
      <c r="AB18" s="9"/>
      <c r="AC18" s="32">
        <v>0.9999999997457221</v>
      </c>
      <c r="AD18" s="32">
        <v>-2.2551182693601453E-5</v>
      </c>
      <c r="AE18" s="32">
        <v>6.123233995736766E-17</v>
      </c>
      <c r="AF18" s="32">
        <v>474.7699999224452</v>
      </c>
      <c r="AG18" s="8"/>
      <c r="AH18" s="9"/>
      <c r="AI18" s="8"/>
      <c r="AJ18" s="8"/>
      <c r="AK18" s="8"/>
    </row>
    <row r="19" ht="14.25" customHeight="1">
      <c r="A19" s="9"/>
      <c r="B19" s="8"/>
      <c r="C19" s="8"/>
      <c r="D19" s="8"/>
      <c r="E19" s="8"/>
      <c r="F19" s="8"/>
      <c r="G19" s="8"/>
      <c r="H19" s="8"/>
      <c r="I19" s="8"/>
      <c r="J19" s="8"/>
      <c r="K19" s="8"/>
      <c r="L19" s="4"/>
      <c r="M19" s="8"/>
      <c r="N19" s="8" t="s">
        <v>32</v>
      </c>
      <c r="O19" s="8"/>
      <c r="P19" s="8"/>
      <c r="Q19" s="8"/>
      <c r="R19" s="8"/>
      <c r="S19" s="31" t="s">
        <v>44</v>
      </c>
      <c r="T19" s="30">
        <f>Q46-D13</f>
        <v>306.75</v>
      </c>
      <c r="U19" s="8"/>
      <c r="V19" s="8"/>
      <c r="W19" s="8"/>
      <c r="X19" s="8" t="s">
        <v>13</v>
      </c>
      <c r="Y19" s="8"/>
      <c r="Z19" s="8"/>
      <c r="AA19" s="8"/>
      <c r="AB19" s="9"/>
      <c r="AC19" s="32">
        <v>0.0</v>
      </c>
      <c r="AD19" s="32">
        <v>0.0</v>
      </c>
      <c r="AE19" s="36">
        <v>0.0</v>
      </c>
      <c r="AF19" s="36">
        <v>1.0</v>
      </c>
      <c r="AG19" s="8"/>
      <c r="AH19" s="8"/>
      <c r="AI19" s="8"/>
      <c r="AJ19" s="8"/>
      <c r="AK19" s="8"/>
    </row>
    <row r="20" ht="14.25" customHeight="1">
      <c r="A20" s="9"/>
      <c r="B20" s="8" t="s">
        <v>10</v>
      </c>
      <c r="C20" s="8"/>
      <c r="D20" s="8"/>
      <c r="E20" s="8"/>
      <c r="F20" s="8"/>
      <c r="G20" s="8"/>
      <c r="H20" s="8"/>
      <c r="I20" s="8"/>
      <c r="J20" s="8"/>
      <c r="K20" s="8"/>
      <c r="L20" s="4"/>
      <c r="M20" s="9"/>
      <c r="N20" s="30">
        <f>COS(RADIANS(J16))*COS(RADIANS(J17))</f>
        <v>1</v>
      </c>
      <c r="O20" s="30">
        <f>COS(RADIANS(J16))*SIN(RADIANS(J17))*SIN(RADIANS(J18))-SIN(RADIANS(J16))*COS(RADIANS(J18))</f>
        <v>0</v>
      </c>
      <c r="P20" s="30">
        <f>COS(RADIANS(J16))*SIN(RADIANS(J17))*COS(RADIANS(J18))+SIN(RADIANS(J16))*SIN(RADIANS(J18))</f>
        <v>0</v>
      </c>
      <c r="Q20" s="30">
        <f t="shared" ref="Q20:Q22" si="7">J13</f>
        <v>0</v>
      </c>
      <c r="R20" s="8"/>
      <c r="S20" s="31" t="s">
        <v>45</v>
      </c>
      <c r="T20" s="30">
        <f>DEGREES(ATAN(T16/T19))</f>
        <v>35.97102553</v>
      </c>
      <c r="U20" s="8"/>
      <c r="V20" s="8"/>
      <c r="W20" s="8"/>
      <c r="X20" s="30">
        <f>COS(RADIANS(Q5-90))</f>
        <v>0.00002255118269</v>
      </c>
      <c r="Y20" s="30">
        <f>-SIN(RADIANS(Q5-90))*COS(C14)</f>
        <v>0.9999999997</v>
      </c>
      <c r="Z20" s="30">
        <f>SIN(RADIANS(Q5-90))*SIN(C14)</f>
        <v>0</v>
      </c>
      <c r="AA20" s="30">
        <f>E14*COS(RADIANS(Q5-90))</f>
        <v>0.006878110722</v>
      </c>
      <c r="AB20" s="9"/>
      <c r="AC20" s="8"/>
      <c r="AD20" s="13"/>
      <c r="AE20" s="8"/>
      <c r="AF20" s="9"/>
      <c r="AG20" s="9"/>
      <c r="AH20" s="9"/>
      <c r="AI20" s="8"/>
      <c r="AJ20" s="8"/>
      <c r="AK20" s="8"/>
    </row>
    <row r="21" ht="14.25" customHeight="1">
      <c r="A21" s="9"/>
      <c r="B21" s="30">
        <f>COS(B13)</f>
        <v>1</v>
      </c>
      <c r="C21" s="30">
        <f>-SIN(B13)*COS(C13)</f>
        <v>0</v>
      </c>
      <c r="D21" s="30">
        <f>SIN(B13)*SIN(C13)</f>
        <v>0</v>
      </c>
      <c r="E21" s="30">
        <f>E13*COS(B13)</f>
        <v>64.2</v>
      </c>
      <c r="F21" s="8"/>
      <c r="G21" s="8"/>
      <c r="H21" s="8"/>
      <c r="I21" s="8"/>
      <c r="J21" s="8"/>
      <c r="K21" s="8"/>
      <c r="L21" s="4"/>
      <c r="M21" s="28"/>
      <c r="N21" s="30">
        <f>SIN(RADIANS(J16))*COS(RADIANS(J17))</f>
        <v>0</v>
      </c>
      <c r="O21" s="30">
        <f>SIN(RADIANS(J16))*SIN(RADIANS(J17))*SIN(RADIANS(J18))+COS(RADIANS(J16))*COS(RADIANS(J18))</f>
        <v>1</v>
      </c>
      <c r="P21" s="30">
        <f>SIN(RADIANS(J16))*SIN(RADIANS(J17))*COS(RADIANS(J18))-COS(RADIANS(J16))*SIN(RADIANS(J18))</f>
        <v>0</v>
      </c>
      <c r="Q21" s="30">
        <f t="shared" si="7"/>
        <v>0</v>
      </c>
      <c r="R21" s="8"/>
      <c r="S21" s="31" t="s">
        <v>46</v>
      </c>
      <c r="T21" s="30">
        <f>DEGREES(ACOS((E14^2+T17^2-T18^2)/(2*E14*T17)))</f>
        <v>35.96973345</v>
      </c>
      <c r="U21" s="8"/>
      <c r="V21" s="8"/>
      <c r="W21" s="8"/>
      <c r="X21" s="30">
        <f>SIN(RADIANS(Q5-90))</f>
        <v>-0.9999999997</v>
      </c>
      <c r="Y21" s="30">
        <f>COS(RADIANS(Q5-90))*COS(C14)</f>
        <v>0.00002255118269</v>
      </c>
      <c r="Z21" s="30">
        <f>-COS(RADIANS(Q5-90))*SIN(C14)</f>
        <v>0</v>
      </c>
      <c r="AA21" s="30">
        <f>E14*SIN(RADIANS(Q5-90))</f>
        <v>-304.9999999</v>
      </c>
      <c r="AB21" s="8"/>
      <c r="AC21" s="8"/>
      <c r="AD21" s="13"/>
      <c r="AE21" s="8"/>
      <c r="AF21" s="9"/>
      <c r="AG21" s="9"/>
      <c r="AH21" s="9"/>
      <c r="AI21" s="8"/>
      <c r="AJ21" s="8"/>
      <c r="AK21" s="8"/>
    </row>
    <row r="22" ht="14.25" customHeight="1">
      <c r="A22" s="9"/>
      <c r="B22" s="30">
        <f>SIN(B13)</f>
        <v>0</v>
      </c>
      <c r="C22" s="30">
        <f>COS(B13)*COS(C13)</f>
        <v>0</v>
      </c>
      <c r="D22" s="30">
        <f>-COS(B13)*SIN(C13)</f>
        <v>1</v>
      </c>
      <c r="E22" s="30">
        <f>E13*SIN(B13)</f>
        <v>0</v>
      </c>
      <c r="F22" s="8"/>
      <c r="G22" s="8"/>
      <c r="H22" s="8"/>
      <c r="I22" s="8"/>
      <c r="J22" s="8"/>
      <c r="K22" s="8"/>
      <c r="L22" s="4"/>
      <c r="M22" s="28"/>
      <c r="N22" s="30">
        <f>-SIN(RADIANS(J17))</f>
        <v>0</v>
      </c>
      <c r="O22" s="30">
        <f>COS(RADIANS(J17))*SIN(RADIANS(J18))</f>
        <v>0</v>
      </c>
      <c r="P22" s="30">
        <f>COS(RADIANS(J17))*COS(RADIANS(J18))</f>
        <v>1</v>
      </c>
      <c r="Q22" s="30">
        <f t="shared" si="7"/>
        <v>0</v>
      </c>
      <c r="R22" s="8"/>
      <c r="S22" s="31" t="s">
        <v>47</v>
      </c>
      <c r="T22" s="30">
        <f>DEGREES(ACOS((T18^2+E14^2-T17^2)/(2*T18*E14)))</f>
        <v>90.45167457</v>
      </c>
      <c r="U22" s="8"/>
      <c r="V22" s="8"/>
      <c r="W22" s="8"/>
      <c r="X22" s="30">
        <v>0.0</v>
      </c>
      <c r="Y22" s="30">
        <f>SIN(C14)</f>
        <v>0</v>
      </c>
      <c r="Z22" s="30">
        <f>COS(C14)</f>
        <v>1</v>
      </c>
      <c r="AA22" s="30">
        <f>D14</f>
        <v>0</v>
      </c>
      <c r="AB22" s="9"/>
      <c r="AC22" s="8" t="s">
        <v>48</v>
      </c>
      <c r="AD22" s="13"/>
      <c r="AE22" s="8"/>
      <c r="AF22" s="8"/>
      <c r="AG22" s="9"/>
      <c r="AH22" s="9"/>
      <c r="AI22" s="8"/>
      <c r="AJ22" s="8"/>
      <c r="AK22" s="8"/>
    </row>
    <row r="23" ht="14.25" customHeight="1">
      <c r="A23" s="9"/>
      <c r="B23" s="30">
        <v>0.0</v>
      </c>
      <c r="C23" s="30">
        <f>SIN(C13)</f>
        <v>-1</v>
      </c>
      <c r="D23" s="30">
        <f>COS(C13)</f>
        <v>0</v>
      </c>
      <c r="E23" s="30">
        <f>D13</f>
        <v>169.77</v>
      </c>
      <c r="F23" s="8"/>
      <c r="G23" s="8" t="s">
        <v>37</v>
      </c>
      <c r="H23" s="8"/>
      <c r="I23" s="8"/>
      <c r="J23" s="8"/>
      <c r="K23" s="9"/>
      <c r="L23" s="4"/>
      <c r="M23" s="28"/>
      <c r="N23" s="30">
        <v>0.0</v>
      </c>
      <c r="O23" s="30">
        <v>0.0</v>
      </c>
      <c r="P23" s="30">
        <v>0.0</v>
      </c>
      <c r="Q23" s="30">
        <v>1.0</v>
      </c>
      <c r="R23" s="8"/>
      <c r="S23" s="31" t="s">
        <v>49</v>
      </c>
      <c r="T23" s="30">
        <f>DEGREES(ATAN(E15/D16))</f>
        <v>0</v>
      </c>
      <c r="U23" s="8"/>
      <c r="V23" s="8"/>
      <c r="W23" s="8"/>
      <c r="X23" s="30">
        <v>0.0</v>
      </c>
      <c r="Y23" s="30">
        <v>0.0</v>
      </c>
      <c r="Z23" s="30">
        <v>0.0</v>
      </c>
      <c r="AA23" s="30">
        <v>1.0</v>
      </c>
      <c r="AB23" s="9"/>
      <c r="AC23" s="32">
        <f t="array" ref="AC23:AF26">MMULT(AC16:AF19,X26:AA29)</f>
        <v>0.007860576192</v>
      </c>
      <c r="AD23" s="32">
        <v>-4.161721862107178E-17</v>
      </c>
      <c r="AE23" s="32">
        <v>0.9999691051937228</v>
      </c>
      <c r="AF23" s="32">
        <v>64.20687811072155</v>
      </c>
      <c r="AG23" s="8"/>
      <c r="AH23" s="8"/>
      <c r="AI23" s="8"/>
      <c r="AJ23" s="8"/>
      <c r="AK23" s="8"/>
    </row>
    <row r="24" ht="14.25" customHeight="1">
      <c r="A24" s="9"/>
      <c r="B24" s="30">
        <v>0.0</v>
      </c>
      <c r="C24" s="30">
        <v>0.0</v>
      </c>
      <c r="D24" s="30">
        <v>0.0</v>
      </c>
      <c r="E24" s="30">
        <v>1.0</v>
      </c>
      <c r="F24" s="8"/>
      <c r="G24" s="30">
        <f t="array" ref="G24:J27">MMULT(B21:E24,B27:E30)</f>
        <v>0</v>
      </c>
      <c r="H24" s="30">
        <v>1.0</v>
      </c>
      <c r="I24" s="30">
        <v>0.0</v>
      </c>
      <c r="J24" s="30">
        <v>64.20000000000002</v>
      </c>
      <c r="K24" s="9"/>
      <c r="L24" s="4"/>
      <c r="M24" s="8"/>
      <c r="N24" s="8"/>
      <c r="O24" s="8"/>
      <c r="P24" s="8"/>
      <c r="Q24" s="8"/>
      <c r="R24" s="8"/>
      <c r="S24" s="31" t="s">
        <v>50</v>
      </c>
      <c r="T24" s="30">
        <f>IF(S14&gt;E13,  IF(T19&gt;0,     T20-T21,     T20-T21+180),  -(T20+T21))</f>
        <v>0.001292087591</v>
      </c>
      <c r="U24" s="8"/>
      <c r="V24" s="8"/>
      <c r="W24" s="8"/>
      <c r="X24" s="8"/>
      <c r="Y24" s="8"/>
      <c r="Z24" s="8"/>
      <c r="AA24" s="8"/>
      <c r="AB24" s="9"/>
      <c r="AC24" s="32">
        <v>6.107627691064737E-17</v>
      </c>
      <c r="AD24" s="32">
        <v>1.0</v>
      </c>
      <c r="AE24" s="32">
        <v>4.1138394855650836E-17</v>
      </c>
      <c r="AF24" s="32">
        <v>-1.993516792292886E-14</v>
      </c>
      <c r="AG24" s="9"/>
      <c r="AH24" s="9"/>
      <c r="AI24" s="8"/>
      <c r="AJ24" s="8"/>
      <c r="AK24" s="8"/>
    </row>
    <row r="25" ht="14.25" customHeight="1">
      <c r="A25" s="9"/>
      <c r="B25" s="8"/>
      <c r="C25" s="8"/>
      <c r="D25" s="8"/>
      <c r="E25" s="8"/>
      <c r="F25" s="8"/>
      <c r="G25" s="30">
        <v>-6.123233995736766E-17</v>
      </c>
      <c r="H25" s="30">
        <v>3.749399456654644E-33</v>
      </c>
      <c r="I25" s="30">
        <v>1.0</v>
      </c>
      <c r="J25" s="30">
        <v>-1.8675863686997135E-14</v>
      </c>
      <c r="K25" s="8"/>
      <c r="L25" s="4"/>
      <c r="M25" s="8"/>
      <c r="N25" s="8" t="s">
        <v>51</v>
      </c>
      <c r="O25" s="8"/>
      <c r="P25" s="8"/>
      <c r="Q25" s="8"/>
      <c r="R25" s="8"/>
      <c r="S25" s="31" t="s">
        <v>52</v>
      </c>
      <c r="T25" s="30">
        <f>-(T22+T23)+90</f>
        <v>-0.4516745661</v>
      </c>
      <c r="U25" s="8"/>
      <c r="V25" s="8"/>
      <c r="W25" s="8"/>
      <c r="X25" s="8" t="s">
        <v>16</v>
      </c>
      <c r="Y25" s="8"/>
      <c r="Z25" s="8"/>
      <c r="AA25" s="8"/>
      <c r="AB25" s="9"/>
      <c r="AC25" s="32">
        <v>-0.9999691051937228</v>
      </c>
      <c r="AD25" s="32">
        <v>6.075101848373764E-17</v>
      </c>
      <c r="AE25" s="32">
        <v>0.007860576191684543</v>
      </c>
      <c r="AF25" s="32">
        <v>474.7699999224452</v>
      </c>
      <c r="AG25" s="9"/>
      <c r="AH25" s="9"/>
      <c r="AI25" s="8"/>
      <c r="AJ25" s="8"/>
      <c r="AK25" s="8"/>
    </row>
    <row r="26" ht="14.25" customHeight="1">
      <c r="A26" s="9"/>
      <c r="B26" s="8" t="s">
        <v>13</v>
      </c>
      <c r="C26" s="8"/>
      <c r="D26" s="8"/>
      <c r="E26" s="8"/>
      <c r="F26" s="8"/>
      <c r="G26" s="30">
        <v>1.0</v>
      </c>
      <c r="H26" s="30">
        <v>-6.123233995736766E-17</v>
      </c>
      <c r="I26" s="30">
        <v>6.123233995736766E-17</v>
      </c>
      <c r="J26" s="30">
        <v>474.77</v>
      </c>
      <c r="K26" s="8"/>
      <c r="L26" s="4"/>
      <c r="M26" s="8"/>
      <c r="N26" s="30">
        <f>N20</f>
        <v>1</v>
      </c>
      <c r="O26" s="30">
        <f>N21</f>
        <v>0</v>
      </c>
      <c r="P26" s="30">
        <f>N22</f>
        <v>0</v>
      </c>
      <c r="Q26" s="30">
        <f t="shared" ref="Q26:Q28" si="8">-((N26*Q$20)+(O26*Q$21)+(P26*Q$22))</f>
        <v>0</v>
      </c>
      <c r="R26" s="8"/>
      <c r="S26" s="8"/>
      <c r="T26" s="8"/>
      <c r="U26" s="8"/>
      <c r="V26" s="8"/>
      <c r="W26" s="8"/>
      <c r="X26" s="30">
        <f>COS(RADIANS(Q6+180))</f>
        <v>-0.9999689277</v>
      </c>
      <c r="Y26" s="30">
        <f>-SIN(RADIANS(Q6+180))*COS(C15)</f>
        <v>0</v>
      </c>
      <c r="Z26" s="30">
        <f>SIN(RADIANS(Q6+180))*SIN(C15)</f>
        <v>0.007883126676</v>
      </c>
      <c r="AA26" s="30">
        <f>E15*COS(RADIANS(Q6+180))</f>
        <v>0</v>
      </c>
      <c r="AB26" s="9"/>
      <c r="AC26" s="32">
        <v>0.0</v>
      </c>
      <c r="AD26" s="32">
        <v>0.0</v>
      </c>
      <c r="AE26" s="32">
        <v>0.0</v>
      </c>
      <c r="AF26" s="32">
        <v>1.0</v>
      </c>
      <c r="AG26" s="9"/>
      <c r="AH26" s="9"/>
      <c r="AI26" s="8"/>
      <c r="AJ26" s="8"/>
      <c r="AK26" s="8"/>
    </row>
    <row r="27" ht="14.25" customHeight="1">
      <c r="A27" s="9"/>
      <c r="B27" s="30">
        <f>COS(B14)</f>
        <v>0</v>
      </c>
      <c r="C27" s="30">
        <f>-SIN(B14)*COS(C14)</f>
        <v>1</v>
      </c>
      <c r="D27" s="30">
        <f>SIN(B14)*SIN(C14)</f>
        <v>0</v>
      </c>
      <c r="E27" s="30">
        <f>E14*COS(B14)</f>
        <v>0</v>
      </c>
      <c r="F27" s="8"/>
      <c r="G27" s="30">
        <v>0.0</v>
      </c>
      <c r="H27" s="30">
        <v>0.0</v>
      </c>
      <c r="I27" s="30">
        <v>0.0</v>
      </c>
      <c r="J27" s="30">
        <v>1.0</v>
      </c>
      <c r="K27" s="8"/>
      <c r="L27" s="4"/>
      <c r="M27" s="8"/>
      <c r="N27" s="30">
        <f>O20</f>
        <v>0</v>
      </c>
      <c r="O27" s="30">
        <f>O21</f>
        <v>1</v>
      </c>
      <c r="P27" s="30">
        <f>O22</f>
        <v>0</v>
      </c>
      <c r="Q27" s="30">
        <f t="shared" si="8"/>
        <v>0</v>
      </c>
      <c r="R27" s="8"/>
      <c r="S27" s="8"/>
      <c r="T27" s="8"/>
      <c r="U27" s="8"/>
      <c r="V27" s="8"/>
      <c r="W27" s="8"/>
      <c r="X27" s="30">
        <f>SIN(RADIANS(Q6+180))</f>
        <v>0.007883126676</v>
      </c>
      <c r="Y27" s="30">
        <f>COS(RADIANS(Q6+180))*COS(C15)</f>
        <v>0</v>
      </c>
      <c r="Z27" s="30">
        <f>-COS(RADIANS(Q6+180))*SIN(C15)</f>
        <v>0.9999689277</v>
      </c>
      <c r="AA27" s="30">
        <f>E15*SIN(RADIANS(Q6+180))</f>
        <v>0</v>
      </c>
      <c r="AB27" s="9"/>
      <c r="AC27" s="8"/>
      <c r="AD27" s="13"/>
      <c r="AE27" s="8"/>
      <c r="AF27" s="28"/>
      <c r="AG27" s="8"/>
      <c r="AH27" s="8"/>
      <c r="AI27" s="8"/>
      <c r="AJ27" s="8"/>
      <c r="AK27" s="8"/>
    </row>
    <row r="28" ht="14.25" customHeight="1">
      <c r="A28" s="9"/>
      <c r="B28" s="30">
        <f>SIN(B14)</f>
        <v>-1</v>
      </c>
      <c r="C28" s="30">
        <f>COS(B14)*COS(C14)</f>
        <v>0</v>
      </c>
      <c r="D28" s="30">
        <f>-COS(B14)*SIN(C14)</f>
        <v>0</v>
      </c>
      <c r="E28" s="30">
        <f>E14*SIN(B14)</f>
        <v>-305</v>
      </c>
      <c r="F28" s="8"/>
      <c r="G28" s="8"/>
      <c r="H28" s="8"/>
      <c r="I28" s="8"/>
      <c r="J28" s="8"/>
      <c r="K28" s="8"/>
      <c r="L28" s="4"/>
      <c r="M28" s="8"/>
      <c r="N28" s="30">
        <f>P20</f>
        <v>0</v>
      </c>
      <c r="O28" s="30">
        <f>P21</f>
        <v>0</v>
      </c>
      <c r="P28" s="30">
        <f>P22</f>
        <v>1</v>
      </c>
      <c r="Q28" s="30">
        <f t="shared" si="8"/>
        <v>0</v>
      </c>
      <c r="R28" s="8"/>
      <c r="S28" s="8"/>
      <c r="T28" s="8"/>
      <c r="U28" s="8"/>
      <c r="V28" s="8"/>
      <c r="W28" s="8"/>
      <c r="X28" s="30">
        <v>0.0</v>
      </c>
      <c r="Y28" s="30">
        <f>SIN(C15)</f>
        <v>1</v>
      </c>
      <c r="Z28" s="30">
        <f>COS(C15)</f>
        <v>0</v>
      </c>
      <c r="AA28" s="30">
        <f>D15</f>
        <v>0</v>
      </c>
      <c r="AB28" s="8"/>
      <c r="AC28" s="8" t="s">
        <v>53</v>
      </c>
      <c r="AD28" s="13"/>
      <c r="AE28" s="9"/>
      <c r="AF28" s="8"/>
      <c r="AG28" s="9"/>
      <c r="AH28" s="9"/>
      <c r="AI28" s="8"/>
      <c r="AJ28" s="8"/>
      <c r="AK28" s="8"/>
    </row>
    <row r="29" ht="14.25" customHeight="1">
      <c r="A29" s="9"/>
      <c r="B29" s="30">
        <v>0.0</v>
      </c>
      <c r="C29" s="30">
        <f>SIN(C14)</f>
        <v>0</v>
      </c>
      <c r="D29" s="30">
        <f>COS(C14)</f>
        <v>1</v>
      </c>
      <c r="E29" s="30">
        <f>D14</f>
        <v>0</v>
      </c>
      <c r="F29" s="8"/>
      <c r="G29" s="8" t="s">
        <v>48</v>
      </c>
      <c r="H29" s="8"/>
      <c r="I29" s="8"/>
      <c r="J29" s="8"/>
      <c r="K29" s="8"/>
      <c r="L29" s="4"/>
      <c r="M29" s="8"/>
      <c r="N29" s="30">
        <v>0.0</v>
      </c>
      <c r="O29" s="30">
        <v>0.0</v>
      </c>
      <c r="P29" s="30">
        <v>0.0</v>
      </c>
      <c r="Q29" s="30">
        <v>1.0</v>
      </c>
      <c r="R29" s="8"/>
      <c r="S29" s="8"/>
      <c r="T29" s="8"/>
      <c r="U29" s="8"/>
      <c r="V29" s="8"/>
      <c r="W29" s="8"/>
      <c r="X29" s="30">
        <v>0.0</v>
      </c>
      <c r="Y29" s="30">
        <v>0.0</v>
      </c>
      <c r="Z29" s="30">
        <v>0.0</v>
      </c>
      <c r="AA29" s="30">
        <v>1.0</v>
      </c>
      <c r="AB29" s="9"/>
      <c r="AC29" s="30">
        <f>AC23</f>
        <v>0.007860576192</v>
      </c>
      <c r="AD29" s="26">
        <f>AC24</f>
        <v>0</v>
      </c>
      <c r="AE29" s="30">
        <f>AC25</f>
        <v>-0.9999691052</v>
      </c>
      <c r="AF29" s="9"/>
      <c r="AG29" s="9"/>
      <c r="AH29" s="9"/>
      <c r="AI29" s="8"/>
      <c r="AJ29" s="8"/>
      <c r="AK29" s="8"/>
    </row>
    <row r="30" ht="14.25" customHeight="1">
      <c r="A30" s="9"/>
      <c r="B30" s="30">
        <v>0.0</v>
      </c>
      <c r="C30" s="30">
        <v>0.0</v>
      </c>
      <c r="D30" s="30">
        <v>0.0</v>
      </c>
      <c r="E30" s="30">
        <v>1.0</v>
      </c>
      <c r="F30" s="8"/>
      <c r="G30" s="30">
        <f t="array" ref="G30:J33">MMULT(G24:J27,B33:E36)</f>
        <v>0</v>
      </c>
      <c r="H30" s="30">
        <v>-6.123233995736766E-17</v>
      </c>
      <c r="I30" s="30">
        <v>1.0</v>
      </c>
      <c r="J30" s="30">
        <v>64.20000000000002</v>
      </c>
      <c r="K30" s="8"/>
      <c r="L30" s="4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9"/>
      <c r="AC30" s="30">
        <f>AD23</f>
        <v>0</v>
      </c>
      <c r="AD30" s="26">
        <f>AD24</f>
        <v>1</v>
      </c>
      <c r="AE30" s="30">
        <f>AD25</f>
        <v>0</v>
      </c>
      <c r="AF30" s="8"/>
      <c r="AG30" s="9"/>
      <c r="AH30" s="9"/>
      <c r="AI30" s="8"/>
      <c r="AJ30" s="8"/>
      <c r="AK30" s="8"/>
    </row>
    <row r="31" ht="14.25" customHeight="1">
      <c r="A31" s="9"/>
      <c r="B31" s="8"/>
      <c r="C31" s="8"/>
      <c r="D31" s="8"/>
      <c r="E31" s="8"/>
      <c r="F31" s="8"/>
      <c r="G31" s="30">
        <v>6.123233995736766E-17</v>
      </c>
      <c r="H31" s="30">
        <v>1.0</v>
      </c>
      <c r="I31" s="30">
        <v>6.123233995736766E-17</v>
      </c>
      <c r="J31" s="30">
        <v>-1.8675863686997135E-14</v>
      </c>
      <c r="K31" s="8"/>
      <c r="L31" s="4"/>
      <c r="M31" s="8"/>
      <c r="N31" s="8" t="s">
        <v>54</v>
      </c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9"/>
      <c r="AC31" s="30">
        <f>AE23</f>
        <v>0.9999691052</v>
      </c>
      <c r="AD31" s="26">
        <f>AE24</f>
        <v>0</v>
      </c>
      <c r="AE31" s="30">
        <f>AE25</f>
        <v>0.007860576192</v>
      </c>
      <c r="AF31" s="8"/>
      <c r="AG31" s="8"/>
      <c r="AH31" s="8"/>
      <c r="AI31" s="8"/>
      <c r="AJ31" s="8"/>
      <c r="AK31" s="8"/>
    </row>
    <row r="32" ht="14.25" customHeight="1">
      <c r="A32" s="9"/>
      <c r="B32" s="8" t="s">
        <v>16</v>
      </c>
      <c r="C32" s="8"/>
      <c r="D32" s="8"/>
      <c r="E32" s="8"/>
      <c r="F32" s="8"/>
      <c r="G32" s="30">
        <v>-1.0</v>
      </c>
      <c r="H32" s="30">
        <v>6.123233995736766E-17</v>
      </c>
      <c r="I32" s="30">
        <v>6.123233995736766E-17</v>
      </c>
      <c r="J32" s="30">
        <v>474.77</v>
      </c>
      <c r="K32" s="8"/>
      <c r="L32" s="4"/>
      <c r="M32" s="8"/>
      <c r="N32" s="30">
        <f t="array" ref="N32:Q35">MMULT(N14:Q17,N26:Q29)</f>
        <v>-1</v>
      </c>
      <c r="O32" s="30">
        <v>1.224646799147353E-16</v>
      </c>
      <c r="P32" s="30">
        <v>1.2251484549086203E-16</v>
      </c>
      <c r="Q32" s="30">
        <v>286.83000000000004</v>
      </c>
      <c r="R32" s="8"/>
      <c r="S32" s="8"/>
      <c r="T32" s="8"/>
      <c r="U32" s="8"/>
      <c r="V32" s="8"/>
      <c r="W32" s="8"/>
      <c r="X32" s="8" t="s">
        <v>55</v>
      </c>
      <c r="Y32" s="8"/>
      <c r="Z32" s="8"/>
      <c r="AA32" s="8"/>
      <c r="AB32" s="9"/>
      <c r="AC32" s="8"/>
      <c r="AD32" s="9"/>
      <c r="AE32" s="8"/>
      <c r="AF32" s="8"/>
      <c r="AG32" s="9"/>
      <c r="AH32" s="9"/>
      <c r="AI32" s="8"/>
      <c r="AJ32" s="8"/>
      <c r="AK32" s="8"/>
    </row>
    <row r="33" ht="14.25" customHeight="1">
      <c r="A33" s="9"/>
      <c r="B33" s="30">
        <f>COS(B15)</f>
        <v>-1</v>
      </c>
      <c r="C33" s="30">
        <f>-SIN(B15)*COS(C15)</f>
        <v>0</v>
      </c>
      <c r="D33" s="30">
        <f>SIN(B15)*SIN(C15)</f>
        <v>0</v>
      </c>
      <c r="E33" s="30">
        <f>E15*COS(B15)</f>
        <v>0</v>
      </c>
      <c r="F33" s="8"/>
      <c r="G33" s="30">
        <v>0.0</v>
      </c>
      <c r="H33" s="30">
        <v>0.0</v>
      </c>
      <c r="I33" s="30">
        <v>0.0</v>
      </c>
      <c r="J33" s="30">
        <v>1.0</v>
      </c>
      <c r="K33" s="8"/>
      <c r="L33" s="4"/>
      <c r="M33" s="8"/>
      <c r="N33" s="30">
        <v>1.2246467991473532E-16</v>
      </c>
      <c r="O33" s="30">
        <v>1.0</v>
      </c>
      <c r="P33" s="30">
        <v>1.224646799147353E-16</v>
      </c>
      <c r="Q33" s="30">
        <v>-6.046107624974043E-16</v>
      </c>
      <c r="R33" s="8"/>
      <c r="S33" s="8"/>
      <c r="T33" s="8"/>
      <c r="U33" s="8"/>
      <c r="V33" s="8"/>
      <c r="W33" s="8"/>
      <c r="X33" s="37">
        <f t="array" ref="X33:Z35">MMULT(AC29:AE31,N32:P34)</f>
        <v>-0.007860576192</v>
      </c>
      <c r="Y33" s="38">
        <v>-6.042197653426614E-17</v>
      </c>
      <c r="Z33" s="39">
        <v>0.9999691051937228</v>
      </c>
      <c r="AA33" s="8"/>
      <c r="AB33" s="9"/>
      <c r="AC33" s="8"/>
      <c r="AD33" s="9"/>
      <c r="AE33" s="9"/>
      <c r="AF33" s="8"/>
      <c r="AG33" s="9"/>
      <c r="AH33" s="9"/>
      <c r="AI33" s="8"/>
      <c r="AJ33" s="8"/>
      <c r="AK33" s="8"/>
    </row>
    <row r="34" ht="14.25" customHeight="1">
      <c r="A34" s="9"/>
      <c r="B34" s="30">
        <f>SIN(B15)</f>
        <v>0</v>
      </c>
      <c r="C34" s="30">
        <f>COS(B15)*COS(C15)</f>
        <v>0</v>
      </c>
      <c r="D34" s="30">
        <f>-COS(B15)*SIN(C15)</f>
        <v>1</v>
      </c>
      <c r="E34" s="30">
        <f>E15*SIN(B15)</f>
        <v>0</v>
      </c>
      <c r="F34" s="8"/>
      <c r="G34" s="8"/>
      <c r="H34" s="8"/>
      <c r="I34" s="8"/>
      <c r="J34" s="8"/>
      <c r="K34" s="8"/>
      <c r="L34" s="4"/>
      <c r="M34" s="8"/>
      <c r="N34" s="30">
        <v>-1.22514845490862E-16</v>
      </c>
      <c r="O34" s="30">
        <v>1.2246467991473532E-16</v>
      </c>
      <c r="P34" s="30">
        <v>-1.0</v>
      </c>
      <c r="Q34" s="30">
        <v>435.52</v>
      </c>
      <c r="R34" s="8"/>
      <c r="S34" s="8"/>
      <c r="T34" s="8"/>
      <c r="U34" s="8"/>
      <c r="V34" s="8"/>
      <c r="W34" s="8"/>
      <c r="X34" s="40">
        <v>1.640818985358071E-16</v>
      </c>
      <c r="Y34" s="30">
        <v>1.0</v>
      </c>
      <c r="Z34" s="41">
        <v>6.171366143099765E-17</v>
      </c>
      <c r="AA34" s="8"/>
      <c r="AB34" s="9"/>
      <c r="AC34" s="8"/>
      <c r="AD34" s="8"/>
      <c r="AE34" s="8"/>
      <c r="AF34" s="8"/>
      <c r="AG34" s="8"/>
      <c r="AH34" s="8"/>
      <c r="AI34" s="8"/>
      <c r="AJ34" s="8"/>
      <c r="AK34" s="8"/>
    </row>
    <row r="35" ht="14.25" customHeight="1">
      <c r="A35" s="9"/>
      <c r="B35" s="30">
        <v>0.0</v>
      </c>
      <c r="C35" s="30">
        <f>SIN(C15)</f>
        <v>1</v>
      </c>
      <c r="D35" s="30">
        <f>COS(C15)</f>
        <v>0</v>
      </c>
      <c r="E35" s="30">
        <f>D15</f>
        <v>0</v>
      </c>
      <c r="F35" s="8"/>
      <c r="G35" s="8" t="s">
        <v>56</v>
      </c>
      <c r="H35" s="8"/>
      <c r="I35" s="8"/>
      <c r="J35" s="8"/>
      <c r="K35" s="8"/>
      <c r="L35" s="4"/>
      <c r="M35" s="8"/>
      <c r="N35" s="30">
        <v>0.0</v>
      </c>
      <c r="O35" s="30">
        <v>0.0</v>
      </c>
      <c r="P35" s="30">
        <v>0.0</v>
      </c>
      <c r="Q35" s="30">
        <v>1.0</v>
      </c>
      <c r="R35" s="8"/>
      <c r="S35" s="8"/>
      <c r="T35" s="8"/>
      <c r="U35" s="8"/>
      <c r="V35" s="8"/>
      <c r="W35" s="8"/>
      <c r="X35" s="42">
        <v>-0.9999691051937228</v>
      </c>
      <c r="Y35" s="43">
        <v>1.645619341950844E-16</v>
      </c>
      <c r="Z35" s="44">
        <v>-0.00786057619168442</v>
      </c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</row>
    <row r="36" ht="14.25" customHeight="1">
      <c r="A36" s="9"/>
      <c r="B36" s="30">
        <v>0.0</v>
      </c>
      <c r="C36" s="30">
        <v>0.0</v>
      </c>
      <c r="D36" s="30">
        <v>0.0</v>
      </c>
      <c r="E36" s="30">
        <v>1.0</v>
      </c>
      <c r="F36" s="8"/>
      <c r="G36" s="30">
        <f t="array" ref="G36:J39">MMULT(G30:J33,B39:E42)</f>
        <v>0</v>
      </c>
      <c r="H36" s="30">
        <v>-1.0</v>
      </c>
      <c r="I36" s="30">
        <v>0.0</v>
      </c>
      <c r="J36" s="30">
        <v>286.83000000000004</v>
      </c>
      <c r="K36" s="8"/>
      <c r="L36" s="4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9"/>
      <c r="AC36" s="8"/>
      <c r="AD36" s="8"/>
      <c r="AE36" s="8"/>
      <c r="AF36" s="8"/>
      <c r="AG36" s="8"/>
      <c r="AH36" s="8"/>
      <c r="AI36" s="8"/>
      <c r="AJ36" s="8"/>
      <c r="AK36" s="8"/>
    </row>
    <row r="37" ht="14.25" customHeight="1">
      <c r="A37" s="9"/>
      <c r="B37" s="8"/>
      <c r="C37" s="8"/>
      <c r="D37" s="8"/>
      <c r="E37" s="8"/>
      <c r="F37" s="8"/>
      <c r="G37" s="30">
        <v>6.123233995736766E-17</v>
      </c>
      <c r="H37" s="30">
        <v>0.0</v>
      </c>
      <c r="I37" s="30">
        <v>1.0</v>
      </c>
      <c r="J37" s="30">
        <v>-5.043707842288373E-15</v>
      </c>
      <c r="K37" s="8"/>
      <c r="L37" s="4"/>
      <c r="M37" s="8"/>
      <c r="N37" s="8" t="s">
        <v>57</v>
      </c>
      <c r="O37" s="8"/>
      <c r="P37" s="8"/>
      <c r="Q37" s="9"/>
      <c r="R37" s="8"/>
      <c r="S37" s="8"/>
      <c r="T37" s="8"/>
      <c r="U37" s="8"/>
      <c r="V37" s="8"/>
      <c r="W37" s="8"/>
      <c r="X37" s="8"/>
      <c r="Y37" s="8"/>
      <c r="Z37" s="8"/>
      <c r="AA37" s="8"/>
      <c r="AB37" s="9"/>
      <c r="AC37" s="8"/>
      <c r="AD37" s="8"/>
      <c r="AE37" s="8"/>
      <c r="AF37" s="8"/>
      <c r="AG37" s="8"/>
      <c r="AH37" s="8"/>
      <c r="AI37" s="8"/>
      <c r="AJ37" s="8"/>
      <c r="AK37" s="8"/>
    </row>
    <row r="38" ht="14.25" customHeight="1">
      <c r="A38" s="9"/>
      <c r="B38" s="8" t="s">
        <v>19</v>
      </c>
      <c r="C38" s="8"/>
      <c r="D38" s="8"/>
      <c r="E38" s="8"/>
      <c r="F38" s="8"/>
      <c r="G38" s="30">
        <v>-1.0</v>
      </c>
      <c r="H38" s="30">
        <v>-6.123233995736766E-17</v>
      </c>
      <c r="I38" s="30">
        <v>6.123233995736766E-17</v>
      </c>
      <c r="J38" s="30">
        <v>474.77</v>
      </c>
      <c r="K38" s="8"/>
      <c r="L38" s="4"/>
      <c r="M38" s="8"/>
      <c r="N38" s="30">
        <v>1.0</v>
      </c>
      <c r="O38" s="30">
        <v>0.0</v>
      </c>
      <c r="P38" s="30">
        <v>0.0</v>
      </c>
      <c r="Q38" s="30">
        <v>0.0</v>
      </c>
      <c r="R38" s="8"/>
      <c r="S38" s="8"/>
      <c r="T38" s="8"/>
      <c r="U38" s="8"/>
      <c r="V38" s="8"/>
      <c r="W38" s="8"/>
      <c r="X38" s="8"/>
      <c r="Y38" s="8"/>
      <c r="Z38" s="8"/>
      <c r="AA38" s="8"/>
      <c r="AB38" s="9"/>
      <c r="AC38" s="8"/>
      <c r="AD38" s="8"/>
      <c r="AE38" s="8"/>
      <c r="AF38" s="8"/>
      <c r="AG38" s="8"/>
      <c r="AH38" s="8"/>
      <c r="AI38" s="8"/>
      <c r="AJ38" s="8"/>
      <c r="AK38" s="8"/>
    </row>
    <row r="39" ht="14.25" customHeight="1">
      <c r="A39" s="9"/>
      <c r="B39" s="30">
        <f>COS(B16)</f>
        <v>1</v>
      </c>
      <c r="C39" s="30">
        <f>-SIN(B16)*COS(C16)</f>
        <v>0</v>
      </c>
      <c r="D39" s="30">
        <f>SIN(B16)*SIN(C16)</f>
        <v>0</v>
      </c>
      <c r="E39" s="30">
        <f>E16*COS(B16)</f>
        <v>0</v>
      </c>
      <c r="F39" s="8"/>
      <c r="G39" s="30">
        <v>0.0</v>
      </c>
      <c r="H39" s="30">
        <v>0.0</v>
      </c>
      <c r="I39" s="30">
        <v>0.0</v>
      </c>
      <c r="J39" s="30">
        <v>1.0</v>
      </c>
      <c r="K39" s="8"/>
      <c r="L39" s="4"/>
      <c r="M39" s="8"/>
      <c r="N39" s="30">
        <v>0.0</v>
      </c>
      <c r="O39" s="30">
        <v>1.0</v>
      </c>
      <c r="P39" s="30">
        <v>0.0</v>
      </c>
      <c r="Q39" s="30">
        <v>0.0</v>
      </c>
      <c r="R39" s="8"/>
      <c r="S39" s="8"/>
      <c r="T39" s="8"/>
      <c r="U39" s="8"/>
      <c r="V39" s="8"/>
      <c r="W39" s="8"/>
      <c r="X39" s="8"/>
      <c r="Y39" s="8"/>
      <c r="Z39" s="8"/>
      <c r="AA39" s="8"/>
      <c r="AB39" s="9"/>
      <c r="AC39" s="8"/>
      <c r="AD39" s="8"/>
      <c r="AE39" s="8"/>
      <c r="AF39" s="8"/>
      <c r="AG39" s="8"/>
      <c r="AH39" s="8"/>
      <c r="AI39" s="8"/>
      <c r="AJ39" s="8"/>
      <c r="AK39" s="8"/>
    </row>
    <row r="40" ht="14.25" customHeight="1">
      <c r="A40" s="9"/>
      <c r="B40" s="30">
        <f>SIN(B16)</f>
        <v>0</v>
      </c>
      <c r="C40" s="30">
        <f>COS(B16)*COS(C16)</f>
        <v>0</v>
      </c>
      <c r="D40" s="30">
        <f>-COS(B16)*SIN(C16)</f>
        <v>1</v>
      </c>
      <c r="E40" s="30">
        <f>E16*SIN(B16)</f>
        <v>0</v>
      </c>
      <c r="F40" s="8"/>
      <c r="G40" s="8"/>
      <c r="H40" s="8"/>
      <c r="I40" s="8"/>
      <c r="J40" s="8"/>
      <c r="K40" s="8"/>
      <c r="L40" s="4"/>
      <c r="M40" s="8"/>
      <c r="N40" s="30">
        <v>0.0</v>
      </c>
      <c r="O40" s="30">
        <v>0.0</v>
      </c>
      <c r="P40" s="30">
        <v>1.0</v>
      </c>
      <c r="Q40" s="30">
        <f>-D18</f>
        <v>-41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9"/>
      <c r="AC40" s="8"/>
      <c r="AD40" s="8"/>
      <c r="AE40" s="8"/>
      <c r="AF40" s="8"/>
      <c r="AG40" s="8"/>
      <c r="AH40" s="8"/>
      <c r="AI40" s="8"/>
      <c r="AJ40" s="8"/>
      <c r="AK40" s="8"/>
    </row>
    <row r="41" ht="14.25" customHeight="1">
      <c r="A41" s="9"/>
      <c r="B41" s="30">
        <v>0.0</v>
      </c>
      <c r="C41" s="30">
        <f>SIN(C16)</f>
        <v>-1</v>
      </c>
      <c r="D41" s="30">
        <f>COS(C16)</f>
        <v>0</v>
      </c>
      <c r="E41" s="30">
        <f>D16</f>
        <v>222.63</v>
      </c>
      <c r="F41" s="8"/>
      <c r="G41" s="8" t="s">
        <v>58</v>
      </c>
      <c r="H41" s="8"/>
      <c r="I41" s="8"/>
      <c r="J41" s="8"/>
      <c r="K41" s="8"/>
      <c r="L41" s="4"/>
      <c r="M41" s="8"/>
      <c r="N41" s="30">
        <v>0.0</v>
      </c>
      <c r="O41" s="30">
        <v>0.0</v>
      </c>
      <c r="P41" s="30">
        <v>0.0</v>
      </c>
      <c r="Q41" s="30">
        <v>1.0</v>
      </c>
      <c r="R41" s="8"/>
      <c r="S41" s="8"/>
      <c r="T41" s="8"/>
      <c r="U41" s="8"/>
      <c r="V41" s="8"/>
      <c r="W41" s="8"/>
      <c r="X41" s="8"/>
      <c r="Y41" s="8"/>
      <c r="Z41" s="8"/>
      <c r="AA41" s="8"/>
      <c r="AB41" s="9"/>
      <c r="AC41" s="8"/>
      <c r="AD41" s="8"/>
      <c r="AE41" s="8"/>
      <c r="AF41" s="8"/>
      <c r="AG41" s="8"/>
      <c r="AH41" s="8"/>
      <c r="AI41" s="8"/>
      <c r="AJ41" s="8"/>
      <c r="AK41" s="8"/>
    </row>
    <row r="42" ht="14.25" customHeight="1">
      <c r="A42" s="9"/>
      <c r="B42" s="30">
        <v>0.0</v>
      </c>
      <c r="C42" s="30">
        <v>0.0</v>
      </c>
      <c r="D42" s="30">
        <v>0.0</v>
      </c>
      <c r="E42" s="30">
        <v>1.0</v>
      </c>
      <c r="F42" s="8"/>
      <c r="G42" s="30">
        <f t="array" ref="G42:J45">MMULT(G36:J39,B45:E48)</f>
        <v>-1</v>
      </c>
      <c r="H42" s="30">
        <v>-7.498798913309288E-33</v>
      </c>
      <c r="I42" s="45">
        <v>1.2246467991473532E-16</v>
      </c>
      <c r="J42" s="46">
        <v>286.83000000000004</v>
      </c>
      <c r="K42" s="8"/>
      <c r="L42" s="4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</row>
    <row r="43" ht="14.25" customHeight="1">
      <c r="A43" s="9"/>
      <c r="B43" s="8"/>
      <c r="C43" s="8"/>
      <c r="D43" s="8"/>
      <c r="E43" s="8"/>
      <c r="F43" s="8"/>
      <c r="G43" s="30">
        <v>3.749399456654644E-33</v>
      </c>
      <c r="H43" s="30">
        <v>1.0</v>
      </c>
      <c r="I43" s="45">
        <v>1.2246467991473532E-16</v>
      </c>
      <c r="J43" s="47">
        <v>-5.043707842288373E-15</v>
      </c>
      <c r="K43" s="8"/>
      <c r="L43" s="4"/>
      <c r="M43" s="8"/>
      <c r="N43" s="8" t="s">
        <v>59</v>
      </c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9"/>
      <c r="AC43" s="8"/>
      <c r="AD43" s="8"/>
      <c r="AE43" s="8"/>
      <c r="AF43" s="8"/>
      <c r="AG43" s="8"/>
      <c r="AH43" s="8"/>
      <c r="AI43" s="8"/>
      <c r="AJ43" s="8"/>
      <c r="AK43" s="8"/>
    </row>
    <row r="44" ht="14.25" customHeight="1">
      <c r="A44" s="9"/>
      <c r="B44" s="8" t="s">
        <v>22</v>
      </c>
      <c r="C44" s="8"/>
      <c r="D44" s="8"/>
      <c r="E44" s="8"/>
      <c r="F44" s="8"/>
      <c r="G44" s="30">
        <v>-1.2246467991473532E-16</v>
      </c>
      <c r="H44" s="30">
        <v>1.2246467991473532E-16</v>
      </c>
      <c r="I44" s="45">
        <v>-1.0</v>
      </c>
      <c r="J44" s="48">
        <v>474.77</v>
      </c>
      <c r="K44" s="8"/>
      <c r="L44" s="4"/>
      <c r="M44" s="8"/>
      <c r="N44" s="30">
        <f t="array" ref="N44:Q47">MMULT(N32:Q35,N38:Q41)</f>
        <v>-1</v>
      </c>
      <c r="O44" s="30">
        <v>1.224646799147353E-16</v>
      </c>
      <c r="P44" s="45">
        <v>1.2251484549086203E-16</v>
      </c>
      <c r="Q44" s="46">
        <v>286.83000000000004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9"/>
      <c r="AC44" s="8"/>
      <c r="AD44" s="8"/>
      <c r="AE44" s="8"/>
      <c r="AF44" s="8"/>
      <c r="AG44" s="8"/>
      <c r="AH44" s="8"/>
      <c r="AI44" s="8"/>
      <c r="AJ44" s="8"/>
      <c r="AK44" s="8"/>
    </row>
    <row r="45" ht="14.25" customHeight="1">
      <c r="A45" s="9"/>
      <c r="B45" s="30">
        <f>COS(B17)</f>
        <v>0</v>
      </c>
      <c r="C45" s="30">
        <f>-SIN(B17)*COS(C17)</f>
        <v>0</v>
      </c>
      <c r="D45" s="30">
        <f>SIN(B17)*SIN(C17)</f>
        <v>1</v>
      </c>
      <c r="E45" s="30">
        <f>E17*COS(B17)</f>
        <v>0</v>
      </c>
      <c r="F45" s="8"/>
      <c r="G45" s="30">
        <v>0.0</v>
      </c>
      <c r="H45" s="30">
        <v>0.0</v>
      </c>
      <c r="I45" s="30">
        <v>0.0</v>
      </c>
      <c r="J45" s="49">
        <v>1.0</v>
      </c>
      <c r="K45" s="8"/>
      <c r="L45" s="4"/>
      <c r="M45" s="8"/>
      <c r="N45" s="30">
        <v>1.2246467991473532E-16</v>
      </c>
      <c r="O45" s="30">
        <v>1.0</v>
      </c>
      <c r="P45" s="45">
        <v>1.224646799147353E-16</v>
      </c>
      <c r="Q45" s="47">
        <v>-5.625662639001552E-15</v>
      </c>
      <c r="R45" s="8"/>
      <c r="S45" s="8"/>
      <c r="T45" s="8"/>
      <c r="U45" s="8"/>
      <c r="V45" s="8"/>
      <c r="W45" s="8"/>
      <c r="X45" s="8"/>
      <c r="Y45" s="8"/>
      <c r="Z45" s="8"/>
      <c r="AA45" s="8"/>
      <c r="AB45" s="9"/>
      <c r="AC45" s="8"/>
      <c r="AD45" s="8"/>
      <c r="AE45" s="8"/>
      <c r="AF45" s="8"/>
      <c r="AG45" s="8"/>
      <c r="AH45" s="8"/>
      <c r="AI45" s="8"/>
      <c r="AJ45" s="8"/>
      <c r="AK45" s="8"/>
    </row>
    <row r="46" ht="14.25" customHeight="1">
      <c r="A46" s="9"/>
      <c r="B46" s="30">
        <f>SIN(B17)</f>
        <v>1</v>
      </c>
      <c r="C46" s="30">
        <f>COS(B17)*COS(C17)</f>
        <v>0</v>
      </c>
      <c r="D46" s="30">
        <f>-COS(B17)*SIN(C17)</f>
        <v>0</v>
      </c>
      <c r="E46" s="30">
        <f>E17*SIN(B17)</f>
        <v>0</v>
      </c>
      <c r="F46" s="8"/>
      <c r="G46" s="8"/>
      <c r="H46" s="8"/>
      <c r="I46" s="8"/>
      <c r="J46" s="8"/>
      <c r="K46" s="8"/>
      <c r="L46" s="4"/>
      <c r="M46" s="8"/>
      <c r="N46" s="30">
        <v>-1.22514845490862E-16</v>
      </c>
      <c r="O46" s="30">
        <v>1.2246467991473532E-16</v>
      </c>
      <c r="P46" s="45">
        <v>-1.0</v>
      </c>
      <c r="Q46" s="48">
        <v>476.52</v>
      </c>
      <c r="R46" s="8"/>
      <c r="S46" s="8"/>
      <c r="T46" s="8"/>
      <c r="U46" s="8"/>
      <c r="V46" s="8"/>
      <c r="W46" s="8"/>
      <c r="X46" s="8"/>
      <c r="Y46" s="8"/>
      <c r="Z46" s="8"/>
      <c r="AA46" s="8"/>
      <c r="AB46" s="9"/>
      <c r="AC46" s="8"/>
      <c r="AD46" s="8"/>
      <c r="AE46" s="8"/>
      <c r="AF46" s="8"/>
      <c r="AG46" s="8"/>
      <c r="AH46" s="8"/>
      <c r="AI46" s="8"/>
      <c r="AJ46" s="8"/>
      <c r="AK46" s="8"/>
    </row>
    <row r="47" ht="14.25" customHeight="1">
      <c r="A47" s="9"/>
      <c r="B47" s="30">
        <v>0.0</v>
      </c>
      <c r="C47" s="30">
        <f>SIN(C17)</f>
        <v>1</v>
      </c>
      <c r="D47" s="30">
        <f>COS(C17)</f>
        <v>0</v>
      </c>
      <c r="E47" s="30">
        <f>D17</f>
        <v>0</v>
      </c>
      <c r="F47" s="8"/>
      <c r="G47" s="8" t="s">
        <v>60</v>
      </c>
      <c r="H47" s="8"/>
      <c r="I47" s="8"/>
      <c r="J47" s="8"/>
      <c r="K47" s="8"/>
      <c r="L47" s="4"/>
      <c r="M47" s="8"/>
      <c r="N47" s="30">
        <v>0.0</v>
      </c>
      <c r="O47" s="30">
        <v>0.0</v>
      </c>
      <c r="P47" s="30">
        <v>0.0</v>
      </c>
      <c r="Q47" s="49">
        <v>1.0</v>
      </c>
      <c r="R47" s="8"/>
      <c r="S47" s="8"/>
      <c r="T47" s="8"/>
      <c r="U47" s="8"/>
      <c r="V47" s="8"/>
      <c r="W47" s="8"/>
      <c r="X47" s="8"/>
      <c r="Y47" s="8"/>
      <c r="Z47" s="8"/>
      <c r="AA47" s="8"/>
      <c r="AB47" s="9"/>
      <c r="AC47" s="8"/>
      <c r="AD47" s="8"/>
      <c r="AE47" s="8"/>
      <c r="AF47" s="8"/>
      <c r="AG47" s="8"/>
      <c r="AH47" s="8"/>
      <c r="AI47" s="8"/>
      <c r="AJ47" s="8"/>
      <c r="AK47" s="8"/>
    </row>
    <row r="48" ht="14.25" customHeight="1">
      <c r="A48" s="9"/>
      <c r="B48" s="30">
        <v>0.0</v>
      </c>
      <c r="C48" s="30">
        <v>0.0</v>
      </c>
      <c r="D48" s="30">
        <v>0.0</v>
      </c>
      <c r="E48" s="30">
        <v>1.0</v>
      </c>
      <c r="F48" s="8"/>
      <c r="G48" s="30">
        <f t="array" ref="G48:J51">MMULT(G42:J45,B51:E54)</f>
        <v>-1</v>
      </c>
      <c r="H48" s="30">
        <v>-7.498798913309288E-33</v>
      </c>
      <c r="I48" s="30">
        <v>1.2246467991473532E-16</v>
      </c>
      <c r="J48" s="30">
        <v>286.83000000000004</v>
      </c>
      <c r="K48" s="8"/>
      <c r="L48" s="4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9"/>
      <c r="AC48" s="8"/>
      <c r="AD48" s="8"/>
      <c r="AE48" s="8"/>
      <c r="AF48" s="8"/>
      <c r="AG48" s="8"/>
      <c r="AH48" s="8"/>
      <c r="AI48" s="8"/>
      <c r="AJ48" s="8"/>
      <c r="AK48" s="8"/>
    </row>
    <row r="49" ht="14.25" customHeight="1">
      <c r="A49" s="9"/>
      <c r="B49" s="8"/>
      <c r="C49" s="8"/>
      <c r="D49" s="8"/>
      <c r="E49" s="8"/>
      <c r="F49" s="8"/>
      <c r="G49" s="30">
        <v>3.749399456654644E-33</v>
      </c>
      <c r="H49" s="30">
        <v>1.0</v>
      </c>
      <c r="I49" s="30">
        <v>1.2246467991473532E-16</v>
      </c>
      <c r="J49" s="30">
        <v>-2.265596578422496E-17</v>
      </c>
      <c r="K49" s="8"/>
      <c r="L49" s="4"/>
      <c r="M49" s="8"/>
      <c r="N49" s="30" t="s">
        <v>61</v>
      </c>
      <c r="O49" s="26" t="str">
        <f>IF(B8&gt;0,"F","N")</f>
        <v>F</v>
      </c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</row>
    <row r="50" ht="14.25" customHeight="1">
      <c r="A50" s="9"/>
      <c r="B50" s="8" t="s">
        <v>25</v>
      </c>
      <c r="C50" s="8"/>
      <c r="D50" s="8"/>
      <c r="E50" s="8"/>
      <c r="F50" s="8"/>
      <c r="G50" s="30">
        <v>-1.2246467991473532E-16</v>
      </c>
      <c r="H50" s="30">
        <v>1.2246467991473532E-16</v>
      </c>
      <c r="I50" s="30">
        <v>-1.0</v>
      </c>
      <c r="J50" s="30">
        <v>433.77</v>
      </c>
      <c r="K50" s="8"/>
      <c r="L50" s="4"/>
      <c r="M50" s="8"/>
      <c r="N50" s="8"/>
      <c r="O50" s="9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</row>
    <row r="51" ht="14.25" customHeight="1">
      <c r="A51" s="9"/>
      <c r="B51" s="30">
        <f>COS(B18)</f>
        <v>1</v>
      </c>
      <c r="C51" s="30">
        <f>-SIN(B18)*COS(C18)</f>
        <v>0</v>
      </c>
      <c r="D51" s="30">
        <f>SIN(B18)*SIN(C18)</f>
        <v>0</v>
      </c>
      <c r="E51" s="30">
        <f>E18*COS(B18)</f>
        <v>0</v>
      </c>
      <c r="F51" s="8"/>
      <c r="G51" s="30">
        <v>0.0</v>
      </c>
      <c r="H51" s="30">
        <v>0.0</v>
      </c>
      <c r="I51" s="30">
        <v>0.0</v>
      </c>
      <c r="J51" s="30">
        <v>1.0</v>
      </c>
      <c r="K51" s="8"/>
      <c r="L51" s="4"/>
      <c r="M51" s="8"/>
      <c r="N51" s="50" t="s">
        <v>62</v>
      </c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</row>
    <row r="52" ht="14.25" customHeight="1">
      <c r="A52" s="9"/>
      <c r="B52" s="30">
        <f>SIN(B18)</f>
        <v>0</v>
      </c>
      <c r="C52" s="30">
        <f>COS(B18)*COS(C18)</f>
        <v>1</v>
      </c>
      <c r="D52" s="30">
        <f>-COS(B18)*SIN(C18)</f>
        <v>0</v>
      </c>
      <c r="E52" s="30">
        <f>E18*SIN(B18)</f>
        <v>0</v>
      </c>
      <c r="F52" s="8"/>
      <c r="G52" s="8"/>
      <c r="H52" s="8"/>
      <c r="I52" s="8"/>
      <c r="J52" s="8"/>
      <c r="K52" s="8"/>
      <c r="L52" s="4"/>
      <c r="M52" s="8"/>
      <c r="N52" s="31" t="s">
        <v>63</v>
      </c>
      <c r="O52" s="30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0</v>
      </c>
      <c r="P52" s="13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</row>
    <row r="53" ht="14.25" customHeight="1">
      <c r="A53" s="9"/>
      <c r="B53" s="30">
        <v>0.0</v>
      </c>
      <c r="C53" s="30">
        <f>SIN(C18)</f>
        <v>0</v>
      </c>
      <c r="D53" s="30">
        <f>COS(C18)</f>
        <v>1</v>
      </c>
      <c r="E53" s="30">
        <f>D18</f>
        <v>41</v>
      </c>
      <c r="F53" s="8"/>
      <c r="G53" s="8" t="s">
        <v>64</v>
      </c>
      <c r="H53" s="8"/>
      <c r="I53" s="8"/>
      <c r="J53" s="8"/>
      <c r="K53" s="8"/>
      <c r="L53" s="4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</row>
    <row r="54" ht="14.25" customHeight="1">
      <c r="A54" s="9"/>
      <c r="B54" s="30">
        <v>0.0</v>
      </c>
      <c r="C54" s="30">
        <v>0.0</v>
      </c>
      <c r="D54" s="30">
        <v>0.0</v>
      </c>
      <c r="E54" s="30">
        <v>1.0</v>
      </c>
      <c r="F54" s="8"/>
      <c r="G54" s="30">
        <f t="array" ref="G54:J57">MMULT(G48:J51,B57:E60)</f>
        <v>-1</v>
      </c>
      <c r="H54" s="30">
        <v>-7.498798913309288E-33</v>
      </c>
      <c r="I54" s="30">
        <v>1.2246467991473532E-16</v>
      </c>
      <c r="J54" s="30">
        <v>286.83000000000004</v>
      </c>
      <c r="K54" s="8"/>
      <c r="L54" s="4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</row>
    <row r="55" ht="14.25" customHeight="1">
      <c r="A55" s="9"/>
      <c r="B55" s="8"/>
      <c r="C55" s="8"/>
      <c r="D55" s="8"/>
      <c r="E55" s="8"/>
      <c r="F55" s="8"/>
      <c r="G55" s="30">
        <v>3.749399456654644E-33</v>
      </c>
      <c r="H55" s="30">
        <v>1.0</v>
      </c>
      <c r="I55" s="30">
        <v>1.2246467991473532E-16</v>
      </c>
      <c r="J55" s="30">
        <v>-2.265596578422496E-17</v>
      </c>
      <c r="K55" s="8"/>
      <c r="L55" s="4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</row>
    <row r="56" ht="14.25" customHeight="1">
      <c r="A56" s="9"/>
      <c r="B56" s="8" t="s">
        <v>32</v>
      </c>
      <c r="C56" s="8"/>
      <c r="D56" s="8"/>
      <c r="E56" s="8"/>
      <c r="F56" s="8"/>
      <c r="G56" s="30">
        <v>-1.2246467991473532E-16</v>
      </c>
      <c r="H56" s="30">
        <v>1.2246467991473532E-16</v>
      </c>
      <c r="I56" s="30">
        <v>-1.0</v>
      </c>
      <c r="J56" s="30">
        <v>433.77</v>
      </c>
      <c r="K56" s="8"/>
      <c r="L56" s="4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</row>
    <row r="57" ht="14.25" customHeight="1">
      <c r="A57" s="9"/>
      <c r="B57" s="30">
        <f>COS(RADIANS(J16))*COS(RADIANS(J17))</f>
        <v>1</v>
      </c>
      <c r="C57" s="30">
        <f>COS(RADIANS(J16))*SIN(RADIANS(J17))*SIN(RADIANS(J18))-SIN(RADIANS(J16))*COS(RADIANS(J18))</f>
        <v>0</v>
      </c>
      <c r="D57" s="30">
        <f>COS(RADIANS(J16))*SIN(RADIANS(J17))*COS(RADIANS(J18))+SIN(RADIANS(J16))*SIN(RADIANS(J18))</f>
        <v>0</v>
      </c>
      <c r="E57" s="30">
        <f t="shared" ref="E57:E59" si="9">J13</f>
        <v>0</v>
      </c>
      <c r="F57" s="8"/>
      <c r="G57" s="30">
        <v>0.0</v>
      </c>
      <c r="H57" s="30">
        <v>0.0</v>
      </c>
      <c r="I57" s="30">
        <v>0.0</v>
      </c>
      <c r="J57" s="30">
        <v>1.0</v>
      </c>
      <c r="K57" s="8"/>
      <c r="L57" s="4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</row>
    <row r="58" ht="14.25" customHeight="1">
      <c r="A58" s="9"/>
      <c r="B58" s="30">
        <f>SIN(RADIANS(J16))*COS(RADIANS(J17))</f>
        <v>0</v>
      </c>
      <c r="C58" s="30">
        <f>SIN(RADIANS(J16))*SIN(RADIANS(J17))*SIN(RADIANS(J18))+COS(RADIANS(J16))*COS(RADIANS(J18))</f>
        <v>1</v>
      </c>
      <c r="D58" s="30">
        <f>SIN(RADIANS(J16))*SIN(RADIANS(J17))*COS(RADIANS(J18))-COS(RADIANS(J16))*SIN(RADIANS(J18))</f>
        <v>0</v>
      </c>
      <c r="E58" s="30">
        <f t="shared" si="9"/>
        <v>0</v>
      </c>
      <c r="F58" s="8"/>
      <c r="G58" s="8"/>
      <c r="H58" s="8"/>
      <c r="I58" s="8"/>
      <c r="J58" s="8"/>
      <c r="K58" s="8"/>
      <c r="L58" s="4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</row>
    <row r="59" ht="14.25" customHeight="1">
      <c r="A59" s="9"/>
      <c r="B59" s="30">
        <f>-SIN(RADIANS(J17))</f>
        <v>0</v>
      </c>
      <c r="C59" s="30">
        <f>COS(RADIANS(J17))*SIN(RADIANS(J18))</f>
        <v>0</v>
      </c>
      <c r="D59" s="30">
        <f>COS(RADIANS(J17))*COS(RADIANS(J18))</f>
        <v>1</v>
      </c>
      <c r="E59" s="30">
        <f t="shared" si="9"/>
        <v>0</v>
      </c>
      <c r="F59" s="8"/>
      <c r="G59" s="8"/>
      <c r="H59" s="8"/>
      <c r="I59" s="8"/>
      <c r="J59" s="8"/>
      <c r="K59" s="8"/>
      <c r="L59" s="4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</row>
    <row r="60" ht="14.25" customHeight="1">
      <c r="A60" s="9"/>
      <c r="B60" s="30">
        <v>0.0</v>
      </c>
      <c r="C60" s="30">
        <v>0.0</v>
      </c>
      <c r="D60" s="30">
        <v>0.0</v>
      </c>
      <c r="E60" s="30">
        <v>1.0</v>
      </c>
      <c r="F60" s="8"/>
      <c r="G60" s="8"/>
      <c r="H60" s="8"/>
      <c r="I60" s="8"/>
      <c r="J60" s="8"/>
      <c r="K60" s="8"/>
      <c r="L60" s="4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</row>
    <row r="61" ht="14.25" customHeight="1">
      <c r="A61" s="9"/>
      <c r="B61" s="8"/>
      <c r="C61" s="8"/>
      <c r="D61" s="8"/>
      <c r="E61" s="8"/>
      <c r="F61" s="8"/>
      <c r="G61" s="8"/>
      <c r="H61" s="8"/>
      <c r="I61" s="8"/>
      <c r="J61" s="8"/>
      <c r="K61" s="8"/>
      <c r="L61" s="4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</row>
    <row r="62" ht="14.25" customHeight="1">
      <c r="A62" s="9"/>
      <c r="B62" s="8"/>
      <c r="C62" s="8"/>
      <c r="D62" s="8"/>
      <c r="E62" s="8"/>
      <c r="F62" s="8"/>
      <c r="G62" s="8"/>
      <c r="H62" s="8"/>
      <c r="I62" s="8"/>
      <c r="J62" s="8"/>
      <c r="K62" s="8"/>
      <c r="L62" s="4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9"/>
      <c r="AH62" s="8"/>
      <c r="AI62" s="8"/>
      <c r="AJ62" s="8"/>
      <c r="AK62" s="8"/>
    </row>
    <row r="63" ht="14.25" customHeight="1">
      <c r="A63" s="9"/>
      <c r="B63" s="8"/>
      <c r="C63" s="8"/>
      <c r="D63" s="8"/>
      <c r="E63" s="8"/>
      <c r="F63" s="8"/>
      <c r="G63" s="8"/>
      <c r="H63" s="8"/>
      <c r="I63" s="8"/>
      <c r="J63" s="8"/>
      <c r="K63" s="8"/>
      <c r="L63" s="4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</row>
    <row r="64" ht="14.25" customHeight="1">
      <c r="A64" s="9"/>
      <c r="B64" s="8"/>
      <c r="C64" s="8"/>
      <c r="D64" s="8"/>
      <c r="E64" s="8"/>
      <c r="F64" s="8"/>
      <c r="G64" s="8"/>
      <c r="H64" s="8"/>
      <c r="I64" s="8"/>
      <c r="J64" s="8"/>
      <c r="K64" s="8"/>
      <c r="L64" s="4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</row>
    <row r="65" ht="14.25" customHeight="1">
      <c r="A65" s="9"/>
      <c r="B65" s="8"/>
      <c r="C65" s="8"/>
      <c r="D65" s="8"/>
      <c r="E65" s="8"/>
      <c r="F65" s="8"/>
      <c r="G65" s="8"/>
      <c r="H65" s="8"/>
      <c r="I65" s="8"/>
      <c r="J65" s="8"/>
      <c r="K65" s="8"/>
      <c r="L65" s="4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</row>
    <row r="66" ht="14.25" customHeight="1">
      <c r="A66" s="9"/>
      <c r="B66" s="8"/>
      <c r="C66" s="8"/>
      <c r="D66" s="8"/>
      <c r="E66" s="8"/>
      <c r="F66" s="8"/>
      <c r="G66" s="8"/>
      <c r="H66" s="8"/>
      <c r="I66" s="8"/>
      <c r="J66" s="8"/>
      <c r="K66" s="8"/>
      <c r="L66" s="4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</row>
    <row r="67" ht="14.25" customHeight="1">
      <c r="A67" s="9"/>
      <c r="B67" s="8"/>
      <c r="C67" s="8"/>
      <c r="D67" s="8"/>
      <c r="E67" s="8"/>
      <c r="F67" s="8"/>
      <c r="G67" s="8"/>
      <c r="H67" s="8"/>
      <c r="I67" s="8"/>
      <c r="J67" s="8"/>
      <c r="K67" s="8"/>
      <c r="L67" s="4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</row>
    <row r="68" ht="14.25" customHeight="1">
      <c r="A68" s="9"/>
      <c r="B68" s="8"/>
      <c r="C68" s="8"/>
      <c r="D68" s="8"/>
      <c r="E68" s="8"/>
      <c r="F68" s="8"/>
      <c r="G68" s="8"/>
      <c r="H68" s="8"/>
      <c r="I68" s="8"/>
      <c r="J68" s="8"/>
      <c r="K68" s="8"/>
      <c r="L68" s="4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</row>
    <row r="69" ht="14.25" customHeight="1">
      <c r="A69" s="9"/>
      <c r="B69" s="8"/>
      <c r="C69" s="8"/>
      <c r="D69" s="8"/>
      <c r="E69" s="8"/>
      <c r="F69" s="8"/>
      <c r="G69" s="8"/>
      <c r="H69" s="8"/>
      <c r="I69" s="8"/>
      <c r="J69" s="8"/>
      <c r="K69" s="8"/>
      <c r="L69" s="4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</row>
    <row r="70" ht="14.25" customHeight="1">
      <c r="A70" s="9"/>
      <c r="B70" s="8"/>
      <c r="C70" s="8"/>
      <c r="D70" s="8"/>
      <c r="E70" s="8"/>
      <c r="F70" s="8"/>
      <c r="G70" s="8"/>
      <c r="H70" s="8"/>
      <c r="I70" s="8"/>
      <c r="J70" s="8"/>
      <c r="K70" s="8"/>
      <c r="L70" s="4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</row>
    <row r="71" ht="14.25" customHeight="1">
      <c r="A71" s="9"/>
      <c r="B71" s="8"/>
      <c r="C71" s="8"/>
      <c r="D71" s="8"/>
      <c r="E71" s="8"/>
      <c r="F71" s="8"/>
      <c r="G71" s="8"/>
      <c r="H71" s="8"/>
      <c r="I71" s="8"/>
      <c r="J71" s="8"/>
      <c r="K71" s="8"/>
      <c r="L71" s="4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</row>
    <row r="72" ht="14.25" customHeight="1">
      <c r="A72" s="9"/>
      <c r="B72" s="8"/>
      <c r="C72" s="8"/>
      <c r="D72" s="8"/>
      <c r="E72" s="8"/>
      <c r="F72" s="8"/>
      <c r="G72" s="8"/>
      <c r="H72" s="8"/>
      <c r="I72" s="8"/>
      <c r="J72" s="8"/>
      <c r="K72" s="8"/>
      <c r="L72" s="4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</row>
    <row r="73" ht="14.25" customHeight="1">
      <c r="A73" s="9"/>
      <c r="B73" s="8"/>
      <c r="C73" s="8"/>
      <c r="D73" s="8"/>
      <c r="E73" s="8"/>
      <c r="F73" s="8"/>
      <c r="G73" s="8"/>
      <c r="H73" s="8"/>
      <c r="I73" s="8"/>
      <c r="J73" s="8"/>
      <c r="K73" s="8"/>
      <c r="L73" s="4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</row>
    <row r="74" ht="14.25" customHeight="1">
      <c r="A74" s="9"/>
      <c r="B74" s="8"/>
      <c r="C74" s="8"/>
      <c r="D74" s="8"/>
      <c r="E74" s="8"/>
      <c r="F74" s="8"/>
      <c r="G74" s="8"/>
      <c r="H74" s="8"/>
      <c r="I74" s="8"/>
      <c r="J74" s="8"/>
      <c r="K74" s="8"/>
      <c r="L74" s="4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</row>
    <row r="75" ht="14.25" customHeight="1">
      <c r="A75" s="9"/>
      <c r="B75" s="8"/>
      <c r="C75" s="8"/>
      <c r="D75" s="8"/>
      <c r="E75" s="8"/>
      <c r="F75" s="8"/>
      <c r="G75" s="8"/>
      <c r="H75" s="8"/>
      <c r="I75" s="8"/>
      <c r="J75" s="8"/>
      <c r="K75" s="8"/>
      <c r="L75" s="4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</row>
    <row r="76" ht="14.25" customHeight="1">
      <c r="A76" s="9"/>
      <c r="B76" s="8"/>
      <c r="C76" s="8"/>
      <c r="D76" s="8"/>
      <c r="E76" s="8"/>
      <c r="F76" s="8"/>
      <c r="G76" s="8"/>
      <c r="H76" s="8"/>
      <c r="I76" s="8"/>
      <c r="J76" s="8"/>
      <c r="K76" s="8"/>
      <c r="L76" s="4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</row>
    <row r="77" ht="14.25" customHeight="1">
      <c r="A77" s="9"/>
      <c r="B77" s="8"/>
      <c r="C77" s="8"/>
      <c r="D77" s="8"/>
      <c r="E77" s="8"/>
      <c r="F77" s="8"/>
      <c r="G77" s="8"/>
      <c r="H77" s="8"/>
      <c r="I77" s="8"/>
      <c r="J77" s="8"/>
      <c r="K77" s="8"/>
      <c r="L77" s="4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</row>
    <row r="78" ht="14.25" customHeight="1">
      <c r="A78" s="9"/>
      <c r="B78" s="8"/>
      <c r="C78" s="8"/>
      <c r="D78" s="8"/>
      <c r="E78" s="8"/>
      <c r="F78" s="8"/>
      <c r="G78" s="8"/>
      <c r="H78" s="8"/>
      <c r="I78" s="8"/>
      <c r="J78" s="8"/>
      <c r="K78" s="8"/>
      <c r="L78" s="4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</row>
    <row r="79" ht="14.25" customHeight="1">
      <c r="A79" s="9"/>
      <c r="B79" s="8"/>
      <c r="C79" s="8"/>
      <c r="D79" s="8"/>
      <c r="E79" s="8"/>
      <c r="F79" s="8"/>
      <c r="G79" s="8"/>
      <c r="H79" s="8"/>
      <c r="I79" s="8"/>
      <c r="J79" s="8"/>
      <c r="K79" s="8"/>
      <c r="L79" s="4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</row>
    <row r="80" ht="14.25" customHeight="1">
      <c r="A80" s="9"/>
      <c r="B80" s="8"/>
      <c r="C80" s="8"/>
      <c r="D80" s="8"/>
      <c r="E80" s="8"/>
      <c r="F80" s="8"/>
      <c r="G80" s="8"/>
      <c r="H80" s="8"/>
      <c r="I80" s="8"/>
      <c r="J80" s="8"/>
      <c r="K80" s="8"/>
      <c r="L80" s="4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</row>
    <row r="81" ht="14.25" customHeight="1">
      <c r="A81" s="9"/>
      <c r="B81" s="8"/>
      <c r="C81" s="8"/>
      <c r="D81" s="8"/>
      <c r="E81" s="8"/>
      <c r="F81" s="8"/>
      <c r="G81" s="8"/>
      <c r="H81" s="8"/>
      <c r="I81" s="8"/>
      <c r="J81" s="8"/>
      <c r="K81" s="8"/>
      <c r="L81" s="4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</row>
    <row r="82" ht="14.25" customHeight="1">
      <c r="A82" s="9"/>
      <c r="B82" s="8"/>
      <c r="C82" s="8"/>
      <c r="D82" s="8"/>
      <c r="E82" s="8"/>
      <c r="F82" s="8"/>
      <c r="G82" s="8"/>
      <c r="H82" s="8"/>
      <c r="I82" s="8"/>
      <c r="J82" s="8"/>
      <c r="K82" s="8"/>
      <c r="L82" s="4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</row>
    <row r="83" ht="14.25" customHeight="1">
      <c r="A83" s="9"/>
      <c r="B83" s="8"/>
      <c r="C83" s="8"/>
      <c r="D83" s="8"/>
      <c r="E83" s="8"/>
      <c r="F83" s="8"/>
      <c r="G83" s="8"/>
      <c r="H83" s="8"/>
      <c r="I83" s="8"/>
      <c r="J83" s="8"/>
      <c r="K83" s="8"/>
      <c r="L83" s="4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</row>
    <row r="84" ht="14.25" customHeight="1">
      <c r="A84" s="9"/>
      <c r="B84" s="8"/>
      <c r="C84" s="8"/>
      <c r="D84" s="8"/>
      <c r="E84" s="8"/>
      <c r="F84" s="8"/>
      <c r="G84" s="8"/>
      <c r="H84" s="8"/>
      <c r="I84" s="8"/>
      <c r="J84" s="8"/>
      <c r="K84" s="8"/>
      <c r="L84" s="4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</row>
    <row r="85" ht="14.25" customHeight="1">
      <c r="A85" s="51"/>
      <c r="B85" s="9"/>
      <c r="C85" s="9"/>
      <c r="D85" s="8"/>
      <c r="E85" s="8"/>
      <c r="F85" s="8"/>
      <c r="G85" s="8"/>
      <c r="H85" s="8"/>
      <c r="I85" s="8"/>
      <c r="J85" s="8"/>
      <c r="K85" s="8"/>
      <c r="L85" s="4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</row>
    <row r="86" ht="14.25" customHeight="1">
      <c r="A86" s="51"/>
      <c r="B86" s="9"/>
      <c r="C86" s="9"/>
      <c r="D86" s="8"/>
      <c r="E86" s="8"/>
      <c r="F86" s="8"/>
      <c r="G86" s="8"/>
      <c r="H86" s="8"/>
      <c r="I86" s="8"/>
      <c r="J86" s="8"/>
      <c r="K86" s="8"/>
      <c r="L86" s="4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</row>
    <row r="87" ht="14.25" customHeight="1">
      <c r="A87" s="51"/>
      <c r="B87" s="9"/>
      <c r="C87" s="9"/>
      <c r="D87" s="8"/>
      <c r="E87" s="8"/>
      <c r="F87" s="8"/>
      <c r="G87" s="8"/>
      <c r="H87" s="8"/>
      <c r="I87" s="8"/>
      <c r="J87" s="8"/>
      <c r="K87" s="8"/>
      <c r="L87" s="4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</row>
    <row r="88" ht="14.25" customHeight="1">
      <c r="A88" s="9"/>
      <c r="B88" s="9"/>
      <c r="C88" s="9"/>
      <c r="D88" s="8"/>
      <c r="E88" s="8"/>
      <c r="F88" s="8"/>
      <c r="G88" s="8"/>
      <c r="H88" s="8"/>
      <c r="I88" s="8"/>
      <c r="J88" s="8"/>
      <c r="K88" s="8"/>
      <c r="L88" s="4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</row>
    <row r="89" ht="14.25" customHeight="1">
      <c r="A89" s="9"/>
      <c r="B89" s="9"/>
      <c r="C89" s="9"/>
      <c r="D89" s="8"/>
      <c r="E89" s="8"/>
      <c r="F89" s="8"/>
      <c r="G89" s="8"/>
      <c r="H89" s="8"/>
      <c r="I89" s="8"/>
      <c r="J89" s="8"/>
      <c r="K89" s="8"/>
      <c r="L89" s="4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</row>
    <row r="90" ht="14.25" customHeight="1">
      <c r="A90" s="9"/>
      <c r="B90" s="9"/>
      <c r="C90" s="9"/>
      <c r="D90" s="28"/>
      <c r="E90" s="8"/>
      <c r="F90" s="8"/>
      <c r="G90" s="8"/>
      <c r="H90" s="8"/>
      <c r="I90" s="8"/>
      <c r="J90" s="8"/>
      <c r="K90" s="8"/>
      <c r="L90" s="4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</row>
    <row r="91" ht="14.25" customHeight="1">
      <c r="A91" s="16"/>
      <c r="B91" s="17"/>
      <c r="C91" s="16"/>
      <c r="D91" s="16"/>
      <c r="E91" s="16"/>
      <c r="F91" s="16"/>
      <c r="G91" s="8"/>
      <c r="H91" s="8"/>
      <c r="I91" s="8"/>
      <c r="J91" s="8"/>
      <c r="K91" s="8"/>
      <c r="L91" s="4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</row>
    <row r="92" ht="14.25" customHeight="1">
      <c r="A92" s="9"/>
      <c r="B92" s="8"/>
      <c r="C92" s="9"/>
      <c r="D92" s="8"/>
      <c r="E92" s="8"/>
      <c r="F92" s="8"/>
      <c r="G92" s="8"/>
      <c r="H92" s="8"/>
      <c r="I92" s="8"/>
      <c r="J92" s="8"/>
      <c r="K92" s="8"/>
      <c r="L92" s="4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</row>
    <row r="93" ht="14.25" customHeight="1">
      <c r="A93" s="9"/>
      <c r="B93" s="8"/>
      <c r="C93" s="8"/>
      <c r="D93" s="8"/>
      <c r="E93" s="8"/>
      <c r="F93" s="8"/>
      <c r="G93" s="8"/>
      <c r="H93" s="8"/>
      <c r="I93" s="8"/>
      <c r="J93" s="8"/>
      <c r="K93" s="8"/>
      <c r="L93" s="4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</row>
    <row r="94" ht="14.25" customHeight="1">
      <c r="A94" s="9"/>
      <c r="B94" s="8"/>
      <c r="C94" s="8"/>
      <c r="D94" s="8"/>
      <c r="E94" s="8"/>
      <c r="F94" s="8"/>
      <c r="G94" s="8"/>
      <c r="H94" s="8"/>
      <c r="I94" s="8"/>
      <c r="J94" s="8"/>
      <c r="K94" s="8"/>
      <c r="L94" s="4"/>
      <c r="M94" s="8"/>
      <c r="N94" s="8"/>
      <c r="O94" s="8"/>
      <c r="P94" s="8"/>
      <c r="Q94" s="8"/>
      <c r="R94" s="9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</row>
    <row r="95" ht="14.25" customHeight="1">
      <c r="A95" s="9"/>
      <c r="B95" s="9"/>
      <c r="C95" s="9"/>
      <c r="D95" s="9"/>
      <c r="E95" s="9"/>
      <c r="F95" s="9"/>
      <c r="G95" s="9"/>
      <c r="H95" s="9"/>
      <c r="I95" s="8"/>
      <c r="J95" s="8"/>
      <c r="K95" s="8"/>
      <c r="L95" s="4"/>
      <c r="M95" s="8"/>
      <c r="N95" s="8"/>
      <c r="O95" s="52"/>
      <c r="P95" s="8"/>
      <c r="Q95" s="8"/>
      <c r="R95" s="9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</row>
    <row r="96" ht="14.25" customHeight="1">
      <c r="A96" s="28"/>
      <c r="B96" s="28"/>
      <c r="C96" s="28"/>
      <c r="D96" s="28"/>
      <c r="E96" s="8"/>
      <c r="F96" s="8"/>
      <c r="G96" s="8"/>
      <c r="H96" s="8"/>
      <c r="I96" s="8"/>
      <c r="J96" s="8"/>
      <c r="K96" s="8"/>
      <c r="L96" s="4"/>
      <c r="M96" s="8"/>
      <c r="N96" s="8"/>
      <c r="O96" s="8"/>
      <c r="P96" s="8"/>
      <c r="Q96" s="8"/>
      <c r="R96" s="8"/>
      <c r="S96" s="9"/>
      <c r="T96" s="9"/>
      <c r="U96" s="8"/>
      <c r="V96" s="9"/>
      <c r="W96" s="9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</row>
    <row r="97" ht="14.25" customHeight="1">
      <c r="A97" s="28"/>
      <c r="B97" s="28"/>
      <c r="C97" s="28"/>
      <c r="D97" s="28"/>
      <c r="E97" s="8"/>
      <c r="F97" s="8"/>
      <c r="G97" s="8"/>
      <c r="H97" s="8"/>
      <c r="I97" s="8"/>
      <c r="J97" s="8"/>
      <c r="K97" s="8"/>
      <c r="L97" s="4"/>
      <c r="M97" s="8"/>
      <c r="N97" s="8"/>
      <c r="O97" s="8"/>
      <c r="P97" s="8"/>
      <c r="Q97" s="8"/>
      <c r="R97" s="8"/>
      <c r="S97" s="9"/>
      <c r="T97" s="9"/>
      <c r="U97" s="8"/>
      <c r="V97" s="9"/>
      <c r="W97" s="9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</row>
    <row r="98" ht="14.25" customHeight="1">
      <c r="A98" s="28"/>
      <c r="B98" s="28"/>
      <c r="C98" s="28"/>
      <c r="D98" s="28"/>
      <c r="E98" s="8"/>
      <c r="F98" s="8"/>
      <c r="G98" s="8"/>
      <c r="H98" s="8"/>
      <c r="I98" s="8"/>
      <c r="J98" s="8"/>
      <c r="K98" s="8"/>
      <c r="L98" s="4"/>
      <c r="M98" s="8"/>
      <c r="N98" s="8"/>
      <c r="O98" s="17"/>
      <c r="P98" s="17"/>
      <c r="Q98" s="17"/>
      <c r="R98" s="8"/>
      <c r="S98" s="9"/>
      <c r="T98" s="9"/>
      <c r="U98" s="8"/>
      <c r="V98" s="9"/>
      <c r="W98" s="9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</row>
    <row r="99" ht="14.25" customHeight="1">
      <c r="A99" s="28"/>
      <c r="B99" s="28"/>
      <c r="C99" s="28"/>
      <c r="D99" s="28"/>
      <c r="E99" s="8"/>
      <c r="F99" s="8"/>
      <c r="G99" s="8"/>
      <c r="H99" s="8"/>
      <c r="I99" s="8"/>
      <c r="J99" s="8"/>
      <c r="K99" s="8"/>
      <c r="L99" s="4"/>
      <c r="M99" s="8"/>
      <c r="N99" s="8"/>
      <c r="O99" s="8"/>
      <c r="P99" s="8"/>
      <c r="Q99" s="8"/>
      <c r="R99" s="8"/>
      <c r="S99" s="9"/>
      <c r="T99" s="9"/>
      <c r="U99" s="8"/>
      <c r="V99" s="9"/>
      <c r="W99" s="9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</row>
    <row r="100" ht="14.25" customHeight="1">
      <c r="A100" s="28"/>
      <c r="B100" s="28"/>
      <c r="C100" s="28"/>
      <c r="D100" s="28"/>
      <c r="E100" s="8"/>
      <c r="F100" s="8"/>
      <c r="G100" s="8"/>
      <c r="H100" s="8"/>
      <c r="I100" s="8"/>
      <c r="J100" s="8"/>
      <c r="K100" s="8"/>
      <c r="L100" s="4"/>
      <c r="M100" s="8"/>
      <c r="N100" s="8"/>
      <c r="O100" s="8"/>
      <c r="P100" s="8"/>
      <c r="Q100" s="8"/>
      <c r="R100" s="8"/>
      <c r="S100" s="9"/>
      <c r="T100" s="9"/>
      <c r="U100" s="8"/>
      <c r="V100" s="9"/>
      <c r="W100" s="9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</row>
    <row r="101" ht="14.25" customHeight="1">
      <c r="A101" s="28"/>
      <c r="B101" s="28"/>
      <c r="C101" s="28"/>
      <c r="D101" s="28"/>
      <c r="E101" s="8"/>
      <c r="F101" s="8"/>
      <c r="G101" s="8"/>
      <c r="H101" s="8"/>
      <c r="I101" s="8"/>
      <c r="J101" s="9"/>
      <c r="K101" s="9"/>
      <c r="L101" s="53"/>
      <c r="M101" s="9"/>
      <c r="N101" s="9"/>
      <c r="O101" s="9"/>
      <c r="P101" s="9"/>
      <c r="Q101" s="9"/>
      <c r="R101" s="8"/>
      <c r="S101" s="9"/>
      <c r="T101" s="9"/>
      <c r="U101" s="8"/>
      <c r="V101" s="9"/>
      <c r="W101" s="9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</row>
    <row r="102" ht="14.25" customHeight="1">
      <c r="A102" s="28"/>
      <c r="B102" s="28"/>
      <c r="C102" s="28"/>
      <c r="D102" s="28"/>
      <c r="E102" s="8"/>
      <c r="F102" s="8"/>
      <c r="G102" s="8"/>
      <c r="H102" s="8"/>
      <c r="I102" s="8"/>
      <c r="J102" s="8"/>
      <c r="K102" s="8"/>
      <c r="L102" s="4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</row>
    <row r="103" ht="14.25" customHeight="1">
      <c r="A103" s="28"/>
      <c r="B103" s="28"/>
      <c r="C103" s="28"/>
      <c r="D103" s="28"/>
      <c r="E103" s="8"/>
      <c r="F103" s="8"/>
      <c r="G103" s="8"/>
      <c r="H103" s="8"/>
      <c r="I103" s="8"/>
      <c r="J103" s="8"/>
      <c r="K103" s="8"/>
      <c r="L103" s="4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9"/>
      <c r="AB103" s="8"/>
      <c r="AC103" s="8"/>
      <c r="AD103" s="8"/>
      <c r="AE103" s="8"/>
      <c r="AF103" s="8"/>
      <c r="AG103" s="8"/>
      <c r="AH103" s="8"/>
      <c r="AI103" s="8"/>
      <c r="AJ103" s="8"/>
      <c r="AK103" s="8"/>
    </row>
    <row r="104" ht="14.25" customHeight="1">
      <c r="A104" s="28"/>
      <c r="B104" s="28"/>
      <c r="C104" s="28"/>
      <c r="D104" s="28"/>
      <c r="E104" s="8"/>
      <c r="F104" s="8"/>
      <c r="G104" s="8"/>
      <c r="H104" s="8"/>
      <c r="I104" s="8"/>
      <c r="J104" s="8"/>
      <c r="K104" s="8"/>
      <c r="L104" s="4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9"/>
      <c r="AB104" s="8"/>
      <c r="AC104" s="8"/>
      <c r="AD104" s="8"/>
      <c r="AE104" s="8"/>
      <c r="AF104" s="8"/>
      <c r="AG104" s="8"/>
      <c r="AH104" s="8"/>
      <c r="AI104" s="8"/>
      <c r="AJ104" s="8"/>
      <c r="AK104" s="8"/>
    </row>
    <row r="105" ht="14.25" customHeight="1">
      <c r="A105" s="28"/>
      <c r="B105" s="28"/>
      <c r="C105" s="28"/>
      <c r="D105" s="28"/>
      <c r="E105" s="28"/>
      <c r="F105" s="28"/>
      <c r="G105" s="28"/>
      <c r="H105" s="28"/>
      <c r="I105" s="8"/>
      <c r="J105" s="8"/>
      <c r="K105" s="8"/>
      <c r="L105" s="4"/>
      <c r="M105" s="8"/>
      <c r="N105" s="8"/>
      <c r="O105" s="9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</row>
    <row r="106" ht="14.25" customHeight="1">
      <c r="A106" s="28"/>
      <c r="B106" s="28"/>
      <c r="C106" s="28"/>
      <c r="D106" s="28"/>
      <c r="E106" s="28"/>
      <c r="F106" s="28"/>
      <c r="G106" s="28"/>
      <c r="H106" s="28"/>
      <c r="I106" s="8"/>
      <c r="J106" s="8"/>
      <c r="K106" s="8"/>
      <c r="L106" s="4"/>
      <c r="M106" s="8"/>
      <c r="N106" s="8"/>
      <c r="O106" s="8"/>
      <c r="P106" s="8"/>
      <c r="Q106" s="8"/>
      <c r="R106" s="8"/>
      <c r="S106" s="28"/>
      <c r="T106" s="28"/>
      <c r="U106" s="8"/>
      <c r="V106" s="2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</row>
    <row r="107" ht="14.25" customHeight="1">
      <c r="A107" s="28"/>
      <c r="B107" s="28"/>
      <c r="C107" s="28"/>
      <c r="D107" s="28"/>
      <c r="E107" s="28"/>
      <c r="F107" s="28"/>
      <c r="G107" s="28"/>
      <c r="H107" s="28"/>
      <c r="I107" s="8"/>
      <c r="J107" s="8"/>
      <c r="K107" s="8"/>
      <c r="L107" s="4"/>
      <c r="M107" s="8"/>
      <c r="N107" s="8"/>
      <c r="O107" s="8"/>
      <c r="P107" s="8"/>
      <c r="Q107" s="8"/>
      <c r="R107" s="8"/>
      <c r="S107" s="28"/>
      <c r="T107" s="28"/>
      <c r="U107" s="8"/>
      <c r="V107" s="2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</row>
    <row r="108" ht="14.25" customHeight="1">
      <c r="A108" s="28"/>
      <c r="B108" s="28"/>
      <c r="C108" s="28"/>
      <c r="D108" s="28"/>
      <c r="E108" s="28"/>
      <c r="F108" s="28"/>
      <c r="G108" s="28"/>
      <c r="H108" s="28"/>
      <c r="I108" s="8"/>
      <c r="J108" s="8"/>
      <c r="K108" s="8"/>
      <c r="L108" s="4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</row>
    <row r="109" ht="14.25" customHeight="1">
      <c r="A109" s="9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4"/>
      <c r="M109" s="8"/>
      <c r="N109" s="8"/>
      <c r="O109" s="9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</row>
    <row r="110" ht="14.25" customHeight="1">
      <c r="A110" s="9"/>
      <c r="B110" s="9"/>
      <c r="C110" s="9"/>
      <c r="D110" s="9"/>
      <c r="E110" s="9"/>
      <c r="F110" s="9"/>
      <c r="G110" s="9"/>
      <c r="H110" s="9"/>
      <c r="I110" s="8"/>
      <c r="J110" s="8"/>
      <c r="K110" s="8"/>
      <c r="L110" s="4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</row>
    <row r="111" ht="14.25" customHeight="1">
      <c r="A111" s="28"/>
      <c r="B111" s="28"/>
      <c r="C111" s="28"/>
      <c r="D111" s="28"/>
      <c r="E111" s="8"/>
      <c r="F111" s="8"/>
      <c r="G111" s="8"/>
      <c r="H111" s="8"/>
      <c r="I111" s="8"/>
      <c r="J111" s="8"/>
      <c r="K111" s="8"/>
      <c r="L111" s="4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</row>
    <row r="112" ht="14.25" customHeight="1">
      <c r="A112" s="28"/>
      <c r="B112" s="28"/>
      <c r="C112" s="28"/>
      <c r="D112" s="28"/>
      <c r="E112" s="8"/>
      <c r="F112" s="8"/>
      <c r="G112" s="8"/>
      <c r="H112" s="8"/>
      <c r="I112" s="8"/>
      <c r="J112" s="8"/>
      <c r="K112" s="8"/>
      <c r="L112" s="4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</row>
    <row r="113" ht="14.25" customHeight="1">
      <c r="A113" s="28"/>
      <c r="B113" s="28"/>
      <c r="C113" s="28"/>
      <c r="D113" s="28"/>
      <c r="E113" s="8"/>
      <c r="F113" s="8"/>
      <c r="G113" s="8"/>
      <c r="H113" s="8"/>
      <c r="I113" s="8"/>
      <c r="J113" s="8"/>
      <c r="K113" s="8"/>
      <c r="L113" s="4"/>
      <c r="M113" s="8"/>
      <c r="N113" s="8"/>
      <c r="O113" s="9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</row>
    <row r="114" ht="14.25" customHeight="1">
      <c r="A114" s="28"/>
      <c r="B114" s="28"/>
      <c r="C114" s="28"/>
      <c r="D114" s="28"/>
      <c r="E114" s="8"/>
      <c r="F114" s="8"/>
      <c r="G114" s="8"/>
      <c r="H114" s="8"/>
      <c r="I114" s="8"/>
      <c r="J114" s="8"/>
      <c r="K114" s="8"/>
      <c r="L114" s="4"/>
      <c r="M114" s="8"/>
      <c r="N114" s="8"/>
      <c r="O114" s="9"/>
      <c r="P114" s="8"/>
      <c r="Q114" s="8"/>
      <c r="R114" s="8"/>
      <c r="S114" s="28"/>
      <c r="T114" s="28"/>
      <c r="U114" s="8"/>
      <c r="V114" s="2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</row>
    <row r="115" ht="14.25" customHeight="1">
      <c r="A115" s="28"/>
      <c r="B115" s="28"/>
      <c r="C115" s="28"/>
      <c r="D115" s="28"/>
      <c r="E115" s="8"/>
      <c r="F115" s="8"/>
      <c r="G115" s="8"/>
      <c r="H115" s="8"/>
      <c r="I115" s="8"/>
      <c r="J115" s="8"/>
      <c r="K115" s="8"/>
      <c r="L115" s="4"/>
      <c r="M115" s="8"/>
      <c r="N115" s="8"/>
      <c r="O115" s="9"/>
      <c r="P115" s="8"/>
      <c r="Q115" s="8"/>
      <c r="R115" s="8"/>
      <c r="S115" s="28"/>
      <c r="T115" s="28"/>
      <c r="U115" s="8"/>
      <c r="V115" s="2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</row>
    <row r="116" ht="14.25" customHeight="1">
      <c r="A116" s="28"/>
      <c r="B116" s="28"/>
      <c r="C116" s="28"/>
      <c r="D116" s="28"/>
      <c r="E116" s="8"/>
      <c r="F116" s="8"/>
      <c r="G116" s="8"/>
      <c r="H116" s="8"/>
      <c r="I116" s="8"/>
      <c r="J116" s="8"/>
      <c r="K116" s="8"/>
      <c r="L116" s="4"/>
      <c r="M116" s="8"/>
      <c r="N116" s="8"/>
      <c r="O116" s="9"/>
      <c r="P116" s="8"/>
      <c r="Q116" s="8"/>
      <c r="R116" s="8"/>
      <c r="S116" s="28"/>
      <c r="T116" s="28"/>
      <c r="U116" s="8"/>
      <c r="V116" s="2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</row>
    <row r="117" ht="14.25" customHeight="1">
      <c r="A117" s="28"/>
      <c r="B117" s="28"/>
      <c r="C117" s="28"/>
      <c r="D117" s="28"/>
      <c r="E117" s="8"/>
      <c r="F117" s="8"/>
      <c r="G117" s="8"/>
      <c r="H117" s="8"/>
      <c r="I117" s="8"/>
      <c r="J117" s="8"/>
      <c r="K117" s="8"/>
      <c r="L117" s="4"/>
      <c r="M117" s="8"/>
      <c r="N117" s="8"/>
      <c r="O117" s="8"/>
      <c r="P117" s="9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</row>
    <row r="118" ht="14.25" customHeight="1">
      <c r="A118" s="28"/>
      <c r="B118" s="28"/>
      <c r="C118" s="28"/>
      <c r="D118" s="28"/>
      <c r="E118" s="8"/>
      <c r="F118" s="8"/>
      <c r="G118" s="8"/>
      <c r="H118" s="8"/>
      <c r="I118" s="8"/>
      <c r="J118" s="8"/>
      <c r="K118" s="8"/>
      <c r="L118" s="4"/>
      <c r="M118" s="8"/>
      <c r="N118" s="8"/>
      <c r="O118" s="9"/>
      <c r="P118" s="9"/>
      <c r="Q118" s="9"/>
      <c r="R118" s="9"/>
      <c r="S118" s="9"/>
      <c r="T118" s="8"/>
      <c r="U118" s="8"/>
      <c r="V118" s="8"/>
      <c r="W118" s="9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</row>
    <row r="119" ht="14.25" customHeight="1">
      <c r="A119" s="28"/>
      <c r="B119" s="28"/>
      <c r="C119" s="28"/>
      <c r="D119" s="28"/>
      <c r="E119" s="8"/>
      <c r="F119" s="8"/>
      <c r="G119" s="8"/>
      <c r="H119" s="8"/>
      <c r="I119" s="8"/>
      <c r="J119" s="8"/>
      <c r="K119" s="8"/>
      <c r="L119" s="4"/>
      <c r="M119" s="8"/>
      <c r="N119" s="8"/>
      <c r="O119" s="9"/>
      <c r="P119" s="9"/>
      <c r="Q119" s="9"/>
      <c r="R119" s="9"/>
      <c r="S119" s="9"/>
      <c r="T119" s="28"/>
      <c r="U119" s="8"/>
      <c r="V119" s="2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</row>
    <row r="120" ht="14.25" customHeight="1">
      <c r="A120" s="9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4"/>
      <c r="M120" s="8"/>
      <c r="N120" s="8"/>
      <c r="O120" s="9"/>
      <c r="P120" s="9"/>
      <c r="Q120" s="9"/>
      <c r="R120" s="9"/>
      <c r="S120" s="9"/>
      <c r="T120" s="28"/>
      <c r="U120" s="8"/>
      <c r="V120" s="2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</row>
    <row r="121" ht="14.25" customHeight="1">
      <c r="A121" s="9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4"/>
      <c r="M121" s="8"/>
      <c r="N121" s="8"/>
      <c r="O121" s="9"/>
      <c r="P121" s="9"/>
      <c r="Q121" s="9"/>
      <c r="R121" s="9"/>
      <c r="S121" s="9"/>
      <c r="T121" s="28"/>
      <c r="U121" s="8"/>
      <c r="V121" s="2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</row>
    <row r="122" ht="14.25" customHeight="1">
      <c r="A122" s="9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4"/>
      <c r="M122" s="8"/>
      <c r="N122" s="8"/>
      <c r="O122" s="9"/>
      <c r="P122" s="9"/>
      <c r="Q122" s="9"/>
      <c r="R122" s="9"/>
      <c r="S122" s="9"/>
      <c r="T122" s="28"/>
      <c r="U122" s="8"/>
      <c r="V122" s="2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</row>
    <row r="123" ht="14.25" customHeight="1">
      <c r="A123" s="9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4"/>
      <c r="M123" s="8"/>
      <c r="N123" s="8"/>
      <c r="O123" s="9"/>
      <c r="P123" s="9"/>
      <c r="Q123" s="9"/>
      <c r="R123" s="9"/>
      <c r="S123" s="9"/>
      <c r="T123" s="28"/>
      <c r="U123" s="8"/>
      <c r="V123" s="2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</row>
    <row r="124" ht="14.25" customHeight="1">
      <c r="A124" s="9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4"/>
      <c r="M124" s="8"/>
      <c r="N124" s="8"/>
      <c r="O124" s="9"/>
      <c r="P124" s="9"/>
      <c r="Q124" s="9"/>
      <c r="R124" s="9"/>
      <c r="S124" s="9"/>
      <c r="T124" s="28"/>
      <c r="U124" s="8"/>
      <c r="V124" s="2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</row>
    <row r="125" ht="14.25" customHeight="1">
      <c r="A125" s="9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4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</row>
    <row r="126" ht="14.25" customHeight="1">
      <c r="A126" s="9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4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</row>
    <row r="127" ht="14.25" customHeight="1">
      <c r="A127" s="9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4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52"/>
      <c r="Z127" s="8"/>
      <c r="AA127" s="8"/>
      <c r="AB127" s="8"/>
      <c r="AC127" s="8"/>
      <c r="AD127" s="8"/>
      <c r="AE127" s="8"/>
      <c r="AF127" s="8"/>
      <c r="AG127" s="8"/>
      <c r="AH127" s="52"/>
      <c r="AI127" s="8"/>
      <c r="AJ127" s="8"/>
      <c r="AK127" s="8"/>
    </row>
    <row r="128" ht="14.25" customHeight="1">
      <c r="A128" s="9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4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54"/>
      <c r="Z128" s="8"/>
      <c r="AA128" s="8"/>
      <c r="AB128" s="8"/>
      <c r="AC128" s="8"/>
      <c r="AD128" s="8"/>
      <c r="AE128" s="8"/>
      <c r="AF128" s="8"/>
      <c r="AG128" s="8"/>
      <c r="AH128" s="54"/>
      <c r="AI128" s="8"/>
      <c r="AJ128" s="8"/>
      <c r="AK128" s="8"/>
    </row>
    <row r="129" ht="14.25" customHeight="1">
      <c r="A129" s="9"/>
      <c r="B129" s="9"/>
      <c r="C129" s="9"/>
      <c r="D129" s="9"/>
      <c r="E129" s="9"/>
      <c r="F129" s="9"/>
      <c r="G129" s="9"/>
      <c r="H129" s="9"/>
      <c r="I129" s="8"/>
      <c r="J129" s="8"/>
      <c r="K129" s="8"/>
      <c r="L129" s="4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</row>
    <row r="130" ht="14.25" customHeight="1">
      <c r="A130" s="9"/>
      <c r="B130" s="8"/>
      <c r="C130" s="8"/>
      <c r="D130" s="8"/>
      <c r="E130" s="28"/>
      <c r="F130" s="28"/>
      <c r="G130" s="28"/>
      <c r="H130" s="28"/>
      <c r="I130" s="8"/>
      <c r="J130" s="8"/>
      <c r="K130" s="8"/>
      <c r="L130" s="4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</row>
    <row r="131" ht="14.25" customHeight="1">
      <c r="A131" s="9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4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</row>
    <row r="132" ht="14.25" customHeight="1">
      <c r="A132" s="9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4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</row>
    <row r="133" ht="14.25" customHeight="1">
      <c r="A133" s="9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4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</row>
    <row r="134" ht="14.25" customHeight="1">
      <c r="A134" s="9"/>
      <c r="B134" s="9"/>
      <c r="C134" s="9"/>
      <c r="D134" s="9"/>
      <c r="E134" s="9"/>
      <c r="F134" s="9"/>
      <c r="G134" s="9"/>
      <c r="H134" s="9"/>
      <c r="I134" s="8"/>
      <c r="J134" s="8"/>
      <c r="K134" s="8"/>
      <c r="L134" s="4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</row>
    <row r="135" ht="14.25" customHeight="1">
      <c r="A135" s="9"/>
      <c r="B135" s="8"/>
      <c r="C135" s="8"/>
      <c r="D135" s="8"/>
      <c r="E135" s="28"/>
      <c r="F135" s="28"/>
      <c r="G135" s="28"/>
      <c r="H135" s="28"/>
      <c r="I135" s="8"/>
      <c r="J135" s="8"/>
      <c r="K135" s="8"/>
      <c r="L135" s="4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</row>
    <row r="136" ht="14.25" customHeight="1">
      <c r="A136" s="9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4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</row>
    <row r="137" ht="14.25" customHeight="1">
      <c r="A137" s="9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4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</row>
    <row r="138" ht="14.25" customHeight="1">
      <c r="A138" s="9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4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</row>
    <row r="139" ht="14.25" customHeight="1">
      <c r="A139" s="9"/>
      <c r="B139" s="9"/>
      <c r="C139" s="9"/>
      <c r="D139" s="9"/>
      <c r="E139" s="9"/>
      <c r="F139" s="9"/>
      <c r="G139" s="9"/>
      <c r="H139" s="9"/>
      <c r="I139" s="8"/>
      <c r="J139" s="8"/>
      <c r="K139" s="8"/>
      <c r="L139" s="4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</row>
    <row r="140" ht="14.25" customHeight="1">
      <c r="A140" s="9"/>
      <c r="B140" s="8"/>
      <c r="C140" s="8"/>
      <c r="D140" s="8"/>
      <c r="E140" s="28"/>
      <c r="F140" s="28"/>
      <c r="G140" s="28"/>
      <c r="H140" s="28"/>
      <c r="I140" s="8"/>
      <c r="J140" s="8"/>
      <c r="K140" s="8"/>
      <c r="L140" s="4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</row>
    <row r="141" ht="14.25" customHeight="1">
      <c r="A141" s="9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4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</row>
    <row r="142" ht="14.25" customHeight="1">
      <c r="A142" s="9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4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</row>
    <row r="143" ht="14.25" customHeight="1">
      <c r="A143" s="9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4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</row>
    <row r="144" ht="14.25" customHeight="1">
      <c r="A144" s="9"/>
      <c r="B144" s="9"/>
      <c r="C144" s="9"/>
      <c r="D144" s="9"/>
      <c r="E144" s="9"/>
      <c r="F144" s="9"/>
      <c r="G144" s="9"/>
      <c r="H144" s="9"/>
      <c r="I144" s="8"/>
      <c r="J144" s="8"/>
      <c r="K144" s="8"/>
      <c r="L144" s="4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9"/>
      <c r="AC144" s="8"/>
      <c r="AD144" s="8"/>
      <c r="AE144" s="8"/>
      <c r="AF144" s="8"/>
      <c r="AG144" s="8"/>
      <c r="AH144" s="8"/>
      <c r="AI144" s="8"/>
      <c r="AJ144" s="8"/>
      <c r="AK144" s="9"/>
    </row>
    <row r="145" ht="14.25" customHeight="1">
      <c r="A145" s="9"/>
      <c r="B145" s="8"/>
      <c r="C145" s="8"/>
      <c r="D145" s="8"/>
      <c r="E145" s="28"/>
      <c r="F145" s="28"/>
      <c r="G145" s="28"/>
      <c r="H145" s="28"/>
      <c r="I145" s="8"/>
      <c r="J145" s="8"/>
      <c r="K145" s="8"/>
      <c r="L145" s="4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</row>
    <row r="146" ht="14.25" customHeight="1">
      <c r="A146" s="9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4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</row>
    <row r="147" ht="14.25" customHeight="1">
      <c r="A147" s="9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4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</row>
    <row r="148" ht="14.25" customHeight="1">
      <c r="A148" s="9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4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</row>
    <row r="149" ht="14.25" customHeight="1">
      <c r="A149" s="9"/>
      <c r="B149" s="9"/>
      <c r="C149" s="9"/>
      <c r="D149" s="9"/>
      <c r="E149" s="9"/>
      <c r="F149" s="9"/>
      <c r="G149" s="9"/>
      <c r="H149" s="9"/>
      <c r="I149" s="8"/>
      <c r="J149" s="8"/>
      <c r="K149" s="8"/>
      <c r="L149" s="4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</row>
    <row r="150" ht="14.25" customHeight="1">
      <c r="A150" s="9"/>
      <c r="B150" s="8"/>
      <c r="C150" s="8"/>
      <c r="D150" s="8"/>
      <c r="E150" s="28"/>
      <c r="F150" s="28"/>
      <c r="G150" s="28"/>
      <c r="H150" s="28"/>
      <c r="I150" s="8"/>
      <c r="J150" s="8"/>
      <c r="K150" s="8"/>
      <c r="L150" s="4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</row>
    <row r="151" ht="14.25" customHeight="1">
      <c r="A151" s="9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4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</row>
    <row r="152" ht="14.25" customHeight="1">
      <c r="A152" s="9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4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</row>
    <row r="153" ht="14.25" customHeight="1">
      <c r="A153" s="9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4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</row>
    <row r="154" ht="14.25" customHeight="1">
      <c r="A154" s="9"/>
      <c r="B154" s="9"/>
      <c r="C154" s="9"/>
      <c r="D154" s="9"/>
      <c r="E154" s="9"/>
      <c r="F154" s="9"/>
      <c r="G154" s="9"/>
      <c r="H154" s="9"/>
      <c r="I154" s="8"/>
      <c r="J154" s="8"/>
      <c r="K154" s="8"/>
      <c r="L154" s="4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</row>
    <row r="155" ht="14.25" customHeight="1">
      <c r="A155" s="9"/>
      <c r="B155" s="8"/>
      <c r="C155" s="8"/>
      <c r="D155" s="8"/>
      <c r="E155" s="28"/>
      <c r="F155" s="28"/>
      <c r="G155" s="28"/>
      <c r="H155" s="28"/>
      <c r="I155" s="8"/>
      <c r="J155" s="8"/>
      <c r="K155" s="8"/>
      <c r="L155" s="4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</row>
    <row r="156" ht="14.25" customHeight="1">
      <c r="A156" s="9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4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</row>
    <row r="157" ht="14.25" customHeight="1">
      <c r="A157" s="9"/>
      <c r="B157" s="8"/>
      <c r="C157" s="8"/>
      <c r="D157" s="8"/>
      <c r="E157" s="28"/>
      <c r="F157" s="28"/>
      <c r="G157" s="28"/>
      <c r="H157" s="28"/>
      <c r="I157" s="8"/>
      <c r="J157" s="8"/>
      <c r="K157" s="8"/>
      <c r="L157" s="4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</row>
    <row r="158" ht="14.25" customHeight="1">
      <c r="A158" s="9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4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</row>
    <row r="159" ht="14.25" customHeight="1">
      <c r="A159" s="9"/>
      <c r="B159" s="9"/>
      <c r="C159" s="9"/>
      <c r="D159" s="9"/>
      <c r="E159" s="9"/>
      <c r="F159" s="9"/>
      <c r="G159" s="9"/>
      <c r="H159" s="9"/>
      <c r="I159" s="8"/>
      <c r="J159" s="8"/>
      <c r="K159" s="8"/>
      <c r="L159" s="4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</row>
    <row r="160" ht="14.25" customHeight="1">
      <c r="A160" s="9"/>
      <c r="B160" s="8"/>
      <c r="C160" s="8"/>
      <c r="D160" s="8"/>
      <c r="E160" s="28"/>
      <c r="F160" s="28"/>
      <c r="G160" s="28"/>
      <c r="H160" s="28"/>
      <c r="I160" s="8"/>
      <c r="J160" s="8"/>
      <c r="K160" s="8"/>
      <c r="L160" s="4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</row>
    <row r="161" ht="14.25" customHeight="1">
      <c r="A161" s="9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4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</row>
    <row r="162" ht="14.25" customHeight="1">
      <c r="A162" s="9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4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</row>
    <row r="163" ht="14.25" customHeight="1">
      <c r="A163" s="9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4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</row>
    <row r="164" ht="14.25" customHeight="1">
      <c r="A164" s="9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4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</row>
    <row r="165" ht="14.25" customHeight="1">
      <c r="A165" s="9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4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</row>
    <row r="166" ht="14.25" customHeight="1">
      <c r="A166" s="9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4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</row>
    <row r="167" ht="14.25" customHeight="1">
      <c r="A167" s="9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4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</row>
    <row r="168" ht="14.25" customHeight="1">
      <c r="A168" s="9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4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</row>
    <row r="169" ht="14.25" customHeight="1">
      <c r="A169" s="9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4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</row>
    <row r="170" ht="14.25" customHeight="1">
      <c r="A170" s="9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4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</row>
    <row r="171" ht="14.25" customHeight="1">
      <c r="A171" s="9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4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</row>
    <row r="172" ht="14.25" customHeight="1">
      <c r="A172" s="9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4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</row>
    <row r="173" ht="14.25" customHeight="1">
      <c r="A173" s="9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4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</row>
    <row r="174" ht="14.25" customHeight="1">
      <c r="A174" s="9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4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</row>
    <row r="175" ht="14.25" customHeight="1">
      <c r="A175" s="9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4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</row>
    <row r="176" ht="14.25" customHeight="1">
      <c r="A176" s="9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4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</row>
    <row r="177" ht="14.25" customHeight="1">
      <c r="A177" s="9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4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</row>
    <row r="178" ht="14.25" customHeight="1">
      <c r="A178" s="9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4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</row>
    <row r="179" ht="14.25" customHeight="1">
      <c r="A179" s="9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4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</row>
    <row r="180" ht="14.25" customHeight="1">
      <c r="A180" s="9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4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</row>
    <row r="181" ht="14.25" customHeight="1">
      <c r="A181" s="9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4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</row>
    <row r="182" ht="14.25" customHeight="1">
      <c r="A182" s="9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4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</row>
    <row r="183" ht="14.25" customHeight="1">
      <c r="A183" s="9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4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</row>
    <row r="184" ht="14.25" customHeight="1">
      <c r="A184" s="9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4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</row>
    <row r="185" ht="14.25" customHeight="1">
      <c r="A185" s="9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4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</row>
    <row r="186" ht="14.25" customHeight="1">
      <c r="A186" s="9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4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</row>
    <row r="187" ht="14.25" customHeight="1">
      <c r="A187" s="9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4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</row>
    <row r="188" ht="14.25" customHeight="1">
      <c r="A188" s="9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4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</row>
    <row r="189" ht="14.25" customHeight="1">
      <c r="A189" s="9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4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</row>
    <row r="190" ht="14.25" customHeight="1">
      <c r="A190" s="9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4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</row>
    <row r="191" ht="14.25" customHeight="1">
      <c r="A191" s="9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4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</row>
    <row r="192" ht="14.25" customHeight="1">
      <c r="A192" s="9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4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</row>
    <row r="193" ht="14.25" customHeight="1">
      <c r="A193" s="9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4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</row>
    <row r="194" ht="14.25" customHeight="1">
      <c r="A194" s="9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4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</row>
    <row r="195" ht="14.25" customHeight="1">
      <c r="A195" s="9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4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</row>
    <row r="196" ht="14.25" customHeight="1">
      <c r="A196" s="9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4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</row>
    <row r="197" ht="14.25" customHeight="1">
      <c r="A197" s="9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4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</row>
    <row r="198" ht="14.25" customHeight="1">
      <c r="A198" s="9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4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</row>
    <row r="199" ht="14.25" customHeight="1">
      <c r="A199" s="9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4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</row>
    <row r="200" ht="14.25" customHeight="1">
      <c r="A200" s="9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4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</row>
    <row r="201" ht="14.25" customHeight="1">
      <c r="A201" s="9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4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</row>
    <row r="202" ht="14.25" customHeight="1">
      <c r="A202" s="9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4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</row>
    <row r="203" ht="14.25" customHeight="1">
      <c r="A203" s="9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4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</row>
    <row r="204" ht="14.25" customHeight="1">
      <c r="A204" s="9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4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</row>
    <row r="205" ht="14.25" customHeight="1">
      <c r="A205" s="9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4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</row>
    <row r="206" ht="14.25" customHeight="1">
      <c r="A206" s="9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4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</row>
    <row r="207" ht="14.25" customHeight="1">
      <c r="A207" s="9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4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</row>
    <row r="208" ht="14.25" customHeight="1">
      <c r="A208" s="9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4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</row>
    <row r="209" ht="14.25" customHeight="1">
      <c r="A209" s="9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4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</row>
    <row r="210" ht="14.25" customHeight="1">
      <c r="A210" s="9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4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</row>
    <row r="211" ht="14.25" customHeight="1">
      <c r="A211" s="9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4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</row>
    <row r="212" ht="14.25" customHeight="1">
      <c r="A212" s="9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4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</row>
    <row r="213" ht="14.25" customHeight="1">
      <c r="A213" s="9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4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</row>
    <row r="214" ht="14.25" customHeight="1">
      <c r="A214" s="9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4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</row>
    <row r="215" ht="14.25" customHeight="1">
      <c r="A215" s="9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4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</row>
    <row r="216" ht="14.25" customHeight="1">
      <c r="A216" s="9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4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</row>
    <row r="217" ht="14.25" customHeight="1">
      <c r="A217" s="9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4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</row>
    <row r="218" ht="14.25" customHeight="1">
      <c r="A218" s="9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4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</row>
    <row r="219" ht="14.25" customHeight="1">
      <c r="A219" s="9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4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</row>
    <row r="220" ht="14.25" customHeight="1">
      <c r="A220" s="9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4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</row>
    <row r="221" ht="14.25" customHeight="1">
      <c r="A221" s="9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4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</row>
    <row r="222" ht="14.25" customHeight="1">
      <c r="A222" s="9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4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</row>
    <row r="223" ht="14.25" customHeight="1">
      <c r="A223" s="9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4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</row>
    <row r="224" ht="14.25" customHeight="1">
      <c r="A224" s="9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4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</row>
    <row r="225" ht="14.25" customHeight="1">
      <c r="A225" s="9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4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</row>
    <row r="226" ht="14.25" customHeight="1">
      <c r="A226" s="9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4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</row>
    <row r="227" ht="14.25" customHeight="1">
      <c r="A227" s="9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4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</row>
    <row r="228" ht="14.25" customHeight="1">
      <c r="A228" s="9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4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</row>
    <row r="229" ht="14.25" customHeight="1">
      <c r="A229" s="9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4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</row>
    <row r="230" ht="14.25" customHeight="1">
      <c r="A230" s="9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4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</row>
    <row r="231" ht="14.25" customHeight="1">
      <c r="A231" s="9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4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</row>
    <row r="232" ht="14.25" customHeight="1">
      <c r="A232" s="9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4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</row>
    <row r="233" ht="14.25" customHeight="1">
      <c r="A233" s="9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4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</row>
    <row r="234" ht="14.25" customHeight="1">
      <c r="A234" s="9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4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</row>
    <row r="235" ht="14.25" customHeight="1">
      <c r="A235" s="9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4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</row>
    <row r="236" ht="14.25" customHeight="1">
      <c r="A236" s="9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4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</row>
    <row r="237" ht="14.25" customHeight="1">
      <c r="A237" s="9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4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</row>
    <row r="238" ht="14.25" customHeight="1">
      <c r="A238" s="9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4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</row>
    <row r="239" ht="14.25" customHeight="1">
      <c r="A239" s="9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4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</row>
    <row r="240" ht="14.25" customHeight="1">
      <c r="A240" s="9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4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</row>
    <row r="241" ht="14.25" customHeight="1">
      <c r="A241" s="9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4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</row>
    <row r="242" ht="14.25" customHeight="1">
      <c r="A242" s="9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4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</row>
    <row r="243" ht="14.25" customHeight="1">
      <c r="A243" s="9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4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</row>
    <row r="244" ht="14.25" customHeight="1">
      <c r="A244" s="9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4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</row>
    <row r="245" ht="14.25" customHeight="1">
      <c r="A245" s="9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4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</row>
    <row r="246" ht="14.25" customHeight="1">
      <c r="A246" s="9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4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</row>
    <row r="247" ht="14.25" customHeight="1">
      <c r="A247" s="9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4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</row>
    <row r="248" ht="14.25" customHeight="1">
      <c r="A248" s="9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4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</row>
    <row r="249" ht="14.25" customHeight="1">
      <c r="A249" s="9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4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</row>
    <row r="250" ht="14.25" customHeight="1">
      <c r="A250" s="9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4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</row>
    <row r="251" ht="14.25" customHeight="1">
      <c r="A251" s="9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4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</row>
    <row r="252" ht="14.25" customHeight="1">
      <c r="A252" s="9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4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</row>
    <row r="253" ht="14.25" customHeight="1">
      <c r="A253" s="9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4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</row>
    <row r="254" ht="14.25" customHeight="1">
      <c r="A254" s="9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4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</row>
    <row r="255" ht="14.25" customHeight="1">
      <c r="A255" s="9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4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</row>
    <row r="256" ht="14.25" customHeight="1">
      <c r="A256" s="9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4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</row>
    <row r="257" ht="14.25" customHeight="1">
      <c r="A257" s="9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4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</row>
    <row r="258" ht="14.25" customHeight="1">
      <c r="A258" s="9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4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</row>
    <row r="259" ht="14.25" customHeight="1">
      <c r="A259" s="9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4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</row>
    <row r="260" ht="14.25" customHeight="1">
      <c r="A260" s="9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4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</row>
    <row r="261" ht="14.25" customHeight="1">
      <c r="A261" s="9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4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</row>
    <row r="262" ht="14.25" customHeight="1">
      <c r="A262" s="9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4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</row>
    <row r="263" ht="14.25" customHeight="1">
      <c r="A263" s="9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4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</row>
    <row r="264" ht="14.25" customHeight="1">
      <c r="A264" s="9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4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</row>
    <row r="265" ht="14.25" customHeight="1">
      <c r="A265" s="9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4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</row>
    <row r="266" ht="14.25" customHeight="1">
      <c r="A266" s="9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4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</row>
    <row r="267" ht="14.25" customHeight="1">
      <c r="A267" s="9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4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</row>
    <row r="268" ht="14.25" customHeight="1">
      <c r="A268" s="9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4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</row>
    <row r="269" ht="14.25" customHeight="1">
      <c r="A269" s="9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4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</row>
    <row r="270" ht="14.25" customHeight="1">
      <c r="A270" s="9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4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</row>
    <row r="271" ht="14.25" customHeight="1">
      <c r="A271" s="9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4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</row>
    <row r="272" ht="14.25" customHeight="1">
      <c r="A272" s="9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4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</row>
    <row r="273" ht="14.25" customHeight="1">
      <c r="A273" s="9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4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</row>
    <row r="274" ht="14.25" customHeight="1">
      <c r="A274" s="9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4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</row>
    <row r="275" ht="14.25" customHeight="1">
      <c r="A275" s="9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4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</row>
    <row r="276" ht="14.25" customHeight="1">
      <c r="A276" s="9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4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</row>
    <row r="277" ht="14.25" customHeight="1">
      <c r="A277" s="9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4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</row>
    <row r="278" ht="14.25" customHeight="1">
      <c r="A278" s="9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4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</row>
    <row r="279" ht="14.25" customHeight="1">
      <c r="A279" s="9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4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</row>
    <row r="280" ht="14.25" customHeight="1">
      <c r="A280" s="9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4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</row>
    <row r="281" ht="14.25" customHeight="1">
      <c r="A281" s="9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4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</row>
    <row r="282" ht="14.25" customHeight="1">
      <c r="A282" s="9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4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</row>
    <row r="283" ht="14.25" customHeight="1">
      <c r="A283" s="9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4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</row>
    <row r="284" ht="14.25" customHeight="1">
      <c r="A284" s="9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4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</row>
    <row r="285" ht="14.25" customHeight="1">
      <c r="A285" s="9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4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</row>
    <row r="286" ht="14.25" customHeight="1">
      <c r="A286" s="9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4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</row>
    <row r="287" ht="14.25" customHeight="1">
      <c r="A287" s="9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4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</row>
    <row r="288" ht="14.25" customHeight="1">
      <c r="A288" s="9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4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</row>
    <row r="289" ht="14.25" customHeight="1">
      <c r="A289" s="9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4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</row>
    <row r="290" ht="14.25" customHeight="1">
      <c r="A290" s="9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4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</row>
    <row r="291" ht="14.25" customHeight="1">
      <c r="A291" s="9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4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</row>
    <row r="292" ht="14.25" customHeight="1">
      <c r="A292" s="9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4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</row>
    <row r="293" ht="14.25" customHeight="1">
      <c r="A293" s="9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4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</row>
    <row r="294" ht="14.25" customHeight="1">
      <c r="A294" s="9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4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</row>
    <row r="295" ht="14.25" customHeight="1">
      <c r="A295" s="9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4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</row>
    <row r="296" ht="14.25" customHeight="1">
      <c r="A296" s="9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4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</row>
    <row r="297" ht="14.25" customHeight="1">
      <c r="A297" s="9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4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</row>
    <row r="298" ht="14.25" customHeight="1">
      <c r="A298" s="9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4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</row>
    <row r="299" ht="14.25" customHeight="1">
      <c r="A299" s="9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4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</row>
    <row r="300" ht="14.25" customHeight="1">
      <c r="A300" s="9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4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</row>
    <row r="301" ht="14.25" customHeight="1">
      <c r="A301" s="9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4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</row>
    <row r="302" ht="14.25" customHeight="1">
      <c r="A302" s="9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4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</row>
    <row r="303" ht="14.25" customHeight="1">
      <c r="A303" s="9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4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</row>
    <row r="304" ht="14.25" customHeight="1">
      <c r="A304" s="9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4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</row>
    <row r="305" ht="14.25" customHeight="1">
      <c r="A305" s="9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4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</row>
    <row r="306" ht="14.25" customHeight="1">
      <c r="A306" s="9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4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</row>
    <row r="307" ht="14.25" customHeight="1">
      <c r="A307" s="9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4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</row>
    <row r="308" ht="14.25" customHeight="1">
      <c r="A308" s="9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4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</row>
    <row r="309" ht="14.25" customHeight="1">
      <c r="A309" s="9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4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</row>
    <row r="310" ht="14.25" customHeight="1">
      <c r="A310" s="9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4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</row>
    <row r="311" ht="14.25" customHeight="1">
      <c r="A311" s="9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4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</row>
    <row r="312" ht="14.25" customHeight="1">
      <c r="A312" s="9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4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</row>
    <row r="313" ht="14.25" customHeight="1">
      <c r="A313" s="9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4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</row>
    <row r="314" ht="14.25" customHeight="1">
      <c r="A314" s="9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4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</row>
    <row r="315" ht="14.25" customHeight="1">
      <c r="A315" s="9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4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</row>
    <row r="316" ht="14.25" customHeight="1">
      <c r="A316" s="9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4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</row>
    <row r="317" ht="14.25" customHeight="1">
      <c r="A317" s="9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4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</row>
    <row r="318" ht="14.25" customHeight="1">
      <c r="A318" s="9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4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</row>
    <row r="319" ht="14.25" customHeight="1">
      <c r="A319" s="9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4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</row>
    <row r="320" ht="14.25" customHeight="1">
      <c r="A320" s="9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4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</row>
    <row r="321" ht="14.25" customHeight="1">
      <c r="A321" s="9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4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</row>
    <row r="322" ht="14.25" customHeight="1">
      <c r="A322" s="9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4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</row>
    <row r="323" ht="14.25" customHeight="1">
      <c r="A323" s="9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4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</row>
    <row r="324" ht="14.25" customHeight="1">
      <c r="A324" s="9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4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</row>
    <row r="325" ht="14.25" customHeight="1">
      <c r="A325" s="9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4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</row>
    <row r="326" ht="14.25" customHeight="1">
      <c r="A326" s="9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4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</row>
    <row r="327" ht="14.25" customHeight="1">
      <c r="A327" s="9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4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</row>
    <row r="328" ht="14.25" customHeight="1">
      <c r="A328" s="9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4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</row>
    <row r="329" ht="14.25" customHeight="1">
      <c r="A329" s="9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4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</row>
    <row r="330" ht="14.25" customHeight="1">
      <c r="A330" s="9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4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</row>
    <row r="331" ht="14.25" customHeight="1">
      <c r="A331" s="9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4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</row>
    <row r="332" ht="14.25" customHeight="1">
      <c r="A332" s="9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4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</row>
    <row r="333" ht="14.25" customHeight="1">
      <c r="A333" s="9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4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</row>
    <row r="334" ht="14.25" customHeight="1">
      <c r="A334" s="9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4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</row>
    <row r="335" ht="14.25" customHeight="1">
      <c r="A335" s="9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4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</row>
    <row r="336" ht="14.25" customHeight="1">
      <c r="A336" s="9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4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</row>
    <row r="337" ht="14.25" customHeight="1">
      <c r="A337" s="9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4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</row>
    <row r="338" ht="14.25" customHeight="1">
      <c r="A338" s="9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4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</row>
    <row r="339" ht="14.25" customHeight="1">
      <c r="A339" s="9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4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</row>
    <row r="340" ht="14.25" customHeight="1">
      <c r="A340" s="9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4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</row>
    <row r="341" ht="14.25" customHeight="1">
      <c r="A341" s="9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4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</row>
    <row r="342" ht="14.25" customHeight="1">
      <c r="A342" s="9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4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</row>
    <row r="343" ht="14.25" customHeight="1">
      <c r="A343" s="9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4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</row>
    <row r="344" ht="14.25" customHeight="1">
      <c r="A344" s="9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4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</row>
    <row r="345" ht="14.25" customHeight="1">
      <c r="A345" s="9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4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</row>
    <row r="346" ht="14.25" customHeight="1">
      <c r="A346" s="9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4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</row>
    <row r="347" ht="14.25" customHeight="1">
      <c r="A347" s="9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4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</row>
    <row r="348" ht="14.25" customHeight="1">
      <c r="A348" s="9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4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</row>
    <row r="349" ht="14.25" customHeight="1">
      <c r="A349" s="9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4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</row>
    <row r="350" ht="14.25" customHeight="1">
      <c r="A350" s="9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4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</row>
    <row r="351" ht="14.25" customHeight="1">
      <c r="A351" s="9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4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</row>
    <row r="352" ht="14.25" customHeight="1">
      <c r="A352" s="9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4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</row>
    <row r="353" ht="14.25" customHeight="1">
      <c r="A353" s="9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4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</row>
    <row r="354" ht="14.25" customHeight="1">
      <c r="A354" s="9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4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</row>
    <row r="355" ht="14.25" customHeight="1">
      <c r="A355" s="9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4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</row>
    <row r="356" ht="14.25" customHeight="1">
      <c r="A356" s="9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4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</row>
    <row r="357" ht="14.25" customHeight="1">
      <c r="A357" s="9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4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</row>
    <row r="358" ht="14.25" customHeight="1">
      <c r="A358" s="9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4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</row>
    <row r="359" ht="14.25" customHeight="1">
      <c r="A359" s="9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4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</row>
    <row r="360" ht="14.25" customHeight="1">
      <c r="A360" s="9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4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</row>
    <row r="361" ht="14.25" customHeight="1">
      <c r="A361" s="9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4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</row>
    <row r="362" ht="14.25" customHeight="1">
      <c r="A362" s="9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4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</row>
    <row r="363" ht="14.25" customHeight="1">
      <c r="A363" s="9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4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</row>
    <row r="364" ht="14.25" customHeight="1">
      <c r="A364" s="9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4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</row>
    <row r="365" ht="14.25" customHeight="1">
      <c r="A365" s="9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4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</row>
    <row r="366" ht="14.25" customHeight="1">
      <c r="A366" s="9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4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</row>
    <row r="367" ht="14.25" customHeight="1">
      <c r="A367" s="9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4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</row>
    <row r="368" ht="14.25" customHeight="1">
      <c r="A368" s="9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4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</row>
    <row r="369" ht="14.25" customHeight="1">
      <c r="A369" s="9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4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</row>
    <row r="370" ht="14.25" customHeight="1">
      <c r="A370" s="9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4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</row>
    <row r="371" ht="14.25" customHeight="1">
      <c r="A371" s="9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4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</row>
    <row r="372" ht="14.25" customHeight="1">
      <c r="A372" s="9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4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</row>
    <row r="373" ht="14.25" customHeight="1">
      <c r="A373" s="9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4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</row>
    <row r="374" ht="14.25" customHeight="1">
      <c r="A374" s="9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4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</row>
    <row r="375" ht="14.25" customHeight="1">
      <c r="A375" s="9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4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</row>
    <row r="376" ht="14.25" customHeight="1">
      <c r="A376" s="9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4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</row>
    <row r="377" ht="14.25" customHeight="1">
      <c r="A377" s="9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4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</row>
    <row r="378" ht="14.25" customHeight="1">
      <c r="A378" s="9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4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</row>
    <row r="379" ht="14.25" customHeight="1">
      <c r="A379" s="9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4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</row>
    <row r="380" ht="14.25" customHeight="1">
      <c r="A380" s="9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4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</row>
    <row r="381" ht="14.25" customHeight="1">
      <c r="A381" s="9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4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</row>
    <row r="382" ht="14.25" customHeight="1">
      <c r="A382" s="9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4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</row>
    <row r="383" ht="14.25" customHeight="1">
      <c r="A383" s="9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4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</row>
    <row r="384" ht="14.25" customHeight="1">
      <c r="A384" s="9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4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</row>
    <row r="385" ht="14.25" customHeight="1">
      <c r="A385" s="9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4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</row>
    <row r="386" ht="14.25" customHeight="1">
      <c r="A386" s="9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4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</row>
    <row r="387" ht="14.25" customHeight="1">
      <c r="A387" s="9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4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</row>
    <row r="388" ht="14.25" customHeight="1">
      <c r="A388" s="9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4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</row>
    <row r="389" ht="14.25" customHeight="1">
      <c r="A389" s="9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4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</row>
    <row r="390" ht="14.25" customHeight="1">
      <c r="A390" s="9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4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</row>
    <row r="391" ht="14.25" customHeight="1">
      <c r="A391" s="9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4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</row>
    <row r="392" ht="14.25" customHeight="1">
      <c r="A392" s="9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4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</row>
    <row r="393" ht="14.25" customHeight="1">
      <c r="A393" s="9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4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</row>
    <row r="394" ht="14.25" customHeight="1">
      <c r="A394" s="9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4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</row>
    <row r="395" ht="14.25" customHeight="1">
      <c r="A395" s="9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4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</row>
    <row r="396" ht="14.25" customHeight="1">
      <c r="A396" s="9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4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</row>
    <row r="397" ht="14.25" customHeight="1">
      <c r="A397" s="9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4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</row>
    <row r="398" ht="14.25" customHeight="1">
      <c r="A398" s="9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4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</row>
    <row r="399" ht="14.25" customHeight="1">
      <c r="A399" s="9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4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</row>
    <row r="400" ht="14.25" customHeight="1">
      <c r="A400" s="9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4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</row>
    <row r="401" ht="14.25" customHeight="1">
      <c r="A401" s="9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4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</row>
    <row r="402" ht="14.25" customHeight="1">
      <c r="A402" s="9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4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</row>
    <row r="403" ht="14.25" customHeight="1">
      <c r="A403" s="9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4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</row>
    <row r="404" ht="14.25" customHeight="1">
      <c r="A404" s="9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4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</row>
    <row r="405" ht="14.25" customHeight="1">
      <c r="A405" s="9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4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</row>
    <row r="406" ht="14.25" customHeight="1">
      <c r="A406" s="9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4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</row>
    <row r="407" ht="14.25" customHeight="1">
      <c r="A407" s="9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4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</row>
    <row r="408" ht="14.25" customHeight="1">
      <c r="A408" s="9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4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</row>
    <row r="409" ht="14.25" customHeight="1">
      <c r="A409" s="9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4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</row>
    <row r="410" ht="14.25" customHeight="1">
      <c r="A410" s="9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4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</row>
    <row r="411" ht="14.25" customHeight="1">
      <c r="A411" s="9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4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</row>
    <row r="412" ht="14.25" customHeight="1">
      <c r="A412" s="9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4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</row>
    <row r="413" ht="14.25" customHeight="1">
      <c r="A413" s="9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4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</row>
    <row r="414" ht="14.25" customHeight="1">
      <c r="A414" s="9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4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</row>
    <row r="415" ht="14.25" customHeight="1">
      <c r="A415" s="9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4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</row>
    <row r="416" ht="14.25" customHeight="1">
      <c r="A416" s="9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4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</row>
    <row r="417" ht="14.25" customHeight="1">
      <c r="A417" s="9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4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</row>
    <row r="418" ht="14.25" customHeight="1">
      <c r="A418" s="9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4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</row>
    <row r="419" ht="14.25" customHeight="1">
      <c r="A419" s="9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4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</row>
    <row r="420" ht="14.25" customHeight="1">
      <c r="A420" s="9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4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</row>
    <row r="421" ht="14.25" customHeight="1">
      <c r="A421" s="9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4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</row>
    <row r="422" ht="14.25" customHeight="1">
      <c r="A422" s="9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4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</row>
    <row r="423" ht="14.25" customHeight="1">
      <c r="A423" s="9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4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</row>
    <row r="424" ht="14.25" customHeight="1">
      <c r="A424" s="9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4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</row>
    <row r="425" ht="14.25" customHeight="1">
      <c r="A425" s="9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4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</row>
    <row r="426" ht="14.25" customHeight="1">
      <c r="A426" s="9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4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</row>
    <row r="427" ht="14.25" customHeight="1">
      <c r="A427" s="9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4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</row>
    <row r="428" ht="14.25" customHeight="1">
      <c r="A428" s="9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4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</row>
    <row r="429" ht="14.25" customHeight="1">
      <c r="A429" s="9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4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</row>
    <row r="430" ht="14.25" customHeight="1">
      <c r="A430" s="9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4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</row>
    <row r="431" ht="14.25" customHeight="1">
      <c r="A431" s="9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4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</row>
    <row r="432" ht="14.25" customHeight="1">
      <c r="A432" s="9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4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</row>
    <row r="433" ht="14.25" customHeight="1">
      <c r="A433" s="9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4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</row>
    <row r="434" ht="14.25" customHeight="1">
      <c r="A434" s="9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4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</row>
    <row r="435" ht="14.25" customHeight="1">
      <c r="A435" s="9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4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</row>
    <row r="436" ht="14.25" customHeight="1">
      <c r="A436" s="9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4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</row>
    <row r="437" ht="14.25" customHeight="1">
      <c r="A437" s="9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4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</row>
    <row r="438" ht="14.25" customHeight="1">
      <c r="A438" s="9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4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</row>
    <row r="439" ht="14.25" customHeight="1">
      <c r="A439" s="9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4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</row>
    <row r="440" ht="14.25" customHeight="1">
      <c r="A440" s="9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4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</row>
    <row r="441" ht="14.25" customHeight="1">
      <c r="A441" s="9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4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</row>
    <row r="442" ht="14.25" customHeight="1">
      <c r="A442" s="9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4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</row>
    <row r="443" ht="14.25" customHeight="1">
      <c r="A443" s="9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4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</row>
    <row r="444" ht="14.25" customHeight="1">
      <c r="A444" s="9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4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</row>
    <row r="445" ht="14.25" customHeight="1">
      <c r="A445" s="9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4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</row>
    <row r="446" ht="14.25" customHeight="1">
      <c r="A446" s="9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4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</row>
    <row r="447" ht="14.25" customHeight="1">
      <c r="A447" s="9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4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</row>
    <row r="448" ht="14.25" customHeight="1">
      <c r="A448" s="9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4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</row>
    <row r="449" ht="14.25" customHeight="1">
      <c r="A449" s="9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4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</row>
    <row r="450" ht="14.25" customHeight="1">
      <c r="A450" s="9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4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</row>
    <row r="451" ht="14.25" customHeight="1">
      <c r="A451" s="9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4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</row>
    <row r="452" ht="14.25" customHeight="1">
      <c r="A452" s="9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4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</row>
    <row r="453" ht="14.25" customHeight="1">
      <c r="A453" s="9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4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</row>
    <row r="454" ht="14.25" customHeight="1">
      <c r="A454" s="9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4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</row>
    <row r="455" ht="14.25" customHeight="1">
      <c r="A455" s="9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4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</row>
    <row r="456" ht="14.25" customHeight="1">
      <c r="A456" s="9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4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</row>
    <row r="457" ht="14.25" customHeight="1">
      <c r="A457" s="9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4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</row>
    <row r="458" ht="14.25" customHeight="1">
      <c r="A458" s="9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4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</row>
    <row r="459" ht="14.25" customHeight="1">
      <c r="A459" s="9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4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</row>
    <row r="460" ht="14.25" customHeight="1">
      <c r="A460" s="9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4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</row>
    <row r="461" ht="14.25" customHeight="1">
      <c r="A461" s="9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4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</row>
    <row r="462" ht="14.25" customHeight="1">
      <c r="A462" s="9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4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</row>
    <row r="463" ht="14.25" customHeight="1">
      <c r="A463" s="9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4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</row>
    <row r="464" ht="14.25" customHeight="1">
      <c r="A464" s="9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4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</row>
    <row r="465" ht="14.25" customHeight="1">
      <c r="A465" s="9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4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</row>
    <row r="466" ht="14.25" customHeight="1">
      <c r="A466" s="9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4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</row>
    <row r="467" ht="14.25" customHeight="1">
      <c r="A467" s="9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4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</row>
    <row r="468" ht="14.25" customHeight="1">
      <c r="A468" s="9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4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</row>
    <row r="469" ht="14.25" customHeight="1">
      <c r="A469" s="9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4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</row>
    <row r="470" ht="14.25" customHeight="1">
      <c r="A470" s="9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4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</row>
    <row r="471" ht="14.25" customHeight="1">
      <c r="A471" s="9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4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</row>
    <row r="472" ht="14.25" customHeight="1">
      <c r="A472" s="9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4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</row>
    <row r="473" ht="14.25" customHeight="1">
      <c r="A473" s="9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4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</row>
    <row r="474" ht="14.25" customHeight="1">
      <c r="A474" s="9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4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</row>
    <row r="475" ht="14.25" customHeight="1">
      <c r="A475" s="9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4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</row>
    <row r="476" ht="14.25" customHeight="1">
      <c r="A476" s="9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4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</row>
    <row r="477" ht="14.25" customHeight="1">
      <c r="A477" s="9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4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</row>
    <row r="478" ht="14.25" customHeight="1">
      <c r="A478" s="9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4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</row>
    <row r="479" ht="14.25" customHeight="1">
      <c r="A479" s="9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4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</row>
    <row r="480" ht="14.25" customHeight="1">
      <c r="A480" s="9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4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</row>
    <row r="481" ht="14.25" customHeight="1">
      <c r="A481" s="9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4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</row>
    <row r="482" ht="14.25" customHeight="1">
      <c r="A482" s="9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4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</row>
    <row r="483" ht="14.25" customHeight="1">
      <c r="A483" s="9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4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</row>
    <row r="484" ht="14.25" customHeight="1">
      <c r="A484" s="9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4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</row>
    <row r="485" ht="14.25" customHeight="1">
      <c r="A485" s="9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4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</row>
    <row r="486" ht="14.25" customHeight="1">
      <c r="A486" s="9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4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</row>
    <row r="487" ht="14.25" customHeight="1">
      <c r="A487" s="9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4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</row>
    <row r="488" ht="14.25" customHeight="1">
      <c r="A488" s="9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4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</row>
    <row r="489" ht="14.25" customHeight="1">
      <c r="A489" s="9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4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</row>
    <row r="490" ht="14.25" customHeight="1">
      <c r="A490" s="9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4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</row>
    <row r="491" ht="14.25" customHeight="1">
      <c r="A491" s="9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4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</row>
    <row r="492" ht="14.25" customHeight="1">
      <c r="A492" s="9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4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</row>
    <row r="493" ht="14.25" customHeight="1">
      <c r="A493" s="9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4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</row>
    <row r="494" ht="14.25" customHeight="1">
      <c r="A494" s="9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4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</row>
    <row r="495" ht="14.25" customHeight="1">
      <c r="A495" s="9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4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</row>
    <row r="496" ht="14.25" customHeight="1">
      <c r="A496" s="9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4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</row>
    <row r="497" ht="14.25" customHeight="1">
      <c r="A497" s="9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4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</row>
    <row r="498" ht="14.25" customHeight="1">
      <c r="A498" s="9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4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</row>
    <row r="499" ht="14.25" customHeight="1">
      <c r="A499" s="9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4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</row>
    <row r="500" ht="14.25" customHeight="1">
      <c r="A500" s="9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4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</row>
    <row r="501" ht="14.25" customHeight="1">
      <c r="A501" s="9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4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</row>
    <row r="502" ht="14.25" customHeight="1">
      <c r="A502" s="9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4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</row>
    <row r="503" ht="14.25" customHeight="1">
      <c r="A503" s="9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4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</row>
    <row r="504" ht="14.25" customHeight="1">
      <c r="A504" s="9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4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</row>
    <row r="505" ht="14.25" customHeight="1">
      <c r="A505" s="9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4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</row>
    <row r="506" ht="14.25" customHeight="1">
      <c r="A506" s="9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4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</row>
    <row r="507" ht="14.25" customHeight="1">
      <c r="A507" s="9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4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</row>
    <row r="508" ht="14.25" customHeight="1">
      <c r="A508" s="9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4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</row>
    <row r="509" ht="14.25" customHeight="1">
      <c r="A509" s="9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4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</row>
    <row r="510" ht="14.25" customHeight="1">
      <c r="A510" s="9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4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</row>
    <row r="511" ht="14.25" customHeight="1">
      <c r="A511" s="9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4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</row>
    <row r="512" ht="14.25" customHeight="1">
      <c r="A512" s="9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4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</row>
    <row r="513" ht="14.25" customHeight="1">
      <c r="A513" s="9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4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</row>
    <row r="514" ht="14.25" customHeight="1">
      <c r="A514" s="9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4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</row>
    <row r="515" ht="14.25" customHeight="1">
      <c r="A515" s="9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4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</row>
    <row r="516" ht="14.25" customHeight="1">
      <c r="A516" s="9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4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</row>
    <row r="517" ht="14.25" customHeight="1">
      <c r="A517" s="9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4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</row>
    <row r="518" ht="14.25" customHeight="1">
      <c r="A518" s="9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4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</row>
    <row r="519" ht="14.25" customHeight="1">
      <c r="A519" s="9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4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</row>
    <row r="520" ht="14.25" customHeight="1">
      <c r="A520" s="9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4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</row>
    <row r="521" ht="14.25" customHeight="1">
      <c r="A521" s="9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4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</row>
    <row r="522" ht="14.25" customHeight="1">
      <c r="A522" s="9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4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</row>
    <row r="523" ht="14.25" customHeight="1">
      <c r="A523" s="9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4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</row>
    <row r="524" ht="14.25" customHeight="1">
      <c r="A524" s="9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4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</row>
    <row r="525" ht="14.25" customHeight="1">
      <c r="A525" s="9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4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</row>
    <row r="526" ht="14.25" customHeight="1">
      <c r="A526" s="9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4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</row>
    <row r="527" ht="14.25" customHeight="1">
      <c r="A527" s="9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4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</row>
    <row r="528" ht="14.25" customHeight="1">
      <c r="A528" s="9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4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</row>
    <row r="529" ht="14.25" customHeight="1">
      <c r="A529" s="9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4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</row>
    <row r="530" ht="14.25" customHeight="1">
      <c r="A530" s="9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4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</row>
    <row r="531" ht="14.25" customHeight="1">
      <c r="A531" s="9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4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</row>
    <row r="532" ht="14.25" customHeight="1">
      <c r="A532" s="9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4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</row>
    <row r="533" ht="14.25" customHeight="1">
      <c r="A533" s="9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4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</row>
    <row r="534" ht="14.25" customHeight="1">
      <c r="A534" s="9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4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</row>
    <row r="535" ht="14.25" customHeight="1">
      <c r="A535" s="9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4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</row>
    <row r="536" ht="14.25" customHeight="1">
      <c r="A536" s="9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4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</row>
    <row r="537" ht="14.25" customHeight="1">
      <c r="A537" s="9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4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</row>
    <row r="538" ht="14.25" customHeight="1">
      <c r="A538" s="9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4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</row>
    <row r="539" ht="14.25" customHeight="1">
      <c r="A539" s="9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4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</row>
    <row r="540" ht="14.25" customHeight="1">
      <c r="A540" s="9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4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</row>
    <row r="541" ht="14.25" customHeight="1">
      <c r="A541" s="9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4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</row>
    <row r="542" ht="14.25" customHeight="1">
      <c r="A542" s="9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4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</row>
    <row r="543" ht="14.25" customHeight="1">
      <c r="A543" s="9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4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</row>
    <row r="544" ht="14.25" customHeight="1">
      <c r="A544" s="9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4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</row>
    <row r="545" ht="14.25" customHeight="1">
      <c r="A545" s="9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4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</row>
    <row r="546" ht="14.25" customHeight="1">
      <c r="A546" s="9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4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</row>
    <row r="547" ht="14.25" customHeight="1">
      <c r="A547" s="9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4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</row>
    <row r="548" ht="14.25" customHeight="1">
      <c r="A548" s="9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4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</row>
    <row r="549" ht="14.25" customHeight="1">
      <c r="A549" s="9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4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</row>
    <row r="550" ht="14.25" customHeight="1">
      <c r="A550" s="9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4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</row>
    <row r="551" ht="14.25" customHeight="1">
      <c r="A551" s="9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4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</row>
    <row r="552" ht="14.25" customHeight="1">
      <c r="A552" s="9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4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</row>
    <row r="553" ht="14.25" customHeight="1">
      <c r="A553" s="9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4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</row>
    <row r="554" ht="14.25" customHeight="1">
      <c r="A554" s="9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4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</row>
    <row r="555" ht="14.25" customHeight="1">
      <c r="A555" s="9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4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</row>
    <row r="556" ht="14.25" customHeight="1">
      <c r="A556" s="9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4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</row>
    <row r="557" ht="14.25" customHeight="1">
      <c r="A557" s="9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4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</row>
    <row r="558" ht="14.25" customHeight="1">
      <c r="A558" s="9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4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</row>
    <row r="559" ht="14.25" customHeight="1">
      <c r="A559" s="9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4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</row>
    <row r="560" ht="14.25" customHeight="1">
      <c r="A560" s="9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4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</row>
    <row r="561" ht="14.25" customHeight="1">
      <c r="A561" s="9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4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</row>
    <row r="562" ht="14.25" customHeight="1">
      <c r="A562" s="9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4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</row>
    <row r="563" ht="14.25" customHeight="1">
      <c r="A563" s="9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4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</row>
    <row r="564" ht="14.25" customHeight="1">
      <c r="A564" s="9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4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</row>
    <row r="565" ht="14.25" customHeight="1">
      <c r="A565" s="9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4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</row>
    <row r="566" ht="14.25" customHeight="1">
      <c r="A566" s="9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4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</row>
    <row r="567" ht="14.25" customHeight="1">
      <c r="A567" s="9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4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</row>
    <row r="568" ht="14.25" customHeight="1">
      <c r="A568" s="9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4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</row>
    <row r="569" ht="14.25" customHeight="1">
      <c r="A569" s="9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4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</row>
    <row r="570" ht="14.25" customHeight="1">
      <c r="A570" s="9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4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</row>
    <row r="571" ht="14.25" customHeight="1">
      <c r="A571" s="9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4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</row>
    <row r="572" ht="14.25" customHeight="1">
      <c r="A572" s="9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4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</row>
    <row r="573" ht="14.25" customHeight="1">
      <c r="A573" s="9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4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</row>
    <row r="574" ht="14.25" customHeight="1">
      <c r="A574" s="9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4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</row>
    <row r="575" ht="14.25" customHeight="1">
      <c r="A575" s="9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4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</row>
    <row r="576" ht="14.25" customHeight="1">
      <c r="A576" s="9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4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</row>
    <row r="577" ht="14.25" customHeight="1">
      <c r="A577" s="9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4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</row>
    <row r="578" ht="14.25" customHeight="1">
      <c r="A578" s="9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4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</row>
    <row r="579" ht="14.25" customHeight="1">
      <c r="A579" s="9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4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</row>
    <row r="580" ht="14.25" customHeight="1">
      <c r="A580" s="9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4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</row>
    <row r="581" ht="14.25" customHeight="1">
      <c r="A581" s="9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4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</row>
    <row r="582" ht="14.25" customHeight="1">
      <c r="A582" s="9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4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</row>
    <row r="583" ht="14.25" customHeight="1">
      <c r="A583" s="9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4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</row>
    <row r="584" ht="14.25" customHeight="1">
      <c r="A584" s="9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4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</row>
    <row r="585" ht="14.25" customHeight="1">
      <c r="A585" s="9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4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</row>
    <row r="586" ht="14.25" customHeight="1">
      <c r="A586" s="9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4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</row>
    <row r="587" ht="14.25" customHeight="1">
      <c r="A587" s="9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4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</row>
    <row r="588" ht="14.25" customHeight="1">
      <c r="A588" s="9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4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</row>
    <row r="589" ht="14.25" customHeight="1">
      <c r="A589" s="9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4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</row>
    <row r="590" ht="14.25" customHeight="1">
      <c r="A590" s="9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4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</row>
    <row r="591" ht="14.25" customHeight="1">
      <c r="A591" s="9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4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</row>
    <row r="592" ht="14.25" customHeight="1">
      <c r="A592" s="9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4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</row>
    <row r="593" ht="14.25" customHeight="1">
      <c r="A593" s="9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4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</row>
    <row r="594" ht="14.25" customHeight="1">
      <c r="A594" s="9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4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</row>
    <row r="595" ht="14.25" customHeight="1">
      <c r="A595" s="9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4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</row>
    <row r="596" ht="14.25" customHeight="1">
      <c r="A596" s="9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4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</row>
    <row r="597" ht="14.25" customHeight="1">
      <c r="A597" s="9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4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</row>
    <row r="598" ht="14.25" customHeight="1">
      <c r="A598" s="9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4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</row>
    <row r="599" ht="14.25" customHeight="1">
      <c r="A599" s="9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4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</row>
    <row r="600" ht="14.25" customHeight="1">
      <c r="A600" s="9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4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</row>
    <row r="601" ht="14.25" customHeight="1">
      <c r="A601" s="9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4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</row>
    <row r="602" ht="14.25" customHeight="1">
      <c r="A602" s="9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4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</row>
    <row r="603" ht="14.25" customHeight="1">
      <c r="A603" s="9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4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</row>
    <row r="604" ht="14.25" customHeight="1">
      <c r="A604" s="9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4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</row>
    <row r="605" ht="14.25" customHeight="1">
      <c r="A605" s="9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4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</row>
    <row r="606" ht="14.25" customHeight="1">
      <c r="A606" s="9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4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</row>
    <row r="607" ht="14.25" customHeight="1">
      <c r="A607" s="9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4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</row>
    <row r="608" ht="14.25" customHeight="1">
      <c r="A608" s="9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4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</row>
    <row r="609" ht="14.25" customHeight="1">
      <c r="A609" s="9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4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</row>
    <row r="610" ht="14.25" customHeight="1">
      <c r="A610" s="9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4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</row>
    <row r="611" ht="14.25" customHeight="1">
      <c r="A611" s="9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4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</row>
    <row r="612" ht="14.25" customHeight="1">
      <c r="A612" s="9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4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</row>
    <row r="613" ht="14.25" customHeight="1">
      <c r="A613" s="9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4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</row>
    <row r="614" ht="14.25" customHeight="1">
      <c r="A614" s="9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4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</row>
    <row r="615" ht="14.25" customHeight="1">
      <c r="A615" s="9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4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</row>
    <row r="616" ht="14.25" customHeight="1">
      <c r="A616" s="9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4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</row>
    <row r="617" ht="14.25" customHeight="1">
      <c r="A617" s="9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4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</row>
    <row r="618" ht="14.25" customHeight="1">
      <c r="A618" s="9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4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</row>
    <row r="619" ht="14.25" customHeight="1">
      <c r="A619" s="9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4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</row>
    <row r="620" ht="14.25" customHeight="1">
      <c r="A620" s="9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4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</row>
    <row r="621" ht="14.25" customHeight="1">
      <c r="A621" s="9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4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</row>
    <row r="622" ht="14.25" customHeight="1">
      <c r="A622" s="9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4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</row>
    <row r="623" ht="14.25" customHeight="1">
      <c r="A623" s="9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4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</row>
    <row r="624" ht="14.25" customHeight="1">
      <c r="A624" s="9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4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</row>
    <row r="625" ht="14.25" customHeight="1">
      <c r="A625" s="9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4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</row>
    <row r="626" ht="14.25" customHeight="1">
      <c r="A626" s="9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4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</row>
    <row r="627" ht="14.25" customHeight="1">
      <c r="A627" s="9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4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</row>
    <row r="628" ht="14.25" customHeight="1">
      <c r="A628" s="9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4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</row>
    <row r="629" ht="14.25" customHeight="1">
      <c r="A629" s="9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4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</row>
    <row r="630" ht="14.25" customHeight="1">
      <c r="A630" s="9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4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</row>
    <row r="631" ht="14.25" customHeight="1">
      <c r="A631" s="9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4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</row>
    <row r="632" ht="14.25" customHeight="1">
      <c r="A632" s="9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4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</row>
    <row r="633" ht="14.25" customHeight="1">
      <c r="A633" s="9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4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</row>
    <row r="634" ht="14.25" customHeight="1">
      <c r="A634" s="9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4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</row>
    <row r="635" ht="14.25" customHeight="1">
      <c r="A635" s="9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4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</row>
    <row r="636" ht="14.25" customHeight="1">
      <c r="A636" s="9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4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</row>
    <row r="637" ht="14.25" customHeight="1">
      <c r="A637" s="9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4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</row>
    <row r="638" ht="14.25" customHeight="1">
      <c r="A638" s="9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4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</row>
    <row r="639" ht="14.25" customHeight="1">
      <c r="A639" s="9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4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</row>
    <row r="640" ht="14.25" customHeight="1">
      <c r="A640" s="9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4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</row>
    <row r="641" ht="14.25" customHeight="1">
      <c r="A641" s="9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4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</row>
    <row r="642" ht="14.25" customHeight="1">
      <c r="A642" s="9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4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</row>
    <row r="643" ht="14.25" customHeight="1">
      <c r="A643" s="9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4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</row>
    <row r="644" ht="14.25" customHeight="1">
      <c r="A644" s="9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4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</row>
    <row r="645" ht="14.25" customHeight="1">
      <c r="A645" s="9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4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</row>
    <row r="646" ht="14.25" customHeight="1">
      <c r="A646" s="9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4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</row>
    <row r="647" ht="14.25" customHeight="1">
      <c r="A647" s="9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4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</row>
    <row r="648" ht="14.25" customHeight="1">
      <c r="A648" s="9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4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</row>
    <row r="649" ht="14.25" customHeight="1">
      <c r="A649" s="9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4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</row>
    <row r="650" ht="14.25" customHeight="1">
      <c r="A650" s="9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4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</row>
    <row r="651" ht="14.25" customHeight="1">
      <c r="A651" s="9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4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</row>
    <row r="652" ht="14.25" customHeight="1">
      <c r="A652" s="9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4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</row>
    <row r="653" ht="14.25" customHeight="1">
      <c r="A653" s="9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4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</row>
    <row r="654" ht="14.25" customHeight="1">
      <c r="A654" s="9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4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</row>
    <row r="655" ht="14.25" customHeight="1">
      <c r="A655" s="9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4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</row>
    <row r="656" ht="14.25" customHeight="1">
      <c r="A656" s="9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4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</row>
    <row r="657" ht="14.25" customHeight="1">
      <c r="A657" s="9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4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</row>
    <row r="658" ht="14.25" customHeight="1">
      <c r="A658" s="9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4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</row>
    <row r="659" ht="14.25" customHeight="1">
      <c r="A659" s="9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4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</row>
    <row r="660" ht="14.25" customHeight="1">
      <c r="A660" s="9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4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</row>
    <row r="661" ht="14.25" customHeight="1">
      <c r="A661" s="9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4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</row>
    <row r="662" ht="14.25" customHeight="1">
      <c r="A662" s="9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4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</row>
    <row r="663" ht="14.25" customHeight="1">
      <c r="A663" s="9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4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</row>
    <row r="664" ht="14.25" customHeight="1">
      <c r="A664" s="9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4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</row>
    <row r="665" ht="14.25" customHeight="1">
      <c r="A665" s="9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4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</row>
    <row r="666" ht="14.25" customHeight="1">
      <c r="A666" s="9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4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</row>
    <row r="667" ht="14.25" customHeight="1">
      <c r="A667" s="9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4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</row>
    <row r="668" ht="14.25" customHeight="1">
      <c r="A668" s="9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4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</row>
    <row r="669" ht="14.25" customHeight="1">
      <c r="A669" s="9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4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</row>
    <row r="670" ht="14.25" customHeight="1">
      <c r="A670" s="9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4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</row>
    <row r="671" ht="14.25" customHeight="1">
      <c r="A671" s="9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4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</row>
    <row r="672" ht="14.25" customHeight="1">
      <c r="A672" s="9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4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</row>
    <row r="673" ht="14.25" customHeight="1">
      <c r="A673" s="9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4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</row>
    <row r="674" ht="14.25" customHeight="1">
      <c r="A674" s="9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4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</row>
    <row r="675" ht="14.25" customHeight="1">
      <c r="A675" s="9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4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</row>
    <row r="676" ht="14.25" customHeight="1">
      <c r="A676" s="9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4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</row>
    <row r="677" ht="14.25" customHeight="1">
      <c r="A677" s="9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4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</row>
    <row r="678" ht="14.25" customHeight="1">
      <c r="A678" s="9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4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</row>
    <row r="679" ht="14.25" customHeight="1">
      <c r="A679" s="9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4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</row>
    <row r="680" ht="14.25" customHeight="1">
      <c r="A680" s="9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4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</row>
    <row r="681" ht="14.25" customHeight="1">
      <c r="A681" s="9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4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</row>
    <row r="682" ht="14.25" customHeight="1">
      <c r="A682" s="9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4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</row>
    <row r="683" ht="14.25" customHeight="1">
      <c r="A683" s="9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4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</row>
    <row r="684" ht="14.25" customHeight="1">
      <c r="A684" s="9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4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</row>
    <row r="685" ht="14.25" customHeight="1">
      <c r="A685" s="9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4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</row>
    <row r="686" ht="14.25" customHeight="1">
      <c r="A686" s="9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4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</row>
    <row r="687" ht="14.25" customHeight="1">
      <c r="A687" s="9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4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</row>
    <row r="688" ht="14.25" customHeight="1">
      <c r="A688" s="9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4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</row>
    <row r="689" ht="14.25" customHeight="1">
      <c r="A689" s="9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4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</row>
    <row r="690" ht="14.25" customHeight="1">
      <c r="A690" s="9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4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</row>
    <row r="691" ht="14.25" customHeight="1">
      <c r="A691" s="9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4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</row>
    <row r="692" ht="14.25" customHeight="1">
      <c r="A692" s="9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4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</row>
    <row r="693" ht="14.25" customHeight="1">
      <c r="A693" s="9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4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</row>
    <row r="694" ht="14.25" customHeight="1">
      <c r="A694" s="9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4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</row>
    <row r="695" ht="14.25" customHeight="1">
      <c r="A695" s="9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4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</row>
    <row r="696" ht="14.25" customHeight="1">
      <c r="A696" s="9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4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</row>
    <row r="697" ht="14.25" customHeight="1">
      <c r="A697" s="9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4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</row>
    <row r="698" ht="14.25" customHeight="1">
      <c r="A698" s="9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4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</row>
    <row r="699" ht="14.25" customHeight="1">
      <c r="A699" s="9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4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</row>
    <row r="700" ht="14.25" customHeight="1">
      <c r="A700" s="9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4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</row>
    <row r="701" ht="14.25" customHeight="1">
      <c r="A701" s="9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4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</row>
    <row r="702" ht="14.25" customHeight="1">
      <c r="A702" s="9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4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</row>
    <row r="703" ht="14.25" customHeight="1">
      <c r="A703" s="9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4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</row>
    <row r="704" ht="14.25" customHeight="1">
      <c r="A704" s="9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4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</row>
    <row r="705" ht="14.25" customHeight="1">
      <c r="A705" s="9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4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</row>
    <row r="706" ht="14.25" customHeight="1">
      <c r="A706" s="9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4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</row>
    <row r="707" ht="14.25" customHeight="1">
      <c r="A707" s="9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4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</row>
    <row r="708" ht="14.25" customHeight="1">
      <c r="A708" s="9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4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</row>
    <row r="709" ht="14.25" customHeight="1">
      <c r="A709" s="9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4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</row>
    <row r="710" ht="14.25" customHeight="1">
      <c r="A710" s="9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4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</row>
    <row r="711" ht="14.25" customHeight="1">
      <c r="A711" s="9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4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</row>
    <row r="712" ht="14.25" customHeight="1">
      <c r="A712" s="9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4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</row>
    <row r="713" ht="14.25" customHeight="1">
      <c r="A713" s="9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4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</row>
    <row r="714" ht="14.25" customHeight="1">
      <c r="A714" s="9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4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</row>
    <row r="715" ht="14.25" customHeight="1">
      <c r="A715" s="9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4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</row>
    <row r="716" ht="14.25" customHeight="1">
      <c r="A716" s="9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4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</row>
    <row r="717" ht="14.25" customHeight="1">
      <c r="A717" s="9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4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</row>
    <row r="718" ht="14.25" customHeight="1">
      <c r="A718" s="9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4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</row>
    <row r="719" ht="14.25" customHeight="1">
      <c r="A719" s="9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4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</row>
    <row r="720" ht="14.25" customHeight="1">
      <c r="A720" s="9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4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</row>
    <row r="721" ht="14.25" customHeight="1">
      <c r="A721" s="9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4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</row>
    <row r="722" ht="14.25" customHeight="1">
      <c r="A722" s="9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4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</row>
    <row r="723" ht="14.25" customHeight="1">
      <c r="A723" s="9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4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</row>
    <row r="724" ht="14.25" customHeight="1">
      <c r="A724" s="9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4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</row>
    <row r="725" ht="14.25" customHeight="1">
      <c r="A725" s="9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4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</row>
    <row r="726" ht="14.25" customHeight="1">
      <c r="A726" s="9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4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</row>
    <row r="727" ht="14.25" customHeight="1">
      <c r="A727" s="9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4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</row>
    <row r="728" ht="14.25" customHeight="1">
      <c r="A728" s="9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4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</row>
    <row r="729" ht="14.25" customHeight="1">
      <c r="A729" s="9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4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</row>
    <row r="730" ht="14.25" customHeight="1">
      <c r="A730" s="9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4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</row>
    <row r="731" ht="14.25" customHeight="1">
      <c r="A731" s="9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4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</row>
    <row r="732" ht="14.25" customHeight="1">
      <c r="A732" s="9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4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</row>
    <row r="733" ht="14.25" customHeight="1">
      <c r="A733" s="9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4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</row>
    <row r="734" ht="14.25" customHeight="1">
      <c r="A734" s="9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4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</row>
    <row r="735" ht="14.25" customHeight="1">
      <c r="A735" s="9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4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</row>
    <row r="736" ht="14.25" customHeight="1">
      <c r="A736" s="9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4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</row>
    <row r="737" ht="14.25" customHeight="1">
      <c r="A737" s="9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4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</row>
    <row r="738" ht="14.25" customHeight="1">
      <c r="A738" s="9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4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</row>
    <row r="739" ht="14.25" customHeight="1">
      <c r="A739" s="9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4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</row>
    <row r="740" ht="14.25" customHeight="1">
      <c r="A740" s="9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4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</row>
    <row r="741" ht="14.25" customHeight="1">
      <c r="A741" s="9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4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</row>
    <row r="742" ht="14.25" customHeight="1">
      <c r="A742" s="9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4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</row>
    <row r="743" ht="14.25" customHeight="1">
      <c r="A743" s="9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4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</row>
    <row r="744" ht="14.25" customHeight="1">
      <c r="A744" s="9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4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</row>
    <row r="745" ht="14.25" customHeight="1">
      <c r="A745" s="9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4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</row>
    <row r="746" ht="14.25" customHeight="1">
      <c r="A746" s="9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4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</row>
    <row r="747" ht="14.25" customHeight="1">
      <c r="A747" s="9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4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</row>
    <row r="748" ht="14.25" customHeight="1">
      <c r="A748" s="9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4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</row>
    <row r="749" ht="14.25" customHeight="1">
      <c r="A749" s="9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4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</row>
    <row r="750" ht="14.25" customHeight="1">
      <c r="A750" s="9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4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</row>
    <row r="751" ht="14.25" customHeight="1">
      <c r="A751" s="9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4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</row>
    <row r="752" ht="14.25" customHeight="1">
      <c r="A752" s="9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4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</row>
    <row r="753" ht="14.25" customHeight="1">
      <c r="A753" s="9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4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</row>
    <row r="754" ht="14.25" customHeight="1">
      <c r="A754" s="9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4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</row>
    <row r="755" ht="14.25" customHeight="1">
      <c r="A755" s="9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4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</row>
    <row r="756" ht="14.25" customHeight="1">
      <c r="A756" s="9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4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</row>
    <row r="757" ht="14.25" customHeight="1">
      <c r="A757" s="9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4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</row>
    <row r="758" ht="14.25" customHeight="1">
      <c r="A758" s="9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4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</row>
    <row r="759" ht="14.25" customHeight="1">
      <c r="A759" s="9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4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</row>
    <row r="760" ht="14.25" customHeight="1">
      <c r="A760" s="9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4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</row>
    <row r="761" ht="14.25" customHeight="1">
      <c r="A761" s="9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4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</row>
    <row r="762" ht="14.25" customHeight="1">
      <c r="A762" s="9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4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</row>
    <row r="763" ht="14.25" customHeight="1">
      <c r="A763" s="9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4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</row>
    <row r="764" ht="14.25" customHeight="1">
      <c r="A764" s="9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4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</row>
    <row r="765" ht="14.25" customHeight="1">
      <c r="A765" s="9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4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</row>
    <row r="766" ht="14.25" customHeight="1">
      <c r="A766" s="9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4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</row>
    <row r="767" ht="14.25" customHeight="1">
      <c r="A767" s="9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4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</row>
    <row r="768" ht="14.25" customHeight="1">
      <c r="A768" s="9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4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</row>
    <row r="769" ht="14.25" customHeight="1">
      <c r="A769" s="9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4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</row>
    <row r="770" ht="14.25" customHeight="1">
      <c r="A770" s="9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4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</row>
    <row r="771" ht="14.25" customHeight="1">
      <c r="A771" s="9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4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</row>
    <row r="772" ht="14.25" customHeight="1">
      <c r="A772" s="9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4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</row>
    <row r="773" ht="14.25" customHeight="1">
      <c r="A773" s="9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4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</row>
    <row r="774" ht="14.25" customHeight="1">
      <c r="A774" s="9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4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</row>
    <row r="775" ht="14.25" customHeight="1">
      <c r="A775" s="9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4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</row>
    <row r="776" ht="14.25" customHeight="1">
      <c r="A776" s="9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4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</row>
    <row r="777" ht="14.25" customHeight="1">
      <c r="A777" s="9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4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</row>
    <row r="778" ht="14.25" customHeight="1">
      <c r="A778" s="9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4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</row>
    <row r="779" ht="14.25" customHeight="1">
      <c r="A779" s="9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4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</row>
    <row r="780" ht="14.25" customHeight="1">
      <c r="A780" s="9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4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</row>
    <row r="781" ht="14.25" customHeight="1">
      <c r="A781" s="9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4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</row>
    <row r="782" ht="14.25" customHeight="1">
      <c r="A782" s="9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4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</row>
    <row r="783" ht="14.25" customHeight="1">
      <c r="A783" s="9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4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</row>
    <row r="784" ht="14.25" customHeight="1">
      <c r="A784" s="9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4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</row>
    <row r="785" ht="14.25" customHeight="1">
      <c r="A785" s="9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4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</row>
    <row r="786" ht="14.25" customHeight="1">
      <c r="A786" s="9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4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</row>
    <row r="787" ht="14.25" customHeight="1">
      <c r="A787" s="9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4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</row>
    <row r="788" ht="14.25" customHeight="1">
      <c r="A788" s="9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4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</row>
    <row r="789" ht="14.25" customHeight="1">
      <c r="A789" s="9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4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</row>
    <row r="790" ht="14.25" customHeight="1">
      <c r="A790" s="9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4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</row>
    <row r="791" ht="14.25" customHeight="1">
      <c r="A791" s="9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4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</row>
    <row r="792" ht="14.25" customHeight="1">
      <c r="A792" s="9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4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</row>
    <row r="793" ht="14.25" customHeight="1">
      <c r="A793" s="9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4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</row>
    <row r="794" ht="14.25" customHeight="1">
      <c r="A794" s="9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4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</row>
    <row r="795" ht="14.25" customHeight="1">
      <c r="A795" s="9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4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</row>
    <row r="796" ht="14.25" customHeight="1">
      <c r="A796" s="9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4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</row>
    <row r="797" ht="14.25" customHeight="1">
      <c r="A797" s="9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4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</row>
    <row r="798" ht="14.25" customHeight="1">
      <c r="A798" s="9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4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</row>
    <row r="799" ht="14.25" customHeight="1">
      <c r="A799" s="9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4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</row>
    <row r="800" ht="14.25" customHeight="1">
      <c r="A800" s="9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4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</row>
    <row r="801" ht="14.25" customHeight="1">
      <c r="A801" s="9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4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</row>
    <row r="802" ht="14.25" customHeight="1">
      <c r="A802" s="9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4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</row>
    <row r="803" ht="14.25" customHeight="1">
      <c r="A803" s="9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4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</row>
    <row r="804" ht="14.25" customHeight="1">
      <c r="A804" s="9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4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</row>
    <row r="805" ht="14.25" customHeight="1">
      <c r="A805" s="9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4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</row>
    <row r="806" ht="14.25" customHeight="1">
      <c r="A806" s="9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4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</row>
    <row r="807" ht="14.25" customHeight="1">
      <c r="A807" s="9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4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</row>
    <row r="808" ht="14.25" customHeight="1">
      <c r="A808" s="9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4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</row>
    <row r="809" ht="14.25" customHeight="1">
      <c r="A809" s="9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4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</row>
    <row r="810" ht="14.25" customHeight="1">
      <c r="A810" s="9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4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</row>
    <row r="811" ht="14.25" customHeight="1">
      <c r="A811" s="9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4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</row>
    <row r="812" ht="14.25" customHeight="1">
      <c r="A812" s="9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4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</row>
    <row r="813" ht="14.25" customHeight="1">
      <c r="A813" s="9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4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</row>
    <row r="814" ht="14.25" customHeight="1">
      <c r="A814" s="9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4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</row>
    <row r="815" ht="14.25" customHeight="1">
      <c r="A815" s="9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4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</row>
    <row r="816" ht="14.25" customHeight="1">
      <c r="A816" s="9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4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</row>
    <row r="817" ht="14.25" customHeight="1">
      <c r="A817" s="9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4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</row>
    <row r="818" ht="14.25" customHeight="1">
      <c r="A818" s="9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4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</row>
    <row r="819" ht="14.25" customHeight="1">
      <c r="A819" s="9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4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</row>
    <row r="820" ht="14.25" customHeight="1">
      <c r="A820" s="9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4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</row>
    <row r="821" ht="14.25" customHeight="1">
      <c r="A821" s="9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4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</row>
    <row r="822" ht="14.25" customHeight="1">
      <c r="A822" s="9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4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</row>
    <row r="823" ht="14.25" customHeight="1">
      <c r="A823" s="9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4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</row>
    <row r="824" ht="14.25" customHeight="1">
      <c r="A824" s="9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4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</row>
    <row r="825" ht="14.25" customHeight="1">
      <c r="A825" s="9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4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</row>
    <row r="826" ht="14.25" customHeight="1">
      <c r="A826" s="9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4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</row>
    <row r="827" ht="14.25" customHeight="1">
      <c r="A827" s="9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4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</row>
    <row r="828" ht="14.25" customHeight="1">
      <c r="A828" s="9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4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</row>
    <row r="829" ht="14.25" customHeight="1">
      <c r="A829" s="9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4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</row>
    <row r="830" ht="14.25" customHeight="1">
      <c r="A830" s="9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4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</row>
    <row r="831" ht="14.25" customHeight="1">
      <c r="A831" s="9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4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</row>
    <row r="832" ht="14.25" customHeight="1">
      <c r="A832" s="9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4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</row>
    <row r="833" ht="14.25" customHeight="1">
      <c r="A833" s="9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4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</row>
    <row r="834" ht="14.25" customHeight="1">
      <c r="A834" s="9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4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</row>
    <row r="835" ht="14.25" customHeight="1">
      <c r="A835" s="9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4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</row>
    <row r="836" ht="14.25" customHeight="1">
      <c r="A836" s="9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4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</row>
    <row r="837" ht="14.25" customHeight="1">
      <c r="A837" s="9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4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</row>
    <row r="838" ht="14.25" customHeight="1">
      <c r="A838" s="9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4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</row>
    <row r="839" ht="14.25" customHeight="1">
      <c r="A839" s="9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4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</row>
    <row r="840" ht="14.25" customHeight="1">
      <c r="A840" s="9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4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</row>
    <row r="841" ht="14.25" customHeight="1">
      <c r="A841" s="9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4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</row>
    <row r="842" ht="14.25" customHeight="1">
      <c r="A842" s="9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4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</row>
    <row r="843" ht="14.25" customHeight="1">
      <c r="A843" s="9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4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</row>
    <row r="844" ht="14.25" customHeight="1">
      <c r="A844" s="9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4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</row>
    <row r="845" ht="14.25" customHeight="1">
      <c r="A845" s="9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4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</row>
    <row r="846" ht="14.25" customHeight="1">
      <c r="A846" s="9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4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</row>
    <row r="847" ht="14.25" customHeight="1">
      <c r="A847" s="9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4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</row>
    <row r="848" ht="14.25" customHeight="1">
      <c r="A848" s="9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4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</row>
    <row r="849" ht="14.25" customHeight="1">
      <c r="A849" s="9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4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</row>
    <row r="850" ht="14.25" customHeight="1">
      <c r="A850" s="9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4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</row>
    <row r="851" ht="14.25" customHeight="1">
      <c r="A851" s="9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4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</row>
    <row r="852" ht="14.25" customHeight="1">
      <c r="A852" s="9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4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</row>
    <row r="853" ht="14.25" customHeight="1">
      <c r="A853" s="9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4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</row>
    <row r="854" ht="14.25" customHeight="1">
      <c r="A854" s="9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4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</row>
    <row r="855" ht="14.25" customHeight="1">
      <c r="A855" s="9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4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</row>
    <row r="856" ht="14.25" customHeight="1">
      <c r="A856" s="9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4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</row>
    <row r="857" ht="14.25" customHeight="1">
      <c r="A857" s="9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4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</row>
    <row r="858" ht="14.25" customHeight="1">
      <c r="A858" s="9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4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</row>
    <row r="859" ht="14.25" customHeight="1">
      <c r="A859" s="9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4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</row>
    <row r="860" ht="14.25" customHeight="1">
      <c r="A860" s="9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4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</row>
    <row r="861" ht="14.25" customHeight="1">
      <c r="A861" s="9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4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</row>
    <row r="862" ht="14.25" customHeight="1">
      <c r="A862" s="9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4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</row>
    <row r="863" ht="14.25" customHeight="1">
      <c r="A863" s="9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4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</row>
    <row r="864" ht="14.25" customHeight="1">
      <c r="A864" s="9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4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</row>
    <row r="865" ht="14.25" customHeight="1">
      <c r="A865" s="9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4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</row>
    <row r="866" ht="14.25" customHeight="1">
      <c r="A866" s="9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4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</row>
    <row r="867" ht="14.25" customHeight="1">
      <c r="A867" s="9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4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</row>
    <row r="868" ht="14.25" customHeight="1">
      <c r="A868" s="9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4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</row>
    <row r="869" ht="14.25" customHeight="1">
      <c r="A869" s="9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4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</row>
    <row r="870" ht="14.25" customHeight="1">
      <c r="A870" s="9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4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</row>
    <row r="871" ht="14.25" customHeight="1">
      <c r="A871" s="9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4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</row>
    <row r="872" ht="14.25" customHeight="1">
      <c r="A872" s="9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4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</row>
    <row r="873" ht="14.25" customHeight="1">
      <c r="A873" s="9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4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</row>
    <row r="874" ht="14.25" customHeight="1">
      <c r="A874" s="9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4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</row>
    <row r="875" ht="14.25" customHeight="1">
      <c r="A875" s="9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4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</row>
    <row r="876" ht="14.25" customHeight="1">
      <c r="A876" s="9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4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</row>
    <row r="877" ht="14.25" customHeight="1">
      <c r="A877" s="9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4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</row>
    <row r="878" ht="14.25" customHeight="1">
      <c r="A878" s="9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4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</row>
    <row r="879" ht="14.25" customHeight="1">
      <c r="A879" s="9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4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</row>
    <row r="880" ht="14.25" customHeight="1">
      <c r="A880" s="9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4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</row>
    <row r="881" ht="14.25" customHeight="1">
      <c r="A881" s="9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4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</row>
    <row r="882" ht="14.25" customHeight="1">
      <c r="A882" s="9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4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</row>
    <row r="883" ht="14.25" customHeight="1">
      <c r="A883" s="9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4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</row>
    <row r="884" ht="14.25" customHeight="1">
      <c r="A884" s="9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4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</row>
    <row r="885" ht="14.25" customHeight="1">
      <c r="A885" s="9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4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</row>
    <row r="886" ht="14.25" customHeight="1">
      <c r="A886" s="9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4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</row>
    <row r="887" ht="14.25" customHeight="1">
      <c r="A887" s="9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4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</row>
    <row r="888" ht="14.25" customHeight="1">
      <c r="A888" s="9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4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</row>
    <row r="889" ht="14.25" customHeight="1">
      <c r="A889" s="9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4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</row>
    <row r="890" ht="14.25" customHeight="1">
      <c r="A890" s="9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4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</row>
    <row r="891" ht="14.25" customHeight="1">
      <c r="A891" s="9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4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</row>
    <row r="892" ht="14.25" customHeight="1">
      <c r="A892" s="9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4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</row>
    <row r="893" ht="14.25" customHeight="1">
      <c r="A893" s="9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4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</row>
    <row r="894" ht="14.25" customHeight="1">
      <c r="A894" s="9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4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</row>
    <row r="895" ht="14.25" customHeight="1">
      <c r="A895" s="9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4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</row>
    <row r="896" ht="14.25" customHeight="1">
      <c r="A896" s="9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4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</row>
    <row r="897" ht="14.25" customHeight="1">
      <c r="A897" s="9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4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</row>
    <row r="898" ht="14.25" customHeight="1">
      <c r="A898" s="9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4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</row>
    <row r="899" ht="14.25" customHeight="1">
      <c r="A899" s="9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4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</row>
    <row r="900" ht="14.25" customHeight="1">
      <c r="A900" s="9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4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</row>
    <row r="901" ht="14.25" customHeight="1">
      <c r="A901" s="9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4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</row>
    <row r="902" ht="14.25" customHeight="1">
      <c r="A902" s="9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4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</row>
    <row r="903" ht="14.25" customHeight="1">
      <c r="A903" s="9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4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</row>
    <row r="904" ht="14.25" customHeight="1">
      <c r="A904" s="9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4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</row>
    <row r="905" ht="14.25" customHeight="1">
      <c r="A905" s="9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4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</row>
    <row r="906" ht="14.25" customHeight="1">
      <c r="A906" s="9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4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</row>
    <row r="907" ht="14.25" customHeight="1">
      <c r="A907" s="9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4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</row>
    <row r="908" ht="14.25" customHeight="1">
      <c r="A908" s="9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4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</row>
    <row r="909" ht="14.25" customHeight="1">
      <c r="A909" s="9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4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</row>
    <row r="910" ht="14.25" customHeight="1">
      <c r="A910" s="9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4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</row>
    <row r="911" ht="14.25" customHeight="1">
      <c r="A911" s="9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4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</row>
    <row r="912" ht="14.25" customHeight="1">
      <c r="A912" s="9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4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</row>
    <row r="913" ht="14.25" customHeight="1">
      <c r="A913" s="9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4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</row>
    <row r="914" ht="14.25" customHeight="1">
      <c r="A914" s="9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4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</row>
    <row r="915" ht="14.25" customHeight="1">
      <c r="A915" s="9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4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</row>
    <row r="916" ht="14.25" customHeight="1">
      <c r="A916" s="9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4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</row>
    <row r="917" ht="14.25" customHeight="1">
      <c r="A917" s="9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4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</row>
    <row r="918" ht="14.25" customHeight="1">
      <c r="A918" s="9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4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</row>
    <row r="919" ht="14.25" customHeight="1">
      <c r="A919" s="9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4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</row>
    <row r="920" ht="14.25" customHeight="1">
      <c r="A920" s="9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4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</row>
    <row r="921" ht="14.25" customHeight="1">
      <c r="A921" s="9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4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</row>
    <row r="922" ht="14.25" customHeight="1">
      <c r="A922" s="9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4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</row>
    <row r="923" ht="14.25" customHeight="1">
      <c r="A923" s="9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4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</row>
    <row r="924" ht="14.25" customHeight="1">
      <c r="A924" s="9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4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</row>
    <row r="925" ht="14.25" customHeight="1">
      <c r="A925" s="9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4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</row>
    <row r="926" ht="14.25" customHeight="1">
      <c r="A926" s="9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4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</row>
    <row r="927" ht="14.25" customHeight="1">
      <c r="A927" s="9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4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</row>
    <row r="928" ht="14.25" customHeight="1">
      <c r="A928" s="9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4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</row>
    <row r="929" ht="14.25" customHeight="1">
      <c r="A929" s="9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4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</row>
    <row r="930" ht="14.25" customHeight="1">
      <c r="A930" s="9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4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</row>
    <row r="931" ht="14.25" customHeight="1">
      <c r="A931" s="9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4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</row>
    <row r="932" ht="14.25" customHeight="1">
      <c r="A932" s="9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4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</row>
    <row r="933" ht="14.25" customHeight="1">
      <c r="A933" s="9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4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</row>
    <row r="934" ht="14.25" customHeight="1">
      <c r="A934" s="9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4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</row>
    <row r="935" ht="14.25" customHeight="1">
      <c r="A935" s="9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4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</row>
    <row r="936" ht="14.25" customHeight="1">
      <c r="A936" s="9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4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</row>
    <row r="937" ht="14.25" customHeight="1">
      <c r="A937" s="9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4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</row>
    <row r="938" ht="14.25" customHeight="1">
      <c r="A938" s="9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4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</row>
    <row r="939" ht="14.25" customHeight="1">
      <c r="A939" s="9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4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</row>
    <row r="940" ht="14.25" customHeight="1">
      <c r="A940" s="9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4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</row>
    <row r="941" ht="14.25" customHeight="1">
      <c r="A941" s="9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4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</row>
    <row r="942" ht="14.25" customHeight="1">
      <c r="A942" s="9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4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</row>
    <row r="943" ht="14.25" customHeight="1">
      <c r="A943" s="9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4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</row>
    <row r="944" ht="14.25" customHeight="1">
      <c r="A944" s="9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4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</row>
    <row r="945" ht="14.25" customHeight="1">
      <c r="A945" s="9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4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</row>
    <row r="946" ht="14.25" customHeight="1">
      <c r="A946" s="9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4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</row>
    <row r="947" ht="14.25" customHeight="1">
      <c r="A947" s="9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4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</row>
    <row r="948" ht="14.25" customHeight="1">
      <c r="A948" s="9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4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</row>
    <row r="949" ht="14.25" customHeight="1">
      <c r="A949" s="9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4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</row>
    <row r="950" ht="14.25" customHeight="1">
      <c r="A950" s="9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4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</row>
    <row r="951" ht="14.25" customHeight="1">
      <c r="A951" s="9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4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</row>
    <row r="952" ht="14.25" customHeight="1">
      <c r="A952" s="9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4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</row>
    <row r="953" ht="14.25" customHeight="1">
      <c r="A953" s="9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4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</row>
    <row r="954" ht="14.25" customHeight="1">
      <c r="A954" s="9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4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</row>
    <row r="955" ht="14.25" customHeight="1">
      <c r="A955" s="9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4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</row>
    <row r="956" ht="14.25" customHeight="1">
      <c r="A956" s="9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4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</row>
    <row r="957" ht="14.25" customHeight="1">
      <c r="A957" s="9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4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</row>
    <row r="958" ht="14.25" customHeight="1">
      <c r="A958" s="9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4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</row>
    <row r="959" ht="14.25" customHeight="1">
      <c r="A959" s="9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4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</row>
    <row r="960" ht="14.25" customHeight="1">
      <c r="A960" s="9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4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</row>
    <row r="961" ht="14.25" customHeight="1">
      <c r="A961" s="9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4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</row>
    <row r="962" ht="14.25" customHeight="1">
      <c r="A962" s="9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4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</row>
    <row r="963" ht="14.25" customHeight="1">
      <c r="A963" s="9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4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</row>
    <row r="964" ht="14.25" customHeight="1">
      <c r="A964" s="9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4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</row>
    <row r="965" ht="14.25" customHeight="1">
      <c r="A965" s="9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4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</row>
    <row r="966" ht="14.25" customHeight="1">
      <c r="A966" s="9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4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</row>
    <row r="967" ht="14.25" customHeight="1">
      <c r="A967" s="9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4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</row>
    <row r="968" ht="14.25" customHeight="1">
      <c r="A968" s="9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4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</row>
    <row r="969" ht="14.25" customHeight="1">
      <c r="A969" s="9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4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</row>
    <row r="970" ht="14.25" customHeight="1">
      <c r="A970" s="9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4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</row>
    <row r="971" ht="14.25" customHeight="1">
      <c r="A971" s="9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4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</row>
    <row r="972" ht="14.25" customHeight="1">
      <c r="A972" s="9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4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</row>
    <row r="973" ht="14.25" customHeight="1">
      <c r="A973" s="9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4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</row>
    <row r="974" ht="14.25" customHeight="1">
      <c r="A974" s="9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4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</row>
    <row r="975" ht="14.25" customHeight="1">
      <c r="A975" s="9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4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</row>
    <row r="976" ht="14.25" customHeight="1">
      <c r="A976" s="9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4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</row>
    <row r="977" ht="14.25" customHeight="1">
      <c r="A977" s="9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4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</row>
    <row r="978" ht="14.25" customHeight="1">
      <c r="A978" s="9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4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</row>
    <row r="979" ht="14.25" customHeight="1">
      <c r="A979" s="9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4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</row>
    <row r="980" ht="14.25" customHeight="1">
      <c r="A980" s="9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4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</row>
    <row r="981" ht="14.25" customHeight="1">
      <c r="A981" s="9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4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</row>
    <row r="982" ht="14.25" customHeight="1">
      <c r="A982" s="9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4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</row>
    <row r="983" ht="14.25" customHeight="1">
      <c r="A983" s="9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4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</row>
    <row r="984" ht="14.25" customHeight="1">
      <c r="A984" s="9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4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</row>
    <row r="985" ht="14.25" customHeight="1">
      <c r="A985" s="9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4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</row>
    <row r="986" ht="14.25" customHeight="1">
      <c r="A986" s="9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4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</row>
    <row r="987" ht="14.25" customHeight="1">
      <c r="A987" s="9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4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</row>
    <row r="988" ht="14.25" customHeight="1">
      <c r="A988" s="9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4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</row>
    <row r="989" ht="14.25" customHeight="1">
      <c r="A989" s="9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4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</row>
    <row r="990" ht="14.25" customHeight="1">
      <c r="A990" s="9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4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</row>
    <row r="991" ht="14.25" customHeight="1">
      <c r="A991" s="9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4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</row>
    <row r="992" ht="14.25" customHeight="1">
      <c r="A992" s="9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4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</row>
    <row r="993" ht="14.25" customHeight="1">
      <c r="A993" s="9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4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</row>
    <row r="994" ht="14.25" customHeight="1">
      <c r="A994" s="9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4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</row>
    <row r="995" ht="14.25" customHeight="1">
      <c r="A995" s="9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4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</row>
    <row r="996" ht="14.25" customHeight="1">
      <c r="A996" s="9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4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</row>
    <row r="997" ht="14.25" customHeight="1">
      <c r="A997" s="9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4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</row>
    <row r="998" ht="14.25" customHeight="1">
      <c r="A998" s="9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4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</row>
    <row r="999" ht="14.25" customHeight="1">
      <c r="A999" s="9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4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</row>
    <row r="1000" ht="14.25" customHeight="1">
      <c r="A1000" s="9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4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</row>
  </sheetData>
  <mergeCells count="1">
    <mergeCell ref="G3:J4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8" width="9.14"/>
    <col customWidth="1" min="9" max="9" width="9.57"/>
    <col customWidth="1" min="10" max="26" width="9.14"/>
  </cols>
  <sheetData>
    <row r="1" ht="14.25" customHeight="1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ht="14.25" customHeight="1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ht="14.25" customHeigh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ht="14.25" customHeigh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</row>
    <row r="5" ht="14.25" customHeigh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ht="14.25" customHeight="1">
      <c r="A6" s="55"/>
      <c r="B6" s="56" t="s">
        <v>65</v>
      </c>
      <c r="C6" s="55" t="s">
        <v>5</v>
      </c>
      <c r="D6" s="55" t="s">
        <v>6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</row>
    <row r="7" ht="14.25" customHeight="1">
      <c r="A7" s="55"/>
      <c r="B7" s="55" t="s">
        <v>66</v>
      </c>
      <c r="C7" s="57">
        <v>12.0</v>
      </c>
      <c r="D7" s="57">
        <f t="shared" ref="D7:D9" si="1">RADIANS(C7)</f>
        <v>0.2094395102</v>
      </c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</row>
    <row r="8" ht="14.25" customHeight="1">
      <c r="A8" s="55"/>
      <c r="B8" s="55" t="s">
        <v>67</v>
      </c>
      <c r="C8" s="57">
        <v>10.0</v>
      </c>
      <c r="D8" s="57">
        <f t="shared" si="1"/>
        <v>0.1745329252</v>
      </c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ht="14.25" customHeight="1">
      <c r="A9" s="55"/>
      <c r="B9" s="55" t="s">
        <v>68</v>
      </c>
      <c r="C9" s="57">
        <v>5.0</v>
      </c>
      <c r="D9" s="57">
        <f t="shared" si="1"/>
        <v>0.0872664626</v>
      </c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ht="14.25" customHeight="1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ht="14.25" customHeight="1">
      <c r="A11" s="58" t="s">
        <v>69</v>
      </c>
      <c r="B11" s="57">
        <f>COS(D7)</f>
        <v>0.9781476007</v>
      </c>
      <c r="C11" s="57">
        <f>-SIN(D7)</f>
        <v>-0.2079116908</v>
      </c>
      <c r="D11" s="57">
        <v>0.0</v>
      </c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</row>
    <row r="12" ht="14.25" customHeight="1">
      <c r="A12" s="55"/>
      <c r="B12" s="57">
        <f>SIN(D7)</f>
        <v>0.2079116908</v>
      </c>
      <c r="C12" s="57">
        <f>COS(D7)</f>
        <v>0.9781476007</v>
      </c>
      <c r="D12" s="57">
        <v>0.0</v>
      </c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3" ht="14.25" customHeight="1">
      <c r="A13" s="55"/>
      <c r="B13" s="57">
        <v>0.0</v>
      </c>
      <c r="C13" s="57">
        <v>0.0</v>
      </c>
      <c r="D13" s="57">
        <v>1.0</v>
      </c>
      <c r="E13" s="58" t="s">
        <v>70</v>
      </c>
      <c r="F13" s="57">
        <f>B11*B15+C11*B16+D11*B17</f>
        <v>0.9632873408</v>
      </c>
      <c r="G13" s="57">
        <f>B11*C15+C11*C16+D11*C17</f>
        <v>-0.2079116908</v>
      </c>
      <c r="H13" s="57">
        <f>B11*D15+C11*D16+D11*D17</f>
        <v>0.1698535484</v>
      </c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ht="14.25" customHeight="1">
      <c r="A14" s="55"/>
      <c r="B14" s="55"/>
      <c r="C14" s="55"/>
      <c r="D14" s="55"/>
      <c r="E14" s="55"/>
      <c r="F14" s="57">
        <f>B12*B15+C12*B16+D12*B17</f>
        <v>0.2047530451</v>
      </c>
      <c r="G14" s="57">
        <f>B12*C15+C12*C16+D12*C17</f>
        <v>0.9781476007</v>
      </c>
      <c r="H14" s="57">
        <f>B12*D15+C12*D16+D12*D17</f>
        <v>0.03610348623</v>
      </c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ht="14.25" customHeight="1">
      <c r="A15" s="58" t="s">
        <v>71</v>
      </c>
      <c r="B15" s="57">
        <f>COS(D8)</f>
        <v>0.984807753</v>
      </c>
      <c r="C15" s="57">
        <v>0.0</v>
      </c>
      <c r="D15" s="57">
        <f>SIN(D8)</f>
        <v>0.1736481777</v>
      </c>
      <c r="E15" s="55"/>
      <c r="F15" s="57">
        <f>B13*B15+C13*B16+D13*B17</f>
        <v>-0.1736481777</v>
      </c>
      <c r="G15" s="57">
        <f>B13*C15+C13*C16+D13*C17</f>
        <v>0</v>
      </c>
      <c r="H15" s="57">
        <f>B13*D15+C13*D16+D13*D17</f>
        <v>0.984807753</v>
      </c>
      <c r="I15" s="55"/>
      <c r="J15" s="55"/>
      <c r="K15" s="59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ht="14.25" customHeight="1">
      <c r="A16" s="55"/>
      <c r="B16" s="57">
        <v>0.0</v>
      </c>
      <c r="C16" s="57">
        <v>1.0</v>
      </c>
      <c r="D16" s="57">
        <v>0.0</v>
      </c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ht="14.25" customHeight="1">
      <c r="A17" s="55"/>
      <c r="B17" s="57">
        <f>-SIN(D8)</f>
        <v>-0.1736481777</v>
      </c>
      <c r="C17" s="57">
        <v>0.0</v>
      </c>
      <c r="D17" s="57">
        <f>COS(D8)</f>
        <v>0.984807753</v>
      </c>
      <c r="E17" s="58" t="s">
        <v>72</v>
      </c>
      <c r="F17" s="57">
        <f t="array" ref="F17:H19">MMULT(F13:H15,B19:D21)</f>
        <v>0.9632873408</v>
      </c>
      <c r="G17" s="57">
        <v>-0.19231681189858815</v>
      </c>
      <c r="H17" s="57">
        <v>0.18732790216416323</v>
      </c>
      <c r="I17" s="57">
        <v>50.0</v>
      </c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ht="14.25" customHeight="1">
      <c r="A18" s="55"/>
      <c r="B18" s="55"/>
      <c r="C18" s="55"/>
      <c r="D18" s="55"/>
      <c r="E18" s="55"/>
      <c r="F18" s="57">
        <v>0.2047530450592065</v>
      </c>
      <c r="G18" s="57">
        <v>0.9775720799599992</v>
      </c>
      <c r="H18" s="57">
        <v>-0.049285079097671484</v>
      </c>
      <c r="I18" s="57">
        <v>0.0</v>
      </c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ht="14.25" customHeight="1">
      <c r="A19" s="58" t="s">
        <v>73</v>
      </c>
      <c r="B19" s="57">
        <v>1.0</v>
      </c>
      <c r="C19" s="57">
        <v>0.0</v>
      </c>
      <c r="D19" s="57">
        <v>0.0</v>
      </c>
      <c r="E19" s="55"/>
      <c r="F19" s="57">
        <v>-0.17364817766693033</v>
      </c>
      <c r="G19" s="57">
        <v>0.08583165117743129</v>
      </c>
      <c r="H19" s="57">
        <v>0.9810602621904069</v>
      </c>
      <c r="I19" s="57">
        <v>100.0</v>
      </c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ht="14.25" customHeight="1">
      <c r="A20" s="55"/>
      <c r="B20" s="57">
        <v>0.0</v>
      </c>
      <c r="C20" s="57">
        <f>COS(D9)</f>
        <v>0.9961946981</v>
      </c>
      <c r="D20" s="57">
        <f>-SIN(D9)</f>
        <v>-0.08715574275</v>
      </c>
      <c r="E20" s="55"/>
      <c r="F20" s="57">
        <v>0.0</v>
      </c>
      <c r="G20" s="57">
        <v>0.0</v>
      </c>
      <c r="H20" s="57">
        <v>0.0</v>
      </c>
      <c r="I20" s="57">
        <v>1.0</v>
      </c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ht="14.25" customHeight="1">
      <c r="A21" s="55"/>
      <c r="B21" s="57">
        <v>0.0</v>
      </c>
      <c r="C21" s="57">
        <f>SIN(D9)</f>
        <v>0.08715574275</v>
      </c>
      <c r="D21" s="57">
        <f>COS(D9)</f>
        <v>0.9961946981</v>
      </c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</row>
    <row r="22" ht="14.25" customHeight="1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ht="14.25" customHeight="1">
      <c r="A23" s="55"/>
      <c r="B23" s="56" t="s">
        <v>74</v>
      </c>
      <c r="C23" s="55" t="s">
        <v>6</v>
      </c>
      <c r="D23" s="55" t="s">
        <v>5</v>
      </c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ht="14.25" customHeight="1">
      <c r="A24" s="55"/>
      <c r="B24" s="55" t="s">
        <v>66</v>
      </c>
      <c r="C24" s="57">
        <f>ATAN2(F17,F18)</f>
        <v>0.2094395102</v>
      </c>
      <c r="D24" s="57">
        <f t="shared" ref="D24:D26" si="2">DEGREES(C24)</f>
        <v>12</v>
      </c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ht="14.25" customHeight="1">
      <c r="A25" s="55"/>
      <c r="B25" s="55" t="s">
        <v>67</v>
      </c>
      <c r="C25" s="57">
        <f>ATAN2((H19^2+G19^2)^0.5,-F19)</f>
        <v>0.1745329252</v>
      </c>
      <c r="D25" s="57">
        <f t="shared" si="2"/>
        <v>10</v>
      </c>
      <c r="E25" s="55"/>
      <c r="F25" s="55"/>
      <c r="G25" s="55"/>
      <c r="H25" s="9"/>
      <c r="I25" s="60"/>
      <c r="J25" s="60"/>
      <c r="K25" s="60"/>
      <c r="L25" s="60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ht="14.25" customHeight="1">
      <c r="A26" s="55"/>
      <c r="B26" s="55" t="s">
        <v>68</v>
      </c>
      <c r="C26" s="57">
        <f>ATAN2(H19,G19)</f>
        <v>0.0872664626</v>
      </c>
      <c r="D26" s="57">
        <f t="shared" si="2"/>
        <v>5</v>
      </c>
      <c r="E26" s="55"/>
      <c r="F26" s="55"/>
      <c r="G26" s="55"/>
      <c r="H26" s="61"/>
      <c r="I26" s="9"/>
      <c r="J26" s="62"/>
      <c r="K26" s="63"/>
      <c r="L26" s="63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</row>
    <row r="27" ht="14.25" customHeight="1">
      <c r="A27" s="55"/>
      <c r="B27" s="55"/>
      <c r="C27" s="55"/>
      <c r="D27" s="55"/>
      <c r="E27" s="55"/>
      <c r="F27" s="55"/>
      <c r="G27" s="55"/>
      <c r="H27" s="61"/>
      <c r="I27" s="9"/>
      <c r="J27" s="62"/>
      <c r="K27" s="63"/>
      <c r="L27" s="63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ht="14.25" customHeight="1">
      <c r="A28" s="55"/>
      <c r="B28" s="55"/>
      <c r="C28" s="55"/>
      <c r="D28" s="55"/>
      <c r="E28" s="55"/>
      <c r="F28" s="55"/>
      <c r="G28" s="55"/>
      <c r="H28" s="61"/>
      <c r="I28" s="9"/>
      <c r="J28" s="62"/>
      <c r="K28" s="63"/>
      <c r="L28" s="63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ht="14.25" customHeight="1">
      <c r="A29" s="55"/>
      <c r="B29" s="55"/>
      <c r="C29" s="55"/>
      <c r="D29" s="55"/>
      <c r="E29" s="55"/>
      <c r="F29" s="55"/>
      <c r="G29" s="55"/>
      <c r="H29" s="61"/>
      <c r="I29" s="9"/>
      <c r="J29" s="62"/>
      <c r="K29" s="63"/>
      <c r="L29" s="63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</row>
    <row r="30" ht="14.25" customHeight="1">
      <c r="A30" s="55"/>
      <c r="B30" s="55"/>
      <c r="C30" s="55"/>
      <c r="D30" s="55"/>
      <c r="E30" s="55"/>
      <c r="F30" s="55"/>
      <c r="G30" s="55"/>
      <c r="H30" s="61"/>
      <c r="I30" s="9"/>
      <c r="J30" s="62"/>
      <c r="K30" s="63"/>
      <c r="L30" s="63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</row>
    <row r="31" ht="14.25" customHeight="1">
      <c r="A31" s="55"/>
      <c r="B31" s="55"/>
      <c r="C31" s="55"/>
      <c r="D31" s="55"/>
      <c r="E31" s="55"/>
      <c r="F31" s="55"/>
      <c r="G31" s="55"/>
      <c r="H31" s="61"/>
      <c r="I31" s="9"/>
      <c r="J31" s="62"/>
      <c r="K31" s="63"/>
      <c r="L31" s="63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</row>
    <row r="32" ht="14.25" customHeight="1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ht="14.25" customHeight="1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ht="14.25" customHeight="1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ht="14.25" customHeight="1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ht="14.25" customHeight="1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ht="14.25" customHeight="1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ht="14.25" customHeight="1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</row>
    <row r="39" ht="14.25" customHeight="1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ht="14.25" customHeight="1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ht="14.25" customHeight="1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</row>
    <row r="42" ht="14.25" customHeight="1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ht="14.25" customHeight="1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ht="14.25" customHeight="1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</row>
    <row r="45" ht="14.25" customHeight="1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</row>
    <row r="46" ht="14.25" customHeight="1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</row>
    <row r="47" ht="14.25" customHeight="1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</row>
    <row r="48" ht="14.25" customHeight="1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</row>
    <row r="49" ht="14.25" customHeight="1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ht="14.2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ht="14.25" customHeight="1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ht="14.25" customHeight="1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ht="14.25" customHeight="1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ht="14.25" customHeight="1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</row>
    <row r="55" ht="14.25" customHeight="1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ht="14.25" customHeight="1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ht="14.25" customHeight="1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ht="14.25" customHeight="1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ht="14.25" customHeight="1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ht="14.2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ht="14.25" customHeight="1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ht="14.25" customHeight="1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ht="14.25" customHeight="1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ht="14.25" customHeight="1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ht="14.25" customHeight="1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ht="14.25" customHeight="1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ht="14.25" customHeight="1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ht="14.25" customHeight="1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ht="14.25" customHeight="1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ht="14.25" customHeight="1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71" ht="14.25" customHeight="1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</row>
    <row r="72" ht="14.25" customHeight="1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</row>
    <row r="73" ht="14.25" customHeight="1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</row>
    <row r="74" ht="14.25" customHeight="1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</row>
    <row r="75" ht="14.25" customHeight="1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</row>
    <row r="76" ht="14.25" customHeight="1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</row>
    <row r="77" ht="14.25" customHeight="1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</row>
    <row r="78" ht="14.25" customHeight="1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</row>
    <row r="79" ht="14.25" customHeight="1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</row>
    <row r="80" ht="14.25" customHeight="1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</row>
    <row r="81" ht="14.25" customHeight="1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</row>
    <row r="82" ht="14.25" customHeight="1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</row>
    <row r="83" ht="14.25" customHeight="1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</row>
    <row r="84" ht="14.25" customHeight="1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</row>
    <row r="85" ht="14.25" customHeight="1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</row>
    <row r="86" ht="14.25" customHeight="1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ht="14.25" customHeight="1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ht="14.25" customHeight="1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ht="14.25" customHeight="1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  <row r="90" ht="14.25" customHeight="1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</row>
    <row r="91" ht="14.25" customHeight="1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</row>
    <row r="92" ht="14.25" customHeight="1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ht="14.25" customHeight="1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ht="14.25" customHeight="1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ht="14.25" customHeight="1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ht="14.25" customHeight="1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ht="14.25" customHeight="1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</row>
    <row r="98" ht="14.25" customHeight="1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</row>
    <row r="99" ht="14.25" customHeight="1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</row>
    <row r="100" ht="14.25" customHeight="1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</row>
    <row r="101" ht="14.25" customHeight="1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</row>
    <row r="102" ht="14.25" customHeight="1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</row>
    <row r="103" ht="14.25" customHeight="1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</row>
    <row r="104" ht="14.25" customHeight="1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</row>
    <row r="105" ht="14.25" customHeight="1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</row>
    <row r="106" ht="14.25" customHeight="1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</row>
    <row r="107" ht="14.25" customHeight="1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</row>
    <row r="108" ht="14.25" customHeight="1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</row>
    <row r="109" ht="14.25" customHeight="1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</row>
    <row r="110" ht="14.25" customHeight="1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</row>
    <row r="111" ht="14.25" customHeight="1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</row>
    <row r="112" ht="14.25" customHeight="1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</row>
    <row r="113" ht="14.25" customHeight="1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</row>
    <row r="114" ht="14.25" customHeight="1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</row>
    <row r="115" ht="14.25" customHeight="1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</row>
    <row r="116" ht="14.25" customHeight="1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</row>
    <row r="117" ht="14.25" customHeight="1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</row>
    <row r="118" ht="14.25" customHeight="1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</row>
    <row r="119" ht="14.25" customHeight="1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</row>
    <row r="120" ht="14.25" customHeight="1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</row>
    <row r="121" ht="14.2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</row>
    <row r="122" ht="14.25" customHeight="1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</row>
    <row r="123" ht="14.25" customHeight="1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</row>
    <row r="124" ht="14.25" customHeight="1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ht="14.25" customHeight="1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ht="14.25" customHeight="1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</row>
    <row r="127" ht="14.25" customHeight="1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ht="14.25" customHeight="1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ht="14.25" customHeight="1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ht="14.25" customHeight="1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ht="14.25" customHeight="1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ht="14.25" customHeight="1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ht="14.25" customHeight="1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</row>
    <row r="134" ht="14.25" customHeight="1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ht="14.25" customHeight="1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ht="14.25" customHeight="1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ht="14.25" customHeight="1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ht="14.25" customHeight="1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ht="14.25" customHeight="1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ht="14.25" customHeight="1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ht="14.25" customHeight="1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</row>
    <row r="142" ht="14.25" customHeight="1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ht="14.25" customHeight="1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ht="14.25" customHeight="1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ht="14.25" customHeight="1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ht="14.25" customHeight="1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ht="14.25" customHeight="1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ht="14.25" customHeight="1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</row>
    <row r="149" ht="14.25" customHeight="1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ht="14.25" customHeight="1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ht="14.25" customHeight="1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ht="14.25" customHeight="1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ht="14.25" customHeight="1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ht="14.25" customHeight="1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ht="14.25" customHeight="1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ht="14.25" customHeight="1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ht="14.25" customHeight="1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ht="14.25" customHeight="1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</row>
    <row r="159" ht="14.25" customHeight="1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</row>
    <row r="160" ht="14.25" customHeight="1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</row>
    <row r="161" ht="14.25" customHeight="1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</row>
    <row r="162" ht="14.25" customHeight="1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</row>
    <row r="163" ht="14.25" customHeight="1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</row>
    <row r="164" ht="14.25" customHeight="1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</row>
    <row r="165" ht="14.25" customHeight="1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</row>
    <row r="166" ht="14.25" customHeight="1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</row>
    <row r="167" ht="14.25" customHeight="1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</row>
    <row r="168" ht="14.25" customHeight="1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</row>
    <row r="169" ht="14.25" customHeight="1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</row>
    <row r="170" ht="14.25" customHeight="1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</row>
    <row r="171" ht="14.25" customHeight="1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</row>
    <row r="172" ht="14.25" customHeight="1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</row>
    <row r="173" ht="14.25" customHeight="1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</row>
    <row r="174" ht="14.25" customHeight="1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</row>
    <row r="175" ht="14.25" customHeight="1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</row>
    <row r="176" ht="14.25" customHeight="1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</row>
    <row r="177" ht="14.25" customHeight="1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</row>
    <row r="178" ht="14.25" customHeight="1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</row>
    <row r="179" ht="14.25" customHeight="1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</row>
    <row r="180" ht="14.25" customHeight="1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</row>
    <row r="181" ht="14.25" customHeight="1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</row>
    <row r="182" ht="14.25" customHeight="1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</row>
    <row r="183" ht="14.25" customHeight="1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</row>
    <row r="184" ht="14.25" customHeight="1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</row>
    <row r="185" ht="14.25" customHeight="1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</row>
    <row r="186" ht="14.25" customHeight="1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</row>
    <row r="187" ht="14.25" customHeight="1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</row>
    <row r="188" ht="14.25" customHeight="1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</row>
    <row r="189" ht="14.25" customHeight="1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</row>
    <row r="190" ht="14.25" customHeight="1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</row>
    <row r="191" ht="14.25" customHeight="1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</row>
    <row r="192" ht="14.25" customHeight="1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</row>
    <row r="193" ht="14.25" customHeight="1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</row>
    <row r="194" ht="14.25" customHeight="1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</row>
    <row r="195" ht="14.25" customHeight="1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</row>
    <row r="196" ht="14.25" customHeight="1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</row>
    <row r="197" ht="14.25" customHeight="1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</row>
    <row r="198" ht="14.25" customHeight="1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</row>
    <row r="199" ht="14.25" customHeight="1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</row>
    <row r="200" ht="14.25" customHeight="1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</row>
    <row r="201" ht="14.25" customHeight="1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</row>
    <row r="202" ht="14.25" customHeight="1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</row>
    <row r="203" ht="14.25" customHeight="1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</row>
    <row r="204" ht="14.25" customHeight="1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</row>
    <row r="205" ht="14.25" customHeight="1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</row>
    <row r="206" ht="14.25" customHeight="1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</row>
    <row r="207" ht="14.25" customHeight="1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</row>
    <row r="208" ht="14.25" customHeight="1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</row>
    <row r="209" ht="14.25" customHeight="1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</row>
    <row r="210" ht="14.25" customHeight="1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</row>
    <row r="211" ht="14.25" customHeight="1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</row>
    <row r="212" ht="14.25" customHeight="1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</row>
    <row r="213" ht="14.25" customHeight="1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</row>
    <row r="214" ht="14.25" customHeight="1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</row>
    <row r="215" ht="14.25" customHeight="1">
      <c r="A215" s="55"/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</row>
    <row r="216" ht="14.25" customHeight="1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</row>
    <row r="217" ht="14.25" customHeight="1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</row>
    <row r="218" ht="14.25" customHeight="1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</row>
    <row r="219" ht="14.25" customHeight="1">
      <c r="A219" s="55"/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</row>
    <row r="220" ht="14.25" customHeight="1">
      <c r="A220" s="55"/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</row>
    <row r="221" ht="14.25" customHeight="1">
      <c r="A221" s="55"/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</row>
    <row r="222" ht="14.25" customHeight="1">
      <c r="A222" s="55"/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</row>
    <row r="223" ht="14.25" customHeight="1">
      <c r="A223" s="55"/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</row>
    <row r="224" ht="14.25" customHeight="1">
      <c r="A224" s="55"/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</row>
    <row r="225" ht="14.25" customHeight="1">
      <c r="A225" s="55"/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</row>
    <row r="226" ht="14.25" customHeight="1">
      <c r="A226" s="55"/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</row>
    <row r="227" ht="14.25" customHeight="1">
      <c r="A227" s="55"/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</row>
    <row r="228" ht="14.25" customHeight="1">
      <c r="A228" s="55"/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</row>
    <row r="229" ht="14.25" customHeight="1">
      <c r="A229" s="55"/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</row>
    <row r="230" ht="14.25" customHeight="1">
      <c r="A230" s="55"/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</row>
    <row r="231" ht="14.25" customHeight="1">
      <c r="A231" s="55"/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</row>
    <row r="232" ht="14.25" customHeight="1">
      <c r="A232" s="55"/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</row>
    <row r="233" ht="14.25" customHeight="1">
      <c r="A233" s="55"/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</row>
    <row r="234" ht="14.25" customHeight="1">
      <c r="A234" s="55"/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</row>
    <row r="235" ht="14.25" customHeight="1">
      <c r="A235" s="55"/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</row>
    <row r="236" ht="14.25" customHeight="1">
      <c r="A236" s="55"/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</row>
    <row r="237" ht="14.25" customHeight="1">
      <c r="A237" s="55"/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</row>
    <row r="238" ht="14.25" customHeight="1">
      <c r="A238" s="55"/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</row>
    <row r="239" ht="14.25" customHeight="1">
      <c r="A239" s="55"/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</row>
    <row r="240" ht="14.25" customHeight="1">
      <c r="A240" s="55"/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</row>
    <row r="241" ht="14.25" customHeight="1">
      <c r="A241" s="55"/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</row>
    <row r="242" ht="14.25" customHeight="1">
      <c r="A242" s="55"/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</row>
    <row r="243" ht="14.25" customHeight="1">
      <c r="A243" s="55"/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</row>
    <row r="244" ht="14.25" customHeight="1">
      <c r="A244" s="55"/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</row>
    <row r="245" ht="14.25" customHeight="1">
      <c r="A245" s="55"/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</row>
    <row r="246" ht="14.25" customHeight="1">
      <c r="A246" s="55"/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</row>
    <row r="247" ht="14.25" customHeight="1">
      <c r="A247" s="55"/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</row>
    <row r="248" ht="14.25" customHeight="1">
      <c r="A248" s="55"/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</row>
    <row r="249" ht="14.25" customHeight="1">
      <c r="A249" s="55"/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</row>
    <row r="250" ht="14.25" customHeight="1">
      <c r="A250" s="55"/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</row>
    <row r="251" ht="14.25" customHeight="1">
      <c r="A251" s="55"/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</row>
    <row r="252" ht="14.25" customHeight="1">
      <c r="A252" s="55"/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</row>
    <row r="253" ht="14.25" customHeight="1">
      <c r="A253" s="55"/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</row>
    <row r="254" ht="14.25" customHeight="1">
      <c r="A254" s="55"/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</row>
    <row r="255" ht="14.25" customHeight="1">
      <c r="A255" s="55"/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</row>
    <row r="256" ht="14.25" customHeight="1">
      <c r="A256" s="55"/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</row>
    <row r="257" ht="14.25" customHeight="1">
      <c r="A257" s="55"/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</row>
    <row r="258" ht="14.25" customHeight="1">
      <c r="A258" s="55"/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</row>
    <row r="259" ht="14.25" customHeight="1">
      <c r="A259" s="55"/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</row>
    <row r="260" ht="14.25" customHeight="1">
      <c r="A260" s="55"/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</row>
    <row r="261" ht="14.25" customHeight="1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</row>
    <row r="262" ht="14.25" customHeight="1">
      <c r="A262" s="55"/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</row>
    <row r="263" ht="14.25" customHeight="1">
      <c r="A263" s="55"/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</row>
    <row r="264" ht="14.25" customHeight="1">
      <c r="A264" s="55"/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</row>
    <row r="265" ht="14.25" customHeight="1">
      <c r="A265" s="55"/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</row>
    <row r="266" ht="14.25" customHeight="1">
      <c r="A266" s="55"/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</row>
    <row r="267" ht="14.25" customHeight="1">
      <c r="A267" s="55"/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</row>
    <row r="268" ht="14.25" customHeight="1">
      <c r="A268" s="55"/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</row>
    <row r="269" ht="14.25" customHeight="1">
      <c r="A269" s="55"/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</row>
    <row r="270" ht="14.25" customHeight="1">
      <c r="A270" s="55"/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</row>
    <row r="271" ht="14.25" customHeight="1">
      <c r="A271" s="55"/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</row>
    <row r="272" ht="14.25" customHeight="1">
      <c r="A272" s="55"/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</row>
    <row r="273" ht="14.25" customHeight="1">
      <c r="A273" s="55"/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</row>
    <row r="274" ht="14.25" customHeight="1">
      <c r="A274" s="55"/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</row>
    <row r="275" ht="14.25" customHeight="1">
      <c r="A275" s="55"/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</row>
    <row r="276" ht="14.25" customHeight="1">
      <c r="A276" s="55"/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</row>
    <row r="277" ht="14.25" customHeight="1">
      <c r="A277" s="55"/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</row>
    <row r="278" ht="14.25" customHeight="1">
      <c r="A278" s="55"/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</row>
    <row r="279" ht="14.25" customHeight="1">
      <c r="A279" s="55"/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</row>
    <row r="280" ht="14.25" customHeight="1">
      <c r="A280" s="55"/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</row>
    <row r="281" ht="14.25" customHeight="1">
      <c r="A281" s="55"/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</row>
    <row r="282" ht="14.25" customHeight="1">
      <c r="A282" s="55"/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</row>
    <row r="283" ht="14.25" customHeight="1">
      <c r="A283" s="55"/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</row>
    <row r="284" ht="14.25" customHeight="1">
      <c r="A284" s="55"/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</row>
    <row r="285" ht="14.25" customHeight="1">
      <c r="A285" s="55"/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</row>
    <row r="286" ht="14.25" customHeight="1">
      <c r="A286" s="55"/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</row>
    <row r="287" ht="14.25" customHeight="1">
      <c r="A287" s="55"/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</row>
    <row r="288" ht="14.25" customHeight="1">
      <c r="A288" s="55"/>
      <c r="B288" s="55"/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</row>
    <row r="289" ht="14.25" customHeight="1">
      <c r="A289" s="55"/>
      <c r="B289" s="55"/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</row>
    <row r="290" ht="14.25" customHeight="1">
      <c r="A290" s="55"/>
      <c r="B290" s="55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</row>
    <row r="291" ht="14.25" customHeight="1">
      <c r="A291" s="55"/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</row>
    <row r="292" ht="14.25" customHeight="1">
      <c r="A292" s="55"/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</row>
    <row r="293" ht="14.25" customHeight="1">
      <c r="A293" s="55"/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</row>
    <row r="294" ht="14.25" customHeight="1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</row>
    <row r="295" ht="14.25" customHeight="1">
      <c r="A295" s="55"/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</row>
    <row r="296" ht="14.25" customHeight="1">
      <c r="A296" s="55"/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</row>
    <row r="297" ht="14.25" customHeight="1">
      <c r="A297" s="55"/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</row>
    <row r="298" ht="14.25" customHeight="1">
      <c r="A298" s="55"/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</row>
    <row r="299" ht="14.25" customHeight="1">
      <c r="A299" s="55"/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</row>
    <row r="300" ht="14.25" customHeight="1">
      <c r="A300" s="55"/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</row>
    <row r="301" ht="14.25" customHeight="1">
      <c r="A301" s="55"/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</row>
    <row r="302" ht="14.25" customHeight="1">
      <c r="A302" s="55"/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</row>
    <row r="303" ht="14.25" customHeight="1">
      <c r="A303" s="55"/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</row>
    <row r="304" ht="14.25" customHeight="1">
      <c r="A304" s="55"/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</row>
    <row r="305" ht="14.25" customHeight="1">
      <c r="A305" s="55"/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</row>
    <row r="306" ht="14.25" customHeight="1">
      <c r="A306" s="55"/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</row>
    <row r="307" ht="14.25" customHeight="1">
      <c r="A307" s="55"/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</row>
    <row r="308" ht="14.25" customHeight="1">
      <c r="A308" s="55"/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</row>
    <row r="309" ht="14.25" customHeight="1">
      <c r="A309" s="55"/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</row>
    <row r="310" ht="14.25" customHeight="1">
      <c r="A310" s="55"/>
      <c r="B310" s="55"/>
      <c r="C310" s="55"/>
      <c r="D310" s="55"/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</row>
    <row r="311" ht="14.25" customHeight="1">
      <c r="A311" s="55"/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</row>
    <row r="312" ht="14.25" customHeight="1">
      <c r="A312" s="55"/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</row>
    <row r="313" ht="14.25" customHeight="1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</row>
    <row r="314" ht="14.25" customHeight="1">
      <c r="A314" s="55"/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</row>
    <row r="315" ht="14.25" customHeight="1">
      <c r="A315" s="55"/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</row>
    <row r="316" ht="14.25" customHeight="1">
      <c r="A316" s="55"/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</row>
    <row r="317" ht="14.25" customHeight="1">
      <c r="A317" s="55"/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</row>
    <row r="318" ht="14.25" customHeight="1">
      <c r="A318" s="55"/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</row>
    <row r="319" ht="14.25" customHeight="1">
      <c r="A319" s="55"/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</row>
    <row r="320" ht="14.25" customHeight="1">
      <c r="A320" s="55"/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</row>
    <row r="321" ht="14.25" customHeight="1">
      <c r="A321" s="55"/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</row>
    <row r="322" ht="14.25" customHeight="1">
      <c r="A322" s="55"/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</row>
    <row r="323" ht="14.25" customHeight="1">
      <c r="A323" s="55"/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</row>
    <row r="324" ht="14.25" customHeight="1">
      <c r="A324" s="55"/>
      <c r="B324" s="55"/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</row>
    <row r="325" ht="14.25" customHeight="1">
      <c r="A325" s="55"/>
      <c r="B325" s="55"/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</row>
    <row r="326" ht="14.25" customHeight="1">
      <c r="A326" s="55"/>
      <c r="B326" s="55"/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</row>
    <row r="327" ht="14.25" customHeight="1">
      <c r="A327" s="55"/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</row>
    <row r="328" ht="14.25" customHeight="1">
      <c r="A328" s="55"/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</row>
    <row r="329" ht="14.25" customHeight="1">
      <c r="A329" s="55"/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</row>
    <row r="330" ht="14.25" customHeight="1">
      <c r="A330" s="55"/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</row>
    <row r="331" ht="14.25" customHeight="1">
      <c r="A331" s="55"/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</row>
    <row r="332" ht="14.25" customHeight="1">
      <c r="A332" s="55"/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</row>
    <row r="333" ht="14.25" customHeight="1">
      <c r="A333" s="55"/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</row>
    <row r="334" ht="14.25" customHeight="1">
      <c r="A334" s="55"/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</row>
    <row r="335" ht="14.25" customHeight="1">
      <c r="A335" s="55"/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</row>
    <row r="336" ht="14.25" customHeight="1">
      <c r="A336" s="55"/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</row>
    <row r="337" ht="14.25" customHeight="1">
      <c r="A337" s="55"/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</row>
    <row r="338" ht="14.25" customHeight="1">
      <c r="A338" s="55"/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</row>
    <row r="339" ht="14.25" customHeight="1">
      <c r="A339" s="55"/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</row>
    <row r="340" ht="14.25" customHeight="1">
      <c r="A340" s="55"/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</row>
    <row r="341" ht="14.25" customHeight="1">
      <c r="A341" s="55"/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</row>
    <row r="342" ht="14.25" customHeight="1">
      <c r="A342" s="55"/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</row>
    <row r="343" ht="14.25" customHeight="1">
      <c r="A343" s="55"/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</row>
    <row r="344" ht="14.25" customHeight="1">
      <c r="A344" s="55"/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</row>
    <row r="345" ht="14.25" customHeight="1">
      <c r="A345" s="55"/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</row>
    <row r="346" ht="14.25" customHeight="1">
      <c r="A346" s="55"/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</row>
    <row r="347" ht="14.25" customHeight="1">
      <c r="A347" s="55"/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</row>
    <row r="348" ht="14.25" customHeight="1">
      <c r="A348" s="55"/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</row>
    <row r="349" ht="14.25" customHeight="1">
      <c r="A349" s="55"/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</row>
    <row r="350" ht="14.25" customHeight="1">
      <c r="A350" s="55"/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</row>
    <row r="351" ht="14.25" customHeight="1">
      <c r="A351" s="55"/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</row>
    <row r="352" ht="14.25" customHeight="1">
      <c r="A352" s="55"/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</row>
    <row r="353" ht="14.25" customHeight="1">
      <c r="A353" s="55"/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</row>
    <row r="354" ht="14.25" customHeight="1">
      <c r="A354" s="55"/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</row>
    <row r="355" ht="14.25" customHeight="1">
      <c r="A355" s="55"/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</row>
    <row r="356" ht="14.25" customHeight="1">
      <c r="A356" s="55"/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</row>
    <row r="357" ht="14.25" customHeight="1">
      <c r="A357" s="55"/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</row>
    <row r="358" ht="14.25" customHeight="1">
      <c r="A358" s="55"/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</row>
    <row r="359" ht="14.25" customHeight="1">
      <c r="A359" s="55"/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</row>
    <row r="360" ht="14.25" customHeight="1">
      <c r="A360" s="55"/>
      <c r="B360" s="55"/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</row>
    <row r="361" ht="14.25" customHeight="1">
      <c r="A361" s="55"/>
      <c r="B361" s="55"/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</row>
    <row r="362" ht="14.25" customHeight="1">
      <c r="A362" s="55"/>
      <c r="B362" s="55"/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</row>
    <row r="363" ht="14.25" customHeight="1">
      <c r="A363" s="55"/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</row>
    <row r="364" ht="14.25" customHeight="1">
      <c r="A364" s="55"/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</row>
    <row r="365" ht="14.25" customHeight="1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</row>
    <row r="366" ht="14.25" customHeight="1">
      <c r="A366" s="55"/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</row>
    <row r="367" ht="14.25" customHeight="1">
      <c r="A367" s="55"/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</row>
    <row r="368" ht="14.25" customHeight="1">
      <c r="A368" s="55"/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</row>
    <row r="369" ht="14.25" customHeight="1">
      <c r="A369" s="55"/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</row>
    <row r="370" ht="14.25" customHeight="1">
      <c r="A370" s="55"/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</row>
    <row r="371" ht="14.25" customHeight="1">
      <c r="A371" s="55"/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</row>
    <row r="372" ht="14.25" customHeight="1">
      <c r="A372" s="55"/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</row>
    <row r="373" ht="14.25" customHeight="1">
      <c r="A373" s="55"/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</row>
    <row r="374" ht="14.25" customHeight="1">
      <c r="A374" s="55"/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</row>
    <row r="375" ht="14.25" customHeight="1">
      <c r="A375" s="55"/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</row>
    <row r="376" ht="14.25" customHeight="1">
      <c r="A376" s="55"/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</row>
    <row r="377" ht="14.25" customHeight="1">
      <c r="A377" s="55"/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</row>
    <row r="378" ht="14.25" customHeight="1">
      <c r="A378" s="55"/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</row>
    <row r="379" ht="14.25" customHeight="1">
      <c r="A379" s="55"/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</row>
    <row r="380" ht="14.25" customHeight="1">
      <c r="A380" s="55"/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</row>
    <row r="381" ht="14.25" customHeight="1">
      <c r="A381" s="55"/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</row>
    <row r="382" ht="14.25" customHeight="1">
      <c r="A382" s="55"/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</row>
    <row r="383" ht="14.25" customHeight="1">
      <c r="A383" s="55"/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</row>
    <row r="384" ht="14.25" customHeight="1">
      <c r="A384" s="55"/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</row>
    <row r="385" ht="14.25" customHeight="1">
      <c r="A385" s="55"/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</row>
    <row r="386" ht="14.25" customHeight="1">
      <c r="A386" s="55"/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</row>
    <row r="387" ht="14.25" customHeight="1">
      <c r="A387" s="55"/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</row>
    <row r="388" ht="14.25" customHeight="1">
      <c r="A388" s="55"/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</row>
    <row r="389" ht="14.25" customHeight="1">
      <c r="A389" s="55"/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</row>
    <row r="390" ht="14.25" customHeight="1">
      <c r="A390" s="55"/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</row>
    <row r="391" ht="14.25" customHeight="1">
      <c r="A391" s="55"/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</row>
    <row r="392" ht="14.25" customHeight="1">
      <c r="A392" s="55"/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</row>
    <row r="393" ht="14.25" customHeight="1">
      <c r="A393" s="55"/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</row>
    <row r="394" ht="14.25" customHeight="1">
      <c r="A394" s="55"/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</row>
    <row r="395" ht="14.25" customHeight="1">
      <c r="A395" s="55"/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</row>
    <row r="396" ht="14.25" customHeight="1">
      <c r="A396" s="55"/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</row>
    <row r="397" ht="14.25" customHeight="1">
      <c r="A397" s="55"/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</row>
    <row r="398" ht="14.25" customHeight="1">
      <c r="A398" s="55"/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</row>
    <row r="399" ht="14.25" customHeight="1">
      <c r="A399" s="55"/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</row>
    <row r="400" ht="14.25" customHeight="1">
      <c r="A400" s="55"/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</row>
    <row r="401" ht="14.25" customHeight="1">
      <c r="A401" s="55"/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</row>
    <row r="402" ht="14.25" customHeight="1">
      <c r="A402" s="55"/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</row>
    <row r="403" ht="14.25" customHeight="1">
      <c r="A403" s="55"/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</row>
    <row r="404" ht="14.25" customHeight="1">
      <c r="A404" s="55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</row>
    <row r="405" ht="14.25" customHeight="1">
      <c r="A405" s="55"/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</row>
    <row r="406" ht="14.25" customHeight="1">
      <c r="A406" s="55"/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</row>
    <row r="407" ht="14.25" customHeight="1">
      <c r="A407" s="55"/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</row>
    <row r="408" ht="14.25" customHeight="1">
      <c r="A408" s="55"/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</row>
    <row r="409" ht="14.25" customHeight="1">
      <c r="A409" s="55"/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</row>
    <row r="410" ht="14.25" customHeight="1">
      <c r="A410" s="55"/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</row>
    <row r="411" ht="14.25" customHeight="1">
      <c r="A411" s="55"/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</row>
    <row r="412" ht="14.25" customHeight="1">
      <c r="A412" s="55"/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</row>
    <row r="413" ht="14.25" customHeight="1">
      <c r="A413" s="55"/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</row>
    <row r="414" ht="14.25" customHeight="1">
      <c r="A414" s="55"/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</row>
    <row r="415" ht="14.25" customHeight="1">
      <c r="A415" s="55"/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</row>
    <row r="416" ht="14.25" customHeight="1">
      <c r="A416" s="55"/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</row>
    <row r="417" ht="14.25" customHeight="1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</row>
    <row r="418" ht="14.25" customHeight="1">
      <c r="A418" s="55"/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</row>
    <row r="419" ht="14.25" customHeight="1">
      <c r="A419" s="55"/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</row>
    <row r="420" ht="14.25" customHeight="1">
      <c r="A420" s="55"/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</row>
    <row r="421" ht="14.25" customHeight="1">
      <c r="A421" s="55"/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</row>
    <row r="422" ht="14.25" customHeight="1">
      <c r="A422" s="55"/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</row>
    <row r="423" ht="14.25" customHeight="1">
      <c r="A423" s="55"/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</row>
    <row r="424" ht="14.25" customHeight="1">
      <c r="A424" s="55"/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</row>
    <row r="425" ht="14.25" customHeight="1">
      <c r="A425" s="55"/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</row>
    <row r="426" ht="14.25" customHeight="1">
      <c r="A426" s="55"/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</row>
    <row r="427" ht="14.25" customHeight="1">
      <c r="A427" s="55"/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</row>
    <row r="428" ht="14.25" customHeight="1">
      <c r="A428" s="55"/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</row>
    <row r="429" ht="14.25" customHeight="1">
      <c r="A429" s="55"/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</row>
    <row r="430" ht="14.25" customHeight="1">
      <c r="A430" s="55"/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</row>
    <row r="431" ht="14.25" customHeight="1">
      <c r="A431" s="55"/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</row>
    <row r="432" ht="14.25" customHeight="1">
      <c r="A432" s="55"/>
      <c r="B432" s="55"/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</row>
    <row r="433" ht="14.25" customHeight="1">
      <c r="A433" s="55"/>
      <c r="B433" s="55"/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</row>
    <row r="434" ht="14.25" customHeight="1">
      <c r="A434" s="55"/>
      <c r="B434" s="55"/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</row>
    <row r="435" ht="14.25" customHeight="1">
      <c r="A435" s="55"/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</row>
    <row r="436" ht="14.25" customHeight="1">
      <c r="A436" s="55"/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</row>
    <row r="437" ht="14.25" customHeight="1">
      <c r="A437" s="55"/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</row>
    <row r="438" ht="14.25" customHeight="1">
      <c r="A438" s="55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</row>
    <row r="439" ht="14.25" customHeight="1">
      <c r="A439" s="55"/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</row>
    <row r="440" ht="14.25" customHeight="1">
      <c r="A440" s="55"/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</row>
    <row r="441" ht="14.25" customHeight="1">
      <c r="A441" s="55"/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</row>
    <row r="442" ht="14.25" customHeight="1">
      <c r="A442" s="55"/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</row>
    <row r="443" ht="14.25" customHeight="1">
      <c r="A443" s="55"/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</row>
    <row r="444" ht="14.25" customHeight="1">
      <c r="A444" s="55"/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</row>
    <row r="445" ht="14.25" customHeight="1">
      <c r="A445" s="55"/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</row>
    <row r="446" ht="14.25" customHeight="1">
      <c r="A446" s="55"/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</row>
    <row r="447" ht="14.25" customHeight="1">
      <c r="A447" s="55"/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</row>
    <row r="448" ht="14.25" customHeight="1">
      <c r="A448" s="55"/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</row>
    <row r="449" ht="14.25" customHeight="1">
      <c r="A449" s="55"/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</row>
    <row r="450" ht="14.25" customHeight="1">
      <c r="A450" s="55"/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</row>
    <row r="451" ht="14.25" customHeight="1">
      <c r="A451" s="55"/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</row>
    <row r="452" ht="14.25" customHeight="1">
      <c r="A452" s="55"/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</row>
    <row r="453" ht="14.25" customHeight="1">
      <c r="A453" s="55"/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</row>
    <row r="454" ht="14.25" customHeight="1">
      <c r="A454" s="55"/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</row>
    <row r="455" ht="14.25" customHeight="1">
      <c r="A455" s="55"/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</row>
    <row r="456" ht="14.25" customHeight="1">
      <c r="A456" s="55"/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</row>
    <row r="457" ht="14.25" customHeight="1">
      <c r="A457" s="55"/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</row>
    <row r="458" ht="14.25" customHeight="1">
      <c r="A458" s="55"/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</row>
    <row r="459" ht="14.25" customHeight="1">
      <c r="A459" s="55"/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</row>
    <row r="460" ht="14.25" customHeight="1">
      <c r="A460" s="55"/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</row>
    <row r="461" ht="14.25" customHeight="1">
      <c r="A461" s="55"/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</row>
    <row r="462" ht="14.25" customHeight="1">
      <c r="A462" s="55"/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</row>
    <row r="463" ht="14.25" customHeight="1">
      <c r="A463" s="55"/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</row>
    <row r="464" ht="14.25" customHeight="1">
      <c r="A464" s="55"/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</row>
    <row r="465" ht="14.25" customHeight="1">
      <c r="A465" s="55"/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</row>
    <row r="466" ht="14.25" customHeight="1">
      <c r="A466" s="55"/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</row>
    <row r="467" ht="14.25" customHeight="1">
      <c r="A467" s="55"/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</row>
    <row r="468" ht="14.25" customHeight="1">
      <c r="A468" s="55"/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</row>
    <row r="469" ht="14.25" customHeight="1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</row>
    <row r="470" ht="14.25" customHeight="1">
      <c r="A470" s="55"/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</row>
    <row r="471" ht="14.25" customHeight="1">
      <c r="A471" s="55"/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</row>
    <row r="472" ht="14.25" customHeight="1">
      <c r="A472" s="55"/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</row>
    <row r="473" ht="14.25" customHeight="1">
      <c r="A473" s="55"/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</row>
    <row r="474" ht="14.25" customHeight="1">
      <c r="A474" s="55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</row>
    <row r="475" ht="14.25" customHeight="1">
      <c r="A475" s="55"/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</row>
    <row r="476" ht="14.25" customHeight="1">
      <c r="A476" s="55"/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</row>
    <row r="477" ht="14.25" customHeight="1">
      <c r="A477" s="55"/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</row>
    <row r="478" ht="14.25" customHeight="1">
      <c r="A478" s="55"/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</row>
    <row r="479" ht="14.25" customHeight="1">
      <c r="A479" s="55"/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</row>
    <row r="480" ht="14.25" customHeight="1">
      <c r="A480" s="55"/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</row>
    <row r="481" ht="14.25" customHeight="1">
      <c r="A481" s="55"/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</row>
    <row r="482" ht="14.25" customHeight="1">
      <c r="A482" s="55"/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</row>
    <row r="483" ht="14.25" customHeight="1">
      <c r="A483" s="55"/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</row>
    <row r="484" ht="14.25" customHeight="1">
      <c r="A484" s="55"/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</row>
    <row r="485" ht="14.25" customHeight="1">
      <c r="A485" s="55"/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</row>
    <row r="486" ht="14.25" customHeight="1">
      <c r="A486" s="55"/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</row>
    <row r="487" ht="14.25" customHeight="1">
      <c r="A487" s="55"/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</row>
    <row r="488" ht="14.25" customHeight="1">
      <c r="A488" s="55"/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</row>
    <row r="489" ht="14.25" customHeight="1">
      <c r="A489" s="55"/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</row>
    <row r="490" ht="14.25" customHeight="1">
      <c r="A490" s="55"/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</row>
    <row r="491" ht="14.25" customHeight="1">
      <c r="A491" s="55"/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</row>
    <row r="492" ht="14.25" customHeight="1">
      <c r="A492" s="55"/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</row>
    <row r="493" ht="14.25" customHeight="1">
      <c r="A493" s="55"/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</row>
    <row r="494" ht="14.25" customHeight="1">
      <c r="A494" s="55"/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</row>
    <row r="495" ht="14.25" customHeight="1">
      <c r="A495" s="55"/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</row>
    <row r="496" ht="14.25" customHeight="1">
      <c r="A496" s="55"/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</row>
    <row r="497" ht="14.25" customHeight="1">
      <c r="A497" s="55"/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</row>
    <row r="498" ht="14.25" customHeight="1">
      <c r="A498" s="55"/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</row>
    <row r="499" ht="14.25" customHeight="1">
      <c r="A499" s="55"/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</row>
    <row r="500" ht="14.25" customHeight="1">
      <c r="A500" s="55"/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</row>
    <row r="501" ht="14.25" customHeight="1">
      <c r="A501" s="55"/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</row>
    <row r="502" ht="14.25" customHeight="1">
      <c r="A502" s="55"/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</row>
    <row r="503" ht="14.25" customHeight="1">
      <c r="A503" s="55"/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</row>
    <row r="504" ht="14.25" customHeight="1">
      <c r="A504" s="55"/>
      <c r="B504" s="55"/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</row>
    <row r="505" ht="14.25" customHeight="1">
      <c r="A505" s="55"/>
      <c r="B505" s="55"/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</row>
    <row r="506" ht="14.25" customHeight="1">
      <c r="A506" s="55"/>
      <c r="B506" s="55"/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</row>
    <row r="507" ht="14.25" customHeight="1">
      <c r="A507" s="55"/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</row>
    <row r="508" ht="14.25" customHeight="1">
      <c r="A508" s="55"/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</row>
    <row r="509" ht="14.25" customHeight="1">
      <c r="A509" s="55"/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</row>
    <row r="510" ht="14.25" customHeight="1">
      <c r="A510" s="55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</row>
    <row r="511" ht="14.25" customHeight="1">
      <c r="A511" s="55"/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</row>
    <row r="512" ht="14.25" customHeight="1">
      <c r="A512" s="55"/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</row>
    <row r="513" ht="14.25" customHeight="1">
      <c r="A513" s="55"/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</row>
    <row r="514" ht="14.25" customHeight="1">
      <c r="A514" s="55"/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</row>
    <row r="515" ht="14.25" customHeight="1">
      <c r="A515" s="55"/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</row>
    <row r="516" ht="14.25" customHeight="1">
      <c r="A516" s="55"/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</row>
    <row r="517" ht="14.25" customHeight="1">
      <c r="A517" s="55"/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</row>
    <row r="518" ht="14.25" customHeight="1">
      <c r="A518" s="55"/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</row>
    <row r="519" ht="14.25" customHeight="1">
      <c r="A519" s="55"/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</row>
    <row r="520" ht="14.25" customHeight="1">
      <c r="A520" s="55"/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</row>
    <row r="521" ht="14.25" customHeight="1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</row>
    <row r="522" ht="14.25" customHeight="1">
      <c r="A522" s="55"/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</row>
    <row r="523" ht="14.25" customHeight="1">
      <c r="A523" s="55"/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</row>
    <row r="524" ht="14.25" customHeight="1">
      <c r="A524" s="55"/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</row>
    <row r="525" ht="14.25" customHeight="1">
      <c r="A525" s="55"/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</row>
    <row r="526" ht="14.25" customHeight="1">
      <c r="A526" s="55"/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</row>
    <row r="527" ht="14.25" customHeight="1">
      <c r="A527" s="55"/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</row>
    <row r="528" ht="14.25" customHeight="1">
      <c r="A528" s="55"/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</row>
    <row r="529" ht="14.25" customHeight="1">
      <c r="A529" s="55"/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</row>
    <row r="530" ht="14.25" customHeight="1">
      <c r="A530" s="55"/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</row>
    <row r="531" ht="14.25" customHeight="1">
      <c r="A531" s="55"/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</row>
    <row r="532" ht="14.25" customHeight="1">
      <c r="A532" s="55"/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</row>
    <row r="533" ht="14.25" customHeight="1">
      <c r="A533" s="55"/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</row>
    <row r="534" ht="14.25" customHeight="1">
      <c r="A534" s="55"/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</row>
    <row r="535" ht="14.25" customHeight="1">
      <c r="A535" s="55"/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</row>
    <row r="536" ht="14.25" customHeight="1">
      <c r="A536" s="55"/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</row>
    <row r="537" ht="14.25" customHeight="1">
      <c r="A537" s="55"/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</row>
    <row r="538" ht="14.25" customHeight="1">
      <c r="A538" s="55"/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</row>
    <row r="539" ht="14.25" customHeight="1">
      <c r="A539" s="55"/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</row>
    <row r="540" ht="14.25" customHeight="1">
      <c r="A540" s="55"/>
      <c r="B540" s="55"/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</row>
    <row r="541" ht="14.25" customHeight="1">
      <c r="A541" s="55"/>
      <c r="B541" s="55"/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</row>
    <row r="542" ht="14.25" customHeight="1">
      <c r="A542" s="55"/>
      <c r="B542" s="55"/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</row>
    <row r="543" ht="14.25" customHeight="1">
      <c r="A543" s="55"/>
      <c r="B543" s="55"/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</row>
    <row r="544" ht="14.25" customHeight="1">
      <c r="A544" s="55"/>
      <c r="B544" s="55"/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</row>
    <row r="545" ht="14.25" customHeight="1">
      <c r="A545" s="55"/>
      <c r="B545" s="55"/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</row>
    <row r="546" ht="14.25" customHeight="1">
      <c r="A546" s="55"/>
      <c r="B546" s="55"/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</row>
    <row r="547" ht="14.25" customHeight="1">
      <c r="A547" s="55"/>
      <c r="B547" s="55"/>
      <c r="C547" s="55"/>
      <c r="D547" s="55"/>
      <c r="E547" s="55"/>
      <c r="F547" s="55"/>
      <c r="G547" s="55"/>
      <c r="H547" s="55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</row>
    <row r="548" ht="14.25" customHeight="1">
      <c r="A548" s="55"/>
      <c r="B548" s="55"/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</row>
    <row r="549" ht="14.25" customHeight="1">
      <c r="A549" s="55"/>
      <c r="B549" s="55"/>
      <c r="C549" s="55"/>
      <c r="D549" s="55"/>
      <c r="E549" s="55"/>
      <c r="F549" s="55"/>
      <c r="G549" s="55"/>
      <c r="H549" s="55"/>
      <c r="I549" s="55"/>
      <c r="J549" s="55"/>
      <c r="K549" s="55"/>
      <c r="L549" s="55"/>
      <c r="M549" s="55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</row>
    <row r="550" ht="14.25" customHeight="1">
      <c r="A550" s="55"/>
      <c r="B550" s="55"/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</row>
    <row r="551" ht="14.25" customHeight="1">
      <c r="A551" s="55"/>
      <c r="B551" s="55"/>
      <c r="C551" s="55"/>
      <c r="D551" s="55"/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</row>
    <row r="552" ht="14.25" customHeight="1">
      <c r="A552" s="55"/>
      <c r="B552" s="55"/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</row>
    <row r="553" ht="14.25" customHeight="1">
      <c r="A553" s="55"/>
      <c r="B553" s="55"/>
      <c r="C553" s="55"/>
      <c r="D553" s="55"/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</row>
    <row r="554" ht="14.25" customHeight="1">
      <c r="A554" s="55"/>
      <c r="B554" s="55"/>
      <c r="C554" s="55"/>
      <c r="D554" s="55"/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</row>
    <row r="555" ht="14.25" customHeight="1">
      <c r="A555" s="55"/>
      <c r="B555" s="55"/>
      <c r="C555" s="55"/>
      <c r="D555" s="55"/>
      <c r="E555" s="55"/>
      <c r="F555" s="55"/>
      <c r="G555" s="55"/>
      <c r="H555" s="55"/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</row>
    <row r="556" ht="14.25" customHeight="1">
      <c r="A556" s="55"/>
      <c r="B556" s="55"/>
      <c r="C556" s="55"/>
      <c r="D556" s="55"/>
      <c r="E556" s="55"/>
      <c r="F556" s="55"/>
      <c r="G556" s="55"/>
      <c r="H556" s="55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</row>
    <row r="557" ht="14.25" customHeight="1">
      <c r="A557" s="55"/>
      <c r="B557" s="55"/>
      <c r="C557" s="55"/>
      <c r="D557" s="55"/>
      <c r="E557" s="55"/>
      <c r="F557" s="55"/>
      <c r="G557" s="55"/>
      <c r="H557" s="55"/>
      <c r="I557" s="55"/>
      <c r="J557" s="55"/>
      <c r="K557" s="55"/>
      <c r="L557" s="55"/>
      <c r="M557" s="55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</row>
    <row r="558" ht="14.25" customHeight="1">
      <c r="A558" s="55"/>
      <c r="B558" s="55"/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</row>
    <row r="559" ht="14.25" customHeight="1">
      <c r="A559" s="55"/>
      <c r="B559" s="55"/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</row>
    <row r="560" ht="14.25" customHeight="1">
      <c r="A560" s="55"/>
      <c r="B560" s="55"/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</row>
    <row r="561" ht="14.25" customHeight="1">
      <c r="A561" s="55"/>
      <c r="B561" s="55"/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</row>
    <row r="562" ht="14.25" customHeight="1">
      <c r="A562" s="55"/>
      <c r="B562" s="55"/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</row>
    <row r="563" ht="14.25" customHeight="1">
      <c r="A563" s="55"/>
      <c r="B563" s="55"/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</row>
    <row r="564" ht="14.25" customHeight="1">
      <c r="A564" s="55"/>
      <c r="B564" s="55"/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</row>
    <row r="565" ht="14.25" customHeight="1">
      <c r="A565" s="55"/>
      <c r="B565" s="55"/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</row>
    <row r="566" ht="14.25" customHeight="1">
      <c r="A566" s="55"/>
      <c r="B566" s="55"/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</row>
    <row r="567" ht="14.25" customHeight="1">
      <c r="A567" s="55"/>
      <c r="B567" s="55"/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</row>
    <row r="568" ht="14.25" customHeight="1">
      <c r="A568" s="55"/>
      <c r="B568" s="55"/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</row>
    <row r="569" ht="14.25" customHeight="1">
      <c r="A569" s="55"/>
      <c r="B569" s="55"/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</row>
    <row r="570" ht="14.25" customHeight="1">
      <c r="A570" s="55"/>
      <c r="B570" s="55"/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</row>
    <row r="571" ht="14.25" customHeight="1">
      <c r="A571" s="55"/>
      <c r="B571" s="55"/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</row>
    <row r="572" ht="14.25" customHeight="1">
      <c r="A572" s="55"/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</row>
    <row r="573" ht="14.25" customHeight="1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</row>
    <row r="574" ht="14.25" customHeight="1">
      <c r="A574" s="55"/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</row>
    <row r="575" ht="14.25" customHeight="1">
      <c r="A575" s="55"/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</row>
    <row r="576" ht="14.25" customHeight="1">
      <c r="A576" s="55"/>
      <c r="B576" s="55"/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</row>
    <row r="577" ht="14.25" customHeight="1">
      <c r="A577" s="55"/>
      <c r="B577" s="55"/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</row>
    <row r="578" ht="14.25" customHeight="1">
      <c r="A578" s="55"/>
      <c r="B578" s="55"/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</row>
    <row r="579" ht="14.25" customHeight="1">
      <c r="A579" s="55"/>
      <c r="B579" s="55"/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</row>
    <row r="580" ht="14.25" customHeight="1">
      <c r="A580" s="55"/>
      <c r="B580" s="55"/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</row>
    <row r="581" ht="14.25" customHeight="1">
      <c r="A581" s="55"/>
      <c r="B581" s="55"/>
      <c r="C581" s="55"/>
      <c r="D581" s="55"/>
      <c r="E581" s="55"/>
      <c r="F581" s="55"/>
      <c r="G581" s="55"/>
      <c r="H581" s="55"/>
      <c r="I581" s="55"/>
      <c r="J581" s="55"/>
      <c r="K581" s="55"/>
      <c r="L581" s="55"/>
      <c r="M581" s="55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</row>
    <row r="582" ht="14.25" customHeight="1">
      <c r="A582" s="55"/>
      <c r="B582" s="55"/>
      <c r="C582" s="55"/>
      <c r="D582" s="5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</row>
    <row r="583" ht="14.25" customHeight="1">
      <c r="A583" s="55"/>
      <c r="B583" s="55"/>
      <c r="C583" s="55"/>
      <c r="D583" s="5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</row>
    <row r="584" ht="14.25" customHeight="1">
      <c r="A584" s="55"/>
      <c r="B584" s="55"/>
      <c r="C584" s="55"/>
      <c r="D584" s="5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</row>
    <row r="585" ht="14.25" customHeight="1">
      <c r="A585" s="55"/>
      <c r="B585" s="55"/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</row>
    <row r="586" ht="14.25" customHeight="1">
      <c r="A586" s="55"/>
      <c r="B586" s="55"/>
      <c r="C586" s="55"/>
      <c r="D586" s="5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</row>
    <row r="587" ht="14.25" customHeight="1">
      <c r="A587" s="55"/>
      <c r="B587" s="55"/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</row>
    <row r="588" ht="14.25" customHeight="1">
      <c r="A588" s="55"/>
      <c r="B588" s="55"/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</row>
    <row r="589" ht="14.25" customHeight="1">
      <c r="A589" s="55"/>
      <c r="B589" s="55"/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</row>
    <row r="590" ht="14.25" customHeight="1">
      <c r="A590" s="55"/>
      <c r="B590" s="55"/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</row>
    <row r="591" ht="14.25" customHeight="1">
      <c r="A591" s="55"/>
      <c r="B591" s="55"/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</row>
    <row r="592" ht="14.25" customHeight="1">
      <c r="A592" s="55"/>
      <c r="B592" s="55"/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</row>
    <row r="593" ht="14.25" customHeight="1">
      <c r="A593" s="55"/>
      <c r="B593" s="55"/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</row>
    <row r="594" ht="14.25" customHeight="1">
      <c r="A594" s="55"/>
      <c r="B594" s="55"/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</row>
    <row r="595" ht="14.25" customHeight="1">
      <c r="A595" s="55"/>
      <c r="B595" s="55"/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</row>
    <row r="596" ht="14.25" customHeight="1">
      <c r="A596" s="55"/>
      <c r="B596" s="55"/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</row>
    <row r="597" ht="14.25" customHeight="1">
      <c r="A597" s="55"/>
      <c r="B597" s="55"/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</row>
    <row r="598" ht="14.25" customHeight="1">
      <c r="A598" s="55"/>
      <c r="B598" s="55"/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</row>
    <row r="599" ht="14.25" customHeight="1">
      <c r="A599" s="55"/>
      <c r="B599" s="55"/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</row>
    <row r="600" ht="14.25" customHeight="1">
      <c r="A600" s="55"/>
      <c r="B600" s="55"/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</row>
    <row r="601" ht="14.25" customHeight="1">
      <c r="A601" s="55"/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</row>
    <row r="602" ht="14.25" customHeight="1">
      <c r="A602" s="55"/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</row>
    <row r="603" ht="14.25" customHeight="1">
      <c r="A603" s="55"/>
      <c r="B603" s="55"/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</row>
    <row r="604" ht="14.25" customHeight="1">
      <c r="A604" s="55"/>
      <c r="B604" s="55"/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</row>
    <row r="605" ht="14.25" customHeight="1">
      <c r="A605" s="55"/>
      <c r="B605" s="55"/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</row>
    <row r="606" ht="14.25" customHeight="1">
      <c r="A606" s="55"/>
      <c r="B606" s="55"/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</row>
    <row r="607" ht="14.25" customHeight="1">
      <c r="A607" s="55"/>
      <c r="B607" s="55"/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</row>
    <row r="608" ht="14.25" customHeight="1">
      <c r="A608" s="55"/>
      <c r="B608" s="55"/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</row>
    <row r="609" ht="14.25" customHeight="1">
      <c r="A609" s="55"/>
      <c r="B609" s="55"/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</row>
    <row r="610" ht="14.25" customHeight="1">
      <c r="A610" s="55"/>
      <c r="B610" s="55"/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</row>
    <row r="611" ht="14.25" customHeight="1">
      <c r="A611" s="55"/>
      <c r="B611" s="55"/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</row>
    <row r="612" ht="14.25" customHeight="1">
      <c r="A612" s="55"/>
      <c r="B612" s="55"/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</row>
    <row r="613" ht="14.25" customHeight="1">
      <c r="A613" s="55"/>
      <c r="B613" s="55"/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</row>
    <row r="614" ht="14.25" customHeight="1">
      <c r="A614" s="55"/>
      <c r="B614" s="55"/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</row>
    <row r="615" ht="14.25" customHeight="1">
      <c r="A615" s="55"/>
      <c r="B615" s="55"/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55"/>
    </row>
    <row r="616" ht="14.25" customHeight="1">
      <c r="A616" s="55"/>
      <c r="B616" s="55"/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</row>
    <row r="617" ht="14.25" customHeight="1">
      <c r="A617" s="55"/>
      <c r="B617" s="55"/>
      <c r="C617" s="55"/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</row>
    <row r="618" ht="14.25" customHeight="1">
      <c r="A618" s="55"/>
      <c r="B618" s="55"/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</row>
    <row r="619" ht="14.25" customHeight="1">
      <c r="A619" s="55"/>
      <c r="B619" s="55"/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</row>
    <row r="620" ht="14.25" customHeight="1">
      <c r="A620" s="55"/>
      <c r="B620" s="55"/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</row>
    <row r="621" ht="14.25" customHeight="1">
      <c r="A621" s="55"/>
      <c r="B621" s="55"/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</row>
    <row r="622" ht="14.25" customHeight="1">
      <c r="A622" s="55"/>
      <c r="B622" s="55"/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</row>
    <row r="623" ht="14.25" customHeight="1">
      <c r="A623" s="55"/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</row>
    <row r="624" ht="14.25" customHeight="1">
      <c r="A624" s="55"/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</row>
    <row r="625" ht="14.25" customHeight="1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</row>
    <row r="626" ht="14.25" customHeight="1">
      <c r="A626" s="55"/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/>
    </row>
    <row r="627" ht="14.25" customHeight="1">
      <c r="A627" s="55"/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</row>
    <row r="628" ht="14.25" customHeight="1">
      <c r="A628" s="55"/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</row>
    <row r="629" ht="14.25" customHeight="1">
      <c r="A629" s="55"/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</row>
    <row r="630" ht="14.25" customHeight="1">
      <c r="A630" s="55"/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</row>
    <row r="631" ht="14.25" customHeight="1">
      <c r="A631" s="55"/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</row>
    <row r="632" ht="14.25" customHeight="1">
      <c r="A632" s="55"/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/>
    </row>
    <row r="633" ht="14.25" customHeight="1">
      <c r="A633" s="55"/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</row>
    <row r="634" ht="14.25" customHeight="1">
      <c r="A634" s="55"/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</row>
    <row r="635" ht="14.25" customHeight="1">
      <c r="A635" s="55"/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</row>
    <row r="636" ht="14.25" customHeight="1">
      <c r="A636" s="55"/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</row>
    <row r="637" ht="14.25" customHeight="1">
      <c r="A637" s="55"/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</row>
    <row r="638" ht="14.25" customHeight="1">
      <c r="A638" s="55"/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/>
    </row>
    <row r="639" ht="14.25" customHeight="1">
      <c r="A639" s="55"/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</row>
    <row r="640" ht="14.25" customHeight="1">
      <c r="A640" s="55"/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</row>
    <row r="641" ht="14.25" customHeight="1">
      <c r="A641" s="55"/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</row>
    <row r="642" ht="14.25" customHeight="1">
      <c r="A642" s="55"/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/>
    </row>
    <row r="643" ht="14.25" customHeight="1">
      <c r="A643" s="55"/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</row>
    <row r="644" ht="14.25" customHeight="1">
      <c r="A644" s="55"/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</row>
    <row r="645" ht="14.25" customHeight="1">
      <c r="A645" s="55"/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</row>
    <row r="646" ht="14.25" customHeight="1">
      <c r="A646" s="55"/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</row>
    <row r="647" ht="14.25" customHeight="1">
      <c r="A647" s="55"/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</row>
    <row r="648" ht="14.25" customHeight="1">
      <c r="A648" s="55"/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55"/>
      <c r="U648" s="55"/>
      <c r="V648" s="55"/>
      <c r="W648" s="55"/>
      <c r="X648" s="55"/>
      <c r="Y648" s="55"/>
      <c r="Z648" s="55"/>
    </row>
    <row r="649" ht="14.25" customHeight="1">
      <c r="A649" s="55"/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</row>
    <row r="650" ht="14.25" customHeight="1">
      <c r="A650" s="55"/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55"/>
      <c r="U650" s="55"/>
      <c r="V650" s="55"/>
      <c r="W650" s="55"/>
      <c r="X650" s="55"/>
      <c r="Y650" s="55"/>
      <c r="Z650" s="55"/>
    </row>
    <row r="651" ht="14.25" customHeight="1">
      <c r="A651" s="55"/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55"/>
      <c r="U651" s="55"/>
      <c r="V651" s="55"/>
      <c r="W651" s="55"/>
      <c r="X651" s="55"/>
      <c r="Y651" s="55"/>
      <c r="Z651" s="55"/>
    </row>
    <row r="652" ht="14.25" customHeight="1">
      <c r="A652" s="55"/>
      <c r="B652" s="55"/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</row>
    <row r="653" ht="14.25" customHeight="1">
      <c r="A653" s="55"/>
      <c r="B653" s="55"/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55"/>
      <c r="U653" s="55"/>
      <c r="V653" s="55"/>
      <c r="W653" s="55"/>
      <c r="X653" s="55"/>
      <c r="Y653" s="55"/>
      <c r="Z653" s="55"/>
    </row>
    <row r="654" ht="14.25" customHeight="1">
      <c r="A654" s="55"/>
      <c r="B654" s="55"/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55"/>
      <c r="U654" s="55"/>
      <c r="V654" s="55"/>
      <c r="W654" s="55"/>
      <c r="X654" s="55"/>
      <c r="Y654" s="55"/>
      <c r="Z654" s="55"/>
    </row>
    <row r="655" ht="14.25" customHeight="1">
      <c r="A655" s="55"/>
      <c r="B655" s="55"/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</row>
    <row r="656" ht="14.25" customHeight="1">
      <c r="A656" s="55"/>
      <c r="B656" s="55"/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55"/>
      <c r="U656" s="55"/>
      <c r="V656" s="55"/>
      <c r="W656" s="55"/>
      <c r="X656" s="55"/>
      <c r="Y656" s="55"/>
      <c r="Z656" s="55"/>
    </row>
    <row r="657" ht="14.25" customHeight="1">
      <c r="A657" s="55"/>
      <c r="B657" s="55"/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</row>
    <row r="658" ht="14.25" customHeight="1">
      <c r="A658" s="55"/>
      <c r="B658" s="55"/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</row>
    <row r="659" ht="14.25" customHeight="1">
      <c r="A659" s="55"/>
      <c r="B659" s="55"/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55"/>
      <c r="U659" s="55"/>
      <c r="V659" s="55"/>
      <c r="W659" s="55"/>
      <c r="X659" s="55"/>
      <c r="Y659" s="55"/>
      <c r="Z659" s="55"/>
    </row>
    <row r="660" ht="14.25" customHeight="1">
      <c r="A660" s="55"/>
      <c r="B660" s="55"/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55"/>
      <c r="U660" s="55"/>
      <c r="V660" s="55"/>
      <c r="W660" s="55"/>
      <c r="X660" s="55"/>
      <c r="Y660" s="55"/>
      <c r="Z660" s="55"/>
    </row>
    <row r="661" ht="14.25" customHeight="1">
      <c r="A661" s="55"/>
      <c r="B661" s="55"/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</row>
    <row r="662" ht="14.25" customHeight="1">
      <c r="A662" s="55"/>
      <c r="B662" s="55"/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55"/>
      <c r="U662" s="55"/>
      <c r="V662" s="55"/>
      <c r="W662" s="55"/>
      <c r="X662" s="55"/>
      <c r="Y662" s="55"/>
      <c r="Z662" s="55"/>
    </row>
    <row r="663" ht="14.25" customHeight="1">
      <c r="A663" s="55"/>
      <c r="B663" s="55"/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55"/>
      <c r="U663" s="55"/>
      <c r="V663" s="55"/>
      <c r="W663" s="55"/>
      <c r="X663" s="55"/>
      <c r="Y663" s="55"/>
      <c r="Z663" s="55"/>
    </row>
    <row r="664" ht="14.25" customHeight="1">
      <c r="A664" s="55"/>
      <c r="B664" s="55"/>
      <c r="C664" s="55"/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</row>
    <row r="665" ht="14.25" customHeight="1">
      <c r="A665" s="55"/>
      <c r="B665" s="55"/>
      <c r="C665" s="55"/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55"/>
      <c r="U665" s="55"/>
      <c r="V665" s="55"/>
      <c r="W665" s="55"/>
      <c r="X665" s="55"/>
      <c r="Y665" s="55"/>
      <c r="Z665" s="55"/>
    </row>
    <row r="666" ht="14.25" customHeight="1">
      <c r="A666" s="55"/>
      <c r="B666" s="55"/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55"/>
      <c r="U666" s="55"/>
      <c r="V666" s="55"/>
      <c r="W666" s="55"/>
      <c r="X666" s="55"/>
      <c r="Y666" s="55"/>
      <c r="Z666" s="55"/>
    </row>
    <row r="667" ht="14.25" customHeight="1">
      <c r="A667" s="55"/>
      <c r="B667" s="55"/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</row>
    <row r="668" ht="14.25" customHeight="1">
      <c r="A668" s="55"/>
      <c r="B668" s="55"/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55"/>
      <c r="U668" s="55"/>
      <c r="V668" s="55"/>
      <c r="W668" s="55"/>
      <c r="X668" s="55"/>
      <c r="Y668" s="55"/>
      <c r="Z668" s="55"/>
    </row>
    <row r="669" ht="14.25" customHeight="1">
      <c r="A669" s="55"/>
      <c r="B669" s="55"/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55"/>
      <c r="U669" s="55"/>
      <c r="V669" s="55"/>
      <c r="W669" s="55"/>
      <c r="X669" s="55"/>
      <c r="Y669" s="55"/>
      <c r="Z669" s="55"/>
    </row>
    <row r="670" ht="14.25" customHeight="1">
      <c r="A670" s="55"/>
      <c r="B670" s="55"/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</row>
    <row r="671" ht="14.25" customHeight="1">
      <c r="A671" s="55"/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</row>
    <row r="672" ht="14.25" customHeight="1">
      <c r="A672" s="55"/>
      <c r="B672" s="55"/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55"/>
      <c r="U672" s="55"/>
      <c r="V672" s="55"/>
      <c r="W672" s="55"/>
      <c r="X672" s="55"/>
      <c r="Y672" s="55"/>
      <c r="Z672" s="55"/>
    </row>
    <row r="673" ht="14.25" customHeight="1">
      <c r="A673" s="55"/>
      <c r="B673" s="55"/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</row>
    <row r="674" ht="14.25" customHeight="1">
      <c r="A674" s="55"/>
      <c r="B674" s="55"/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55"/>
      <c r="U674" s="55"/>
      <c r="V674" s="55"/>
      <c r="W674" s="55"/>
      <c r="X674" s="55"/>
      <c r="Y674" s="55"/>
      <c r="Z674" s="55"/>
    </row>
    <row r="675" ht="14.25" customHeight="1">
      <c r="A675" s="55"/>
      <c r="B675" s="55"/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  <c r="Z675" s="55"/>
    </row>
    <row r="676" ht="14.25" customHeight="1">
      <c r="A676" s="55"/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</row>
    <row r="677" ht="14.25" customHeight="1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55"/>
      <c r="U677" s="55"/>
      <c r="V677" s="55"/>
      <c r="W677" s="55"/>
      <c r="X677" s="55"/>
      <c r="Y677" s="55"/>
      <c r="Z677" s="55"/>
    </row>
    <row r="678" ht="14.25" customHeight="1">
      <c r="A678" s="55"/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55"/>
      <c r="U678" s="55"/>
      <c r="V678" s="55"/>
      <c r="W678" s="55"/>
      <c r="X678" s="55"/>
      <c r="Y678" s="55"/>
      <c r="Z678" s="55"/>
    </row>
    <row r="679" ht="14.25" customHeight="1">
      <c r="A679" s="55"/>
      <c r="B679" s="55"/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</row>
    <row r="680" ht="14.25" customHeight="1">
      <c r="A680" s="55"/>
      <c r="B680" s="55"/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55"/>
      <c r="U680" s="55"/>
      <c r="V680" s="55"/>
      <c r="W680" s="55"/>
      <c r="X680" s="55"/>
      <c r="Y680" s="55"/>
      <c r="Z680" s="55"/>
    </row>
    <row r="681" ht="14.25" customHeight="1">
      <c r="A681" s="55"/>
      <c r="B681" s="55"/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55"/>
      <c r="U681" s="55"/>
      <c r="V681" s="55"/>
      <c r="W681" s="55"/>
      <c r="X681" s="55"/>
      <c r="Y681" s="55"/>
      <c r="Z681" s="55"/>
    </row>
    <row r="682" ht="14.25" customHeight="1">
      <c r="A682" s="55"/>
      <c r="B682" s="55"/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</row>
    <row r="683" ht="14.25" customHeight="1">
      <c r="A683" s="55"/>
      <c r="B683" s="55"/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55"/>
      <c r="U683" s="55"/>
      <c r="V683" s="55"/>
      <c r="W683" s="55"/>
      <c r="X683" s="55"/>
      <c r="Y683" s="55"/>
      <c r="Z683" s="55"/>
    </row>
    <row r="684" ht="14.25" customHeight="1">
      <c r="A684" s="55"/>
      <c r="B684" s="55"/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55"/>
      <c r="U684" s="55"/>
      <c r="V684" s="55"/>
      <c r="W684" s="55"/>
      <c r="X684" s="55"/>
      <c r="Y684" s="55"/>
      <c r="Z684" s="55"/>
    </row>
    <row r="685" ht="14.25" customHeight="1">
      <c r="A685" s="55"/>
      <c r="B685" s="55"/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</row>
    <row r="686" ht="14.25" customHeight="1">
      <c r="A686" s="55"/>
      <c r="B686" s="55"/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55"/>
      <c r="U686" s="55"/>
      <c r="V686" s="55"/>
      <c r="W686" s="55"/>
      <c r="X686" s="55"/>
      <c r="Y686" s="55"/>
      <c r="Z686" s="55"/>
    </row>
    <row r="687" ht="14.25" customHeight="1">
      <c r="A687" s="55"/>
      <c r="B687" s="55"/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55"/>
      <c r="U687" s="55"/>
      <c r="V687" s="55"/>
      <c r="W687" s="55"/>
      <c r="X687" s="55"/>
      <c r="Y687" s="55"/>
      <c r="Z687" s="55"/>
    </row>
    <row r="688" ht="14.25" customHeight="1">
      <c r="A688" s="55"/>
      <c r="B688" s="55"/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</row>
    <row r="689" ht="14.25" customHeight="1">
      <c r="A689" s="55"/>
      <c r="B689" s="55"/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55"/>
      <c r="U689" s="55"/>
      <c r="V689" s="55"/>
      <c r="W689" s="55"/>
      <c r="X689" s="55"/>
      <c r="Y689" s="55"/>
      <c r="Z689" s="55"/>
    </row>
    <row r="690" ht="14.25" customHeight="1">
      <c r="A690" s="55"/>
      <c r="B690" s="55"/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55"/>
      <c r="U690" s="55"/>
      <c r="V690" s="55"/>
      <c r="W690" s="55"/>
      <c r="X690" s="55"/>
      <c r="Y690" s="55"/>
      <c r="Z690" s="55"/>
    </row>
    <row r="691" ht="14.25" customHeight="1">
      <c r="A691" s="55"/>
      <c r="B691" s="55"/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</row>
    <row r="692" ht="14.25" customHeight="1">
      <c r="A692" s="55"/>
      <c r="B692" s="55"/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55"/>
      <c r="U692" s="55"/>
      <c r="V692" s="55"/>
      <c r="W692" s="55"/>
      <c r="X692" s="55"/>
      <c r="Y692" s="55"/>
      <c r="Z692" s="55"/>
    </row>
    <row r="693" ht="14.25" customHeight="1">
      <c r="A693" s="55"/>
      <c r="B693" s="55"/>
      <c r="C693" s="55"/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55"/>
      <c r="U693" s="55"/>
      <c r="V693" s="55"/>
      <c r="W693" s="55"/>
      <c r="X693" s="55"/>
      <c r="Y693" s="55"/>
      <c r="Z693" s="55"/>
    </row>
    <row r="694" ht="14.25" customHeight="1">
      <c r="A694" s="55"/>
      <c r="B694" s="55"/>
      <c r="C694" s="55"/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</row>
    <row r="695" ht="14.25" customHeight="1">
      <c r="A695" s="55"/>
      <c r="B695" s="55"/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</row>
    <row r="696" ht="14.25" customHeight="1">
      <c r="A696" s="55"/>
      <c r="B696" s="55"/>
      <c r="C696" s="55"/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55"/>
      <c r="U696" s="55"/>
      <c r="V696" s="55"/>
      <c r="W696" s="55"/>
      <c r="X696" s="55"/>
      <c r="Y696" s="55"/>
      <c r="Z696" s="55"/>
    </row>
    <row r="697" ht="14.25" customHeight="1">
      <c r="A697" s="55"/>
      <c r="B697" s="55"/>
      <c r="C697" s="55"/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</row>
    <row r="698" ht="14.25" customHeight="1">
      <c r="A698" s="55"/>
      <c r="B698" s="55"/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55"/>
      <c r="U698" s="55"/>
      <c r="V698" s="55"/>
      <c r="W698" s="55"/>
      <c r="X698" s="55"/>
      <c r="Y698" s="55"/>
      <c r="Z698" s="55"/>
    </row>
    <row r="699" ht="14.25" customHeight="1">
      <c r="A699" s="55"/>
      <c r="B699" s="55"/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55"/>
      <c r="U699" s="55"/>
      <c r="V699" s="55"/>
      <c r="W699" s="55"/>
      <c r="X699" s="55"/>
      <c r="Y699" s="55"/>
      <c r="Z699" s="55"/>
    </row>
    <row r="700" ht="14.25" customHeight="1">
      <c r="A700" s="55"/>
      <c r="B700" s="55"/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</row>
    <row r="701" ht="14.25" customHeight="1">
      <c r="A701" s="55"/>
      <c r="B701" s="55"/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</row>
    <row r="702" ht="14.25" customHeight="1">
      <c r="A702" s="55"/>
      <c r="B702" s="55"/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</row>
    <row r="703" ht="14.25" customHeight="1">
      <c r="A703" s="55"/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</row>
    <row r="704" ht="14.25" customHeight="1">
      <c r="A704" s="55"/>
      <c r="B704" s="55"/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</row>
    <row r="705" ht="14.25" customHeight="1">
      <c r="A705" s="55"/>
      <c r="B705" s="55"/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</row>
    <row r="706" ht="14.25" customHeight="1">
      <c r="A706" s="55"/>
      <c r="B706" s="55"/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</row>
    <row r="707" ht="14.25" customHeight="1">
      <c r="A707" s="55"/>
      <c r="B707" s="55"/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</row>
    <row r="708" ht="14.25" customHeight="1">
      <c r="A708" s="55"/>
      <c r="B708" s="55"/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</row>
    <row r="709" ht="14.25" customHeight="1">
      <c r="A709" s="55"/>
      <c r="B709" s="55"/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</row>
    <row r="710" ht="14.25" customHeight="1">
      <c r="A710" s="55"/>
      <c r="B710" s="55"/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</row>
    <row r="711" ht="14.25" customHeight="1">
      <c r="A711" s="55"/>
      <c r="B711" s="55"/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</row>
    <row r="712" ht="14.25" customHeight="1">
      <c r="A712" s="55"/>
      <c r="B712" s="55"/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</row>
    <row r="713" ht="14.25" customHeight="1">
      <c r="A713" s="55"/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</row>
    <row r="714" ht="14.25" customHeight="1">
      <c r="A714" s="55"/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</row>
    <row r="715" ht="14.25" customHeight="1">
      <c r="A715" s="55"/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</row>
    <row r="716" ht="14.25" customHeight="1">
      <c r="A716" s="55"/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</row>
    <row r="717" ht="14.25" customHeight="1">
      <c r="A717" s="55"/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</row>
    <row r="718" ht="14.25" customHeight="1">
      <c r="A718" s="55"/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</row>
    <row r="719" ht="14.25" customHeight="1">
      <c r="A719" s="55"/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</row>
    <row r="720" ht="14.25" customHeight="1">
      <c r="A720" s="55"/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</row>
    <row r="721" ht="14.25" customHeight="1">
      <c r="A721" s="55"/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</row>
    <row r="722" ht="14.25" customHeight="1">
      <c r="A722" s="55"/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</row>
    <row r="723" ht="14.25" customHeight="1">
      <c r="A723" s="55"/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</row>
    <row r="724" ht="14.25" customHeight="1">
      <c r="A724" s="55"/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</row>
    <row r="725" ht="14.25" customHeight="1">
      <c r="A725" s="55"/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</row>
    <row r="726" ht="14.25" customHeight="1">
      <c r="A726" s="55"/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</row>
    <row r="727" ht="14.25" customHeight="1">
      <c r="A727" s="55"/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</row>
    <row r="728" ht="14.25" customHeight="1">
      <c r="A728" s="55"/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</row>
    <row r="729" ht="14.25" customHeight="1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</row>
    <row r="730" ht="14.25" customHeight="1">
      <c r="A730" s="55"/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</row>
    <row r="731" ht="14.25" customHeight="1">
      <c r="A731" s="55"/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</row>
    <row r="732" ht="14.25" customHeight="1">
      <c r="A732" s="55"/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</row>
    <row r="733" ht="14.25" customHeight="1">
      <c r="A733" s="55"/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</row>
    <row r="734" ht="14.25" customHeight="1">
      <c r="A734" s="55"/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</row>
    <row r="735" ht="14.25" customHeight="1">
      <c r="A735" s="55"/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</row>
    <row r="736" ht="14.25" customHeight="1">
      <c r="A736" s="55"/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</row>
    <row r="737" ht="14.25" customHeight="1">
      <c r="A737" s="55"/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</row>
    <row r="738" ht="14.25" customHeight="1">
      <c r="A738" s="55"/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</row>
    <row r="739" ht="14.25" customHeight="1">
      <c r="A739" s="55"/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</row>
    <row r="740" ht="14.25" customHeight="1">
      <c r="A740" s="55"/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</row>
    <row r="741" ht="14.25" customHeight="1">
      <c r="A741" s="55"/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</row>
    <row r="742" ht="14.25" customHeight="1">
      <c r="A742" s="55"/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</row>
    <row r="743" ht="14.25" customHeight="1">
      <c r="A743" s="55"/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</row>
    <row r="744" ht="14.25" customHeight="1">
      <c r="A744" s="55"/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</row>
    <row r="745" ht="14.25" customHeight="1">
      <c r="A745" s="55"/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</row>
    <row r="746" ht="14.25" customHeight="1">
      <c r="A746" s="55"/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</row>
    <row r="747" ht="14.25" customHeight="1">
      <c r="A747" s="55"/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</row>
    <row r="748" ht="14.25" customHeight="1">
      <c r="A748" s="55"/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</row>
    <row r="749" ht="14.25" customHeight="1">
      <c r="A749" s="55"/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</row>
    <row r="750" ht="14.25" customHeight="1">
      <c r="A750" s="55"/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</row>
    <row r="751" ht="14.25" customHeight="1">
      <c r="A751" s="55"/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</row>
    <row r="752" ht="14.25" customHeight="1">
      <c r="A752" s="55"/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</row>
    <row r="753" ht="14.25" customHeight="1">
      <c r="A753" s="55"/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</row>
    <row r="754" ht="14.25" customHeight="1">
      <c r="A754" s="55"/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</row>
    <row r="755" ht="14.25" customHeight="1">
      <c r="A755" s="55"/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</row>
    <row r="756" ht="14.25" customHeight="1">
      <c r="A756" s="55"/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</row>
    <row r="757" ht="14.25" customHeight="1">
      <c r="A757" s="55"/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</row>
    <row r="758" ht="14.25" customHeight="1">
      <c r="A758" s="55"/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</row>
    <row r="759" ht="14.25" customHeight="1">
      <c r="A759" s="55"/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</row>
    <row r="760" ht="14.25" customHeight="1">
      <c r="A760" s="55"/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</row>
    <row r="761" ht="14.25" customHeight="1">
      <c r="A761" s="55"/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</row>
    <row r="762" ht="14.25" customHeight="1">
      <c r="A762" s="55"/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</row>
    <row r="763" ht="14.25" customHeight="1">
      <c r="A763" s="55"/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</row>
    <row r="764" ht="14.25" customHeight="1">
      <c r="A764" s="55"/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</row>
    <row r="765" ht="14.25" customHeight="1">
      <c r="A765" s="55"/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</row>
    <row r="766" ht="14.25" customHeight="1">
      <c r="A766" s="55"/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</row>
    <row r="767" ht="14.25" customHeight="1">
      <c r="A767" s="55"/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</row>
    <row r="768" ht="14.25" customHeight="1">
      <c r="A768" s="55"/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</row>
    <row r="769" ht="14.25" customHeight="1">
      <c r="A769" s="55"/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</row>
    <row r="770" ht="14.25" customHeight="1">
      <c r="A770" s="55"/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</row>
    <row r="771" ht="14.25" customHeight="1">
      <c r="A771" s="55"/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</row>
    <row r="772" ht="14.25" customHeight="1">
      <c r="A772" s="55"/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</row>
    <row r="773" ht="14.25" customHeight="1">
      <c r="A773" s="55"/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</row>
    <row r="774" ht="14.25" customHeight="1">
      <c r="A774" s="55"/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</row>
    <row r="775" ht="14.25" customHeight="1">
      <c r="A775" s="55"/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</row>
    <row r="776" ht="14.25" customHeight="1">
      <c r="A776" s="55"/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</row>
    <row r="777" ht="14.25" customHeight="1">
      <c r="A777" s="55"/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</row>
    <row r="778" ht="14.25" customHeight="1">
      <c r="A778" s="55"/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</row>
    <row r="779" ht="14.25" customHeight="1">
      <c r="A779" s="55"/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</row>
    <row r="780" ht="14.25" customHeight="1">
      <c r="A780" s="55"/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</row>
    <row r="781" ht="14.25" customHeight="1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</row>
    <row r="782" ht="14.25" customHeight="1">
      <c r="A782" s="55"/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</row>
    <row r="783" ht="14.25" customHeight="1">
      <c r="A783" s="55"/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</row>
    <row r="784" ht="14.25" customHeight="1">
      <c r="A784" s="55"/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</row>
    <row r="785" ht="14.25" customHeight="1">
      <c r="A785" s="55"/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</row>
    <row r="786" ht="14.25" customHeight="1">
      <c r="A786" s="55"/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</row>
    <row r="787" ht="14.25" customHeight="1">
      <c r="A787" s="55"/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</row>
    <row r="788" ht="14.25" customHeight="1">
      <c r="A788" s="55"/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</row>
    <row r="789" ht="14.25" customHeight="1">
      <c r="A789" s="55"/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</row>
    <row r="790" ht="14.25" customHeight="1">
      <c r="A790" s="55"/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</row>
    <row r="791" ht="14.25" customHeight="1">
      <c r="A791" s="55"/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</row>
    <row r="792" ht="14.25" customHeight="1">
      <c r="A792" s="55"/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</row>
    <row r="793" ht="14.25" customHeight="1">
      <c r="A793" s="55"/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</row>
    <row r="794" ht="14.25" customHeight="1">
      <c r="A794" s="55"/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</row>
    <row r="795" ht="14.25" customHeight="1">
      <c r="A795" s="55"/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</row>
    <row r="796" ht="14.25" customHeight="1">
      <c r="A796" s="55"/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</row>
    <row r="797" ht="14.25" customHeight="1">
      <c r="A797" s="55"/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</row>
    <row r="798" ht="14.25" customHeight="1">
      <c r="A798" s="55"/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</row>
    <row r="799" ht="14.25" customHeight="1">
      <c r="A799" s="55"/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</row>
    <row r="800" ht="14.25" customHeight="1">
      <c r="A800" s="55"/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</row>
    <row r="801" ht="14.25" customHeight="1">
      <c r="A801" s="55"/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</row>
    <row r="802" ht="14.25" customHeight="1">
      <c r="A802" s="55"/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</row>
    <row r="803" ht="14.25" customHeight="1">
      <c r="A803" s="55"/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</row>
    <row r="804" ht="14.25" customHeight="1">
      <c r="A804" s="55"/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</row>
    <row r="805" ht="14.25" customHeight="1">
      <c r="A805" s="55"/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</row>
    <row r="806" ht="14.25" customHeight="1">
      <c r="A806" s="55"/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</row>
    <row r="807" ht="14.25" customHeight="1">
      <c r="A807" s="55"/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</row>
    <row r="808" ht="14.25" customHeight="1">
      <c r="A808" s="55"/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</row>
    <row r="809" ht="14.25" customHeight="1">
      <c r="A809" s="55"/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</row>
    <row r="810" ht="14.25" customHeight="1">
      <c r="A810" s="55"/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</row>
    <row r="811" ht="14.25" customHeight="1">
      <c r="A811" s="55"/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</row>
    <row r="812" ht="14.25" customHeight="1">
      <c r="A812" s="55"/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</row>
    <row r="813" ht="14.25" customHeight="1">
      <c r="A813" s="55"/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</row>
    <row r="814" ht="14.25" customHeight="1">
      <c r="A814" s="55"/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</row>
    <row r="815" ht="14.25" customHeight="1">
      <c r="A815" s="55"/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</row>
    <row r="816" ht="14.25" customHeight="1">
      <c r="A816" s="55"/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</row>
    <row r="817" ht="14.25" customHeight="1">
      <c r="A817" s="55"/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</row>
    <row r="818" ht="14.25" customHeight="1">
      <c r="A818" s="55"/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</row>
    <row r="819" ht="14.25" customHeight="1">
      <c r="A819" s="55"/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</row>
    <row r="820" ht="14.25" customHeight="1">
      <c r="A820" s="55"/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</row>
    <row r="821" ht="14.25" customHeight="1">
      <c r="A821" s="55"/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</row>
    <row r="822" ht="14.25" customHeight="1">
      <c r="A822" s="55"/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</row>
    <row r="823" ht="14.25" customHeight="1">
      <c r="A823" s="55"/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</row>
    <row r="824" ht="14.25" customHeight="1">
      <c r="A824" s="55"/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</row>
    <row r="825" ht="14.25" customHeight="1">
      <c r="A825" s="55"/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</row>
    <row r="826" ht="14.25" customHeight="1">
      <c r="A826" s="55"/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</row>
    <row r="827" ht="14.25" customHeight="1">
      <c r="A827" s="55"/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</row>
    <row r="828" ht="14.25" customHeight="1">
      <c r="A828" s="55"/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</row>
    <row r="829" ht="14.25" customHeight="1">
      <c r="A829" s="55"/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</row>
    <row r="830" ht="14.25" customHeight="1">
      <c r="A830" s="55"/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</row>
    <row r="831" ht="14.25" customHeight="1">
      <c r="A831" s="55"/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</row>
    <row r="832" ht="14.25" customHeight="1">
      <c r="A832" s="55"/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</row>
    <row r="833" ht="14.25" customHeight="1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</row>
    <row r="834" ht="14.25" customHeight="1">
      <c r="A834" s="55"/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</row>
    <row r="835" ht="14.25" customHeight="1">
      <c r="A835" s="55"/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</row>
    <row r="836" ht="14.25" customHeight="1">
      <c r="A836" s="55"/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</row>
    <row r="837" ht="14.25" customHeight="1">
      <c r="A837" s="55"/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</row>
    <row r="838" ht="14.25" customHeight="1">
      <c r="A838" s="55"/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</row>
    <row r="839" ht="14.25" customHeight="1">
      <c r="A839" s="55"/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</row>
    <row r="840" ht="14.25" customHeight="1">
      <c r="A840" s="55"/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</row>
    <row r="841" ht="14.25" customHeight="1">
      <c r="A841" s="55"/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</row>
    <row r="842" ht="14.25" customHeight="1">
      <c r="A842" s="55"/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</row>
    <row r="843" ht="14.25" customHeight="1">
      <c r="A843" s="55"/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</row>
    <row r="844" ht="14.25" customHeight="1">
      <c r="A844" s="55"/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</row>
    <row r="845" ht="14.25" customHeight="1">
      <c r="A845" s="55"/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</row>
    <row r="846" ht="14.25" customHeight="1">
      <c r="A846" s="55"/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</row>
    <row r="847" ht="14.25" customHeight="1">
      <c r="A847" s="55"/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</row>
    <row r="848" ht="14.25" customHeight="1">
      <c r="A848" s="55"/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55"/>
      <c r="U848" s="55"/>
      <c r="V848" s="55"/>
      <c r="W848" s="55"/>
      <c r="X848" s="55"/>
      <c r="Y848" s="55"/>
      <c r="Z848" s="55"/>
    </row>
    <row r="849" ht="14.25" customHeight="1">
      <c r="A849" s="55"/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55"/>
      <c r="U849" s="55"/>
      <c r="V849" s="55"/>
      <c r="W849" s="55"/>
      <c r="X849" s="55"/>
      <c r="Y849" s="55"/>
      <c r="Z849" s="55"/>
    </row>
    <row r="850" ht="14.25" customHeight="1">
      <c r="A850" s="55"/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</row>
    <row r="851" ht="14.25" customHeight="1">
      <c r="A851" s="55"/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55"/>
      <c r="U851" s="55"/>
      <c r="V851" s="55"/>
      <c r="W851" s="55"/>
      <c r="X851" s="55"/>
      <c r="Y851" s="55"/>
      <c r="Z851" s="55"/>
    </row>
    <row r="852" ht="14.25" customHeight="1">
      <c r="A852" s="55"/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55"/>
      <c r="U852" s="55"/>
      <c r="V852" s="55"/>
      <c r="W852" s="55"/>
      <c r="X852" s="55"/>
      <c r="Y852" s="55"/>
      <c r="Z852" s="55"/>
    </row>
    <row r="853" ht="14.25" customHeight="1">
      <c r="A853" s="55"/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</row>
    <row r="854" ht="14.25" customHeight="1">
      <c r="A854" s="55"/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55"/>
      <c r="U854" s="55"/>
      <c r="V854" s="55"/>
      <c r="W854" s="55"/>
      <c r="X854" s="55"/>
      <c r="Y854" s="55"/>
      <c r="Z854" s="55"/>
    </row>
    <row r="855" ht="14.25" customHeight="1">
      <c r="A855" s="55"/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55"/>
      <c r="U855" s="55"/>
      <c r="V855" s="55"/>
      <c r="W855" s="55"/>
      <c r="X855" s="55"/>
      <c r="Y855" s="55"/>
      <c r="Z855" s="55"/>
    </row>
    <row r="856" ht="14.25" customHeight="1">
      <c r="A856" s="55"/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</row>
    <row r="857" ht="14.25" customHeight="1">
      <c r="A857" s="55"/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55"/>
      <c r="U857" s="55"/>
      <c r="V857" s="55"/>
      <c r="W857" s="55"/>
      <c r="X857" s="55"/>
      <c r="Y857" s="55"/>
      <c r="Z857" s="55"/>
    </row>
    <row r="858" ht="14.25" customHeight="1">
      <c r="A858" s="55"/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55"/>
      <c r="U858" s="55"/>
      <c r="V858" s="55"/>
      <c r="W858" s="55"/>
      <c r="X858" s="55"/>
      <c r="Y858" s="55"/>
      <c r="Z858" s="55"/>
    </row>
    <row r="859" ht="14.25" customHeight="1">
      <c r="A859" s="55"/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</row>
    <row r="860" ht="14.25" customHeight="1">
      <c r="A860" s="55"/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55"/>
      <c r="U860" s="55"/>
      <c r="V860" s="55"/>
      <c r="W860" s="55"/>
      <c r="X860" s="55"/>
      <c r="Y860" s="55"/>
      <c r="Z860" s="55"/>
    </row>
    <row r="861" ht="14.25" customHeight="1">
      <c r="A861" s="55"/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55"/>
      <c r="U861" s="55"/>
      <c r="V861" s="55"/>
      <c r="W861" s="55"/>
      <c r="X861" s="55"/>
      <c r="Y861" s="55"/>
      <c r="Z861" s="55"/>
    </row>
    <row r="862" ht="14.25" customHeight="1">
      <c r="A862" s="55"/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</row>
    <row r="863" ht="14.25" customHeight="1">
      <c r="A863" s="55"/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</row>
    <row r="864" ht="14.25" customHeight="1">
      <c r="A864" s="55"/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55"/>
      <c r="U864" s="55"/>
      <c r="V864" s="55"/>
      <c r="W864" s="55"/>
      <c r="X864" s="55"/>
      <c r="Y864" s="55"/>
      <c r="Z864" s="55"/>
    </row>
    <row r="865" ht="14.25" customHeight="1">
      <c r="A865" s="55"/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</row>
    <row r="866" ht="14.25" customHeight="1">
      <c r="A866" s="55"/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55"/>
      <c r="U866" s="55"/>
      <c r="V866" s="55"/>
      <c r="W866" s="55"/>
      <c r="X866" s="55"/>
      <c r="Y866" s="55"/>
      <c r="Z866" s="55"/>
    </row>
    <row r="867" ht="14.25" customHeight="1">
      <c r="A867" s="55"/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55"/>
      <c r="U867" s="55"/>
      <c r="V867" s="55"/>
      <c r="W867" s="55"/>
      <c r="X867" s="55"/>
      <c r="Y867" s="55"/>
      <c r="Z867" s="55"/>
    </row>
    <row r="868" ht="14.25" customHeight="1">
      <c r="A868" s="55"/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</row>
    <row r="869" ht="14.25" customHeight="1">
      <c r="A869" s="55"/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55"/>
      <c r="U869" s="55"/>
      <c r="V869" s="55"/>
      <c r="W869" s="55"/>
      <c r="X869" s="55"/>
      <c r="Y869" s="55"/>
      <c r="Z869" s="55"/>
    </row>
    <row r="870" ht="14.25" customHeight="1">
      <c r="A870" s="55"/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55"/>
      <c r="U870" s="55"/>
      <c r="V870" s="55"/>
      <c r="W870" s="55"/>
      <c r="X870" s="55"/>
      <c r="Y870" s="55"/>
      <c r="Z870" s="55"/>
    </row>
    <row r="871" ht="14.25" customHeight="1">
      <c r="A871" s="55"/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</row>
    <row r="872" ht="14.25" customHeight="1">
      <c r="A872" s="55"/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55"/>
      <c r="U872" s="55"/>
      <c r="V872" s="55"/>
      <c r="W872" s="55"/>
      <c r="X872" s="55"/>
      <c r="Y872" s="55"/>
      <c r="Z872" s="55"/>
    </row>
    <row r="873" ht="14.25" customHeight="1">
      <c r="A873" s="55"/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55"/>
      <c r="U873" s="55"/>
      <c r="V873" s="55"/>
      <c r="W873" s="55"/>
      <c r="X873" s="55"/>
      <c r="Y873" s="55"/>
      <c r="Z873" s="55"/>
    </row>
    <row r="874" ht="14.25" customHeight="1">
      <c r="A874" s="55"/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</row>
    <row r="875" ht="14.25" customHeight="1">
      <c r="A875" s="55"/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55"/>
      <c r="U875" s="55"/>
      <c r="V875" s="55"/>
      <c r="W875" s="55"/>
      <c r="X875" s="55"/>
      <c r="Y875" s="55"/>
      <c r="Z875" s="55"/>
    </row>
    <row r="876" ht="14.25" customHeight="1">
      <c r="A876" s="55"/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55"/>
      <c r="U876" s="55"/>
      <c r="V876" s="55"/>
      <c r="W876" s="55"/>
      <c r="X876" s="55"/>
      <c r="Y876" s="55"/>
      <c r="Z876" s="55"/>
    </row>
    <row r="877" ht="14.25" customHeight="1">
      <c r="A877" s="55"/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</row>
    <row r="878" ht="14.25" customHeight="1">
      <c r="A878" s="55"/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55"/>
      <c r="U878" s="55"/>
      <c r="V878" s="55"/>
      <c r="W878" s="55"/>
      <c r="X878" s="55"/>
      <c r="Y878" s="55"/>
      <c r="Z878" s="55"/>
    </row>
    <row r="879" ht="14.25" customHeight="1">
      <c r="A879" s="55"/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55"/>
      <c r="U879" s="55"/>
      <c r="V879" s="55"/>
      <c r="W879" s="55"/>
      <c r="X879" s="55"/>
      <c r="Y879" s="55"/>
      <c r="Z879" s="55"/>
    </row>
    <row r="880" ht="14.25" customHeight="1">
      <c r="A880" s="55"/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</row>
    <row r="881" ht="14.25" customHeight="1">
      <c r="A881" s="55"/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55"/>
      <c r="U881" s="55"/>
      <c r="V881" s="55"/>
      <c r="W881" s="55"/>
      <c r="X881" s="55"/>
      <c r="Y881" s="55"/>
      <c r="Z881" s="55"/>
    </row>
    <row r="882" ht="14.25" customHeight="1">
      <c r="A882" s="55"/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55"/>
      <c r="U882" s="55"/>
      <c r="V882" s="55"/>
      <c r="W882" s="55"/>
      <c r="X882" s="55"/>
      <c r="Y882" s="55"/>
      <c r="Z882" s="55"/>
    </row>
    <row r="883" ht="14.25" customHeight="1">
      <c r="A883" s="55"/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</row>
    <row r="884" ht="14.25" customHeight="1">
      <c r="A884" s="55"/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55"/>
      <c r="U884" s="55"/>
      <c r="V884" s="55"/>
      <c r="W884" s="55"/>
      <c r="X884" s="55"/>
      <c r="Y884" s="55"/>
      <c r="Z884" s="55"/>
    </row>
    <row r="885" ht="14.25" customHeight="1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55"/>
      <c r="U885" s="55"/>
      <c r="V885" s="55"/>
      <c r="W885" s="55"/>
      <c r="X885" s="55"/>
      <c r="Y885" s="55"/>
      <c r="Z885" s="55"/>
    </row>
    <row r="886" ht="14.25" customHeight="1">
      <c r="A886" s="55"/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</row>
    <row r="887" ht="14.25" customHeight="1">
      <c r="A887" s="55"/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55"/>
      <c r="U887" s="55"/>
      <c r="V887" s="55"/>
      <c r="W887" s="55"/>
      <c r="X887" s="55"/>
      <c r="Y887" s="55"/>
      <c r="Z887" s="55"/>
    </row>
    <row r="888" ht="14.25" customHeight="1">
      <c r="A888" s="55"/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55"/>
      <c r="U888" s="55"/>
      <c r="V888" s="55"/>
      <c r="W888" s="55"/>
      <c r="X888" s="55"/>
      <c r="Y888" s="55"/>
      <c r="Z888" s="55"/>
    </row>
    <row r="889" ht="14.25" customHeight="1">
      <c r="A889" s="55"/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</row>
    <row r="890" ht="14.25" customHeight="1">
      <c r="A890" s="55"/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55"/>
      <c r="U890" s="55"/>
      <c r="V890" s="55"/>
      <c r="W890" s="55"/>
      <c r="X890" s="55"/>
      <c r="Y890" s="55"/>
      <c r="Z890" s="55"/>
    </row>
    <row r="891" ht="14.25" customHeight="1">
      <c r="A891" s="55"/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55"/>
      <c r="U891" s="55"/>
      <c r="V891" s="55"/>
      <c r="W891" s="55"/>
      <c r="X891" s="55"/>
      <c r="Y891" s="55"/>
      <c r="Z891" s="55"/>
    </row>
    <row r="892" ht="14.25" customHeight="1">
      <c r="A892" s="55"/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</row>
    <row r="893" ht="14.25" customHeight="1">
      <c r="A893" s="55"/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55"/>
      <c r="U893" s="55"/>
      <c r="V893" s="55"/>
      <c r="W893" s="55"/>
      <c r="X893" s="55"/>
      <c r="Y893" s="55"/>
      <c r="Z893" s="55"/>
    </row>
    <row r="894" ht="14.25" customHeight="1">
      <c r="A894" s="55"/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55"/>
      <c r="U894" s="55"/>
      <c r="V894" s="55"/>
      <c r="W894" s="55"/>
      <c r="X894" s="55"/>
      <c r="Y894" s="55"/>
      <c r="Z894" s="55"/>
    </row>
    <row r="895" ht="14.25" customHeight="1">
      <c r="A895" s="55"/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</row>
    <row r="896" ht="14.25" customHeight="1">
      <c r="A896" s="55"/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55"/>
      <c r="U896" s="55"/>
      <c r="V896" s="55"/>
      <c r="W896" s="55"/>
      <c r="X896" s="55"/>
      <c r="Y896" s="55"/>
      <c r="Z896" s="55"/>
    </row>
    <row r="897" ht="14.25" customHeight="1">
      <c r="A897" s="55"/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55"/>
      <c r="U897" s="55"/>
      <c r="V897" s="55"/>
      <c r="W897" s="55"/>
      <c r="X897" s="55"/>
      <c r="Y897" s="55"/>
      <c r="Z897" s="55"/>
    </row>
    <row r="898" ht="14.25" customHeight="1">
      <c r="A898" s="55"/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</row>
    <row r="899" ht="14.25" customHeight="1">
      <c r="A899" s="55"/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55"/>
      <c r="U899" s="55"/>
      <c r="V899" s="55"/>
      <c r="W899" s="55"/>
      <c r="X899" s="55"/>
      <c r="Y899" s="55"/>
      <c r="Z899" s="55"/>
    </row>
    <row r="900" ht="14.25" customHeight="1">
      <c r="A900" s="55"/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55"/>
      <c r="U900" s="55"/>
      <c r="V900" s="55"/>
      <c r="W900" s="55"/>
      <c r="X900" s="55"/>
      <c r="Y900" s="55"/>
      <c r="Z900" s="55"/>
    </row>
    <row r="901" ht="14.25" customHeight="1">
      <c r="A901" s="55"/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</row>
    <row r="902" ht="14.25" customHeight="1">
      <c r="A902" s="55"/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55"/>
      <c r="U902" s="55"/>
      <c r="V902" s="55"/>
      <c r="W902" s="55"/>
      <c r="X902" s="55"/>
      <c r="Y902" s="55"/>
      <c r="Z902" s="55"/>
    </row>
    <row r="903" ht="14.25" customHeight="1">
      <c r="A903" s="55"/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55"/>
      <c r="U903" s="55"/>
      <c r="V903" s="55"/>
      <c r="W903" s="55"/>
      <c r="X903" s="55"/>
      <c r="Y903" s="55"/>
      <c r="Z903" s="55"/>
    </row>
    <row r="904" ht="14.25" customHeight="1">
      <c r="A904" s="55"/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</row>
    <row r="905" ht="14.25" customHeight="1">
      <c r="A905" s="55"/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55"/>
      <c r="U905" s="55"/>
      <c r="V905" s="55"/>
      <c r="W905" s="55"/>
      <c r="X905" s="55"/>
      <c r="Y905" s="55"/>
      <c r="Z905" s="55"/>
    </row>
    <row r="906" ht="14.25" customHeight="1">
      <c r="A906" s="55"/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55"/>
      <c r="U906" s="55"/>
      <c r="V906" s="55"/>
      <c r="W906" s="55"/>
      <c r="X906" s="55"/>
      <c r="Y906" s="55"/>
      <c r="Z906" s="55"/>
    </row>
    <row r="907" ht="14.25" customHeight="1">
      <c r="A907" s="55"/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</row>
    <row r="908" ht="14.25" customHeight="1">
      <c r="A908" s="55"/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55"/>
      <c r="U908" s="55"/>
      <c r="V908" s="55"/>
      <c r="W908" s="55"/>
      <c r="X908" s="55"/>
      <c r="Y908" s="55"/>
      <c r="Z908" s="55"/>
    </row>
    <row r="909" ht="14.25" customHeight="1">
      <c r="A909" s="55"/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55"/>
      <c r="U909" s="55"/>
      <c r="V909" s="55"/>
      <c r="W909" s="55"/>
      <c r="X909" s="55"/>
      <c r="Y909" s="55"/>
      <c r="Z909" s="55"/>
    </row>
    <row r="910" ht="14.25" customHeight="1">
      <c r="A910" s="55"/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</row>
    <row r="911" ht="14.25" customHeight="1">
      <c r="A911" s="55"/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</row>
    <row r="912" ht="14.25" customHeight="1">
      <c r="A912" s="55"/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55"/>
      <c r="U912" s="55"/>
      <c r="V912" s="55"/>
      <c r="W912" s="55"/>
      <c r="X912" s="55"/>
      <c r="Y912" s="55"/>
      <c r="Z912" s="55"/>
    </row>
    <row r="913" ht="14.25" customHeight="1">
      <c r="A913" s="55"/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</row>
    <row r="914" ht="14.25" customHeight="1">
      <c r="A914" s="55"/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55"/>
      <c r="U914" s="55"/>
      <c r="V914" s="55"/>
      <c r="W914" s="55"/>
      <c r="X914" s="55"/>
      <c r="Y914" s="55"/>
      <c r="Z914" s="55"/>
    </row>
    <row r="915" ht="14.25" customHeight="1">
      <c r="A915" s="55"/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55"/>
      <c r="U915" s="55"/>
      <c r="V915" s="55"/>
      <c r="W915" s="55"/>
      <c r="X915" s="55"/>
      <c r="Y915" s="55"/>
      <c r="Z915" s="55"/>
    </row>
    <row r="916" ht="14.25" customHeight="1">
      <c r="A916" s="55"/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</row>
    <row r="917" ht="14.25" customHeight="1">
      <c r="A917" s="55"/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55"/>
      <c r="U917" s="55"/>
      <c r="V917" s="55"/>
      <c r="W917" s="55"/>
      <c r="X917" s="55"/>
      <c r="Y917" s="55"/>
      <c r="Z917" s="55"/>
    </row>
    <row r="918" ht="14.25" customHeight="1">
      <c r="A918" s="55"/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55"/>
      <c r="U918" s="55"/>
      <c r="V918" s="55"/>
      <c r="W918" s="55"/>
      <c r="X918" s="55"/>
      <c r="Y918" s="55"/>
      <c r="Z918" s="55"/>
    </row>
    <row r="919" ht="14.25" customHeight="1">
      <c r="A919" s="55"/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</row>
    <row r="920" ht="14.25" customHeight="1">
      <c r="A920" s="55"/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55"/>
      <c r="U920" s="55"/>
      <c r="V920" s="55"/>
      <c r="W920" s="55"/>
      <c r="X920" s="55"/>
      <c r="Y920" s="55"/>
      <c r="Z920" s="55"/>
    </row>
    <row r="921" ht="14.25" customHeight="1">
      <c r="A921" s="55"/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55"/>
      <c r="U921" s="55"/>
      <c r="V921" s="55"/>
      <c r="W921" s="55"/>
      <c r="X921" s="55"/>
      <c r="Y921" s="55"/>
      <c r="Z921" s="55"/>
    </row>
    <row r="922" ht="14.25" customHeight="1">
      <c r="A922" s="55"/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</row>
    <row r="923" ht="14.25" customHeight="1">
      <c r="A923" s="55"/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55"/>
      <c r="U923" s="55"/>
      <c r="V923" s="55"/>
      <c r="W923" s="55"/>
      <c r="X923" s="55"/>
      <c r="Y923" s="55"/>
      <c r="Z923" s="55"/>
    </row>
    <row r="924" ht="14.25" customHeight="1">
      <c r="A924" s="55"/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55"/>
      <c r="U924" s="55"/>
      <c r="V924" s="55"/>
      <c r="W924" s="55"/>
      <c r="X924" s="55"/>
      <c r="Y924" s="55"/>
      <c r="Z924" s="55"/>
    </row>
    <row r="925" ht="14.25" customHeight="1">
      <c r="A925" s="55"/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</row>
    <row r="926" ht="14.25" customHeight="1">
      <c r="A926" s="55"/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55"/>
      <c r="U926" s="55"/>
      <c r="V926" s="55"/>
      <c r="W926" s="55"/>
      <c r="X926" s="55"/>
      <c r="Y926" s="55"/>
      <c r="Z926" s="55"/>
    </row>
    <row r="927" ht="14.25" customHeight="1">
      <c r="A927" s="55"/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55"/>
      <c r="U927" s="55"/>
      <c r="V927" s="55"/>
      <c r="W927" s="55"/>
      <c r="X927" s="55"/>
      <c r="Y927" s="55"/>
      <c r="Z927" s="55"/>
    </row>
    <row r="928" ht="14.25" customHeight="1">
      <c r="A928" s="55"/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</row>
    <row r="929" ht="14.25" customHeight="1">
      <c r="A929" s="55"/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55"/>
      <c r="U929" s="55"/>
      <c r="V929" s="55"/>
      <c r="W929" s="55"/>
      <c r="X929" s="55"/>
      <c r="Y929" s="55"/>
      <c r="Z929" s="55"/>
    </row>
    <row r="930" ht="14.25" customHeight="1">
      <c r="A930" s="55"/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55"/>
      <c r="U930" s="55"/>
      <c r="V930" s="55"/>
      <c r="W930" s="55"/>
      <c r="X930" s="55"/>
      <c r="Y930" s="55"/>
      <c r="Z930" s="55"/>
    </row>
    <row r="931" ht="14.25" customHeight="1">
      <c r="A931" s="55"/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</row>
    <row r="932" ht="14.25" customHeight="1">
      <c r="A932" s="55"/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/>
    </row>
    <row r="933" ht="14.25" customHeight="1">
      <c r="A933" s="55"/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/>
    </row>
    <row r="934" ht="14.25" customHeight="1">
      <c r="A934" s="55"/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</row>
    <row r="935" ht="14.25" customHeight="1">
      <c r="A935" s="55"/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/>
    </row>
    <row r="936" ht="14.25" customHeight="1">
      <c r="A936" s="55"/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/>
    </row>
    <row r="937" ht="14.25" customHeight="1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</row>
    <row r="938" ht="14.25" customHeight="1">
      <c r="A938" s="55"/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55"/>
      <c r="U938" s="55"/>
      <c r="V938" s="55"/>
      <c r="W938" s="55"/>
      <c r="X938" s="55"/>
      <c r="Y938" s="55"/>
      <c r="Z938" s="55"/>
    </row>
    <row r="939" ht="14.25" customHeight="1">
      <c r="A939" s="55"/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55"/>
      <c r="U939" s="55"/>
      <c r="V939" s="55"/>
      <c r="W939" s="55"/>
      <c r="X939" s="55"/>
      <c r="Y939" s="55"/>
      <c r="Z939" s="55"/>
    </row>
    <row r="940" ht="14.25" customHeight="1">
      <c r="A940" s="55"/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</row>
    <row r="941" ht="14.25" customHeight="1">
      <c r="A941" s="55"/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55"/>
      <c r="U941" s="55"/>
      <c r="V941" s="55"/>
      <c r="W941" s="55"/>
      <c r="X941" s="55"/>
      <c r="Y941" s="55"/>
      <c r="Z941" s="55"/>
    </row>
    <row r="942" ht="14.25" customHeight="1">
      <c r="A942" s="55"/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55"/>
      <c r="U942" s="55"/>
      <c r="V942" s="55"/>
      <c r="W942" s="55"/>
      <c r="X942" s="55"/>
      <c r="Y942" s="55"/>
      <c r="Z942" s="55"/>
    </row>
    <row r="943" ht="14.25" customHeight="1">
      <c r="A943" s="55"/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</row>
    <row r="944" ht="14.25" customHeight="1">
      <c r="A944" s="55"/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55"/>
      <c r="U944" s="55"/>
      <c r="V944" s="55"/>
      <c r="W944" s="55"/>
      <c r="X944" s="55"/>
      <c r="Y944" s="55"/>
      <c r="Z944" s="55"/>
    </row>
    <row r="945" ht="14.25" customHeight="1">
      <c r="A945" s="55"/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55"/>
      <c r="U945" s="55"/>
      <c r="V945" s="55"/>
      <c r="W945" s="55"/>
      <c r="X945" s="55"/>
      <c r="Y945" s="55"/>
      <c r="Z945" s="55"/>
    </row>
    <row r="946" ht="14.25" customHeight="1">
      <c r="A946" s="55"/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</row>
    <row r="947" ht="14.25" customHeight="1">
      <c r="A947" s="55"/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55"/>
      <c r="U947" s="55"/>
      <c r="V947" s="55"/>
      <c r="W947" s="55"/>
      <c r="X947" s="55"/>
      <c r="Y947" s="55"/>
      <c r="Z947" s="55"/>
    </row>
    <row r="948" ht="14.25" customHeight="1">
      <c r="A948" s="55"/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55"/>
      <c r="U948" s="55"/>
      <c r="V948" s="55"/>
      <c r="W948" s="55"/>
      <c r="X948" s="55"/>
      <c r="Y948" s="55"/>
      <c r="Z948" s="55"/>
    </row>
    <row r="949" ht="14.25" customHeight="1">
      <c r="A949" s="55"/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</row>
    <row r="950" ht="14.25" customHeight="1">
      <c r="A950" s="55"/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55"/>
      <c r="U950" s="55"/>
      <c r="V950" s="55"/>
      <c r="W950" s="55"/>
      <c r="X950" s="55"/>
      <c r="Y950" s="55"/>
      <c r="Z950" s="55"/>
    </row>
    <row r="951" ht="14.25" customHeight="1">
      <c r="A951" s="55"/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55"/>
      <c r="U951" s="55"/>
      <c r="V951" s="55"/>
      <c r="W951" s="55"/>
      <c r="X951" s="55"/>
      <c r="Y951" s="55"/>
      <c r="Z951" s="55"/>
    </row>
    <row r="952" ht="14.25" customHeight="1">
      <c r="A952" s="55"/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</row>
    <row r="953" ht="14.25" customHeight="1">
      <c r="A953" s="55"/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55"/>
      <c r="U953" s="55"/>
      <c r="V953" s="55"/>
      <c r="W953" s="55"/>
      <c r="X953" s="55"/>
      <c r="Y953" s="55"/>
      <c r="Z953" s="55"/>
    </row>
    <row r="954" ht="14.25" customHeight="1">
      <c r="A954" s="55"/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55"/>
      <c r="U954" s="55"/>
      <c r="V954" s="55"/>
      <c r="W954" s="55"/>
      <c r="X954" s="55"/>
      <c r="Y954" s="55"/>
      <c r="Z954" s="55"/>
    </row>
    <row r="955" ht="14.25" customHeight="1">
      <c r="A955" s="55"/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</row>
    <row r="956" ht="14.25" customHeight="1">
      <c r="A956" s="55"/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55"/>
      <c r="U956" s="55"/>
      <c r="V956" s="55"/>
      <c r="W956" s="55"/>
      <c r="X956" s="55"/>
      <c r="Y956" s="55"/>
      <c r="Z956" s="55"/>
    </row>
    <row r="957" ht="14.25" customHeight="1">
      <c r="A957" s="55"/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55"/>
      <c r="U957" s="55"/>
      <c r="V957" s="55"/>
      <c r="W957" s="55"/>
      <c r="X957" s="55"/>
      <c r="Y957" s="55"/>
      <c r="Z957" s="55"/>
    </row>
    <row r="958" ht="14.25" customHeight="1">
      <c r="A958" s="55"/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</row>
    <row r="959" ht="14.25" customHeight="1">
      <c r="A959" s="55"/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</row>
    <row r="960" ht="14.25" customHeight="1">
      <c r="A960" s="55"/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55"/>
      <c r="U960" s="55"/>
      <c r="V960" s="55"/>
      <c r="W960" s="55"/>
      <c r="X960" s="55"/>
      <c r="Y960" s="55"/>
      <c r="Z960" s="55"/>
    </row>
    <row r="961" ht="14.25" customHeight="1">
      <c r="A961" s="55"/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</row>
    <row r="962" ht="14.25" customHeight="1">
      <c r="A962" s="55"/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55"/>
      <c r="U962" s="55"/>
      <c r="V962" s="55"/>
      <c r="W962" s="55"/>
      <c r="X962" s="55"/>
      <c r="Y962" s="55"/>
      <c r="Z962" s="55"/>
    </row>
    <row r="963" ht="14.25" customHeight="1">
      <c r="A963" s="55"/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55"/>
      <c r="U963" s="55"/>
      <c r="V963" s="55"/>
      <c r="W963" s="55"/>
      <c r="X963" s="55"/>
      <c r="Y963" s="55"/>
      <c r="Z963" s="55"/>
    </row>
    <row r="964" ht="14.25" customHeight="1">
      <c r="A964" s="55"/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</row>
    <row r="965" ht="14.25" customHeight="1">
      <c r="A965" s="55"/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55"/>
      <c r="U965" s="55"/>
      <c r="V965" s="55"/>
      <c r="W965" s="55"/>
      <c r="X965" s="55"/>
      <c r="Y965" s="55"/>
      <c r="Z965" s="55"/>
    </row>
    <row r="966" ht="14.25" customHeight="1">
      <c r="A966" s="55"/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55"/>
      <c r="U966" s="55"/>
      <c r="V966" s="55"/>
      <c r="W966" s="55"/>
      <c r="X966" s="55"/>
      <c r="Y966" s="55"/>
      <c r="Z966" s="55"/>
    </row>
    <row r="967" ht="14.25" customHeight="1">
      <c r="A967" s="55"/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</row>
    <row r="968" ht="14.25" customHeight="1">
      <c r="A968" s="55"/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55"/>
      <c r="U968" s="55"/>
      <c r="V968" s="55"/>
      <c r="W968" s="55"/>
      <c r="X968" s="55"/>
      <c r="Y968" s="55"/>
      <c r="Z968" s="55"/>
    </row>
    <row r="969" ht="14.25" customHeight="1">
      <c r="A969" s="55"/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</row>
    <row r="970" ht="14.25" customHeight="1">
      <c r="A970" s="55"/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</row>
    <row r="971" ht="14.25" customHeight="1">
      <c r="A971" s="55"/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</row>
    <row r="972" ht="14.25" customHeight="1">
      <c r="A972" s="55"/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</row>
    <row r="973" ht="14.25" customHeight="1">
      <c r="A973" s="55"/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</row>
    <row r="974" ht="14.25" customHeight="1">
      <c r="A974" s="55"/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</row>
    <row r="975" ht="14.25" customHeight="1">
      <c r="A975" s="55"/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</row>
    <row r="976" ht="14.25" customHeight="1">
      <c r="A976" s="55"/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</row>
    <row r="977" ht="14.25" customHeight="1">
      <c r="A977" s="55"/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</row>
    <row r="978" ht="14.25" customHeight="1">
      <c r="A978" s="55"/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</row>
    <row r="979" ht="14.25" customHeight="1">
      <c r="A979" s="55"/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</row>
    <row r="980" ht="14.25" customHeight="1">
      <c r="A980" s="55"/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</row>
    <row r="981" ht="14.25" customHeight="1">
      <c r="A981" s="55"/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</row>
    <row r="982" ht="14.25" customHeight="1">
      <c r="A982" s="55"/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</row>
    <row r="983" ht="14.25" customHeight="1">
      <c r="A983" s="55"/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</row>
    <row r="984" ht="14.25" customHeight="1">
      <c r="A984" s="55"/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</row>
    <row r="985" ht="14.25" customHeight="1">
      <c r="A985" s="55"/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</row>
    <row r="986" ht="14.25" customHeight="1">
      <c r="A986" s="55"/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</row>
    <row r="987" ht="14.25" customHeight="1">
      <c r="A987" s="55"/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</row>
    <row r="988" ht="14.25" customHeight="1">
      <c r="A988" s="55"/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</row>
    <row r="989" ht="14.25" customHeight="1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</row>
    <row r="990" ht="14.25" customHeight="1">
      <c r="A990" s="55"/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</row>
    <row r="991" ht="14.25" customHeight="1">
      <c r="A991" s="55"/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</row>
    <row r="992" ht="14.25" customHeight="1">
      <c r="A992" s="55"/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</row>
    <row r="993" ht="14.25" customHeight="1">
      <c r="A993" s="55"/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</row>
    <row r="994" ht="14.25" customHeight="1">
      <c r="A994" s="55"/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</row>
    <row r="995" ht="14.25" customHeight="1">
      <c r="A995" s="55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</row>
    <row r="996" ht="14.25" customHeight="1">
      <c r="A996" s="55"/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</row>
    <row r="997" ht="14.25" customHeight="1">
      <c r="A997" s="55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</row>
    <row r="998" ht="14.25" customHeight="1">
      <c r="A998" s="55"/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</row>
    <row r="999" ht="14.25" customHeight="1">
      <c r="A999" s="55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</row>
    <row r="1000" ht="14.25" customHeight="1">
      <c r="A1000" s="55"/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</row>
  </sheetData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2016-12-01T18:45:41Z</dcterms:created>
  <dc:creator>Chris Annin</dc:creator>
</cp:coreProperties>
</file>