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ación\Análisis Predictivo\Ejemplos\"/>
    </mc:Choice>
  </mc:AlternateContent>
  <bookViews>
    <workbookView xWindow="120" yWindow="105" windowWidth="21315" windowHeight="10005" firstSheet="4" activeTab="7"/>
  </bookViews>
  <sheets>
    <sheet name="Presenta" sheetId="10" r:id="rId1"/>
    <sheet name="Hoja1" sheetId="1" r:id="rId2"/>
    <sheet name="Hoja2" sheetId="9" r:id="rId3"/>
    <sheet name="Hoja3" sheetId="7" r:id="rId4"/>
    <sheet name="Resumen de escenario" sheetId="4" r:id="rId5"/>
    <sheet name="Resumen de escenario Hoja 3" sheetId="5" r:id="rId6"/>
    <sheet name="Resumen del escenario" sheetId="12" r:id="rId7"/>
    <sheet name="Resumen del escenario 2" sheetId="13" r:id="rId8"/>
    <sheet name="Hoja4" sheetId="11" r:id="rId9"/>
  </sheets>
  <definedNames>
    <definedName name="beneficio" localSheetId="1">Hoja1!$D$15:$H$15</definedName>
    <definedName name="BENEFICIO" localSheetId="2">Hoja2!$D$15:$H$15</definedName>
    <definedName name="BENEFICIO" localSheetId="3">Hoja3!$D$15:$H$15</definedName>
    <definedName name="Costes">Hoja4!$C$3</definedName>
    <definedName name="ISS" comment="Impuesto de Sociedades. En España es del 35%." localSheetId="1">Hoja1!$D$17:$H$17</definedName>
    <definedName name="Ventas">Hoja4!$C$2</definedName>
  </definedNames>
  <calcPr calcId="162913"/>
</workbook>
</file>

<file path=xl/calcChain.xml><?xml version="1.0" encoding="utf-8"?>
<calcChain xmlns="http://schemas.openxmlformats.org/spreadsheetml/2006/main">
  <c r="C4" i="11" l="1"/>
  <c r="E11" i="9" l="1"/>
  <c r="F11" i="9" s="1"/>
  <c r="G11" i="9" s="1"/>
  <c r="H11" i="9" s="1"/>
  <c r="E13" i="9"/>
  <c r="F13" i="9" s="1"/>
  <c r="G13" i="9" s="1"/>
  <c r="H13" i="9" s="1"/>
  <c r="E12" i="9"/>
  <c r="F12" i="9" s="1"/>
  <c r="G12" i="9" s="1"/>
  <c r="H12" i="9" s="1"/>
  <c r="D10" i="9"/>
  <c r="E8" i="9"/>
  <c r="F8" i="9" s="1"/>
  <c r="G8" i="9" s="1"/>
  <c r="H8" i="9" s="1"/>
  <c r="E7" i="9"/>
  <c r="F7" i="9" s="1"/>
  <c r="D6" i="9"/>
  <c r="D15" i="9" s="1"/>
  <c r="D17" i="9" s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8" i="1"/>
  <c r="F8" i="1" s="1"/>
  <c r="G8" i="1" s="1"/>
  <c r="H8" i="1" s="1"/>
  <c r="E7" i="1"/>
  <c r="F7" i="1" s="1"/>
  <c r="G7" i="1" s="1"/>
  <c r="H7" i="1" s="1"/>
  <c r="E13" i="7"/>
  <c r="F13" i="7" s="1"/>
  <c r="G13" i="7" s="1"/>
  <c r="H13" i="7" s="1"/>
  <c r="E12" i="7"/>
  <c r="F12" i="7" s="1"/>
  <c r="G12" i="7" s="1"/>
  <c r="H12" i="7" s="1"/>
  <c r="E11" i="7"/>
  <c r="F11" i="7" s="1"/>
  <c r="D10" i="7"/>
  <c r="E8" i="7"/>
  <c r="F8" i="7" s="1"/>
  <c r="E7" i="7"/>
  <c r="F7" i="7" s="1"/>
  <c r="G7" i="7" s="1"/>
  <c r="D6" i="7"/>
  <c r="D10" i="1"/>
  <c r="D6" i="1"/>
  <c r="D15" i="1" s="1"/>
  <c r="D15" i="7" l="1"/>
  <c r="D17" i="7" s="1"/>
  <c r="D17" i="1"/>
  <c r="D18" i="1" s="1"/>
  <c r="D20" i="1" s="1"/>
  <c r="D22" i="1" s="1"/>
  <c r="E6" i="7"/>
  <c r="E10" i="7"/>
  <c r="G8" i="7"/>
  <c r="H8" i="7" s="1"/>
  <c r="F6" i="7"/>
  <c r="E10" i="9"/>
  <c r="E6" i="9"/>
  <c r="F10" i="9"/>
  <c r="D18" i="9"/>
  <c r="D20" i="9" s="1"/>
  <c r="G7" i="9"/>
  <c r="F6" i="9"/>
  <c r="G11" i="7"/>
  <c r="F10" i="7"/>
  <c r="D18" i="7"/>
  <c r="D20" i="7" s="1"/>
  <c r="D22" i="7" s="1"/>
  <c r="H7" i="7"/>
  <c r="G6" i="7"/>
  <c r="H10" i="1"/>
  <c r="F10" i="1"/>
  <c r="G10" i="1"/>
  <c r="E10" i="1"/>
  <c r="E6" i="1"/>
  <c r="F6" i="1"/>
  <c r="E15" i="9" l="1"/>
  <c r="E17" i="9" s="1"/>
  <c r="H6" i="7"/>
  <c r="E15" i="7"/>
  <c r="E17" i="7" s="1"/>
  <c r="E18" i="7" s="1"/>
  <c r="E20" i="7" s="1"/>
  <c r="E22" i="7" s="1"/>
  <c r="F15" i="7"/>
  <c r="F17" i="7" s="1"/>
  <c r="E18" i="9"/>
  <c r="E20" i="9" s="1"/>
  <c r="E22" i="9" s="1"/>
  <c r="F15" i="9"/>
  <c r="F17" i="9" s="1"/>
  <c r="D22" i="9"/>
  <c r="H10" i="9"/>
  <c r="G10" i="9"/>
  <c r="G6" i="9"/>
  <c r="H7" i="9"/>
  <c r="H6" i="9" s="1"/>
  <c r="G10" i="7"/>
  <c r="G15" i="7" s="1"/>
  <c r="G17" i="7" s="1"/>
  <c r="H11" i="7"/>
  <c r="H10" i="7" s="1"/>
  <c r="F15" i="1"/>
  <c r="E15" i="1"/>
  <c r="H6" i="1"/>
  <c r="H15" i="1" s="1"/>
  <c r="G6" i="1"/>
  <c r="G15" i="1" s="1"/>
  <c r="H15" i="7" l="1"/>
  <c r="H17" i="7" s="1"/>
  <c r="F18" i="7"/>
  <c r="F20" i="7" s="1"/>
  <c r="F22" i="7" s="1"/>
  <c r="H17" i="1"/>
  <c r="H18" i="1" s="1"/>
  <c r="H20" i="1" s="1"/>
  <c r="H22" i="1" s="1"/>
  <c r="F17" i="1"/>
  <c r="F18" i="1" s="1"/>
  <c r="F20" i="1" s="1"/>
  <c r="F22" i="1" s="1"/>
  <c r="G17" i="1"/>
  <c r="G18" i="1" s="1"/>
  <c r="G20" i="1" s="1"/>
  <c r="G22" i="1" s="1"/>
  <c r="E17" i="1"/>
  <c r="E18" i="1" s="1"/>
  <c r="E20" i="1" s="1"/>
  <c r="E22" i="1" s="1"/>
  <c r="F18" i="9"/>
  <c r="F20" i="9" s="1"/>
  <c r="F22" i="9" s="1"/>
  <c r="H15" i="9"/>
  <c r="H17" i="9" s="1"/>
  <c r="G15" i="9"/>
  <c r="G17" i="9" s="1"/>
  <c r="G18" i="7"/>
  <c r="G20" i="7" s="1"/>
  <c r="G22" i="7" s="1"/>
  <c r="E24" i="1" l="1"/>
  <c r="H18" i="7"/>
  <c r="H20" i="7" s="1"/>
  <c r="H22" i="7" s="1"/>
  <c r="D25" i="7" s="1"/>
  <c r="H18" i="9"/>
  <c r="H20" i="9" s="1"/>
  <c r="H22" i="9" s="1"/>
  <c r="G18" i="9"/>
  <c r="G20" i="9" s="1"/>
  <c r="D24" i="1"/>
  <c r="D24" i="7" l="1"/>
  <c r="G22" i="9"/>
  <c r="C24" i="9" s="1"/>
</calcChain>
</file>

<file path=xl/sharedStrings.xml><?xml version="1.0" encoding="utf-8"?>
<sst xmlns="http://schemas.openxmlformats.org/spreadsheetml/2006/main" count="127" uniqueCount="55">
  <si>
    <t>INGRESOS</t>
  </si>
  <si>
    <t>Facturación</t>
  </si>
  <si>
    <t>Atípicos</t>
  </si>
  <si>
    <t>GASTOS</t>
  </si>
  <si>
    <t>Personal</t>
  </si>
  <si>
    <t>Amortización</t>
  </si>
  <si>
    <t>Alquileres</t>
  </si>
  <si>
    <t>ISS</t>
  </si>
  <si>
    <t>BDI</t>
  </si>
  <si>
    <t>Dividendos</t>
  </si>
  <si>
    <t>Var. %</t>
  </si>
  <si>
    <t>TIR</t>
  </si>
  <si>
    <t>VAN(6%)</t>
  </si>
  <si>
    <t>Facturac.</t>
  </si>
  <si>
    <t>Amortizac.</t>
  </si>
  <si>
    <t>$B$8</t>
  </si>
  <si>
    <t>$B$9</t>
  </si>
  <si>
    <t>$B$12</t>
  </si>
  <si>
    <t>$B$13</t>
  </si>
  <si>
    <t>$B$14</t>
  </si>
  <si>
    <t>$D$24</t>
  </si>
  <si>
    <t>$D$25</t>
  </si>
  <si>
    <t>Optimista</t>
  </si>
  <si>
    <t>Creado por webmaster el 13/11/2009</t>
  </si>
  <si>
    <t>Medio</t>
  </si>
  <si>
    <t>Pesimista</t>
  </si>
  <si>
    <t>Resumen de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</si>
  <si>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</si>
  <si>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</si>
  <si>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</si>
  <si>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</si>
  <si>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</si>
  <si>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</si>
  <si>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Celdas cambiantes</t>
  </si>
  <si>
    <t>Celdas de resultado</t>
  </si>
  <si>
    <t>escenarios_multi</t>
  </si>
  <si>
    <t>Escenario Optimista</t>
  </si>
  <si>
    <t>Escenario Medio</t>
  </si>
  <si>
    <t>Escenario Pesimista</t>
  </si>
  <si>
    <t>Escenarios con multiples variables de entrada y salida</t>
  </si>
  <si>
    <t>Análisis de Sensibilidad: Tablas tipo I</t>
  </si>
  <si>
    <t>Flujos de Caja</t>
  </si>
  <si>
    <t>Análisis de Sensibilidad: Tablas tipo II</t>
  </si>
  <si>
    <t>www.excelavanzado.com</t>
  </si>
  <si>
    <t>Excel Avanzado</t>
  </si>
  <si>
    <t>Adolfo Aparicio</t>
  </si>
  <si>
    <t>BENEFICIO</t>
  </si>
  <si>
    <t>Ventas</t>
  </si>
  <si>
    <t>Costes</t>
  </si>
  <si>
    <t>Margen</t>
  </si>
  <si>
    <t>$C$4</t>
  </si>
  <si>
    <t>Bueno</t>
  </si>
  <si>
    <t>Creado por Diana Aguilera Reyna el 24/01/2017</t>
  </si>
  <si>
    <t>Malo</t>
  </si>
  <si>
    <t>Resumen del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</si>
</sst>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* #,##0.00\ &quot;€&quot;_-;\-* #,##0.00\ &quot;€&quot;_-;_-* &quot;-&quot;??\ &quot;€&quot;_-;_-@_-"/>
    <numFmt numFmtId="164" formatCode="#,##0.00_ ;[Red]\-#,##0.00\ "/>
    <numFmt numFmtId="165" formatCode="0.000%"/>
    <numFmt numFmtId="166" formatCode="&quot;VAN(&quot;0.00%&quot;)&quot;"/>
    <numFmt numFmtId="167" formatCode="&quot;VAN&quot;"/>
    <numFmt numFmtId="168" formatCode="&quot;TIR&quot;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9"/>
      <color rgb="FFFF99FF"/>
      <name val="Andalus"/>
    </font>
    <font>
      <b/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43"/>
      <name val="Arial"/>
      <family val="2"/>
    </font>
    <font>
      <sz val="10"/>
      <name val="Arial"/>
      <family val="2"/>
    </font>
    <font>
      <sz val="20"/>
      <color indexed="16"/>
      <name val="Georgia"/>
      <family val="1"/>
    </font>
    <font>
      <sz val="10"/>
      <color indexed="16"/>
      <name val="Georgia"/>
      <family val="1"/>
    </font>
    <font>
      <u/>
      <sz val="36"/>
      <color indexed="12"/>
      <name val="Times New Roman"/>
      <family val="1"/>
    </font>
    <font>
      <sz val="10"/>
      <name val="Times New Roman"/>
      <family val="1"/>
    </font>
    <font>
      <sz val="16"/>
      <name val="Arial"/>
      <family val="2"/>
    </font>
    <font>
      <sz val="11"/>
      <name val="Calibri"/>
      <family val="2"/>
      <scheme val="minor"/>
    </font>
    <font>
      <sz val="17"/>
      <color rgb="FFFF99FF"/>
      <name val="Andalus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CCFF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/>
      <top/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rgb="FFC00000"/>
      </left>
      <right style="thin">
        <color rgb="FFC00000"/>
      </right>
      <top style="double">
        <color rgb="FFC00000"/>
      </top>
      <bottom style="double">
        <color rgb="FFC00000"/>
      </bottom>
      <diagonal/>
    </border>
    <border>
      <left style="thin">
        <color rgb="FFC00000"/>
      </left>
      <right style="thin">
        <color rgb="FFC00000"/>
      </right>
      <top style="double">
        <color rgb="FFC00000"/>
      </top>
      <bottom style="double">
        <color rgb="FFC00000"/>
      </bottom>
      <diagonal/>
    </border>
    <border>
      <left style="thin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/>
    <xf numFmtId="44" fontId="14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/>
    <xf numFmtId="9" fontId="0" fillId="2" borderId="0" xfId="0" applyNumberFormat="1" applyFill="1"/>
    <xf numFmtId="0" fontId="0" fillId="0" borderId="1" xfId="0" applyBorder="1"/>
    <xf numFmtId="0" fontId="4" fillId="0" borderId="1" xfId="0" applyFont="1" applyBorder="1"/>
    <xf numFmtId="164" fontId="0" fillId="0" borderId="1" xfId="0" applyNumberFormat="1" applyBorder="1"/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9" fontId="0" fillId="0" borderId="2" xfId="0" applyNumberFormat="1" applyBorder="1"/>
    <xf numFmtId="0" fontId="0" fillId="0" borderId="0" xfId="0" applyFill="1" applyBorder="1" applyAlignment="1"/>
    <xf numFmtId="9" fontId="0" fillId="0" borderId="0" xfId="0" applyNumberFormat="1" applyFill="1" applyBorder="1" applyAlignment="1"/>
    <xf numFmtId="44" fontId="0" fillId="0" borderId="0" xfId="0" applyNumberFormat="1" applyFill="1" applyBorder="1" applyAlignment="1"/>
    <xf numFmtId="165" fontId="0" fillId="0" borderId="4" xfId="0" applyNumberFormat="1" applyFill="1" applyBorder="1" applyAlignment="1"/>
    <xf numFmtId="0" fontId="5" fillId="6" borderId="5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6" fillId="7" borderId="0" xfId="0" applyFont="1" applyFill="1" applyBorder="1" applyAlignment="1">
      <alignment horizontal="left"/>
    </xf>
    <xf numFmtId="0" fontId="7" fillId="7" borderId="6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right"/>
    </xf>
    <xf numFmtId="9" fontId="0" fillId="8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0" fontId="7" fillId="7" borderId="8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/>
    </xf>
    <xf numFmtId="0" fontId="3" fillId="0" borderId="0" xfId="0" applyFont="1"/>
    <xf numFmtId="166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4" fillId="5" borderId="13" xfId="0" applyFont="1" applyFill="1" applyBorder="1" applyAlignment="1">
      <alignment horizontal="center"/>
    </xf>
    <xf numFmtId="0" fontId="0" fillId="0" borderId="13" xfId="0" applyBorder="1"/>
    <xf numFmtId="164" fontId="0" fillId="0" borderId="13" xfId="0" applyNumberFormat="1" applyBorder="1"/>
    <xf numFmtId="164" fontId="0" fillId="0" borderId="1" xfId="0" applyNumberFormat="1" applyFill="1" applyBorder="1"/>
    <xf numFmtId="164" fontId="0" fillId="0" borderId="13" xfId="0" applyNumberFormat="1" applyFill="1" applyBorder="1"/>
    <xf numFmtId="0" fontId="4" fillId="0" borderId="14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44" fontId="0" fillId="3" borderId="2" xfId="1" applyFont="1" applyFill="1" applyBorder="1"/>
    <xf numFmtId="0" fontId="0" fillId="0" borderId="2" xfId="0" applyBorder="1" applyAlignment="1">
      <alignment horizontal="center"/>
    </xf>
    <xf numFmtId="165" fontId="0" fillId="3" borderId="2" xfId="0" applyNumberFormat="1" applyFill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/>
    <xf numFmtId="164" fontId="2" fillId="0" borderId="0" xfId="0" applyNumberFormat="1" applyFont="1"/>
    <xf numFmtId="164" fontId="0" fillId="9" borderId="15" xfId="0" applyNumberFormat="1" applyFill="1" applyBorder="1" applyAlignment="1">
      <alignment vertical="center"/>
    </xf>
    <xf numFmtId="164" fontId="0" fillId="9" borderId="16" xfId="0" applyNumberFormat="1" applyFill="1" applyBorder="1" applyAlignment="1">
      <alignment vertical="center"/>
    </xf>
    <xf numFmtId="164" fontId="0" fillId="9" borderId="17" xfId="0" applyNumberFormat="1" applyFill="1" applyBorder="1" applyAlignment="1">
      <alignment vertical="center"/>
    </xf>
    <xf numFmtId="0" fontId="11" fillId="0" borderId="2" xfId="0" applyFont="1" applyBorder="1" applyAlignment="1">
      <alignment horizontal="center"/>
    </xf>
    <xf numFmtId="0" fontId="13" fillId="10" borderId="0" xfId="3" applyFont="1" applyFill="1" applyAlignment="1" applyProtection="1"/>
    <xf numFmtId="0" fontId="14" fillId="10" borderId="0" xfId="4" applyFill="1"/>
    <xf numFmtId="10" fontId="0" fillId="0" borderId="12" xfId="2" applyNumberFormat="1" applyFont="1" applyBorder="1"/>
    <xf numFmtId="168" fontId="2" fillId="3" borderId="2" xfId="2" applyNumberFormat="1" applyFont="1" applyFill="1" applyBorder="1" applyAlignment="1">
      <alignment horizontal="center"/>
    </xf>
    <xf numFmtId="168" fontId="2" fillId="3" borderId="12" xfId="2" applyNumberFormat="1" applyFont="1" applyFill="1" applyBorder="1" applyAlignment="1">
      <alignment horizontal="center"/>
    </xf>
    <xf numFmtId="167" fontId="2" fillId="3" borderId="2" xfId="2" applyNumberFormat="1" applyFont="1" applyFill="1" applyBorder="1" applyAlignment="1">
      <alignment horizontal="center"/>
    </xf>
    <xf numFmtId="44" fontId="20" fillId="0" borderId="2" xfId="1" applyFont="1" applyFill="1" applyBorder="1"/>
    <xf numFmtId="0" fontId="15" fillId="10" borderId="0" xfId="4" applyFont="1" applyFill="1" applyAlignment="1">
      <alignment horizontal="center" vertical="center" wrapText="1"/>
    </xf>
    <xf numFmtId="0" fontId="16" fillId="10" borderId="0" xfId="4" applyFont="1" applyFill="1" applyAlignment="1">
      <alignment horizontal="center" vertical="center" wrapText="1"/>
    </xf>
    <xf numFmtId="0" fontId="17" fillId="10" borderId="0" xfId="3" applyFont="1" applyFill="1" applyAlignment="1" applyProtection="1">
      <alignment horizontal="center" vertical="center" wrapText="1"/>
    </xf>
    <xf numFmtId="0" fontId="18" fillId="10" borderId="0" xfId="4" applyFont="1" applyFill="1" applyAlignment="1">
      <alignment horizontal="center" vertical="center" wrapText="1"/>
    </xf>
    <xf numFmtId="0" fontId="19" fillId="10" borderId="0" xfId="4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0" fillId="0" borderId="4" xfId="0" applyFill="1" applyBorder="1" applyAlignment="1"/>
    <xf numFmtId="0" fontId="22" fillId="6" borderId="5" xfId="0" applyFont="1" applyFill="1" applyBorder="1" applyAlignment="1">
      <alignment horizontal="left"/>
    </xf>
    <xf numFmtId="0" fontId="22" fillId="6" borderId="3" xfId="0" applyFont="1" applyFill="1" applyBorder="1" applyAlignment="1">
      <alignment horizontal="left"/>
    </xf>
    <xf numFmtId="0" fontId="23" fillId="7" borderId="0" xfId="0" applyFont="1" applyFill="1" applyBorder="1" applyAlignment="1">
      <alignment horizontal="left"/>
    </xf>
    <xf numFmtId="0" fontId="24" fillId="7" borderId="6" xfId="0" applyFont="1" applyFill="1" applyBorder="1" applyAlignment="1">
      <alignment horizontal="left"/>
    </xf>
    <xf numFmtId="0" fontId="23" fillId="7" borderId="4" xfId="0" applyFont="1" applyFill="1" applyBorder="1" applyAlignment="1">
      <alignment horizontal="left"/>
    </xf>
    <xf numFmtId="0" fontId="0" fillId="8" borderId="0" xfId="0" applyFill="1" applyBorder="1" applyAlignment="1"/>
  </cellXfs>
  <cellStyles count="6">
    <cellStyle name="Euro" xfId="5"/>
    <cellStyle name="Hipervínculo" xfId="3" builtinId="8"/>
    <cellStyle name="Moneda" xfId="1" builtinId="4"/>
    <cellStyle name="Normal" xfId="0" builtinId="0"/>
    <cellStyle name="Normal 2" xfId="4"/>
    <cellStyle name="Porcentaje" xfId="2" builtinId="5"/>
  </cellStyles>
  <dxfs count="0"/>
  <tableStyles count="0" defaultTableStyle="TableStyleMedium9" defaultPivotStyle="PivotStyleLight16"/>
  <colors>
    <mruColors>
      <color rgb="FFFFCC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TIR del proyecto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Hoja2!$D$24</c:f>
              <c:strCache>
                <c:ptCount val="1"/>
                <c:pt idx="0">
                  <c:v>-3%</c:v>
                </c:pt>
              </c:strCache>
            </c:strRef>
          </c:tx>
          <c:marker>
            <c:symbol val="none"/>
          </c:marker>
          <c:xVal>
            <c:numRef>
              <c:f>Hoja2!$C$25:$C$35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Hoja2!$D$25:$D$35</c:f>
              <c:numCache>
                <c:formatCode>0.00%</c:formatCode>
                <c:ptCount val="11"/>
                <c:pt idx="0">
                  <c:v>0.13257364373205527</c:v>
                </c:pt>
                <c:pt idx="1">
                  <c:v>0.15676637124591886</c:v>
                </c:pt>
                <c:pt idx="2">
                  <c:v>0.17982192156370047</c:v>
                </c:pt>
                <c:pt idx="3">
                  <c:v>0.20189689109826658</c:v>
                </c:pt>
                <c:pt idx="4">
                  <c:v>0.22311623755288368</c:v>
                </c:pt>
                <c:pt idx="5">
                  <c:v>0.2435814382511674</c:v>
                </c:pt>
                <c:pt idx="6">
                  <c:v>0.26337614650093499</c:v>
                </c:pt>
                <c:pt idx="7">
                  <c:v>0.28257022072234839</c:v>
                </c:pt>
                <c:pt idx="8">
                  <c:v>0.30122266199665604</c:v>
                </c:pt>
                <c:pt idx="9">
                  <c:v>0.31938379953047091</c:v>
                </c:pt>
                <c:pt idx="10">
                  <c:v>0.33709694572461402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69-422F-AA14-70600707B84C}"/>
            </c:ext>
          </c:extLst>
        </c:ser>
        <c:ser>
          <c:idx val="1"/>
          <c:order val="1"/>
          <c:tx>
            <c:strRef>
              <c:f>Hoja2!$E$24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xVal>
            <c:numRef>
              <c:f>Hoja2!$C$25:$C$35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Hoja2!$E$25:$E$35</c:f>
              <c:numCache>
                <c:formatCode>0.00%</c:formatCode>
                <c:ptCount val="11"/>
                <c:pt idx="0">
                  <c:v>9.1565350753296082E-2</c:v>
                </c:pt>
                <c:pt idx="1">
                  <c:v>0.11874348363481135</c:v>
                </c:pt>
                <c:pt idx="2">
                  <c:v>0.14432554247432705</c:v>
                </c:pt>
                <c:pt idx="3">
                  <c:v>0.16857203568786194</c:v>
                </c:pt>
                <c:pt idx="4">
                  <c:v>0.19168186435047674</c:v>
                </c:pt>
                <c:pt idx="5">
                  <c:v>0.21381071336986457</c:v>
                </c:pt>
                <c:pt idx="6">
                  <c:v>0.23508297705873593</c:v>
                </c:pt>
                <c:pt idx="7">
                  <c:v>0.25559978798428262</c:v>
                </c:pt>
                <c:pt idx="8">
                  <c:v>0.27544459499034457</c:v>
                </c:pt>
                <c:pt idx="9">
                  <c:v>0.29468714349407499</c:v>
                </c:pt>
                <c:pt idx="10">
                  <c:v>0.31338638182646528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69-422F-AA14-70600707B84C}"/>
            </c:ext>
          </c:extLst>
        </c:ser>
        <c:ser>
          <c:idx val="2"/>
          <c:order val="2"/>
          <c:tx>
            <c:strRef>
              <c:f>Hoja2!$F$24</c:f>
              <c:strCache>
                <c:ptCount val="1"/>
                <c:pt idx="0">
                  <c:v>4%</c:v>
                </c:pt>
              </c:strCache>
            </c:strRef>
          </c:tx>
          <c:marker>
            <c:symbol val="none"/>
          </c:marker>
          <c:xVal>
            <c:numRef>
              <c:f>Hoja2!$C$25:$C$35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Hoja2!$F$25:$F$35</c:f>
              <c:numCache>
                <c:formatCode>0.00%</c:formatCode>
                <c:ptCount val="11"/>
                <c:pt idx="0">
                  <c:v>2.1849135422564503E-2</c:v>
                </c:pt>
                <c:pt idx="1">
                  <c:v>5.5643470901319381E-2</c:v>
                </c:pt>
                <c:pt idx="2">
                  <c:v>8.652755435016557E-2</c:v>
                </c:pt>
                <c:pt idx="3">
                  <c:v>0.11513901695532303</c:v>
                </c:pt>
                <c:pt idx="4">
                  <c:v>0.14191845108476575</c:v>
                </c:pt>
                <c:pt idx="5">
                  <c:v>0.16718451473546891</c:v>
                </c:pt>
                <c:pt idx="6">
                  <c:v>0.19117598439826833</c:v>
                </c:pt>
                <c:pt idx="7">
                  <c:v>0.21407691752417701</c:v>
                </c:pt>
                <c:pt idx="8">
                  <c:v>0.23603251784446044</c:v>
                </c:pt>
                <c:pt idx="9">
                  <c:v>0.25715957231879716</c:v>
                </c:pt>
                <c:pt idx="10">
                  <c:v>0.27755356255426755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69-422F-AA14-70600707B84C}"/>
            </c:ext>
          </c:extLst>
        </c:ser>
        <c:ser>
          <c:idx val="3"/>
          <c:order val="3"/>
          <c:tx>
            <c:strRef>
              <c:f>Hoja2!$G$24</c:f>
              <c:strCache>
                <c:ptCount val="1"/>
                <c:pt idx="0">
                  <c:v>6%</c:v>
                </c:pt>
              </c:strCache>
            </c:strRef>
          </c:tx>
          <c:marker>
            <c:symbol val="none"/>
          </c:marker>
          <c:xVal>
            <c:numRef>
              <c:f>Hoja2!$C$25:$C$35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Hoja2!$G$25:$G$35</c:f>
              <c:numCache>
                <c:formatCode>0.00%</c:formatCode>
                <c:ptCount val="11"/>
                <c:pt idx="0">
                  <c:v>-2.3683398310364256E-2</c:v>
                </c:pt>
                <c:pt idx="1">
                  <c:v>1.5865394001110644E-2</c:v>
                </c:pt>
                <c:pt idx="2">
                  <c:v>5.1026769208358136E-2</c:v>
                </c:pt>
                <c:pt idx="3">
                  <c:v>8.2967924050485919E-2</c:v>
                </c:pt>
                <c:pt idx="4">
                  <c:v>0.11242777279367577</c:v>
                </c:pt>
                <c:pt idx="5">
                  <c:v>0.13990728197384472</c:v>
                </c:pt>
                <c:pt idx="6">
                  <c:v>0.16576359621669812</c:v>
                </c:pt>
                <c:pt idx="7">
                  <c:v>0.19026132315526678</c:v>
                </c:pt>
                <c:pt idx="8">
                  <c:v>0.21360258051421521</c:v>
                </c:pt>
                <c:pt idx="9">
                  <c:v>0.23594562591064361</c:v>
                </c:pt>
                <c:pt idx="10">
                  <c:v>0.25741694545978677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69-422F-AA14-70600707B84C}"/>
            </c:ext>
          </c:extLst>
        </c:ser>
        <c:ser>
          <c:idx val="4"/>
          <c:order val="4"/>
          <c:tx>
            <c:strRef>
              <c:f>Hoja2!$H$24</c:f>
              <c:strCache>
                <c:ptCount val="1"/>
                <c:pt idx="0">
                  <c:v>10%</c:v>
                </c:pt>
              </c:strCache>
            </c:strRef>
          </c:tx>
          <c:marker>
            <c:symbol val="none"/>
          </c:marker>
          <c:xVal>
            <c:numRef>
              <c:f>Hoja2!$C$25:$C$35</c:f>
              <c:numCache>
                <c:formatCode>0%</c:formatCode>
                <c:ptCount val="1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</c:numCache>
            </c:numRef>
          </c:xVal>
          <c:yVal>
            <c:numRef>
              <c:f>Hoja2!$H$25:$H$35</c:f>
              <c:numCache>
                <c:formatCode>0.00%</c:formatCode>
                <c:ptCount val="11"/>
                <c:pt idx="0">
                  <c:v>-0.16941722687825189</c:v>
                </c:pt>
                <c:pt idx="1">
                  <c:v>-9.780441931916839E-2</c:v>
                </c:pt>
                <c:pt idx="2">
                  <c:v>-4.4097318179349143E-2</c:v>
                </c:pt>
                <c:pt idx="3">
                  <c:v>3.4205629261463422E-4</c:v>
                </c:pt>
                <c:pt idx="4">
                  <c:v>3.894479535827311E-2</c:v>
                </c:pt>
                <c:pt idx="5">
                  <c:v>7.3472855974876294E-2</c:v>
                </c:pt>
                <c:pt idx="6">
                  <c:v>0.10496683855983746</c:v>
                </c:pt>
                <c:pt idx="7">
                  <c:v>0.13409896850386493</c:v>
                </c:pt>
                <c:pt idx="8">
                  <c:v>0.16133167933081261</c:v>
                </c:pt>
                <c:pt idx="9">
                  <c:v>0.18699829247763922</c:v>
                </c:pt>
                <c:pt idx="10">
                  <c:v>0.2113479041382802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69-422F-AA14-70600707B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54592"/>
        <c:axId val="151540480"/>
      </c:scatterChart>
      <c:valAx>
        <c:axId val="151054592"/>
        <c:scaling>
          <c:orientation val="minMax"/>
          <c:max val="0.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Incremento de la</a:t>
                </a:r>
                <a:r>
                  <a:rPr lang="en-US" baseline="0"/>
                  <a:t> Facturación</a:t>
                </a:r>
                <a:endParaRPr lang="en-US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540480"/>
        <c:crosses val="autoZero"/>
        <c:crossBetween val="midCat"/>
      </c:valAx>
      <c:valAx>
        <c:axId val="151540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TIR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1054592"/>
        <c:crosses val="autoZero"/>
        <c:crossBetween val="midCat"/>
      </c:valAx>
    </c:plotArea>
    <c:legend>
      <c:legendPos val="r"/>
      <c:overlay val="0"/>
      <c:spPr>
        <a:solidFill>
          <a:srgbClr val="8064A2">
            <a:lumMod val="40000"/>
            <a:lumOff val="60000"/>
          </a:srgbClr>
        </a:solidFill>
        <a:ln w="635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  <a:effectLst>
          <a:innerShdw blurRad="63500" dist="50800" dir="16200000">
            <a:prstClr val="black">
              <a:alpha val="50000"/>
            </a:prstClr>
          </a:innerShdw>
        </a:effectLst>
      </c:sp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  <a:ln w="25400" cmpd="thickThin">
      <a:solidFill>
        <a:srgbClr val="FFC000">
          <a:alpha val="52000"/>
        </a:srgbClr>
      </a:solidFill>
    </a:ln>
    <a:effectLst>
      <a:outerShdw blurRad="50800" dist="38100" dir="10800000" algn="r" rotWithShape="0">
        <a:prstClr val="black">
          <a:alpha val="40000"/>
        </a:prstClr>
      </a:outerShdw>
    </a:effectLst>
  </c:sp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Escenarios multi-hipótesis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VAN(6%)</c:v>
          </c:tx>
          <c:marker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'Resumen de escenario Hoja 3'!$D$3:$F$3</c:f>
              <c:strCache>
                <c:ptCount val="3"/>
                <c:pt idx="0">
                  <c:v>Optimista</c:v>
                </c:pt>
                <c:pt idx="1">
                  <c:v>Medio</c:v>
                </c:pt>
                <c:pt idx="2">
                  <c:v>Pesimista</c:v>
                </c:pt>
              </c:strCache>
            </c:strRef>
          </c:cat>
          <c:val>
            <c:numRef>
              <c:f>'Resumen de escenario Hoja 3'!$D$12:$F$12</c:f>
              <c:numCache>
                <c:formatCode>_("€"* #,##0.00_);_("€"* \(#,##0.00\);_("€"* "-"??_);_(@_)</c:formatCode>
                <c:ptCount val="3"/>
                <c:pt idx="0">
                  <c:v>76457.357408679702</c:v>
                </c:pt>
                <c:pt idx="1">
                  <c:v>3411.2029271528299</c:v>
                </c:pt>
                <c:pt idx="2">
                  <c:v>-33486.298984336601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4-4E60-AA4B-8534B88567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2049536"/>
        <c:axId val="152051072"/>
      </c:lineChart>
      <c:catAx>
        <c:axId val="152049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52051072"/>
        <c:crosses val="autoZero"/>
        <c:auto val="1"/>
        <c:lblAlgn val="ctr"/>
        <c:lblOffset val="100"/>
        <c:noMultiLvlLbl val="0"/>
      </c:catAx>
      <c:valAx>
        <c:axId val="152051072"/>
        <c:scaling>
          <c:orientation val="minMax"/>
        </c:scaling>
        <c:delete val="1"/>
        <c:axPos val="l"/>
        <c:numFmt formatCode="_(&quot;€&quot;* #,##0.00_);_(&quot;€&quot;* \(#,##0.00\);_(&quot;€&quot;* &quot;-&quot;??_);_(@_)" sourceLinked="1"/>
        <c:majorTickMark val="none"/>
        <c:minorTickMark val="none"/>
        <c:tickLblPos val="none"/>
        <c:crossAx val="1520495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2"/>
      <a:tile tx="0" ty="0" sx="100000" sy="100000" flip="none" algn="tl"/>
    </a:blipFill>
    <a:ln w="22225" cmpd="sng">
      <a:solidFill>
        <a:srgbClr val="F79646">
          <a:lumMod val="60000"/>
          <a:lumOff val="40000"/>
          <a:alpha val="56000"/>
        </a:srgbClr>
      </a:solidFill>
    </a:ln>
    <a:effectLst>
      <a:innerShdw blurRad="63500" dist="50800" dir="13500000">
        <a:srgbClr val="1F497D">
          <a:lumMod val="75000"/>
          <a:alpha val="50000"/>
        </a:srgbClr>
      </a:innerShdw>
    </a:effectLst>
    <a:scene3d>
      <a:camera prst="orthographicFront"/>
      <a:lightRig rig="threePt" dir="t"/>
    </a:scene3d>
    <a:sp3d/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282437</xdr:colOff>
      <xdr:row>11</xdr:row>
      <xdr:rowOff>251377</xdr:rowOff>
    </xdr:from>
    <xdr:to>
      <xdr:col>6</xdr:col>
      <xdr:colOff>511037</xdr:colOff>
      <xdr:row>13</xdr:row>
      <xdr:rowOff>51352</xdr:rowOff>
    </xdr:to>
    <xdr:pic>
      <xdr:nvPicPr>
        <xdr:cNvPr id="2" name="Picture 1" descr="adolfogmai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5512" y="2975527"/>
          <a:ext cx="25146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22</xdr:row>
      <xdr:rowOff>104775</xdr:rowOff>
    </xdr:from>
    <xdr:to>
      <xdr:col>7</xdr:col>
      <xdr:colOff>808875</xdr:colOff>
      <xdr:row>28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52775" y="4714875"/>
          <a:ext cx="2380500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609039</xdr:colOff>
      <xdr:row>1</xdr:row>
      <xdr:rowOff>190501</xdr:rowOff>
    </xdr:from>
    <xdr:to>
      <xdr:col>13</xdr:col>
      <xdr:colOff>466165</xdr:colOff>
      <xdr:row>16</xdr:row>
      <xdr:rowOff>7846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476250</xdr:colOff>
      <xdr:row>24</xdr:row>
      <xdr:rowOff>66675</xdr:rowOff>
    </xdr:from>
    <xdr:to>
      <xdr:col>12</xdr:col>
      <xdr:colOff>57150</xdr:colOff>
      <xdr:row>30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10275" y="5067300"/>
          <a:ext cx="2628900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0.81702</cdr:x>
      <cdr:y>0.21277</cdr:y>
    </cdr:from>
    <cdr:to>
      <cdr:x>0.99362</cdr:x>
      <cdr:y>0.35461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657600" y="571500"/>
          <a:ext cx="7905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900"/>
            <a:t>Var.</a:t>
          </a:r>
          <a:r>
            <a:rPr lang="en-US" sz="900" baseline="0"/>
            <a:t> Gastos de Personal</a:t>
          </a:r>
          <a:endParaRPr lang="en-US" sz="9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47625</xdr:rowOff>
    </xdr:from>
    <xdr:to>
      <xdr:col>6</xdr:col>
      <xdr:colOff>171450</xdr:colOff>
      <xdr:row>27</xdr:row>
      <xdr:rowOff>123825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xcelavanzado.com/" TargetMode="External"/><Relationship Id="rId1" Type="http://schemas.openxmlformats.org/officeDocument/2006/relationships/hyperlink" Target="http://www.excelavanzado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I12"/>
  <sheetViews>
    <sheetView showGridLines="0" showRowColHeaders="0" zoomScale="115" workbookViewId="0"/>
  </sheetViews>
  <sheetFormatPr baseColWidth="10" defaultRowHeight="12.75"/>
  <cols>
    <col min="1" max="1" width="3.28515625" style="47" customWidth="1"/>
    <col min="2" max="256" width="11.42578125" style="47"/>
    <col min="257" max="257" width="3.28515625" style="47" customWidth="1"/>
    <col min="258" max="512" width="11.42578125" style="47"/>
    <col min="513" max="513" width="3.28515625" style="47" customWidth="1"/>
    <col min="514" max="768" width="11.42578125" style="47"/>
    <col min="769" max="769" width="3.28515625" style="47" customWidth="1"/>
    <col min="770" max="1024" width="11.42578125" style="47"/>
    <col min="1025" max="1025" width="3.28515625" style="47" customWidth="1"/>
    <col min="1026" max="1280" width="11.42578125" style="47"/>
    <col min="1281" max="1281" width="3.28515625" style="47" customWidth="1"/>
    <col min="1282" max="1536" width="11.42578125" style="47"/>
    <col min="1537" max="1537" width="3.28515625" style="47" customWidth="1"/>
    <col min="1538" max="1792" width="11.42578125" style="47"/>
    <col min="1793" max="1793" width="3.28515625" style="47" customWidth="1"/>
    <col min="1794" max="2048" width="11.42578125" style="47"/>
    <col min="2049" max="2049" width="3.28515625" style="47" customWidth="1"/>
    <col min="2050" max="2304" width="11.42578125" style="47"/>
    <col min="2305" max="2305" width="3.28515625" style="47" customWidth="1"/>
    <col min="2306" max="2560" width="11.42578125" style="47"/>
    <col min="2561" max="2561" width="3.28515625" style="47" customWidth="1"/>
    <col min="2562" max="2816" width="11.42578125" style="47"/>
    <col min="2817" max="2817" width="3.28515625" style="47" customWidth="1"/>
    <col min="2818" max="3072" width="11.42578125" style="47"/>
    <col min="3073" max="3073" width="3.28515625" style="47" customWidth="1"/>
    <col min="3074" max="3328" width="11.42578125" style="47"/>
    <col min="3329" max="3329" width="3.28515625" style="47" customWidth="1"/>
    <col min="3330" max="3584" width="11.42578125" style="47"/>
    <col min="3585" max="3585" width="3.28515625" style="47" customWidth="1"/>
    <col min="3586" max="3840" width="11.42578125" style="47"/>
    <col min="3841" max="3841" width="3.28515625" style="47" customWidth="1"/>
    <col min="3842" max="4096" width="11.42578125" style="47"/>
    <col min="4097" max="4097" width="3.28515625" style="47" customWidth="1"/>
    <col min="4098" max="4352" width="11.42578125" style="47"/>
    <col min="4353" max="4353" width="3.28515625" style="47" customWidth="1"/>
    <col min="4354" max="4608" width="11.42578125" style="47"/>
    <col min="4609" max="4609" width="3.28515625" style="47" customWidth="1"/>
    <col min="4610" max="4864" width="11.42578125" style="47"/>
    <col min="4865" max="4865" width="3.28515625" style="47" customWidth="1"/>
    <col min="4866" max="5120" width="11.42578125" style="47"/>
    <col min="5121" max="5121" width="3.28515625" style="47" customWidth="1"/>
    <col min="5122" max="5376" width="11.42578125" style="47"/>
    <col min="5377" max="5377" width="3.28515625" style="47" customWidth="1"/>
    <col min="5378" max="5632" width="11.42578125" style="47"/>
    <col min="5633" max="5633" width="3.28515625" style="47" customWidth="1"/>
    <col min="5634" max="5888" width="11.42578125" style="47"/>
    <col min="5889" max="5889" width="3.28515625" style="47" customWidth="1"/>
    <col min="5890" max="6144" width="11.42578125" style="47"/>
    <col min="6145" max="6145" width="3.28515625" style="47" customWidth="1"/>
    <col min="6146" max="6400" width="11.42578125" style="47"/>
    <col min="6401" max="6401" width="3.28515625" style="47" customWidth="1"/>
    <col min="6402" max="6656" width="11.42578125" style="47"/>
    <col min="6657" max="6657" width="3.28515625" style="47" customWidth="1"/>
    <col min="6658" max="6912" width="11.42578125" style="47"/>
    <col min="6913" max="6913" width="3.28515625" style="47" customWidth="1"/>
    <col min="6914" max="7168" width="11.42578125" style="47"/>
    <col min="7169" max="7169" width="3.28515625" style="47" customWidth="1"/>
    <col min="7170" max="7424" width="11.42578125" style="47"/>
    <col min="7425" max="7425" width="3.28515625" style="47" customWidth="1"/>
    <col min="7426" max="7680" width="11.42578125" style="47"/>
    <col min="7681" max="7681" width="3.28515625" style="47" customWidth="1"/>
    <col min="7682" max="7936" width="11.42578125" style="47"/>
    <col min="7937" max="7937" width="3.28515625" style="47" customWidth="1"/>
    <col min="7938" max="8192" width="11.42578125" style="47"/>
    <col min="8193" max="8193" width="3.28515625" style="47" customWidth="1"/>
    <col min="8194" max="8448" width="11.42578125" style="47"/>
    <col min="8449" max="8449" width="3.28515625" style="47" customWidth="1"/>
    <col min="8450" max="8704" width="11.42578125" style="47"/>
    <col min="8705" max="8705" width="3.28515625" style="47" customWidth="1"/>
    <col min="8706" max="8960" width="11.42578125" style="47"/>
    <col min="8961" max="8961" width="3.28515625" style="47" customWidth="1"/>
    <col min="8962" max="9216" width="11.42578125" style="47"/>
    <col min="9217" max="9217" width="3.28515625" style="47" customWidth="1"/>
    <col min="9218" max="9472" width="11.42578125" style="47"/>
    <col min="9473" max="9473" width="3.28515625" style="47" customWidth="1"/>
    <col min="9474" max="9728" width="11.42578125" style="47"/>
    <col min="9729" max="9729" width="3.28515625" style="47" customWidth="1"/>
    <col min="9730" max="9984" width="11.42578125" style="47"/>
    <col min="9985" max="9985" width="3.28515625" style="47" customWidth="1"/>
    <col min="9986" max="10240" width="11.42578125" style="47"/>
    <col min="10241" max="10241" width="3.28515625" style="47" customWidth="1"/>
    <col min="10242" max="10496" width="11.42578125" style="47"/>
    <col min="10497" max="10497" width="3.28515625" style="47" customWidth="1"/>
    <col min="10498" max="10752" width="11.42578125" style="47"/>
    <col min="10753" max="10753" width="3.28515625" style="47" customWidth="1"/>
    <col min="10754" max="11008" width="11.42578125" style="47"/>
    <col min="11009" max="11009" width="3.28515625" style="47" customWidth="1"/>
    <col min="11010" max="11264" width="11.42578125" style="47"/>
    <col min="11265" max="11265" width="3.28515625" style="47" customWidth="1"/>
    <col min="11266" max="11520" width="11.42578125" style="47"/>
    <col min="11521" max="11521" width="3.28515625" style="47" customWidth="1"/>
    <col min="11522" max="11776" width="11.42578125" style="47"/>
    <col min="11777" max="11777" width="3.28515625" style="47" customWidth="1"/>
    <col min="11778" max="12032" width="11.42578125" style="47"/>
    <col min="12033" max="12033" width="3.28515625" style="47" customWidth="1"/>
    <col min="12034" max="12288" width="11.42578125" style="47"/>
    <col min="12289" max="12289" width="3.28515625" style="47" customWidth="1"/>
    <col min="12290" max="12544" width="11.42578125" style="47"/>
    <col min="12545" max="12545" width="3.28515625" style="47" customWidth="1"/>
    <col min="12546" max="12800" width="11.42578125" style="47"/>
    <col min="12801" max="12801" width="3.28515625" style="47" customWidth="1"/>
    <col min="12802" max="13056" width="11.42578125" style="47"/>
    <col min="13057" max="13057" width="3.28515625" style="47" customWidth="1"/>
    <col min="13058" max="13312" width="11.42578125" style="47"/>
    <col min="13313" max="13313" width="3.28515625" style="47" customWidth="1"/>
    <col min="13314" max="13568" width="11.42578125" style="47"/>
    <col min="13569" max="13569" width="3.28515625" style="47" customWidth="1"/>
    <col min="13570" max="13824" width="11.42578125" style="47"/>
    <col min="13825" max="13825" width="3.28515625" style="47" customWidth="1"/>
    <col min="13826" max="14080" width="11.42578125" style="47"/>
    <col min="14081" max="14081" width="3.28515625" style="47" customWidth="1"/>
    <col min="14082" max="14336" width="11.42578125" style="47"/>
    <col min="14337" max="14337" width="3.28515625" style="47" customWidth="1"/>
    <col min="14338" max="14592" width="11.42578125" style="47"/>
    <col min="14593" max="14593" width="3.28515625" style="47" customWidth="1"/>
    <col min="14594" max="14848" width="11.42578125" style="47"/>
    <col min="14849" max="14849" width="3.28515625" style="47" customWidth="1"/>
    <col min="14850" max="15104" width="11.42578125" style="47"/>
    <col min="15105" max="15105" width="3.28515625" style="47" customWidth="1"/>
    <col min="15106" max="15360" width="11.42578125" style="47"/>
    <col min="15361" max="15361" width="3.28515625" style="47" customWidth="1"/>
    <col min="15362" max="15616" width="11.42578125" style="47"/>
    <col min="15617" max="15617" width="3.28515625" style="47" customWidth="1"/>
    <col min="15618" max="15872" width="11.42578125" style="47"/>
    <col min="15873" max="15873" width="3.28515625" style="47" customWidth="1"/>
    <col min="15874" max="16128" width="11.42578125" style="47"/>
    <col min="16129" max="16129" width="3.28515625" style="47" customWidth="1"/>
    <col min="16130" max="16384" width="11.42578125" style="47"/>
  </cols>
  <sheetData>
    <row r="1" spans="1:9">
      <c r="A1" s="46" t="s">
        <v>43</v>
      </c>
    </row>
    <row r="3" spans="1:9" ht="39" customHeight="1">
      <c r="B3" s="53" t="s">
        <v>44</v>
      </c>
      <c r="C3" s="54"/>
      <c r="D3" s="54"/>
      <c r="E3" s="54"/>
      <c r="F3" s="54"/>
      <c r="G3" s="54"/>
      <c r="H3" s="54"/>
      <c r="I3" s="54"/>
    </row>
    <row r="6" spans="1:9" ht="48" customHeight="1">
      <c r="B6" s="55" t="s">
        <v>43</v>
      </c>
      <c r="C6" s="56"/>
      <c r="D6" s="56"/>
      <c r="E6" s="56"/>
      <c r="F6" s="56"/>
      <c r="G6" s="56"/>
      <c r="H6" s="56"/>
      <c r="I6" s="56"/>
    </row>
    <row r="10" spans="1:9" ht="25.5" customHeight="1">
      <c r="B10" s="57" t="s">
        <v>45</v>
      </c>
      <c r="C10" s="57"/>
      <c r="D10" s="57"/>
      <c r="E10" s="57"/>
      <c r="F10" s="57"/>
      <c r="G10" s="57"/>
      <c r="H10" s="57"/>
      <c r="I10" s="57"/>
    </row>
    <row r="12" spans="1:9" ht="30" customHeight="1"/>
  </sheetData>
  <mergeCells count="3">
    <mergeCell ref="B3:I3"/>
    <mergeCell ref="B6:I6"/>
    <mergeCell ref="B10:I10"/>
  </mergeCells>
  <hyperlinks>
    <hyperlink ref="B6" r:id="rId1"/>
    <hyperlink ref="A1" r:id="rId2"/>
  </hyperlinks>
  <pageMargins left="0.75" right="0.75" top="1" bottom="1" header="0" footer="0"/>
  <pageSetup paperSize="9" orientation="portrait" horizontalDpi="4294967293" verticalDpi="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opLeftCell="A16" zoomScaleNormal="100" workbookViewId="0">
      <selection activeCell="B7" sqref="B7"/>
    </sheetView>
  </sheetViews>
  <sheetFormatPr baseColWidth="10" defaultRowHeight="15"/>
  <cols>
    <col min="1" max="1" width="2.140625" customWidth="1"/>
    <col min="2" max="2" width="8" customWidth="1"/>
    <col min="3" max="8" width="12.140625" customWidth="1"/>
  </cols>
  <sheetData>
    <row r="1" spans="1:8">
      <c r="A1" s="25" t="s">
        <v>35</v>
      </c>
    </row>
    <row r="2" spans="1:8" ht="23.25">
      <c r="B2" s="58" t="s">
        <v>40</v>
      </c>
      <c r="C2" s="58"/>
      <c r="D2" s="58"/>
      <c r="E2" s="58"/>
      <c r="F2" s="58"/>
      <c r="G2" s="58"/>
      <c r="H2" s="58"/>
    </row>
    <row r="4" spans="1:8" ht="15.75">
      <c r="B4" s="39" t="s">
        <v>10</v>
      </c>
      <c r="C4" s="3"/>
      <c r="D4" s="6">
        <v>2010</v>
      </c>
      <c r="E4" s="6">
        <v>2011</v>
      </c>
      <c r="F4" s="6">
        <v>2012</v>
      </c>
      <c r="G4" s="6">
        <v>2013</v>
      </c>
      <c r="H4" s="28">
        <v>2014</v>
      </c>
    </row>
    <row r="5" spans="1:8" ht="9" customHeight="1">
      <c r="C5" s="3"/>
      <c r="D5" s="3"/>
      <c r="E5" s="3"/>
      <c r="F5" s="3"/>
      <c r="G5" s="3"/>
      <c r="H5" s="29"/>
    </row>
    <row r="6" spans="1:8" ht="15.75">
      <c r="C6" s="4" t="s">
        <v>0</v>
      </c>
      <c r="D6" s="40">
        <f>SUBTOTAL(9,D7:D8)</f>
        <v>180000</v>
      </c>
      <c r="E6" s="40">
        <f t="shared" ref="E6:H6" si="0">SUBTOTAL(9,E7:E8)</f>
        <v>186600</v>
      </c>
      <c r="F6" s="40">
        <f t="shared" si="0"/>
        <v>193602</v>
      </c>
      <c r="G6" s="40">
        <f t="shared" si="0"/>
        <v>201023.94</v>
      </c>
      <c r="H6" s="41">
        <f t="shared" si="0"/>
        <v>208884.7218</v>
      </c>
    </row>
    <row r="7" spans="1:8">
      <c r="B7" s="2">
        <v>0.05</v>
      </c>
      <c r="C7" s="3" t="s">
        <v>1</v>
      </c>
      <c r="D7" s="5">
        <v>150000</v>
      </c>
      <c r="E7" s="5">
        <f>+D7*(1+$B$7)</f>
        <v>157500</v>
      </c>
      <c r="F7" s="5">
        <f>+E7*(1+$B$7)</f>
        <v>165375</v>
      </c>
      <c r="G7" s="5">
        <f>+F7*(1+$B$7)</f>
        <v>173643.75</v>
      </c>
      <c r="H7" s="30">
        <f>+G7*(1+$B$7)</f>
        <v>182325.9375</v>
      </c>
    </row>
    <row r="8" spans="1:8">
      <c r="C8" s="3" t="s">
        <v>2</v>
      </c>
      <c r="D8" s="5">
        <v>30000</v>
      </c>
      <c r="E8" s="5">
        <f>+D8*(1-0.03)</f>
        <v>29100</v>
      </c>
      <c r="F8" s="5">
        <f t="shared" ref="F8:H8" si="1">+E8*(1-0.03)</f>
        <v>28227</v>
      </c>
      <c r="G8" s="5">
        <f t="shared" si="1"/>
        <v>27380.19</v>
      </c>
      <c r="H8" s="30">
        <f t="shared" si="1"/>
        <v>26558.784299999999</v>
      </c>
    </row>
    <row r="9" spans="1:8">
      <c r="C9" s="3"/>
      <c r="D9" s="5"/>
      <c r="E9" s="5"/>
      <c r="F9" s="5"/>
      <c r="G9" s="5"/>
      <c r="H9" s="30"/>
    </row>
    <row r="10" spans="1:8" ht="15.75">
      <c r="C10" s="4" t="s">
        <v>3</v>
      </c>
      <c r="D10" s="40">
        <f>SUBTOTAL(9,D11:D13)</f>
        <v>-135000</v>
      </c>
      <c r="E10" s="40">
        <f t="shared" ref="E10:H10" si="2">SUBTOTAL(9,E11:E13)</f>
        <v>-144950</v>
      </c>
      <c r="F10" s="40">
        <f t="shared" si="2"/>
        <v>-155773.5</v>
      </c>
      <c r="G10" s="40">
        <f t="shared" si="2"/>
        <v>-167553.45500000002</v>
      </c>
      <c r="H10" s="41">
        <f t="shared" si="2"/>
        <v>-180380.94615000003</v>
      </c>
    </row>
    <row r="11" spans="1:8">
      <c r="C11" s="3" t="s">
        <v>4</v>
      </c>
      <c r="D11" s="5">
        <v>-80000</v>
      </c>
      <c r="E11" s="5">
        <f>+D11*(1+10%)</f>
        <v>-88000</v>
      </c>
      <c r="F11" s="5">
        <f t="shared" ref="F11:H11" si="3">+E11*(1+10%)</f>
        <v>-96800.000000000015</v>
      </c>
      <c r="G11" s="5">
        <f t="shared" si="3"/>
        <v>-106480.00000000003</v>
      </c>
      <c r="H11" s="30">
        <f t="shared" si="3"/>
        <v>-117128.00000000004</v>
      </c>
    </row>
    <row r="12" spans="1:8">
      <c r="C12" s="3" t="s">
        <v>5</v>
      </c>
      <c r="D12" s="5">
        <v>-40000</v>
      </c>
      <c r="E12" s="5">
        <f>+D12*(1+3%)</f>
        <v>-41200</v>
      </c>
      <c r="F12" s="5">
        <f t="shared" ref="F12:H12" si="4">+E12*(1+3%)</f>
        <v>-42436</v>
      </c>
      <c r="G12" s="5">
        <f t="shared" si="4"/>
        <v>-43709.08</v>
      </c>
      <c r="H12" s="30">
        <f t="shared" si="4"/>
        <v>-45020.352400000003</v>
      </c>
    </row>
    <row r="13" spans="1:8">
      <c r="C13" s="3" t="s">
        <v>6</v>
      </c>
      <c r="D13" s="5">
        <v>-15000</v>
      </c>
      <c r="E13" s="5">
        <f>+D13*(1+5%)</f>
        <v>-15750</v>
      </c>
      <c r="F13" s="5">
        <f t="shared" ref="F13:H13" si="5">+E13*(1+5%)</f>
        <v>-16537.5</v>
      </c>
      <c r="G13" s="5">
        <f t="shared" si="5"/>
        <v>-17364.375</v>
      </c>
      <c r="H13" s="30">
        <f t="shared" si="5"/>
        <v>-18232.59375</v>
      </c>
    </row>
    <row r="14" spans="1:8">
      <c r="C14" s="3"/>
      <c r="D14" s="5"/>
      <c r="E14" s="5"/>
      <c r="F14" s="5"/>
      <c r="G14" s="5"/>
      <c r="H14" s="30"/>
    </row>
    <row r="15" spans="1:8" ht="15.75">
      <c r="C15" s="4" t="s">
        <v>46</v>
      </c>
      <c r="D15" s="40">
        <f>SUBTOTAL(9,D6:D14)</f>
        <v>45000</v>
      </c>
      <c r="E15" s="40">
        <f t="shared" ref="E15:H15" si="6">SUBTOTAL(9,E6:E14)</f>
        <v>41650</v>
      </c>
      <c r="F15" s="40">
        <f t="shared" si="6"/>
        <v>37828.499999999985</v>
      </c>
      <c r="G15" s="40">
        <f t="shared" si="6"/>
        <v>33470.484999999971</v>
      </c>
      <c r="H15" s="41">
        <f t="shared" si="6"/>
        <v>28503.775649999952</v>
      </c>
    </row>
    <row r="16" spans="1:8">
      <c r="C16" s="3"/>
      <c r="D16" s="5"/>
      <c r="E16" s="5"/>
      <c r="F16" s="5"/>
      <c r="G16" s="5"/>
      <c r="H16" s="30"/>
    </row>
    <row r="17" spans="2:8" ht="15.75">
      <c r="C17" s="4" t="s">
        <v>7</v>
      </c>
      <c r="D17" s="5">
        <f>35%*beneficio</f>
        <v>15749.999999999998</v>
      </c>
      <c r="E17" s="5">
        <f>35%*beneficio</f>
        <v>14577.499999999998</v>
      </c>
      <c r="F17" s="5">
        <f>35%*beneficio</f>
        <v>13239.974999999995</v>
      </c>
      <c r="G17" s="5">
        <f>35%*beneficio</f>
        <v>11714.66974999999</v>
      </c>
      <c r="H17" s="30">
        <f>35%*beneficio</f>
        <v>9976.3214774999833</v>
      </c>
    </row>
    <row r="18" spans="2:8" ht="15.75">
      <c r="C18" s="4" t="s">
        <v>8</v>
      </c>
      <c r="D18" s="5">
        <f>+beneficio-ISS</f>
        <v>29250</v>
      </c>
      <c r="E18" s="5">
        <f>+beneficio-ISS</f>
        <v>27072.5</v>
      </c>
      <c r="F18" s="5">
        <f>+beneficio-ISS</f>
        <v>24588.524999999991</v>
      </c>
      <c r="G18" s="5">
        <f>+beneficio-ISS</f>
        <v>21755.815249999981</v>
      </c>
      <c r="H18" s="30">
        <f>+beneficio-ISS</f>
        <v>18527.454172499969</v>
      </c>
    </row>
    <row r="19" spans="2:8">
      <c r="C19" s="3"/>
      <c r="D19" s="5"/>
      <c r="E19" s="5"/>
      <c r="F19" s="5"/>
      <c r="G19" s="5"/>
      <c r="H19" s="30"/>
    </row>
    <row r="20" spans="2:8" ht="15.75">
      <c r="C20" s="4" t="s">
        <v>9</v>
      </c>
      <c r="D20" s="31">
        <f>+D18</f>
        <v>29250</v>
      </c>
      <c r="E20" s="31">
        <f t="shared" ref="E20:H20" si="7">+E18</f>
        <v>27072.5</v>
      </c>
      <c r="F20" s="31">
        <f t="shared" si="7"/>
        <v>24588.524999999991</v>
      </c>
      <c r="G20" s="31">
        <f t="shared" si="7"/>
        <v>21755.815249999981</v>
      </c>
      <c r="H20" s="32">
        <f t="shared" si="7"/>
        <v>18527.454172499969</v>
      </c>
    </row>
    <row r="21" spans="2:8" ht="15.75" thickBot="1"/>
    <row r="22" spans="2:8" ht="30.75" customHeight="1" thickTop="1" thickBot="1">
      <c r="B22" s="33" t="s">
        <v>41</v>
      </c>
      <c r="C22" s="42">
        <v>-100000</v>
      </c>
      <c r="D22" s="43">
        <f>+D20</f>
        <v>29250</v>
      </c>
      <c r="E22" s="43">
        <f t="shared" ref="E22:H22" si="8">+E20</f>
        <v>27072.5</v>
      </c>
      <c r="F22" s="43">
        <f t="shared" si="8"/>
        <v>24588.524999999991</v>
      </c>
      <c r="G22" s="43">
        <f t="shared" si="8"/>
        <v>21755.815249999981</v>
      </c>
      <c r="H22" s="44">
        <f t="shared" si="8"/>
        <v>18527.454172499969</v>
      </c>
    </row>
    <row r="23" spans="2:8" ht="15.75" thickTop="1"/>
    <row r="24" spans="2:8">
      <c r="C24" s="26"/>
      <c r="D24" s="50">
        <f>IRR(C22:H22)</f>
        <v>7.3472855974876294E-2</v>
      </c>
      <c r="E24" s="51">
        <f>+NPV(6%,D22:H22)+C22</f>
        <v>3411.2029271528299</v>
      </c>
    </row>
    <row r="25" spans="2:8">
      <c r="C25" s="34">
        <v>0</v>
      </c>
      <c r="D25" s="48">
        <f t="dataTable" ref="D25:E35" dt2D="0" dtr="0" r1="B7"/>
        <v>-0.16941722687825189</v>
      </c>
      <c r="E25" s="52">
        <v>-37193.000530421239</v>
      </c>
    </row>
    <row r="26" spans="2:8">
      <c r="C26" s="34">
        <v>0.01</v>
      </c>
      <c r="D26" s="48">
        <v>-9.780441931916839E-2</v>
      </c>
      <c r="E26" s="52">
        <v>-29381.376541177306</v>
      </c>
    </row>
    <row r="27" spans="2:8">
      <c r="C27" s="34">
        <v>0.02</v>
      </c>
      <c r="D27" s="48">
        <v>-4.4097318179349143E-2</v>
      </c>
      <c r="E27" s="52">
        <v>-21417.391131397875</v>
      </c>
    </row>
    <row r="28" spans="2:8">
      <c r="C28" s="34">
        <v>0.03</v>
      </c>
      <c r="D28" s="48">
        <v>3.4205629261463422E-4</v>
      </c>
      <c r="E28" s="52">
        <v>-13298.806113403669</v>
      </c>
    </row>
    <row r="29" spans="2:8">
      <c r="C29" s="34">
        <v>0.04</v>
      </c>
      <c r="D29" s="48">
        <v>3.894479535827311E-2</v>
      </c>
      <c r="E29" s="52">
        <v>-5023.3658136740705</v>
      </c>
    </row>
    <row r="30" spans="2:8">
      <c r="C30" s="34">
        <v>0.05</v>
      </c>
      <c r="D30" s="48">
        <v>7.3472855974876294E-2</v>
      </c>
      <c r="E30" s="52">
        <v>3411.2029271528299</v>
      </c>
    </row>
    <row r="31" spans="2:8">
      <c r="C31" s="34">
        <v>0.06</v>
      </c>
      <c r="D31" s="48">
        <v>0.10496683855983746</v>
      </c>
      <c r="E31" s="52">
        <v>12007.190754280149</v>
      </c>
    </row>
    <row r="32" spans="2:8">
      <c r="C32" s="34">
        <v>7.0000000000000007E-2</v>
      </c>
      <c r="D32" s="48">
        <v>0.13409896850386493</v>
      </c>
      <c r="E32" s="52">
        <v>20766.905798752196</v>
      </c>
    </row>
    <row r="33" spans="3:5">
      <c r="C33" s="34">
        <v>0.08</v>
      </c>
      <c r="D33" s="48">
        <v>0.16133167933081261</v>
      </c>
      <c r="E33" s="52">
        <v>29692.673677454572</v>
      </c>
    </row>
    <row r="34" spans="3:5">
      <c r="C34" s="34">
        <v>0.09</v>
      </c>
      <c r="D34" s="48">
        <v>0.18699829247763922</v>
      </c>
      <c r="E34" s="52">
        <v>38786.837493114115</v>
      </c>
    </row>
    <row r="35" spans="3:5">
      <c r="C35" s="34">
        <v>0.1</v>
      </c>
      <c r="D35" s="48">
        <v>0.2113479041382802</v>
      </c>
      <c r="E35" s="52">
        <v>48051.757834298915</v>
      </c>
    </row>
  </sheetData>
  <scenarios current="0" sqref="D24 D25">
    <scenario name="Optimista" locked="1" count="4" user="webmaster" comment="Creado por webmaster el 13/11/2009">
      <inputCells r="B8" val="0,02" numFmtId="9"/>
      <inputCells r="B11" val="0,05" numFmtId="9"/>
      <inputCells r="B12" val="0,04" numFmtId="9"/>
      <inputCells r="B13" val="0,06" numFmtId="9"/>
    </scenario>
    <scenario name="Medio" locked="1" count="4" user="Diana Aguilera Reyna" comment="Creado por webmaster el 13/11/2009_x000a_Modificado por Diana Aguilera Reyna el 18/01/2017">
      <inputCells r="B8" val="-0,03" numFmtId="9"/>
      <inputCells r="B11" val="0,1" numFmtId="9"/>
      <inputCells r="B12" val="0,03" numFmtId="9"/>
      <inputCells r="B13" val="0,05" numFmtId="9"/>
    </scenario>
    <scenario name="Pesimista" locked="1" count="4" user="webmaster" comment="Creado por webmaster el 13/11/2009">
      <inputCells r="B8" val="-0,04" numFmtId="9"/>
      <inputCells r="B11" val="0,12" numFmtId="9"/>
      <inputCells r="B12" val="0,02" numFmtId="9"/>
      <inputCells r="B13" val="0,08" numFmtId="9"/>
    </scenario>
  </scenarios>
  <mergeCells count="1">
    <mergeCell ref="B2:H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zoomScale="85" zoomScaleNormal="85" workbookViewId="0">
      <selection activeCell="B7" sqref="B7"/>
    </sheetView>
  </sheetViews>
  <sheetFormatPr baseColWidth="10" defaultRowHeight="15"/>
  <cols>
    <col min="1" max="1" width="2.140625" customWidth="1"/>
    <col min="2" max="2" width="8" customWidth="1"/>
    <col min="3" max="8" width="12.140625" customWidth="1"/>
  </cols>
  <sheetData>
    <row r="1" spans="1:8">
      <c r="A1" s="25" t="s">
        <v>35</v>
      </c>
    </row>
    <row r="2" spans="1:8" ht="23.25">
      <c r="B2" s="58" t="s">
        <v>42</v>
      </c>
      <c r="C2" s="58"/>
      <c r="D2" s="58"/>
      <c r="E2" s="58"/>
      <c r="F2" s="58"/>
      <c r="G2" s="58"/>
      <c r="H2" s="58"/>
    </row>
    <row r="4" spans="1:8" ht="15.75">
      <c r="B4" s="39" t="s">
        <v>10</v>
      </c>
      <c r="C4" s="3"/>
      <c r="D4" s="6">
        <v>2010</v>
      </c>
      <c r="E4" s="6">
        <v>2011</v>
      </c>
      <c r="F4" s="6">
        <v>2012</v>
      </c>
      <c r="G4" s="6">
        <v>2013</v>
      </c>
      <c r="H4" s="28">
        <v>2014</v>
      </c>
    </row>
    <row r="5" spans="1:8" ht="9" customHeight="1">
      <c r="C5" s="3"/>
      <c r="D5" s="3"/>
      <c r="E5" s="3"/>
      <c r="F5" s="3"/>
      <c r="G5" s="3"/>
      <c r="H5" s="29"/>
    </row>
    <row r="6" spans="1:8" ht="15.75">
      <c r="C6" s="4" t="s">
        <v>0</v>
      </c>
      <c r="D6" s="40">
        <f>SUBTOTAL(9,D7:D8)</f>
        <v>180000</v>
      </c>
      <c r="E6" s="40">
        <f t="shared" ref="E6:H6" si="0">SUBTOTAL(9,E7:E8)</f>
        <v>186600</v>
      </c>
      <c r="F6" s="40">
        <f t="shared" si="0"/>
        <v>193602</v>
      </c>
      <c r="G6" s="40">
        <f t="shared" si="0"/>
        <v>201023.94</v>
      </c>
      <c r="H6" s="41">
        <f t="shared" si="0"/>
        <v>208884.7218</v>
      </c>
    </row>
    <row r="7" spans="1:8">
      <c r="B7" s="2">
        <v>0.05</v>
      </c>
      <c r="C7" s="3" t="s">
        <v>1</v>
      </c>
      <c r="D7" s="5">
        <v>150000</v>
      </c>
      <c r="E7" s="5">
        <f>+D7*(1+$B$7)</f>
        <v>157500</v>
      </c>
      <c r="F7" s="5">
        <f>+E7*(1+$B$7)</f>
        <v>165375</v>
      </c>
      <c r="G7" s="5">
        <f>+F7*(1+$B$7)</f>
        <v>173643.75</v>
      </c>
      <c r="H7" s="30">
        <f>+G7*(1+$B$7)</f>
        <v>182325.9375</v>
      </c>
    </row>
    <row r="8" spans="1:8">
      <c r="C8" s="3" t="s">
        <v>2</v>
      </c>
      <c r="D8" s="5">
        <v>30000</v>
      </c>
      <c r="E8" s="5">
        <f>+D8*(1-0.03)</f>
        <v>29100</v>
      </c>
      <c r="F8" s="5">
        <f t="shared" ref="F8:H8" si="1">+E8*(1-0.03)</f>
        <v>28227</v>
      </c>
      <c r="G8" s="5">
        <f t="shared" si="1"/>
        <v>27380.19</v>
      </c>
      <c r="H8" s="30">
        <f t="shared" si="1"/>
        <v>26558.784299999999</v>
      </c>
    </row>
    <row r="9" spans="1:8">
      <c r="C9" s="3"/>
      <c r="D9" s="5"/>
      <c r="E9" s="5"/>
      <c r="F9" s="5"/>
      <c r="G9" s="5"/>
      <c r="H9" s="30"/>
    </row>
    <row r="10" spans="1:8" ht="15.75">
      <c r="C10" s="4" t="s">
        <v>3</v>
      </c>
      <c r="D10" s="40">
        <f>SUBTOTAL(9,D11:D13)</f>
        <v>-135000</v>
      </c>
      <c r="E10" s="40">
        <f t="shared" ref="E10:H10" si="2">SUBTOTAL(9,E11:E13)</f>
        <v>-144950</v>
      </c>
      <c r="F10" s="40">
        <f t="shared" si="2"/>
        <v>-155773.5</v>
      </c>
      <c r="G10" s="40">
        <f t="shared" si="2"/>
        <v>-167553.45500000002</v>
      </c>
      <c r="H10" s="41">
        <f t="shared" si="2"/>
        <v>-180380.94615000003</v>
      </c>
    </row>
    <row r="11" spans="1:8">
      <c r="B11" s="2">
        <v>0.1</v>
      </c>
      <c r="C11" s="3" t="s">
        <v>4</v>
      </c>
      <c r="D11" s="5">
        <v>-80000</v>
      </c>
      <c r="E11" s="5">
        <f>+D11*(1+$B$11)</f>
        <v>-88000</v>
      </c>
      <c r="F11" s="5">
        <f t="shared" ref="F11:H11" si="3">+E11*(1+$B$11)</f>
        <v>-96800.000000000015</v>
      </c>
      <c r="G11" s="5">
        <f t="shared" si="3"/>
        <v>-106480.00000000003</v>
      </c>
      <c r="H11" s="30">
        <f t="shared" si="3"/>
        <v>-117128.00000000004</v>
      </c>
    </row>
    <row r="12" spans="1:8">
      <c r="C12" s="3" t="s">
        <v>5</v>
      </c>
      <c r="D12" s="5">
        <v>-40000</v>
      </c>
      <c r="E12" s="5">
        <f>+D12*(1+3%)</f>
        <v>-41200</v>
      </c>
      <c r="F12" s="5">
        <f t="shared" ref="F12:H12" si="4">+E12*(1+3%)</f>
        <v>-42436</v>
      </c>
      <c r="G12" s="5">
        <f t="shared" si="4"/>
        <v>-43709.08</v>
      </c>
      <c r="H12" s="30">
        <f t="shared" si="4"/>
        <v>-45020.352400000003</v>
      </c>
    </row>
    <row r="13" spans="1:8">
      <c r="C13" s="3" t="s">
        <v>6</v>
      </c>
      <c r="D13" s="5">
        <v>-15000</v>
      </c>
      <c r="E13" s="5">
        <f>+D13*(1+5%)</f>
        <v>-15750</v>
      </c>
      <c r="F13" s="5">
        <f t="shared" ref="F13:H13" si="5">+E13*(1+5%)</f>
        <v>-16537.5</v>
      </c>
      <c r="G13" s="5">
        <f t="shared" si="5"/>
        <v>-17364.375</v>
      </c>
      <c r="H13" s="30">
        <f t="shared" si="5"/>
        <v>-18232.59375</v>
      </c>
    </row>
    <row r="14" spans="1:8">
      <c r="C14" s="3"/>
      <c r="D14" s="5"/>
      <c r="E14" s="5"/>
      <c r="F14" s="5"/>
      <c r="G14" s="5"/>
      <c r="H14" s="30"/>
    </row>
    <row r="15" spans="1:8" ht="15.75">
      <c r="C15" s="4" t="s">
        <v>46</v>
      </c>
      <c r="D15" s="40">
        <f>SUBTOTAL(9,D6:D14)</f>
        <v>45000</v>
      </c>
      <c r="E15" s="40">
        <f t="shared" ref="E15:H15" si="6">SUBTOTAL(9,E6:E14)</f>
        <v>41650</v>
      </c>
      <c r="F15" s="40">
        <f t="shared" si="6"/>
        <v>37828.499999999985</v>
      </c>
      <c r="G15" s="40">
        <f t="shared" si="6"/>
        <v>33470.484999999971</v>
      </c>
      <c r="H15" s="41">
        <f t="shared" si="6"/>
        <v>28503.775649999952</v>
      </c>
    </row>
    <row r="16" spans="1:8">
      <c r="C16" s="3"/>
      <c r="D16" s="5"/>
      <c r="E16" s="5"/>
      <c r="F16" s="5"/>
      <c r="G16" s="5"/>
      <c r="H16" s="30"/>
    </row>
    <row r="17" spans="2:8" ht="15.75">
      <c r="C17" s="4" t="s">
        <v>7</v>
      </c>
      <c r="D17" s="5">
        <f>35%*BENEFICIO</f>
        <v>15749.999999999998</v>
      </c>
      <c r="E17" s="5">
        <f>35%*BENEFICIO</f>
        <v>14577.499999999998</v>
      </c>
      <c r="F17" s="5">
        <f>35%*BENEFICIO</f>
        <v>13239.974999999995</v>
      </c>
      <c r="G17" s="5">
        <f>35%*BENEFICIO</f>
        <v>11714.66974999999</v>
      </c>
      <c r="H17" s="30">
        <f>35%*BENEFICIO</f>
        <v>9976.3214774999833</v>
      </c>
    </row>
    <row r="18" spans="2:8" ht="15.75">
      <c r="C18" s="4" t="s">
        <v>8</v>
      </c>
      <c r="D18" s="5">
        <f>+D15-D17</f>
        <v>29250</v>
      </c>
      <c r="E18" s="5">
        <f t="shared" ref="E18:H18" si="7">+E15-E17</f>
        <v>27072.5</v>
      </c>
      <c r="F18" s="5">
        <f t="shared" si="7"/>
        <v>24588.524999999991</v>
      </c>
      <c r="G18" s="5">
        <f t="shared" si="7"/>
        <v>21755.815249999981</v>
      </c>
      <c r="H18" s="30">
        <f t="shared" si="7"/>
        <v>18527.454172499969</v>
      </c>
    </row>
    <row r="19" spans="2:8">
      <c r="C19" s="3"/>
      <c r="D19" s="5"/>
      <c r="E19" s="5"/>
      <c r="F19" s="5"/>
      <c r="G19" s="5"/>
      <c r="H19" s="30"/>
    </row>
    <row r="20" spans="2:8" ht="15.75">
      <c r="C20" s="4" t="s">
        <v>9</v>
      </c>
      <c r="D20" s="31">
        <f>+D18</f>
        <v>29250</v>
      </c>
      <c r="E20" s="31">
        <f t="shared" ref="E20:H20" si="8">+E18</f>
        <v>27072.5</v>
      </c>
      <c r="F20" s="31">
        <f t="shared" si="8"/>
        <v>24588.524999999991</v>
      </c>
      <c r="G20" s="31">
        <f t="shared" si="8"/>
        <v>21755.815249999981</v>
      </c>
      <c r="H20" s="32">
        <f t="shared" si="8"/>
        <v>18527.454172499969</v>
      </c>
    </row>
    <row r="21" spans="2:8" ht="15.75" thickBot="1"/>
    <row r="22" spans="2:8" ht="30.75" customHeight="1" thickTop="1" thickBot="1">
      <c r="B22" s="33" t="s">
        <v>41</v>
      </c>
      <c r="C22" s="42">
        <v>-100000</v>
      </c>
      <c r="D22" s="43">
        <f>+D20</f>
        <v>29250</v>
      </c>
      <c r="E22" s="43">
        <f t="shared" ref="E22:H22" si="9">+E20</f>
        <v>27072.5</v>
      </c>
      <c r="F22" s="43">
        <f t="shared" si="9"/>
        <v>24588.524999999991</v>
      </c>
      <c r="G22" s="43">
        <f t="shared" si="9"/>
        <v>21755.815249999981</v>
      </c>
      <c r="H22" s="44">
        <f t="shared" si="9"/>
        <v>18527.454172499969</v>
      </c>
    </row>
    <row r="23" spans="2:8" ht="15.75" thickTop="1"/>
    <row r="24" spans="2:8">
      <c r="C24" s="49">
        <f>IRR(C22:H22)</f>
        <v>7.3472855974876294E-2</v>
      </c>
      <c r="D24" s="34">
        <v>-0.03</v>
      </c>
      <c r="E24" s="34">
        <v>0</v>
      </c>
      <c r="F24" s="34">
        <v>0.04</v>
      </c>
      <c r="G24" s="34">
        <v>0.06</v>
      </c>
      <c r="H24" s="34">
        <v>0.1</v>
      </c>
    </row>
    <row r="25" spans="2:8">
      <c r="C25" s="34">
        <v>0</v>
      </c>
      <c r="D25" s="27">
        <f t="dataTable" ref="D25:H35" dt2D="1" dtr="1" r1="B11" r2="B7"/>
        <v>0.13257364373205527</v>
      </c>
      <c r="E25" s="27">
        <v>9.1565350753296082E-2</v>
      </c>
      <c r="F25" s="27">
        <v>2.1849135422564503E-2</v>
      </c>
      <c r="G25" s="27">
        <v>-2.3683398310364256E-2</v>
      </c>
      <c r="H25" s="27">
        <v>-0.16941722687825189</v>
      </c>
    </row>
    <row r="26" spans="2:8">
      <c r="C26" s="34">
        <v>0.01</v>
      </c>
      <c r="D26" s="27">
        <v>0.15676637124591886</v>
      </c>
      <c r="E26" s="27">
        <v>0.11874348363481135</v>
      </c>
      <c r="F26" s="27">
        <v>5.5643470901319381E-2</v>
      </c>
      <c r="G26" s="27">
        <v>1.5865394001110644E-2</v>
      </c>
      <c r="H26" s="27">
        <v>-9.780441931916839E-2</v>
      </c>
    </row>
    <row r="27" spans="2:8">
      <c r="C27" s="34">
        <v>0.02</v>
      </c>
      <c r="D27" s="27">
        <v>0.17982192156370047</v>
      </c>
      <c r="E27" s="27">
        <v>0.14432554247432705</v>
      </c>
      <c r="F27" s="27">
        <v>8.652755435016557E-2</v>
      </c>
      <c r="G27" s="27">
        <v>5.1026769208358136E-2</v>
      </c>
      <c r="H27" s="27">
        <v>-4.4097318179349143E-2</v>
      </c>
    </row>
    <row r="28" spans="2:8">
      <c r="C28" s="34">
        <v>0.03</v>
      </c>
      <c r="D28" s="27">
        <v>0.20189689109826658</v>
      </c>
      <c r="E28" s="27">
        <v>0.16857203568786194</v>
      </c>
      <c r="F28" s="27">
        <v>0.11513901695532303</v>
      </c>
      <c r="G28" s="27">
        <v>8.2967924050485919E-2</v>
      </c>
      <c r="H28" s="27">
        <v>3.4205629261463422E-4</v>
      </c>
    </row>
    <row r="29" spans="2:8">
      <c r="C29" s="34">
        <v>0.04</v>
      </c>
      <c r="D29" s="27">
        <v>0.22311623755288368</v>
      </c>
      <c r="E29" s="27">
        <v>0.19168186435047674</v>
      </c>
      <c r="F29" s="27">
        <v>0.14191845108476575</v>
      </c>
      <c r="G29" s="27">
        <v>0.11242777279367577</v>
      </c>
      <c r="H29" s="27">
        <v>3.894479535827311E-2</v>
      </c>
    </row>
    <row r="30" spans="2:8">
      <c r="C30" s="34">
        <v>0.05</v>
      </c>
      <c r="D30" s="27">
        <v>0.2435814382511674</v>
      </c>
      <c r="E30" s="27">
        <v>0.21381071336986457</v>
      </c>
      <c r="F30" s="27">
        <v>0.16718451473546891</v>
      </c>
      <c r="G30" s="27">
        <v>0.13990728197384472</v>
      </c>
      <c r="H30" s="27">
        <v>7.3472855974876294E-2</v>
      </c>
    </row>
    <row r="31" spans="2:8">
      <c r="C31" s="34">
        <v>0.06</v>
      </c>
      <c r="D31" s="27">
        <v>0.26337614650093499</v>
      </c>
      <c r="E31" s="27">
        <v>0.23508297705873593</v>
      </c>
      <c r="F31" s="27">
        <v>0.19117598439826833</v>
      </c>
      <c r="G31" s="27">
        <v>0.16576359621669812</v>
      </c>
      <c r="H31" s="27">
        <v>0.10496683855983746</v>
      </c>
    </row>
    <row r="32" spans="2:8">
      <c r="C32" s="34">
        <v>7.0000000000000007E-2</v>
      </c>
      <c r="D32" s="27">
        <v>0.28257022072234839</v>
      </c>
      <c r="E32" s="27">
        <v>0.25559978798428262</v>
      </c>
      <c r="F32" s="27">
        <v>0.21407691752417701</v>
      </c>
      <c r="G32" s="27">
        <v>0.19026132315526678</v>
      </c>
      <c r="H32" s="27">
        <v>0.13409896850386493</v>
      </c>
    </row>
    <row r="33" spans="3:8">
      <c r="C33" s="34">
        <v>0.08</v>
      </c>
      <c r="D33" s="27">
        <v>0.30122266199665604</v>
      </c>
      <c r="E33" s="27">
        <v>0.27544459499034457</v>
      </c>
      <c r="F33" s="27">
        <v>0.23603251784446044</v>
      </c>
      <c r="G33" s="27">
        <v>0.21360258051421521</v>
      </c>
      <c r="H33" s="27">
        <v>0.16133167933081261</v>
      </c>
    </row>
    <row r="34" spans="3:8">
      <c r="C34" s="34">
        <v>0.09</v>
      </c>
      <c r="D34" s="27">
        <v>0.31938379953047091</v>
      </c>
      <c r="E34" s="27">
        <v>0.29468714349407499</v>
      </c>
      <c r="F34" s="27">
        <v>0.25715957231879716</v>
      </c>
      <c r="G34" s="27">
        <v>0.23594562591064361</v>
      </c>
      <c r="H34" s="27">
        <v>0.18699829247763922</v>
      </c>
    </row>
    <row r="35" spans="3:8">
      <c r="C35" s="34">
        <v>0.1</v>
      </c>
      <c r="D35" s="27">
        <v>0.33709694572461402</v>
      </c>
      <c r="E35" s="27">
        <v>0.31338638182646528</v>
      </c>
      <c r="F35" s="27">
        <v>0.27755356255426755</v>
      </c>
      <c r="G35" s="27">
        <v>0.25741694545978677</v>
      </c>
      <c r="H35" s="27">
        <v>0.2113479041382802</v>
      </c>
    </row>
  </sheetData>
  <mergeCells count="1">
    <mergeCell ref="B2: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zoomScale="98" zoomScaleNormal="98" workbookViewId="0">
      <selection activeCell="B13" sqref="B13"/>
    </sheetView>
  </sheetViews>
  <sheetFormatPr baseColWidth="10" defaultRowHeight="15"/>
  <cols>
    <col min="1" max="1" width="2.140625" customWidth="1"/>
    <col min="2" max="2" width="8" customWidth="1"/>
    <col min="3" max="8" width="12.140625" customWidth="1"/>
  </cols>
  <sheetData>
    <row r="1" spans="1:8">
      <c r="A1" s="25" t="s">
        <v>35</v>
      </c>
    </row>
    <row r="2" spans="1:8" ht="21.75">
      <c r="B2" s="59" t="s">
        <v>39</v>
      </c>
      <c r="C2" s="59"/>
      <c r="D2" s="59"/>
      <c r="E2" s="59"/>
      <c r="F2" s="59"/>
      <c r="G2" s="59"/>
      <c r="H2" s="59"/>
    </row>
    <row r="4" spans="1:8" ht="15.75">
      <c r="B4" s="39" t="s">
        <v>10</v>
      </c>
      <c r="C4" s="3"/>
      <c r="D4" s="6">
        <v>2010</v>
      </c>
      <c r="E4" s="6">
        <v>2011</v>
      </c>
      <c r="F4" s="6">
        <v>2012</v>
      </c>
      <c r="G4" s="6">
        <v>2013</v>
      </c>
      <c r="H4" s="7">
        <v>2014</v>
      </c>
    </row>
    <row r="5" spans="1:8" ht="9" customHeight="1">
      <c r="C5" s="3"/>
      <c r="D5" s="3"/>
      <c r="E5" s="3"/>
      <c r="F5" s="3"/>
      <c r="G5" s="3"/>
    </row>
    <row r="6" spans="1:8" ht="15.75">
      <c r="C6" s="4" t="s">
        <v>0</v>
      </c>
      <c r="D6" s="40">
        <f>SUBTOTAL(9,D7:D8)</f>
        <v>180000</v>
      </c>
      <c r="E6" s="40">
        <f t="shared" ref="E6:H6" si="0">SUBTOTAL(9,E7:E8)</f>
        <v>186600</v>
      </c>
      <c r="F6" s="40">
        <f t="shared" si="0"/>
        <v>193602</v>
      </c>
      <c r="G6" s="40">
        <f t="shared" si="0"/>
        <v>201023.94</v>
      </c>
      <c r="H6" s="41">
        <f t="shared" si="0"/>
        <v>208884.7218</v>
      </c>
    </row>
    <row r="7" spans="1:8">
      <c r="B7" s="2">
        <v>0.05</v>
      </c>
      <c r="C7" s="3" t="s">
        <v>1</v>
      </c>
      <c r="D7" s="5">
        <v>150000</v>
      </c>
      <c r="E7" s="5">
        <f>+D7*(1+$B7)</f>
        <v>157500</v>
      </c>
      <c r="F7" s="5">
        <f t="shared" ref="F7:H8" si="1">+E7*(1+$B7)</f>
        <v>165375</v>
      </c>
      <c r="G7" s="5">
        <f t="shared" si="1"/>
        <v>173643.75</v>
      </c>
      <c r="H7" s="1">
        <f t="shared" si="1"/>
        <v>182325.9375</v>
      </c>
    </row>
    <row r="8" spans="1:8">
      <c r="B8" s="2">
        <v>-0.03</v>
      </c>
      <c r="C8" s="3" t="s">
        <v>2</v>
      </c>
      <c r="D8" s="5">
        <v>30000</v>
      </c>
      <c r="E8" s="5">
        <f>+D8*(1+$B8)</f>
        <v>29100</v>
      </c>
      <c r="F8" s="5">
        <f t="shared" si="1"/>
        <v>28227</v>
      </c>
      <c r="G8" s="5">
        <f t="shared" si="1"/>
        <v>27380.19</v>
      </c>
      <c r="H8" s="1">
        <f t="shared" si="1"/>
        <v>26558.784299999999</v>
      </c>
    </row>
    <row r="9" spans="1:8">
      <c r="C9" s="3"/>
      <c r="D9" s="5"/>
      <c r="E9" s="5"/>
      <c r="F9" s="5"/>
      <c r="G9" s="5"/>
      <c r="H9" s="1"/>
    </row>
    <row r="10" spans="1:8" ht="15.75">
      <c r="C10" s="4" t="s">
        <v>3</v>
      </c>
      <c r="D10" s="40">
        <f>SUBTOTAL(9,D11:D13)</f>
        <v>-135000</v>
      </c>
      <c r="E10" s="40">
        <f t="shared" ref="E10:H10" si="2">SUBTOTAL(9,E11:E13)</f>
        <v>-144950</v>
      </c>
      <c r="F10" s="40">
        <f t="shared" si="2"/>
        <v>-155773.5</v>
      </c>
      <c r="G10" s="40">
        <f t="shared" si="2"/>
        <v>-167553.45500000002</v>
      </c>
      <c r="H10" s="41">
        <f t="shared" si="2"/>
        <v>-180380.94615000003</v>
      </c>
    </row>
    <row r="11" spans="1:8">
      <c r="B11" s="2">
        <v>0.1</v>
      </c>
      <c r="C11" s="3" t="s">
        <v>4</v>
      </c>
      <c r="D11" s="5">
        <v>-80000</v>
      </c>
      <c r="E11" s="5">
        <f t="shared" ref="E11:H13" si="3">+D11*(1+$B11)</f>
        <v>-88000</v>
      </c>
      <c r="F11" s="5">
        <f t="shared" si="3"/>
        <v>-96800.000000000015</v>
      </c>
      <c r="G11" s="5">
        <f t="shared" si="3"/>
        <v>-106480.00000000003</v>
      </c>
      <c r="H11" s="1">
        <f t="shared" si="3"/>
        <v>-117128.00000000004</v>
      </c>
    </row>
    <row r="12" spans="1:8">
      <c r="B12" s="2">
        <v>0.03</v>
      </c>
      <c r="C12" s="3" t="s">
        <v>5</v>
      </c>
      <c r="D12" s="5">
        <v>-40000</v>
      </c>
      <c r="E12" s="5">
        <f t="shared" si="3"/>
        <v>-41200</v>
      </c>
      <c r="F12" s="5">
        <f t="shared" si="3"/>
        <v>-42436</v>
      </c>
      <c r="G12" s="5">
        <f t="shared" si="3"/>
        <v>-43709.08</v>
      </c>
      <c r="H12" s="1">
        <f t="shared" si="3"/>
        <v>-45020.352400000003</v>
      </c>
    </row>
    <row r="13" spans="1:8">
      <c r="B13" s="2">
        <v>0.05</v>
      </c>
      <c r="C13" s="3" t="s">
        <v>6</v>
      </c>
      <c r="D13" s="5">
        <v>-15000</v>
      </c>
      <c r="E13" s="5">
        <f t="shared" si="3"/>
        <v>-15750</v>
      </c>
      <c r="F13" s="5">
        <f t="shared" si="3"/>
        <v>-16537.5</v>
      </c>
      <c r="G13" s="5">
        <f t="shared" si="3"/>
        <v>-17364.375</v>
      </c>
      <c r="H13" s="1">
        <f t="shared" si="3"/>
        <v>-18232.59375</v>
      </c>
    </row>
    <row r="14" spans="1:8">
      <c r="C14" s="3"/>
      <c r="D14" s="5"/>
      <c r="E14" s="5"/>
      <c r="F14" s="5"/>
      <c r="G14" s="5"/>
      <c r="H14" s="1"/>
    </row>
    <row r="15" spans="1:8" ht="15.75">
      <c r="C15" s="4" t="s">
        <v>46</v>
      </c>
      <c r="D15" s="40">
        <f>SUBTOTAL(9,D6:D14)</f>
        <v>45000</v>
      </c>
      <c r="E15" s="40">
        <f t="shared" ref="E15:H15" si="4">SUBTOTAL(9,E6:E14)</f>
        <v>41650</v>
      </c>
      <c r="F15" s="40">
        <f t="shared" si="4"/>
        <v>37828.499999999985</v>
      </c>
      <c r="G15" s="40">
        <f t="shared" si="4"/>
        <v>33470.484999999971</v>
      </c>
      <c r="H15" s="41">
        <f t="shared" si="4"/>
        <v>28503.775649999952</v>
      </c>
    </row>
    <row r="16" spans="1:8">
      <c r="C16" s="3"/>
      <c r="D16" s="5"/>
      <c r="E16" s="5"/>
      <c r="F16" s="5"/>
      <c r="G16" s="5"/>
      <c r="H16" s="1"/>
    </row>
    <row r="17" spans="2:8" ht="15.75">
      <c r="C17" s="4" t="s">
        <v>7</v>
      </c>
      <c r="D17" s="5">
        <f>35%*BENEFICIO</f>
        <v>15749.999999999998</v>
      </c>
      <c r="E17" s="5">
        <f>35%*BENEFICIO</f>
        <v>14577.499999999998</v>
      </c>
      <c r="F17" s="5">
        <f>35%*BENEFICIO</f>
        <v>13239.974999999995</v>
      </c>
      <c r="G17" s="5">
        <f>35%*BENEFICIO</f>
        <v>11714.66974999999</v>
      </c>
      <c r="H17" s="30">
        <f>35%*BENEFICIO</f>
        <v>9976.3214774999833</v>
      </c>
    </row>
    <row r="18" spans="2:8" ht="15.75">
      <c r="C18" s="4" t="s">
        <v>8</v>
      </c>
      <c r="D18" s="5">
        <f>+D15-D17</f>
        <v>29250</v>
      </c>
      <c r="E18" s="5">
        <f t="shared" ref="E18:H18" si="5">+E15-E17</f>
        <v>27072.5</v>
      </c>
      <c r="F18" s="5">
        <f t="shared" si="5"/>
        <v>24588.524999999991</v>
      </c>
      <c r="G18" s="5">
        <f t="shared" si="5"/>
        <v>21755.815249999981</v>
      </c>
      <c r="H18" s="1">
        <f t="shared" si="5"/>
        <v>18527.454172499969</v>
      </c>
    </row>
    <row r="19" spans="2:8">
      <c r="C19" s="3"/>
      <c r="D19" s="5"/>
      <c r="E19" s="5"/>
      <c r="F19" s="5"/>
      <c r="G19" s="5"/>
      <c r="H19" s="1"/>
    </row>
    <row r="20" spans="2:8" ht="15.75">
      <c r="C20" s="4" t="s">
        <v>9</v>
      </c>
      <c r="D20" s="31">
        <f>+D18</f>
        <v>29250</v>
      </c>
      <c r="E20" s="31">
        <f t="shared" ref="E20:H20" si="6">+E18</f>
        <v>27072.5</v>
      </c>
      <c r="F20" s="31">
        <f t="shared" si="6"/>
        <v>24588.524999999991</v>
      </c>
      <c r="G20" s="31">
        <f t="shared" si="6"/>
        <v>21755.815249999981</v>
      </c>
      <c r="H20" s="32">
        <f t="shared" si="6"/>
        <v>18527.454172499969</v>
      </c>
    </row>
    <row r="21" spans="2:8" ht="15.75" thickBot="1"/>
    <row r="22" spans="2:8" ht="33" thickTop="1" thickBot="1">
      <c r="B22" s="33" t="s">
        <v>41</v>
      </c>
      <c r="C22" s="42">
        <v>-100000</v>
      </c>
      <c r="D22" s="43">
        <f>+D20</f>
        <v>29250</v>
      </c>
      <c r="E22" s="43">
        <f t="shared" ref="E22:H22" si="7">+E20</f>
        <v>27072.5</v>
      </c>
      <c r="F22" s="43">
        <f t="shared" si="7"/>
        <v>24588.524999999991</v>
      </c>
      <c r="G22" s="43">
        <f t="shared" si="7"/>
        <v>21755.815249999981</v>
      </c>
      <c r="H22" s="44">
        <f t="shared" si="7"/>
        <v>18527.454172499969</v>
      </c>
    </row>
    <row r="23" spans="2:8" ht="15.75" thickTop="1"/>
    <row r="24" spans="2:8">
      <c r="C24" s="35">
        <v>0.06</v>
      </c>
      <c r="D24" s="36">
        <f>+NPV(C24,D20:H20)+C22</f>
        <v>3411.2029271528299</v>
      </c>
    </row>
    <row r="25" spans="2:8">
      <c r="C25" s="37" t="s">
        <v>11</v>
      </c>
      <c r="D25" s="38">
        <f>IRR(C22:H22)</f>
        <v>7.3472855974876294E-2</v>
      </c>
    </row>
    <row r="27" spans="2:8">
      <c r="D27" s="45" t="s">
        <v>13</v>
      </c>
      <c r="E27" s="45" t="s">
        <v>2</v>
      </c>
      <c r="F27" s="45" t="s">
        <v>4</v>
      </c>
      <c r="G27" s="45" t="s">
        <v>14</v>
      </c>
      <c r="H27" s="45" t="s">
        <v>6</v>
      </c>
    </row>
    <row r="28" spans="2:8">
      <c r="B28" s="60" t="s">
        <v>36</v>
      </c>
      <c r="C28" s="61"/>
      <c r="D28" s="8">
        <v>0.1</v>
      </c>
      <c r="E28" s="8">
        <v>0.02</v>
      </c>
      <c r="F28" s="8">
        <v>0.05</v>
      </c>
      <c r="G28" s="8">
        <v>0.04</v>
      </c>
      <c r="H28" s="8">
        <v>0.06</v>
      </c>
    </row>
    <row r="29" spans="2:8">
      <c r="B29" s="60" t="s">
        <v>37</v>
      </c>
      <c r="C29" s="61"/>
      <c r="D29" s="8">
        <v>0.05</v>
      </c>
      <c r="E29" s="8">
        <v>-0.03</v>
      </c>
      <c r="F29" s="8">
        <v>0.1</v>
      </c>
      <c r="G29" s="8">
        <v>0.03</v>
      </c>
      <c r="H29" s="8">
        <v>0.05</v>
      </c>
    </row>
    <row r="30" spans="2:8">
      <c r="B30" s="60" t="s">
        <v>38</v>
      </c>
      <c r="C30" s="61"/>
      <c r="D30" s="8">
        <v>0.02</v>
      </c>
      <c r="E30" s="8">
        <v>-0.04</v>
      </c>
      <c r="F30" s="8">
        <v>0.12</v>
      </c>
      <c r="G30" s="8">
        <v>0.02</v>
      </c>
      <c r="H30" s="8">
        <v>0.08</v>
      </c>
    </row>
  </sheetData>
  <scenarios current="1" sqref="D24:D25">
    <scenario name="Optimista" locked="1" count="5" user="webmaster" comment="Creado por webmaster el 04/12/2009">
      <inputCells r="B7" val="0,1" numFmtId="9"/>
      <inputCells r="B8" val="0,02" numFmtId="9"/>
      <inputCells r="B11" val="0,05" numFmtId="9"/>
      <inputCells r="B12" val="0,04" numFmtId="9"/>
      <inputCells r="B13" val="0,06" numFmtId="9"/>
    </scenario>
    <scenario name="Medio" locked="1" count="5" user="webmaster" comment="Creado por webmaster el 04/12/2009">
      <inputCells r="B7" val="0,05" numFmtId="9"/>
      <inputCells r="B8" val="-0,03" numFmtId="9"/>
      <inputCells r="B11" val="0,1" numFmtId="9"/>
      <inputCells r="B12" val="0,03" numFmtId="9"/>
      <inputCells r="B13" val="0,05" numFmtId="9"/>
    </scenario>
    <scenario name="Pesimista" locked="1" count="5" user="webmaster" comment="Creado por w el 04/12/2009">
      <inputCells r="B7" val="0,02" numFmtId="9"/>
      <inputCells r="B8" val="-0,04" numFmtId="9"/>
      <inputCells r="B11" val="0,12" numFmtId="9"/>
      <inputCells r="B12" val="0,02" numFmtId="9"/>
      <inputCells r="B13" val="0,08" numFmtId="9"/>
    </scenario>
  </scenarios>
  <mergeCells count="4">
    <mergeCell ref="B2:H2"/>
    <mergeCell ref="B28:C28"/>
    <mergeCell ref="B29:C29"/>
    <mergeCell ref="B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6"/>
  <sheetViews>
    <sheetView showGridLines="0" workbookViewId="0">
      <selection activeCell="G13" sqref="G13"/>
    </sheetView>
  </sheetViews>
  <sheetFormatPr baseColWidth="10" defaultRowHeight="15" outlineLevelRow="1" outlineLevelCol="1"/>
  <cols>
    <col min="1" max="1" width="1.85546875" customWidth="1"/>
    <col min="3" max="3" width="6.28515625" customWidth="1"/>
    <col min="4" max="7" width="14.5703125" bestFit="1" customWidth="1" outlineLevel="1"/>
  </cols>
  <sheetData>
    <row r="1" spans="2:7" ht="15.75" thickBot="1"/>
    <row r="2" spans="2:7" ht="15.75">
      <c r="B2" s="14" t="s">
        <v>26</v>
      </c>
      <c r="C2" s="14"/>
      <c r="D2" s="19"/>
      <c r="E2" s="19"/>
      <c r="F2" s="19"/>
      <c r="G2" s="19"/>
    </row>
    <row r="3" spans="2:7" ht="15.75" collapsed="1">
      <c r="B3" s="13"/>
      <c r="C3" s="13"/>
      <c r="D3" s="20" t="s">
        <v>28</v>
      </c>
      <c r="E3" s="20" t="s">
        <v>22</v>
      </c>
      <c r="F3" s="20" t="s">
        <v>24</v>
      </c>
      <c r="G3" s="20" t="s">
        <v>25</v>
      </c>
    </row>
    <row r="4" spans="2:7" ht="33.75" hidden="1" outlineLevel="1">
      <c r="B4" s="16"/>
      <c r="C4" s="16"/>
      <c r="D4" s="9"/>
      <c r="E4" s="22" t="s">
        <v>23</v>
      </c>
      <c r="F4" s="22" t="s">
        <v>23</v>
      </c>
      <c r="G4" s="22" t="s">
        <v>23</v>
      </c>
    </row>
    <row r="5" spans="2:7">
      <c r="B5" s="17" t="s">
        <v>27</v>
      </c>
      <c r="C5" s="17"/>
      <c r="D5" s="15"/>
      <c r="E5" s="15"/>
      <c r="F5" s="15"/>
      <c r="G5" s="15"/>
    </row>
    <row r="6" spans="2:7" outlineLevel="1">
      <c r="B6" s="16"/>
      <c r="C6" s="16" t="s">
        <v>15</v>
      </c>
      <c r="D6" s="10">
        <v>0.05</v>
      </c>
      <c r="E6" s="21">
        <v>0.1</v>
      </c>
      <c r="F6" s="21">
        <v>0.05</v>
      </c>
      <c r="G6" s="21">
        <v>0.02</v>
      </c>
    </row>
    <row r="7" spans="2:7" outlineLevel="1">
      <c r="B7" s="16"/>
      <c r="C7" s="16" t="s">
        <v>16</v>
      </c>
      <c r="D7" s="10">
        <v>-0.03</v>
      </c>
      <c r="E7" s="21">
        <v>0.02</v>
      </c>
      <c r="F7" s="21">
        <v>-0.03</v>
      </c>
      <c r="G7" s="21">
        <v>-0.04</v>
      </c>
    </row>
    <row r="8" spans="2:7" outlineLevel="1">
      <c r="B8" s="16"/>
      <c r="C8" s="16" t="s">
        <v>17</v>
      </c>
      <c r="D8" s="10">
        <v>0.1</v>
      </c>
      <c r="E8" s="21">
        <v>0.05</v>
      </c>
      <c r="F8" s="21">
        <v>0.1</v>
      </c>
      <c r="G8" s="21">
        <v>0.12</v>
      </c>
    </row>
    <row r="9" spans="2:7" outlineLevel="1">
      <c r="B9" s="16"/>
      <c r="C9" s="16" t="s">
        <v>18</v>
      </c>
      <c r="D9" s="10">
        <v>0.03</v>
      </c>
      <c r="E9" s="21">
        <v>0.04</v>
      </c>
      <c r="F9" s="21">
        <v>0.03</v>
      </c>
      <c r="G9" s="21">
        <v>0.02</v>
      </c>
    </row>
    <row r="10" spans="2:7" outlineLevel="1">
      <c r="B10" s="16"/>
      <c r="C10" s="16" t="s">
        <v>19</v>
      </c>
      <c r="D10" s="10">
        <v>0.05</v>
      </c>
      <c r="E10" s="21">
        <v>0.06</v>
      </c>
      <c r="F10" s="21">
        <v>0.05</v>
      </c>
      <c r="G10" s="21">
        <v>0.08</v>
      </c>
    </row>
    <row r="11" spans="2:7">
      <c r="B11" s="17" t="s">
        <v>29</v>
      </c>
      <c r="C11" s="17"/>
      <c r="D11" s="15"/>
      <c r="E11" s="15"/>
      <c r="F11" s="15"/>
      <c r="G11" s="15"/>
    </row>
    <row r="12" spans="2:7" outlineLevel="1">
      <c r="B12" s="16"/>
      <c r="C12" s="16" t="s">
        <v>20</v>
      </c>
      <c r="D12" s="11">
        <v>3411.2029271528299</v>
      </c>
      <c r="E12" s="11">
        <v>76457.357408679702</v>
      </c>
      <c r="F12" s="11">
        <v>3411.2029271528299</v>
      </c>
      <c r="G12" s="11">
        <v>-33486.298984336601</v>
      </c>
    </row>
    <row r="13" spans="2:7" ht="15.75" outlineLevel="1" thickBot="1">
      <c r="B13" s="18"/>
      <c r="C13" s="18" t="s">
        <v>21</v>
      </c>
      <c r="D13" s="12">
        <v>7.34728559748761E-2</v>
      </c>
      <c r="E13" s="12">
        <v>0.27792470767257799</v>
      </c>
      <c r="F13" s="12">
        <v>7.34728559748761E-2</v>
      </c>
      <c r="G13" s="12">
        <v>-0.133687585429902</v>
      </c>
    </row>
    <row r="14" spans="2:7">
      <c r="B14" t="s">
        <v>30</v>
      </c>
    </row>
    <row r="15" spans="2:7">
      <c r="B15" t="s">
        <v>31</v>
      </c>
    </row>
    <row r="16" spans="2:7">
      <c r="B1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3"/>
  <sheetViews>
    <sheetView showGridLines="0" topLeftCell="A5" workbookViewId="0">
      <selection activeCell="B6" sqref="B6:C6"/>
    </sheetView>
  </sheetViews>
  <sheetFormatPr baseColWidth="10" defaultRowHeight="15" outlineLevelRow="1" outlineLevelCol="1"/>
  <cols>
    <col min="1" max="1" width="2.42578125" customWidth="1"/>
    <col min="3" max="3" width="11" bestFit="1" customWidth="1"/>
    <col min="4" max="6" width="14.5703125" customWidth="1" outlineLevel="1"/>
  </cols>
  <sheetData>
    <row r="1" spans="2:6" ht="15.75" thickBot="1"/>
    <row r="2" spans="2:6" ht="15.75">
      <c r="B2" s="14" t="s">
        <v>26</v>
      </c>
      <c r="C2" s="14"/>
      <c r="D2" s="19"/>
      <c r="E2" s="19"/>
      <c r="F2" s="19"/>
    </row>
    <row r="3" spans="2:6" ht="15.75" collapsed="1">
      <c r="B3" s="13"/>
      <c r="C3" s="13"/>
      <c r="D3" s="20" t="s">
        <v>22</v>
      </c>
      <c r="E3" s="20" t="s">
        <v>24</v>
      </c>
      <c r="F3" s="20" t="s">
        <v>25</v>
      </c>
    </row>
    <row r="4" spans="2:6" ht="33.75" hidden="1" outlineLevel="1">
      <c r="B4" s="16"/>
      <c r="C4" s="16"/>
      <c r="D4" s="22" t="s">
        <v>23</v>
      </c>
      <c r="E4" s="22" t="s">
        <v>23</v>
      </c>
      <c r="F4" s="22" t="s">
        <v>23</v>
      </c>
    </row>
    <row r="5" spans="2:6">
      <c r="B5" s="23" t="s">
        <v>33</v>
      </c>
      <c r="C5" s="17"/>
      <c r="D5" s="15"/>
      <c r="E5" s="15"/>
      <c r="F5" s="15"/>
    </row>
    <row r="6" spans="2:6" outlineLevel="1">
      <c r="B6" s="62" t="s">
        <v>13</v>
      </c>
      <c r="C6" s="63"/>
      <c r="D6" s="21">
        <v>0.1</v>
      </c>
      <c r="E6" s="21">
        <v>0.05</v>
      </c>
      <c r="F6" s="21">
        <v>0.02</v>
      </c>
    </row>
    <row r="7" spans="2:6" outlineLevel="1">
      <c r="B7" s="64" t="s">
        <v>2</v>
      </c>
      <c r="C7" s="65"/>
      <c r="D7" s="21">
        <v>0.02</v>
      </c>
      <c r="E7" s="21">
        <v>-0.03</v>
      </c>
      <c r="F7" s="21">
        <v>-0.04</v>
      </c>
    </row>
    <row r="8" spans="2:6" outlineLevel="1">
      <c r="B8" s="64" t="s">
        <v>4</v>
      </c>
      <c r="C8" s="65"/>
      <c r="D8" s="21">
        <v>0.05</v>
      </c>
      <c r="E8" s="21">
        <v>0.1</v>
      </c>
      <c r="F8" s="21">
        <v>0.12</v>
      </c>
    </row>
    <row r="9" spans="2:6" outlineLevel="1">
      <c r="B9" s="64" t="s">
        <v>14</v>
      </c>
      <c r="C9" s="65"/>
      <c r="D9" s="21">
        <v>0.04</v>
      </c>
      <c r="E9" s="21">
        <v>0.03</v>
      </c>
      <c r="F9" s="21">
        <v>0.02</v>
      </c>
    </row>
    <row r="10" spans="2:6" outlineLevel="1">
      <c r="B10" s="66" t="s">
        <v>6</v>
      </c>
      <c r="C10" s="67"/>
      <c r="D10" s="21">
        <v>0.06</v>
      </c>
      <c r="E10" s="21">
        <v>0.05</v>
      </c>
      <c r="F10" s="21">
        <v>0.08</v>
      </c>
    </row>
    <row r="11" spans="2:6">
      <c r="B11" s="24" t="s">
        <v>34</v>
      </c>
      <c r="C11" s="17"/>
      <c r="D11" s="15"/>
      <c r="E11" s="15"/>
      <c r="F11" s="15"/>
    </row>
    <row r="12" spans="2:6" outlineLevel="1">
      <c r="B12" s="16"/>
      <c r="C12" s="16" t="s">
        <v>12</v>
      </c>
      <c r="D12" s="11">
        <v>76457.357408679702</v>
      </c>
      <c r="E12" s="11">
        <v>3411.2029271528299</v>
      </c>
      <c r="F12" s="11">
        <v>-33486.298984336601</v>
      </c>
    </row>
    <row r="13" spans="2:6" ht="15.75" outlineLevel="1" thickBot="1">
      <c r="B13" s="18"/>
      <c r="C13" s="18" t="s">
        <v>11</v>
      </c>
      <c r="D13" s="12">
        <v>0.27792470767257799</v>
      </c>
      <c r="E13" s="12">
        <v>7.34728559748761E-2</v>
      </c>
      <c r="F13" s="12">
        <v>-0.133687585429902</v>
      </c>
    </row>
  </sheetData>
  <mergeCells count="5"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2"/>
  <sheetViews>
    <sheetView showGridLines="0" workbookViewId="0">
      <selection activeCell="C7" sqref="C7"/>
    </sheetView>
  </sheetViews>
  <sheetFormatPr baseColWidth="10" defaultRowHeight="15" outlineLevelRow="1" outlineLevelCol="1"/>
  <cols>
    <col min="3" max="3" width="7.140625" customWidth="1"/>
    <col min="4" max="6" width="14.5703125" bestFit="1" customWidth="1" outlineLevel="1"/>
  </cols>
  <sheetData>
    <row r="1" spans="2:6" ht="15.75" thickBot="1"/>
    <row r="2" spans="2:6" ht="15.75">
      <c r="B2" s="70" t="s">
        <v>54</v>
      </c>
      <c r="C2" s="70"/>
      <c r="D2" s="19"/>
      <c r="E2" s="19"/>
      <c r="F2" s="19"/>
    </row>
    <row r="3" spans="2:6" ht="15.75" collapsed="1">
      <c r="B3" s="69"/>
      <c r="C3" s="69"/>
      <c r="D3" s="20" t="s">
        <v>28</v>
      </c>
      <c r="E3" s="20" t="s">
        <v>51</v>
      </c>
      <c r="F3" s="20" t="s">
        <v>53</v>
      </c>
    </row>
    <row r="4" spans="2:6" ht="33.75" hidden="1" outlineLevel="1">
      <c r="B4" s="71"/>
      <c r="C4" s="71"/>
      <c r="D4" s="9"/>
      <c r="E4" s="22" t="s">
        <v>52</v>
      </c>
      <c r="F4" s="22" t="s">
        <v>52</v>
      </c>
    </row>
    <row r="5" spans="2:6">
      <c r="B5" s="72" t="s">
        <v>27</v>
      </c>
      <c r="C5" s="72"/>
      <c r="D5" s="15"/>
      <c r="E5" s="15"/>
      <c r="F5" s="15"/>
    </row>
    <row r="6" spans="2:6" outlineLevel="1">
      <c r="B6" s="71"/>
      <c r="C6" s="71" t="s">
        <v>47</v>
      </c>
      <c r="D6" s="9">
        <v>15000</v>
      </c>
      <c r="E6" s="74">
        <v>30000</v>
      </c>
      <c r="F6" s="74">
        <v>10000</v>
      </c>
    </row>
    <row r="7" spans="2:6" outlineLevel="1">
      <c r="B7" s="71"/>
      <c r="C7" s="71" t="s">
        <v>48</v>
      </c>
      <c r="D7" s="9">
        <v>2000</v>
      </c>
      <c r="E7" s="74">
        <v>3500</v>
      </c>
      <c r="F7" s="74">
        <v>1700</v>
      </c>
    </row>
    <row r="8" spans="2:6">
      <c r="B8" s="72" t="s">
        <v>29</v>
      </c>
      <c r="C8" s="72"/>
      <c r="D8" s="15"/>
      <c r="E8" s="15"/>
      <c r="F8" s="15"/>
    </row>
    <row r="9" spans="2:6" ht="15.75" outlineLevel="1" thickBot="1">
      <c r="B9" s="73"/>
      <c r="C9" s="73" t="s">
        <v>50</v>
      </c>
      <c r="D9" s="68">
        <v>13000</v>
      </c>
      <c r="E9" s="68">
        <v>26500</v>
      </c>
      <c r="F9" s="68">
        <v>8300</v>
      </c>
    </row>
    <row r="10" spans="2:6">
      <c r="B10" t="s">
        <v>30</v>
      </c>
    </row>
    <row r="11" spans="2:6">
      <c r="B11" t="s">
        <v>31</v>
      </c>
    </row>
    <row r="12" spans="2:6">
      <c r="B1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tabSelected="1" workbookViewId="0"/>
  </sheetViews>
  <sheetFormatPr baseColWidth="10" defaultRowHeight="15" outlineLevelRow="1" outlineLevelCol="1"/>
  <cols>
    <col min="3" max="3" width="7.140625" customWidth="1"/>
    <col min="4" max="7" width="14.5703125" bestFit="1" customWidth="1" outlineLevel="1"/>
  </cols>
  <sheetData>
    <row r="1" spans="2:7" ht="15.75" thickBot="1"/>
    <row r="2" spans="2:7" ht="15.75">
      <c r="B2" s="70" t="s">
        <v>54</v>
      </c>
      <c r="C2" s="70"/>
      <c r="D2" s="19"/>
      <c r="E2" s="19"/>
      <c r="F2" s="19"/>
      <c r="G2" s="19"/>
    </row>
    <row r="3" spans="2:7" ht="15.75" collapsed="1">
      <c r="B3" s="69"/>
      <c r="C3" s="69"/>
      <c r="D3" s="20" t="s">
        <v>28</v>
      </c>
      <c r="E3" s="20" t="s">
        <v>51</v>
      </c>
      <c r="F3" s="20" t="s">
        <v>53</v>
      </c>
      <c r="G3" s="20" t="s">
        <v>24</v>
      </c>
    </row>
    <row r="4" spans="2:7" ht="33.75" hidden="1" outlineLevel="1">
      <c r="B4" s="71"/>
      <c r="C4" s="71"/>
      <c r="D4" s="9"/>
      <c r="E4" s="22" t="s">
        <v>52</v>
      </c>
      <c r="F4" s="22" t="s">
        <v>52</v>
      </c>
      <c r="G4" s="22" t="s">
        <v>52</v>
      </c>
    </row>
    <row r="5" spans="2:7">
      <c r="B5" s="72" t="s">
        <v>27</v>
      </c>
      <c r="C5" s="72"/>
      <c r="D5" s="15"/>
      <c r="E5" s="15"/>
      <c r="F5" s="15"/>
      <c r="G5" s="15"/>
    </row>
    <row r="6" spans="2:7" outlineLevel="1">
      <c r="B6" s="71"/>
      <c r="C6" s="71" t="s">
        <v>47</v>
      </c>
      <c r="D6" s="9">
        <v>15000</v>
      </c>
      <c r="E6" s="74">
        <v>30000</v>
      </c>
      <c r="F6" s="74">
        <v>10000</v>
      </c>
      <c r="G6" s="74">
        <v>12000</v>
      </c>
    </row>
    <row r="7" spans="2:7" outlineLevel="1">
      <c r="B7" s="71"/>
      <c r="C7" s="71" t="s">
        <v>48</v>
      </c>
      <c r="D7" s="9">
        <v>2000</v>
      </c>
      <c r="E7" s="74">
        <v>3500</v>
      </c>
      <c r="F7" s="74">
        <v>1700</v>
      </c>
      <c r="G7" s="74">
        <v>3000</v>
      </c>
    </row>
    <row r="8" spans="2:7">
      <c r="B8" s="72" t="s">
        <v>29</v>
      </c>
      <c r="C8" s="72"/>
      <c r="D8" s="15"/>
      <c r="E8" s="15"/>
      <c r="F8" s="15"/>
      <c r="G8" s="15"/>
    </row>
    <row r="9" spans="2:7" ht="15.75" outlineLevel="1" thickBot="1">
      <c r="B9" s="73"/>
      <c r="C9" s="73" t="s">
        <v>50</v>
      </c>
      <c r="D9" s="68">
        <v>13000</v>
      </c>
      <c r="E9" s="68">
        <v>26500</v>
      </c>
      <c r="F9" s="68">
        <v>8300</v>
      </c>
      <c r="G9" s="68">
        <v>9000</v>
      </c>
    </row>
    <row r="10" spans="2:7">
      <c r="B10" t="s">
        <v>30</v>
      </c>
    </row>
    <row r="11" spans="2:7">
      <c r="B11" t="s">
        <v>31</v>
      </c>
    </row>
    <row r="12" spans="2:7">
      <c r="B1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baseColWidth="10" defaultRowHeight="15"/>
  <sheetData>
    <row r="2" spans="2:3">
      <c r="B2" t="s">
        <v>47</v>
      </c>
      <c r="C2">
        <v>15000</v>
      </c>
    </row>
    <row r="3" spans="2:3">
      <c r="B3" t="s">
        <v>48</v>
      </c>
      <c r="C3">
        <v>2000</v>
      </c>
    </row>
    <row r="4" spans="2:3">
      <c r="B4" t="s">
        <v>49</v>
      </c>
      <c r="C4">
        <f>C2-C3</f>
        <v>13000</v>
      </c>
    </row>
  </sheetData>
  <scenarios current="2" sqref="C4">
    <scenario name="Bueno" locked="1" count="2" user="Diana Aguilera Reyna" comment="Creado por Diana Aguilera Reyna el 24/01/2017">
      <inputCells r="C2" val="30000"/>
      <inputCells r="C3" val="3500"/>
    </scenario>
    <scenario name="Malo" locked="1" count="2" user="Diana Aguilera Reyna" comment="Creado por Diana Aguilera Reyna el 24/01/2017">
      <inputCells r="C2" val="10000"/>
      <inputCells r="C3" val="1700"/>
    </scenario>
    <scenario name="Medio" locked="1" count="2" user="Diana Aguilera Reyna" comment="Creado por Diana Aguilera Reyna el 24/01/2017">
      <inputCells r="C2" val="12000"/>
      <inputCells r="C3" val="3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6</vt:i4>
      </vt:variant>
    </vt:vector>
  </HeadingPairs>
  <TitlesOfParts>
    <vt:vector size="15" baseType="lpstr">
      <vt:lpstr>Presenta</vt:lpstr>
      <vt:lpstr>Hoja1</vt:lpstr>
      <vt:lpstr>Hoja2</vt:lpstr>
      <vt:lpstr>Hoja3</vt:lpstr>
      <vt:lpstr>Resumen de escenario</vt:lpstr>
      <vt:lpstr>Resumen de escenario Hoja 3</vt:lpstr>
      <vt:lpstr>Resumen del escenario</vt:lpstr>
      <vt:lpstr>Resumen del escenario 2</vt:lpstr>
      <vt:lpstr>Hoja4</vt:lpstr>
      <vt:lpstr>Hoja1!beneficio</vt:lpstr>
      <vt:lpstr>Hoja2!BENEFICIO</vt:lpstr>
      <vt:lpstr>Hoja3!BENEFICIO</vt:lpstr>
      <vt:lpstr>Costes</vt:lpstr>
      <vt:lpstr>Hoja1!ISS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Aparicio</dc:creator>
  <dc:description>www.excelavanzado.com</dc:description>
  <cp:lastModifiedBy>Diana Aguilera Reyna</cp:lastModifiedBy>
  <dcterms:created xsi:type="dcterms:W3CDTF">2009-11-13T11:45:40Z</dcterms:created>
  <dcterms:modified xsi:type="dcterms:W3CDTF">2017-01-24T11:31:16Z</dcterms:modified>
</cp:coreProperties>
</file>