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12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1" l="1"/>
  <c r="B36" i="1"/>
  <c r="L2" i="1"/>
  <c r="K2" i="1"/>
  <c r="J2" i="1"/>
  <c r="I2" i="1"/>
  <c r="H2" i="1"/>
  <c r="G2" i="1"/>
  <c r="B34" i="1"/>
  <c r="P8" i="1"/>
  <c r="P6" i="1"/>
  <c r="S27" i="1"/>
  <c r="R21" i="1"/>
  <c r="P2" i="1"/>
  <c r="P4" i="1"/>
  <c r="F25" i="1"/>
  <c r="G32" i="1"/>
  <c r="G27" i="1"/>
  <c r="I27" i="1"/>
  <c r="J27" i="1"/>
  <c r="K28" i="1"/>
  <c r="K29" i="1"/>
  <c r="K30" i="1"/>
  <c r="K31" i="1"/>
  <c r="K27" i="1"/>
  <c r="F21" i="1"/>
  <c r="I21" i="1"/>
  <c r="H21" i="1"/>
  <c r="J21" i="1"/>
  <c r="J22" i="1"/>
  <c r="J23" i="1"/>
  <c r="J24" i="1"/>
  <c r="E27" i="1" l="1"/>
  <c r="D27" i="1"/>
  <c r="D28" i="1"/>
  <c r="D29" i="1"/>
  <c r="D30" i="1"/>
  <c r="D31" i="1"/>
  <c r="C27" i="1"/>
  <c r="D21" i="1"/>
  <c r="C21" i="1"/>
  <c r="C22" i="1"/>
  <c r="C23" i="1"/>
  <c r="C24" i="1"/>
  <c r="E11" i="1"/>
  <c r="E12" i="1"/>
  <c r="E13" i="1"/>
  <c r="E14" i="1"/>
  <c r="E15" i="1"/>
  <c r="E16" i="1"/>
  <c r="E17" i="1"/>
  <c r="E18" i="1"/>
</calcChain>
</file>

<file path=xl/sharedStrings.xml><?xml version="1.0" encoding="utf-8"?>
<sst xmlns="http://schemas.openxmlformats.org/spreadsheetml/2006/main" count="86" uniqueCount="66">
  <si>
    <t>仪器误差/mm</t>
    <phoneticPr fontId="1" type="noConversion"/>
  </si>
  <si>
    <t>金属丝长度L/cm</t>
    <phoneticPr fontId="1" type="noConversion"/>
  </si>
  <si>
    <t>D/cm</t>
    <phoneticPr fontId="1" type="noConversion"/>
  </si>
  <si>
    <t>误差/mm</t>
    <phoneticPr fontId="1" type="noConversion"/>
  </si>
  <si>
    <t>b</t>
    <phoneticPr fontId="1" type="noConversion"/>
  </si>
  <si>
    <t>误差/mm</t>
    <phoneticPr fontId="1" type="noConversion"/>
  </si>
  <si>
    <t>砝码/g</t>
    <phoneticPr fontId="1" type="noConversion"/>
  </si>
  <si>
    <t>误差/g</t>
    <phoneticPr fontId="1" type="noConversion"/>
  </si>
  <si>
    <t>k</t>
    <phoneticPr fontId="1" type="noConversion"/>
  </si>
  <si>
    <t>质量/g</t>
    <phoneticPr fontId="1" type="noConversion"/>
  </si>
  <si>
    <t>r1</t>
    <phoneticPr fontId="1" type="noConversion"/>
  </si>
  <si>
    <t>r2</t>
    <phoneticPr fontId="1" type="noConversion"/>
  </si>
  <si>
    <t>r平均</t>
    <phoneticPr fontId="1" type="noConversion"/>
  </si>
  <si>
    <t>r</t>
    <phoneticPr fontId="1" type="noConversion"/>
  </si>
  <si>
    <t>l</t>
    <phoneticPr fontId="1" type="noConversion"/>
  </si>
  <si>
    <t>k</t>
    <phoneticPr fontId="1" type="noConversion"/>
  </si>
  <si>
    <t>修正</t>
    <phoneticPr fontId="1" type="noConversion"/>
  </si>
  <si>
    <t>平均</t>
    <phoneticPr fontId="1" type="noConversion"/>
  </si>
  <si>
    <t>d真实/mm</t>
    <phoneticPr fontId="1" type="noConversion"/>
  </si>
  <si>
    <t>d测量/mm</t>
    <phoneticPr fontId="1" type="noConversion"/>
  </si>
  <si>
    <t>平均/cm</t>
    <phoneticPr fontId="1" type="noConversion"/>
  </si>
  <si>
    <t>l/cm</t>
    <phoneticPr fontId="1" type="noConversion"/>
  </si>
  <si>
    <t>仪器误差/mm</t>
  </si>
  <si>
    <t>仪器误差/mm</t>
    <phoneticPr fontId="1" type="noConversion"/>
  </si>
  <si>
    <t>仪器误差/mm</t>
    <phoneticPr fontId="1" type="noConversion"/>
  </si>
  <si>
    <t>DA</t>
  </si>
  <si>
    <t>DA</t>
    <phoneticPr fontId="1" type="noConversion"/>
  </si>
  <si>
    <t>DB</t>
  </si>
  <si>
    <t>DB</t>
    <phoneticPr fontId="1" type="noConversion"/>
  </si>
  <si>
    <t>Dr</t>
  </si>
  <si>
    <t>Dr</t>
    <phoneticPr fontId="1" type="noConversion"/>
  </si>
  <si>
    <t>tp</t>
  </si>
  <si>
    <t>tp</t>
    <phoneticPr fontId="1" type="noConversion"/>
  </si>
  <si>
    <t>平均值差值平方</t>
  </si>
  <si>
    <t>平均值差值平方</t>
    <phoneticPr fontId="1" type="noConversion"/>
  </si>
  <si>
    <t>Dd</t>
  </si>
  <si>
    <t>Dd</t>
    <phoneticPr fontId="1" type="noConversion"/>
  </si>
  <si>
    <t>国际单位</t>
    <phoneticPr fontId="1" type="noConversion"/>
  </si>
  <si>
    <t>金属丝长度L/cm</t>
  </si>
  <si>
    <t>D/cm</t>
  </si>
  <si>
    <t>误差/mm</t>
  </si>
  <si>
    <t>b</t>
  </si>
  <si>
    <t>砝码/g</t>
  </si>
  <si>
    <t>误差/g</t>
  </si>
  <si>
    <t>r</t>
  </si>
  <si>
    <t>k</t>
  </si>
  <si>
    <t>质量/g</t>
  </si>
  <si>
    <t>r1</t>
  </si>
  <si>
    <t>r2</t>
  </si>
  <si>
    <t>r平均</t>
  </si>
  <si>
    <t>l</t>
  </si>
  <si>
    <t>l/cm</t>
  </si>
  <si>
    <t>平均/cm</t>
  </si>
  <si>
    <t>d测量/mm</t>
  </si>
  <si>
    <t>修正</t>
  </si>
  <si>
    <t>d真实/mm</t>
  </si>
  <si>
    <t>平均</t>
  </si>
  <si>
    <t>杨氏模量</t>
    <phoneticPr fontId="1" type="noConversion"/>
  </si>
  <si>
    <t>E</t>
    <phoneticPr fontId="1" type="noConversion"/>
  </si>
  <si>
    <t>L</t>
    <phoneticPr fontId="1" type="noConversion"/>
  </si>
  <si>
    <t>D</t>
    <phoneticPr fontId="1" type="noConversion"/>
  </si>
  <si>
    <t>d</t>
    <phoneticPr fontId="1" type="noConversion"/>
  </si>
  <si>
    <t>F</t>
    <phoneticPr fontId="1" type="noConversion"/>
  </si>
  <si>
    <t>b</t>
    <phoneticPr fontId="1" type="noConversion"/>
  </si>
  <si>
    <t>l</t>
    <phoneticPr fontId="1" type="noConversion"/>
  </si>
  <si>
    <t>δE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</si>
</sst>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topLeftCell="A4" zoomScale="40" zoomScaleNormal="40" workbookViewId="0">
      <selection activeCell="P39" sqref="P39"/>
    </sheetView>
  </sheetViews>
  <sheetFormatPr defaultRowHeight="13.9" x14ac:dyDescent="0.4"/>
  <cols>
    <col min="1" max="1" width="9.06640625" style="1"/>
    <col min="2" max="2" width="14.19921875" style="1" bestFit="1" customWidth="1"/>
    <col min="3" max="3" width="12.9296875" style="1" bestFit="1" customWidth="1"/>
    <col min="4" max="4" width="9.06640625" style="1"/>
    <col min="5" max="6" width="12.9296875" style="1" bestFit="1" customWidth="1"/>
    <col min="7" max="9" width="9.06640625" style="1"/>
    <col min="10" max="11" width="14.86328125" style="1" bestFit="1" customWidth="1"/>
    <col min="12" max="14" width="9.06640625" style="1"/>
    <col min="15" max="15" width="13.33203125" style="1" bestFit="1" customWidth="1"/>
    <col min="16" max="16" width="16.1328125" style="1" bestFit="1" customWidth="1"/>
    <col min="17" max="17" width="13.796875" style="1" bestFit="1" customWidth="1"/>
    <col min="18" max="18" width="9.06640625" style="1"/>
    <col min="19" max="19" width="13.796875" style="1" bestFit="1" customWidth="1"/>
    <col min="20" max="16384" width="9.06640625" style="1"/>
  </cols>
  <sheetData>
    <row r="1" spans="1:25" x14ac:dyDescent="0.4">
      <c r="B1" s="5" t="s">
        <v>1</v>
      </c>
      <c r="C1" s="2" t="s">
        <v>0</v>
      </c>
      <c r="F1" s="10" t="s">
        <v>58</v>
      </c>
      <c r="G1" s="1" t="s">
        <v>62</v>
      </c>
      <c r="H1" s="1" t="s">
        <v>59</v>
      </c>
      <c r="I1" s="1" t="s">
        <v>60</v>
      </c>
      <c r="J1" s="1" t="s">
        <v>61</v>
      </c>
      <c r="K1" s="1" t="s">
        <v>63</v>
      </c>
      <c r="L1" s="1" t="s">
        <v>64</v>
      </c>
      <c r="N1" s="10" t="s">
        <v>37</v>
      </c>
      <c r="P1" s="1" t="s">
        <v>38</v>
      </c>
      <c r="Q1" s="1" t="s">
        <v>22</v>
      </c>
    </row>
    <row r="2" spans="1:25" x14ac:dyDescent="0.4">
      <c r="B2" s="3">
        <v>44.7</v>
      </c>
      <c r="C2" s="2">
        <v>1</v>
      </c>
      <c r="F2" s="10"/>
      <c r="G2" s="10">
        <f>C8/B8</f>
        <v>2.7777777777777779E-3</v>
      </c>
      <c r="H2" s="10">
        <f>C2/10/B2</f>
        <v>2.2371364653243847E-3</v>
      </c>
      <c r="I2" s="10">
        <f>C4/10/B4</f>
        <v>7.0274068868587491E-4</v>
      </c>
      <c r="J2" s="10">
        <f>G27/E27</f>
        <v>8.8921683834040401E-3</v>
      </c>
      <c r="K2" s="10">
        <f>C6/B6</f>
        <v>2.6695141484249865E-4</v>
      </c>
      <c r="L2" s="10">
        <f>F21/D21</f>
        <v>0.16999600581600871</v>
      </c>
      <c r="N2" s="10"/>
      <c r="P2" s="9">
        <f>B2/100</f>
        <v>0.44700000000000001</v>
      </c>
      <c r="Q2" s="1">
        <v>1</v>
      </c>
    </row>
    <row r="3" spans="1:25" x14ac:dyDescent="0.4">
      <c r="B3" s="4" t="s">
        <v>2</v>
      </c>
      <c r="C3" s="1" t="s">
        <v>3</v>
      </c>
      <c r="F3" s="10"/>
      <c r="G3" s="10"/>
      <c r="H3" s="10"/>
      <c r="I3" s="10"/>
      <c r="J3" s="10"/>
      <c r="K3" s="10"/>
      <c r="L3" s="10"/>
      <c r="N3" s="10"/>
      <c r="P3" s="1" t="s">
        <v>39</v>
      </c>
      <c r="Q3" s="1" t="s">
        <v>40</v>
      </c>
    </row>
    <row r="4" spans="1:25" x14ac:dyDescent="0.4">
      <c r="B4" s="3">
        <v>142.30000000000001</v>
      </c>
      <c r="C4" s="2">
        <v>1</v>
      </c>
      <c r="F4" s="10"/>
      <c r="G4" s="10"/>
      <c r="H4" s="10"/>
      <c r="I4" s="10"/>
      <c r="J4" s="10"/>
      <c r="K4" s="10"/>
      <c r="L4" s="10"/>
      <c r="N4" s="10"/>
      <c r="P4" s="9">
        <f>B4/100</f>
        <v>1.423</v>
      </c>
      <c r="Q4" s="1">
        <v>1</v>
      </c>
    </row>
    <row r="5" spans="1:25" x14ac:dyDescent="0.4">
      <c r="B5" s="4" t="s">
        <v>4</v>
      </c>
      <c r="C5" s="1" t="s">
        <v>5</v>
      </c>
      <c r="F5" s="10"/>
      <c r="G5" s="10"/>
      <c r="H5" s="10"/>
      <c r="I5" s="10"/>
      <c r="J5" s="10"/>
      <c r="K5" s="10"/>
      <c r="L5" s="10"/>
      <c r="N5" s="10"/>
      <c r="P5" s="1" t="s">
        <v>41</v>
      </c>
      <c r="Q5" s="1" t="s">
        <v>40</v>
      </c>
    </row>
    <row r="6" spans="1:25" x14ac:dyDescent="0.4">
      <c r="B6" s="3">
        <v>74.92</v>
      </c>
      <c r="C6" s="2">
        <v>0.02</v>
      </c>
      <c r="F6" s="10"/>
      <c r="G6" s="10"/>
      <c r="H6" s="10"/>
      <c r="I6" s="10"/>
      <c r="J6" s="10"/>
      <c r="K6" s="10"/>
      <c r="L6" s="10"/>
      <c r="N6" s="10"/>
      <c r="P6" s="9">
        <f>B6/1000</f>
        <v>7.492E-2</v>
      </c>
      <c r="Q6" s="1">
        <v>0.02</v>
      </c>
    </row>
    <row r="7" spans="1:25" x14ac:dyDescent="0.4">
      <c r="B7" s="4" t="s">
        <v>6</v>
      </c>
      <c r="C7" s="1" t="s">
        <v>7</v>
      </c>
      <c r="F7" s="10"/>
      <c r="G7" s="10"/>
      <c r="H7" s="10"/>
      <c r="I7" s="10"/>
      <c r="J7" s="10"/>
      <c r="K7" s="10"/>
      <c r="L7" s="10"/>
      <c r="N7" s="10"/>
      <c r="P7" s="1" t="s">
        <v>42</v>
      </c>
      <c r="Q7" s="1" t="s">
        <v>43</v>
      </c>
    </row>
    <row r="8" spans="1:25" x14ac:dyDescent="0.4">
      <c r="B8" s="3">
        <v>360</v>
      </c>
      <c r="C8" s="2">
        <v>1</v>
      </c>
      <c r="F8" s="10"/>
      <c r="G8" s="10"/>
      <c r="H8" s="10"/>
      <c r="I8" s="10"/>
      <c r="J8" s="10"/>
      <c r="K8" s="10"/>
      <c r="L8" s="10"/>
      <c r="N8" s="10"/>
      <c r="P8" s="9">
        <f>B8/1000</f>
        <v>0.36</v>
      </c>
      <c r="Q8" s="1">
        <v>1</v>
      </c>
    </row>
    <row r="9" spans="1:25" x14ac:dyDescent="0.4">
      <c r="A9" s="16" t="s">
        <v>13</v>
      </c>
      <c r="B9" s="16"/>
      <c r="C9" s="16"/>
      <c r="D9" s="16"/>
      <c r="E9" s="16"/>
      <c r="N9" s="10"/>
      <c r="O9" s="1" t="s">
        <v>44</v>
      </c>
    </row>
    <row r="10" spans="1:25" x14ac:dyDescent="0.4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24</v>
      </c>
      <c r="N10" s="10"/>
      <c r="O10" s="1" t="s">
        <v>45</v>
      </c>
      <c r="P10" s="1" t="s">
        <v>46</v>
      </c>
      <c r="Q10" s="1" t="s">
        <v>47</v>
      </c>
      <c r="R10" s="1" t="s">
        <v>48</v>
      </c>
      <c r="S10" s="1" t="s">
        <v>49</v>
      </c>
      <c r="T10" s="1" t="s">
        <v>22</v>
      </c>
      <c r="U10" s="1" t="s">
        <v>29</v>
      </c>
      <c r="V10" s="1" t="s">
        <v>31</v>
      </c>
      <c r="W10" s="1" t="s">
        <v>25</v>
      </c>
      <c r="X10" s="1" t="s">
        <v>27</v>
      </c>
      <c r="Y10" s="1" t="s">
        <v>33</v>
      </c>
    </row>
    <row r="11" spans="1:25" x14ac:dyDescent="0.4">
      <c r="A11" s="1">
        <v>1</v>
      </c>
      <c r="B11" s="1">
        <v>0</v>
      </c>
      <c r="C11" s="2">
        <v>18</v>
      </c>
      <c r="D11" s="2">
        <v>18</v>
      </c>
      <c r="E11" s="3">
        <f t="shared" ref="E11:E18" si="0">AVERAGE(C11:D11)</f>
        <v>18</v>
      </c>
      <c r="F11" s="13">
        <v>0.5</v>
      </c>
      <c r="G11" s="7"/>
      <c r="H11" s="7"/>
      <c r="I11" s="7"/>
      <c r="J11" s="7"/>
      <c r="N11" s="10"/>
      <c r="O11" s="1">
        <v>1</v>
      </c>
      <c r="P11" s="1">
        <v>0</v>
      </c>
      <c r="Q11" s="1">
        <v>18</v>
      </c>
      <c r="R11" s="1">
        <v>18</v>
      </c>
      <c r="S11" s="1">
        <v>18</v>
      </c>
      <c r="T11" s="1">
        <v>0.5</v>
      </c>
    </row>
    <row r="12" spans="1:25" x14ac:dyDescent="0.4">
      <c r="A12" s="1">
        <v>2</v>
      </c>
      <c r="B12" s="1">
        <v>360</v>
      </c>
      <c r="C12" s="2">
        <v>19.100000000000001</v>
      </c>
      <c r="D12" s="2">
        <v>19.100000000000001</v>
      </c>
      <c r="E12" s="3">
        <f t="shared" si="0"/>
        <v>19.100000000000001</v>
      </c>
      <c r="F12" s="13"/>
      <c r="G12" s="7"/>
      <c r="H12" s="7"/>
      <c r="I12" s="7"/>
      <c r="J12" s="7"/>
      <c r="N12" s="10"/>
      <c r="O12" s="1">
        <v>2</v>
      </c>
      <c r="P12" s="1">
        <v>360</v>
      </c>
      <c r="Q12" s="1">
        <v>19.100000000000001</v>
      </c>
      <c r="R12" s="1">
        <v>19.100000000000001</v>
      </c>
      <c r="S12" s="1">
        <v>19.100000000000001</v>
      </c>
    </row>
    <row r="13" spans="1:25" x14ac:dyDescent="0.4">
      <c r="A13" s="1">
        <v>3</v>
      </c>
      <c r="B13" s="1">
        <v>720</v>
      </c>
      <c r="C13" s="2">
        <v>19.75</v>
      </c>
      <c r="D13" s="2">
        <v>19.89</v>
      </c>
      <c r="E13" s="3">
        <f t="shared" si="0"/>
        <v>19.82</v>
      </c>
      <c r="F13" s="13"/>
      <c r="G13" s="7"/>
      <c r="H13" s="7"/>
      <c r="I13" s="7"/>
      <c r="J13" s="7"/>
      <c r="N13" s="10"/>
      <c r="O13" s="1">
        <v>3</v>
      </c>
      <c r="P13" s="1">
        <v>720</v>
      </c>
      <c r="Q13" s="1">
        <v>19.75</v>
      </c>
      <c r="R13" s="1">
        <v>19.89</v>
      </c>
      <c r="S13" s="1">
        <v>19.82</v>
      </c>
    </row>
    <row r="14" spans="1:25" x14ac:dyDescent="0.4">
      <c r="A14" s="1">
        <v>4</v>
      </c>
      <c r="B14" s="1">
        <v>1080</v>
      </c>
      <c r="C14" s="2">
        <v>20.399999999999999</v>
      </c>
      <c r="D14" s="2">
        <v>20.5</v>
      </c>
      <c r="E14" s="3">
        <f t="shared" si="0"/>
        <v>20.45</v>
      </c>
      <c r="F14" s="13"/>
      <c r="G14" s="7"/>
      <c r="H14" s="7"/>
      <c r="I14" s="7"/>
      <c r="J14" s="7"/>
      <c r="N14" s="10"/>
      <c r="O14" s="1">
        <v>4</v>
      </c>
      <c r="P14" s="1">
        <v>1080</v>
      </c>
      <c r="Q14" s="1">
        <v>20.399999999999999</v>
      </c>
      <c r="R14" s="1">
        <v>20.5</v>
      </c>
      <c r="S14" s="1">
        <v>20.45</v>
      </c>
    </row>
    <row r="15" spans="1:25" x14ac:dyDescent="0.4">
      <c r="A15" s="1">
        <v>5</v>
      </c>
      <c r="B15" s="1">
        <v>1440</v>
      </c>
      <c r="C15" s="2">
        <v>21.05</v>
      </c>
      <c r="D15" s="2">
        <v>21.1</v>
      </c>
      <c r="E15" s="3">
        <f t="shared" si="0"/>
        <v>21.075000000000003</v>
      </c>
      <c r="F15" s="13"/>
      <c r="G15" s="7"/>
      <c r="H15" s="7"/>
      <c r="I15" s="7"/>
      <c r="J15" s="7"/>
      <c r="N15" s="10"/>
      <c r="O15" s="1">
        <v>5</v>
      </c>
      <c r="P15" s="1">
        <v>1440</v>
      </c>
      <c r="Q15" s="1">
        <v>21.05</v>
      </c>
      <c r="R15" s="1">
        <v>21.1</v>
      </c>
      <c r="S15" s="1">
        <v>21.075000000000003</v>
      </c>
    </row>
    <row r="16" spans="1:25" x14ac:dyDescent="0.4">
      <c r="A16" s="1">
        <v>6</v>
      </c>
      <c r="B16" s="1">
        <v>1800</v>
      </c>
      <c r="C16" s="2">
        <v>21.6</v>
      </c>
      <c r="D16" s="2">
        <v>21.62</v>
      </c>
      <c r="E16" s="3">
        <f t="shared" si="0"/>
        <v>21.61</v>
      </c>
      <c r="F16" s="13"/>
      <c r="G16" s="7"/>
      <c r="H16" s="7"/>
      <c r="I16" s="7"/>
      <c r="J16" s="7"/>
      <c r="N16" s="10"/>
      <c r="O16" s="1">
        <v>6</v>
      </c>
      <c r="P16" s="1">
        <v>1800</v>
      </c>
      <c r="Q16" s="1">
        <v>21.6</v>
      </c>
      <c r="R16" s="1">
        <v>21.62</v>
      </c>
      <c r="S16" s="1">
        <v>21.61</v>
      </c>
    </row>
    <row r="17" spans="1:25" x14ac:dyDescent="0.4">
      <c r="A17" s="1">
        <v>7</v>
      </c>
      <c r="B17" s="1">
        <v>2160</v>
      </c>
      <c r="C17" s="2">
        <v>22.15</v>
      </c>
      <c r="D17" s="2">
        <v>22.19</v>
      </c>
      <c r="E17" s="3">
        <f t="shared" si="0"/>
        <v>22.17</v>
      </c>
      <c r="F17" s="13"/>
      <c r="G17" s="7"/>
      <c r="H17" s="7"/>
      <c r="I17" s="7"/>
      <c r="J17" s="7"/>
      <c r="N17" s="10"/>
      <c r="O17" s="1">
        <v>7</v>
      </c>
      <c r="P17" s="1">
        <v>2160</v>
      </c>
      <c r="Q17" s="1">
        <v>22.15</v>
      </c>
      <c r="R17" s="1">
        <v>22.19</v>
      </c>
      <c r="S17" s="1">
        <v>22.17</v>
      </c>
    </row>
    <row r="18" spans="1:25" x14ac:dyDescent="0.4">
      <c r="A18" s="1">
        <v>8</v>
      </c>
      <c r="B18" s="1">
        <v>2520</v>
      </c>
      <c r="C18" s="2">
        <v>22.69</v>
      </c>
      <c r="D18" s="2">
        <v>22.69</v>
      </c>
      <c r="E18" s="3">
        <f t="shared" si="0"/>
        <v>22.69</v>
      </c>
      <c r="F18" s="13"/>
      <c r="G18" s="7"/>
      <c r="H18" s="7"/>
      <c r="I18" s="7"/>
      <c r="J18" s="7"/>
      <c r="N18" s="10"/>
      <c r="O18" s="1">
        <v>8</v>
      </c>
      <c r="P18" s="1">
        <v>2520</v>
      </c>
      <c r="Q18" s="1">
        <v>22.69</v>
      </c>
      <c r="R18" s="1">
        <v>22.69</v>
      </c>
      <c r="S18" s="1">
        <v>22.69</v>
      </c>
    </row>
    <row r="19" spans="1:25" x14ac:dyDescent="0.4">
      <c r="B19" s="16" t="s">
        <v>14</v>
      </c>
      <c r="C19" s="16"/>
      <c r="D19" s="16"/>
      <c r="N19" s="10"/>
      <c r="P19" s="1" t="s">
        <v>50</v>
      </c>
    </row>
    <row r="20" spans="1:25" x14ac:dyDescent="0.4">
      <c r="C20" s="1" t="s">
        <v>21</v>
      </c>
      <c r="D20" s="1" t="s">
        <v>20</v>
      </c>
      <c r="E20" s="1" t="s">
        <v>24</v>
      </c>
      <c r="F20" s="1" t="s">
        <v>30</v>
      </c>
      <c r="G20" s="1" t="s">
        <v>32</v>
      </c>
      <c r="H20" s="1" t="s">
        <v>26</v>
      </c>
      <c r="I20" s="1" t="s">
        <v>28</v>
      </c>
      <c r="J20" s="1" t="s">
        <v>34</v>
      </c>
      <c r="N20" s="10"/>
      <c r="Q20" s="1" t="s">
        <v>51</v>
      </c>
      <c r="R20" s="1" t="s">
        <v>52</v>
      </c>
      <c r="S20" s="1" t="s">
        <v>22</v>
      </c>
      <c r="T20" s="1" t="s">
        <v>29</v>
      </c>
      <c r="U20" s="1" t="s">
        <v>31</v>
      </c>
      <c r="V20" s="1" t="s">
        <v>25</v>
      </c>
      <c r="W20" s="1" t="s">
        <v>27</v>
      </c>
      <c r="X20" s="1" t="s">
        <v>33</v>
      </c>
    </row>
    <row r="21" spans="1:25" x14ac:dyDescent="0.4">
      <c r="B21" s="1">
        <v>1</v>
      </c>
      <c r="C21" s="2">
        <f t="shared" ref="C21:C24" si="1">E14-E11</f>
        <v>2.4499999999999993</v>
      </c>
      <c r="D21" s="15">
        <f>AVERAGE(C21:C24)</f>
        <v>1.9837500000000006</v>
      </c>
      <c r="E21" s="10">
        <v>0.5</v>
      </c>
      <c r="F21" s="10">
        <f>SQRT((G21*H21)^2+I21^2)</f>
        <v>0.3372295765375074</v>
      </c>
      <c r="G21" s="10">
        <v>1.06</v>
      </c>
      <c r="H21" s="10">
        <f>SQRT(SUM(J21:J24)/($B$24*$B$23))</f>
        <v>0.16446092494368747</v>
      </c>
      <c r="I21" s="10">
        <f>E21/SQRT(3)</f>
        <v>0.28867513459481292</v>
      </c>
      <c r="J21" s="1">
        <f t="shared" ref="J21:J24" si="2">(C21-$D$21)^2</f>
        <v>0.21738906249999881</v>
      </c>
      <c r="N21" s="10"/>
      <c r="P21" s="1">
        <v>1</v>
      </c>
      <c r="Q21" s="1">
        <v>2.4499999999999993</v>
      </c>
      <c r="R21" s="9">
        <f>D21/100</f>
        <v>1.9837500000000004E-2</v>
      </c>
      <c r="S21" s="1">
        <v>0.5</v>
      </c>
      <c r="T21" s="1">
        <v>0.3372295765375074</v>
      </c>
      <c r="U21" s="1">
        <v>1.06</v>
      </c>
      <c r="V21" s="1">
        <v>0.16446092494368747</v>
      </c>
      <c r="W21" s="1">
        <v>0.28867513459481292</v>
      </c>
      <c r="X21" s="1">
        <v>0.21738906249999881</v>
      </c>
    </row>
    <row r="22" spans="1:25" x14ac:dyDescent="0.4">
      <c r="B22" s="1">
        <v>2</v>
      </c>
      <c r="C22" s="2">
        <f t="shared" si="1"/>
        <v>1.9750000000000014</v>
      </c>
      <c r="D22" s="15"/>
      <c r="E22" s="10"/>
      <c r="F22" s="10"/>
      <c r="G22" s="10"/>
      <c r="H22" s="10"/>
      <c r="I22" s="10"/>
      <c r="J22" s="1">
        <f t="shared" si="2"/>
        <v>7.6562499999985076E-5</v>
      </c>
      <c r="N22" s="10"/>
      <c r="P22" s="1">
        <v>2</v>
      </c>
      <c r="Q22" s="1">
        <v>1.9750000000000014</v>
      </c>
      <c r="X22" s="1">
        <v>7.6562499999985076E-5</v>
      </c>
    </row>
    <row r="23" spans="1:25" x14ac:dyDescent="0.4">
      <c r="B23" s="1">
        <v>3</v>
      </c>
      <c r="C23" s="2">
        <f t="shared" si="1"/>
        <v>1.7899999999999991</v>
      </c>
      <c r="D23" s="15"/>
      <c r="E23" s="10"/>
      <c r="F23" s="10"/>
      <c r="G23" s="10"/>
      <c r="H23" s="10"/>
      <c r="I23" s="10"/>
      <c r="J23" s="1">
        <f t="shared" si="2"/>
        <v>3.7539062500000553E-2</v>
      </c>
      <c r="N23" s="10"/>
      <c r="P23" s="1">
        <v>3</v>
      </c>
      <c r="Q23" s="1">
        <v>1.7899999999999991</v>
      </c>
      <c r="X23" s="1">
        <v>3.7539062500000553E-2</v>
      </c>
    </row>
    <row r="24" spans="1:25" x14ac:dyDescent="0.4">
      <c r="B24" s="1">
        <v>4</v>
      </c>
      <c r="C24" s="2">
        <f t="shared" si="1"/>
        <v>1.7200000000000024</v>
      </c>
      <c r="D24" s="15"/>
      <c r="E24" s="10"/>
      <c r="F24" s="10"/>
      <c r="G24" s="10"/>
      <c r="H24" s="10"/>
      <c r="I24" s="10"/>
      <c r="J24" s="1">
        <f t="shared" si="2"/>
        <v>6.9564062499999024E-2</v>
      </c>
      <c r="N24" s="10"/>
      <c r="P24" s="1">
        <v>4</v>
      </c>
      <c r="Q24" s="1">
        <v>1.7200000000000024</v>
      </c>
      <c r="X24" s="1">
        <v>6.9564062499999024E-2</v>
      </c>
    </row>
    <row r="25" spans="1:25" x14ac:dyDescent="0.4">
      <c r="F25" s="1">
        <f>ROUNDUP(F21,2)</f>
        <v>0.34</v>
      </c>
      <c r="N25" s="10"/>
      <c r="T25" s="1">
        <v>0.34</v>
      </c>
    </row>
    <row r="26" spans="1:25" x14ac:dyDescent="0.4">
      <c r="A26" s="1" t="s">
        <v>15</v>
      </c>
      <c r="B26" s="1" t="s">
        <v>19</v>
      </c>
      <c r="C26" s="1" t="s">
        <v>16</v>
      </c>
      <c r="D26" s="1" t="s">
        <v>18</v>
      </c>
      <c r="E26" s="1" t="s">
        <v>17</v>
      </c>
      <c r="F26" s="1" t="s">
        <v>23</v>
      </c>
      <c r="G26" s="1" t="s">
        <v>36</v>
      </c>
      <c r="H26" s="1" t="s">
        <v>32</v>
      </c>
      <c r="I26" s="1" t="s">
        <v>26</v>
      </c>
      <c r="J26" s="1" t="s">
        <v>28</v>
      </c>
      <c r="K26" s="1" t="s">
        <v>34</v>
      </c>
      <c r="N26" s="10"/>
      <c r="O26" s="1" t="s">
        <v>45</v>
      </c>
      <c r="P26" s="1" t="s">
        <v>53</v>
      </c>
      <c r="Q26" s="1" t="s">
        <v>54</v>
      </c>
      <c r="R26" s="1" t="s">
        <v>55</v>
      </c>
      <c r="S26" s="1" t="s">
        <v>56</v>
      </c>
      <c r="T26" s="1" t="s">
        <v>22</v>
      </c>
      <c r="U26" s="1" t="s">
        <v>35</v>
      </c>
      <c r="V26" s="1" t="s">
        <v>31</v>
      </c>
      <c r="W26" s="1" t="s">
        <v>25</v>
      </c>
      <c r="X26" s="1" t="s">
        <v>27</v>
      </c>
      <c r="Y26" s="1" t="s">
        <v>33</v>
      </c>
    </row>
    <row r="27" spans="1:25" x14ac:dyDescent="0.4">
      <c r="A27" s="1">
        <v>1</v>
      </c>
      <c r="B27" s="6">
        <v>0.29199999999999998</v>
      </c>
      <c r="C27" s="14">
        <f>-0.01</f>
        <v>-0.01</v>
      </c>
      <c r="D27" s="6">
        <f t="shared" ref="D27:D31" si="3">B27-$C$27</f>
        <v>0.30199999999999999</v>
      </c>
      <c r="E27" s="14">
        <f>AVERAGE(D27:D31)</f>
        <v>0.30639999999999995</v>
      </c>
      <c r="F27" s="14">
        <v>4.0000000000000001E-3</v>
      </c>
      <c r="G27" s="10">
        <f>SQRT((H27*I27)^2+J27^2)</f>
        <v>2.7245603926749976E-3</v>
      </c>
      <c r="H27" s="10">
        <v>1.06</v>
      </c>
      <c r="I27" s="10">
        <f>SQRT(SUM(K27:K31)/($A$31*$A$30))</f>
        <v>1.3638181696985867E-3</v>
      </c>
      <c r="J27" s="10">
        <f>F27/SQRT(3)</f>
        <v>2.3094010767585032E-3</v>
      </c>
      <c r="K27" s="8">
        <f>(D27-$E$27)^2</f>
        <v>1.9359999999999645E-5</v>
      </c>
      <c r="N27" s="10"/>
      <c r="O27" s="1">
        <v>1</v>
      </c>
      <c r="P27" s="1">
        <v>0.29199999999999998</v>
      </c>
      <c r="Q27" s="1">
        <v>-0.01</v>
      </c>
      <c r="R27" s="1">
        <v>0.30199999999999999</v>
      </c>
      <c r="S27" s="9">
        <f>E27/1000</f>
        <v>3.0639999999999997E-4</v>
      </c>
      <c r="T27" s="1">
        <v>4.0000000000000001E-3</v>
      </c>
      <c r="U27" s="1">
        <v>2.7245603926749976E-3</v>
      </c>
      <c r="V27" s="1">
        <v>1.06</v>
      </c>
      <c r="W27" s="1">
        <v>1.3638181696985867E-3</v>
      </c>
      <c r="X27" s="1">
        <v>2.3094010767585032E-3</v>
      </c>
      <c r="Y27" s="1">
        <v>1.9359999999999645E-5</v>
      </c>
    </row>
    <row r="28" spans="1:25" x14ac:dyDescent="0.4">
      <c r="A28" s="1">
        <v>2</v>
      </c>
      <c r="B28" s="6">
        <v>0.3</v>
      </c>
      <c r="C28" s="14"/>
      <c r="D28" s="6">
        <f t="shared" si="3"/>
        <v>0.31</v>
      </c>
      <c r="E28" s="14"/>
      <c r="F28" s="14"/>
      <c r="G28" s="10"/>
      <c r="H28" s="10"/>
      <c r="I28" s="10"/>
      <c r="J28" s="10"/>
      <c r="K28" s="8">
        <f t="shared" ref="K28:K31" si="4">(D28-$E$27)^2</f>
        <v>1.2960000000000343E-5</v>
      </c>
      <c r="N28" s="10"/>
      <c r="O28" s="1">
        <v>2</v>
      </c>
      <c r="P28" s="1">
        <v>0.3</v>
      </c>
      <c r="R28" s="1">
        <v>0.31</v>
      </c>
      <c r="Y28" s="1">
        <v>1.2960000000000343E-5</v>
      </c>
    </row>
    <row r="29" spans="1:25" x14ac:dyDescent="0.4">
      <c r="A29" s="1">
        <v>3</v>
      </c>
      <c r="B29" s="6">
        <v>0.29799999999999999</v>
      </c>
      <c r="C29" s="14"/>
      <c r="D29" s="6">
        <f t="shared" si="3"/>
        <v>0.308</v>
      </c>
      <c r="E29" s="14"/>
      <c r="F29" s="14"/>
      <c r="G29" s="10"/>
      <c r="H29" s="10"/>
      <c r="I29" s="10"/>
      <c r="J29" s="10"/>
      <c r="K29" s="8">
        <f t="shared" si="4"/>
        <v>2.5600000000001466E-6</v>
      </c>
      <c r="N29" s="10"/>
      <c r="O29" s="1">
        <v>3</v>
      </c>
      <c r="P29" s="1">
        <v>0.29799999999999999</v>
      </c>
      <c r="R29" s="1">
        <v>0.308</v>
      </c>
      <c r="Y29" s="1">
        <v>2.5600000000001466E-6</v>
      </c>
    </row>
    <row r="30" spans="1:25" x14ac:dyDescent="0.4">
      <c r="A30" s="1">
        <v>4</v>
      </c>
      <c r="B30" s="6">
        <v>0.29499999999999998</v>
      </c>
      <c r="C30" s="14"/>
      <c r="D30" s="6">
        <f t="shared" si="3"/>
        <v>0.30499999999999999</v>
      </c>
      <c r="E30" s="14"/>
      <c r="F30" s="14"/>
      <c r="G30" s="10"/>
      <c r="H30" s="10"/>
      <c r="I30" s="10"/>
      <c r="J30" s="10"/>
      <c r="K30" s="8">
        <f t="shared" si="4"/>
        <v>1.9599999999998792E-6</v>
      </c>
      <c r="N30" s="10"/>
      <c r="O30" s="1">
        <v>4</v>
      </c>
      <c r="P30" s="1">
        <v>0.29499999999999998</v>
      </c>
      <c r="R30" s="1">
        <v>0.30499999999999999</v>
      </c>
      <c r="Y30" s="1">
        <v>1.9599999999998792E-6</v>
      </c>
    </row>
    <row r="31" spans="1:25" x14ac:dyDescent="0.4">
      <c r="A31" s="1">
        <v>5</v>
      </c>
      <c r="B31" s="6">
        <v>0.29699999999999999</v>
      </c>
      <c r="C31" s="14"/>
      <c r="D31" s="6">
        <f t="shared" si="3"/>
        <v>0.307</v>
      </c>
      <c r="E31" s="14"/>
      <c r="F31" s="14"/>
      <c r="G31" s="10"/>
      <c r="H31" s="10"/>
      <c r="I31" s="10"/>
      <c r="J31" s="10"/>
      <c r="K31" s="8">
        <f t="shared" si="4"/>
        <v>3.6000000000005394E-7</v>
      </c>
      <c r="N31" s="10"/>
      <c r="O31" s="1">
        <v>5</v>
      </c>
      <c r="P31" s="1">
        <v>0.29699999999999999</v>
      </c>
      <c r="R31" s="1">
        <v>0.307</v>
      </c>
      <c r="Y31" s="1">
        <v>3.6000000000005394E-7</v>
      </c>
    </row>
    <row r="32" spans="1:25" x14ac:dyDescent="0.4">
      <c r="G32" s="7">
        <f>ROUNDUP(G27,3)</f>
        <v>3.0000000000000001E-3</v>
      </c>
      <c r="H32" s="7"/>
      <c r="I32" s="7"/>
      <c r="J32" s="7"/>
      <c r="N32" s="10"/>
      <c r="U32" s="1">
        <v>3.0000000000000001E-3</v>
      </c>
    </row>
    <row r="33" spans="2:11" x14ac:dyDescent="0.4">
      <c r="B33" s="10" t="s">
        <v>57</v>
      </c>
      <c r="C33" s="10"/>
      <c r="D33" s="10"/>
      <c r="E33" s="10"/>
      <c r="F33" s="10"/>
      <c r="G33" s="10"/>
      <c r="H33" s="10"/>
      <c r="I33" s="10"/>
      <c r="J33" s="10"/>
      <c r="K33" s="10"/>
    </row>
    <row r="34" spans="2:11" x14ac:dyDescent="0.4">
      <c r="B34" s="11">
        <f>(8*4*P8*9.8*P2*P4)/(PI()*S27^2*P6*R21)</f>
        <v>163824508967.01184</v>
      </c>
      <c r="C34" s="11"/>
      <c r="D34" s="11"/>
      <c r="E34" s="11"/>
      <c r="F34" s="11"/>
      <c r="G34" s="11"/>
      <c r="H34" s="11"/>
      <c r="I34" s="11"/>
      <c r="J34" s="11"/>
      <c r="K34" s="11"/>
    </row>
    <row r="35" spans="2:11" x14ac:dyDescent="0.4">
      <c r="B35" s="10" t="s">
        <v>58</v>
      </c>
      <c r="C35" s="10"/>
      <c r="D35" s="10"/>
      <c r="E35" s="10"/>
      <c r="F35" s="10"/>
      <c r="G35" s="10"/>
      <c r="H35" s="10"/>
      <c r="I35" s="10"/>
      <c r="J35" s="10"/>
      <c r="K35" s="10"/>
    </row>
    <row r="36" spans="2:11" x14ac:dyDescent="0.4">
      <c r="B36" s="10">
        <f>SQRT(G2^2+H2^2+I2^2+(2*J2)^2+K2^2+L2^2)</f>
        <v>0.17096259989866885</v>
      </c>
      <c r="C36" s="10"/>
      <c r="D36" s="10"/>
      <c r="E36" s="10"/>
      <c r="F36" s="10"/>
      <c r="G36" s="10"/>
      <c r="H36" s="10"/>
      <c r="I36" s="10"/>
      <c r="J36" s="10"/>
      <c r="K36" s="10"/>
    </row>
    <row r="37" spans="2:11" x14ac:dyDescent="0.4">
      <c r="B37" s="10" t="s">
        <v>65</v>
      </c>
      <c r="C37" s="10"/>
      <c r="D37" s="10"/>
      <c r="E37" s="10"/>
      <c r="F37" s="10"/>
      <c r="G37" s="10"/>
      <c r="H37" s="10"/>
      <c r="I37" s="10"/>
      <c r="J37" s="10"/>
      <c r="K37" s="10"/>
    </row>
    <row r="38" spans="2:11" x14ac:dyDescent="0.4">
      <c r="B38" s="11">
        <f>B34*B36</f>
        <v>28007863980.123135</v>
      </c>
      <c r="C38" s="12"/>
      <c r="D38" s="12"/>
      <c r="E38" s="12"/>
      <c r="F38" s="12"/>
      <c r="G38" s="12"/>
      <c r="H38" s="12"/>
      <c r="I38" s="12"/>
      <c r="J38" s="12"/>
      <c r="K38" s="12"/>
    </row>
  </sheetData>
  <mergeCells count="30">
    <mergeCell ref="A9:E9"/>
    <mergeCell ref="B19:D19"/>
    <mergeCell ref="C27:C31"/>
    <mergeCell ref="E27:E31"/>
    <mergeCell ref="E21:E24"/>
    <mergeCell ref="N1:N32"/>
    <mergeCell ref="B33:K33"/>
    <mergeCell ref="B34:K34"/>
    <mergeCell ref="F1:F8"/>
    <mergeCell ref="G2:G8"/>
    <mergeCell ref="H2:H8"/>
    <mergeCell ref="I2:I8"/>
    <mergeCell ref="J2:J8"/>
    <mergeCell ref="K2:K8"/>
    <mergeCell ref="L2:L8"/>
    <mergeCell ref="F11:F18"/>
    <mergeCell ref="F27:F31"/>
    <mergeCell ref="G27:G31"/>
    <mergeCell ref="H27:H31"/>
    <mergeCell ref="I27:I31"/>
    <mergeCell ref="J27:J31"/>
    <mergeCell ref="B35:K35"/>
    <mergeCell ref="B36:K36"/>
    <mergeCell ref="B37:K37"/>
    <mergeCell ref="B38:K38"/>
    <mergeCell ref="H21:H24"/>
    <mergeCell ref="I21:I24"/>
    <mergeCell ref="G21:G24"/>
    <mergeCell ref="F21:F24"/>
    <mergeCell ref="D21:D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2017-03-10T15:46:04Z</dcterms:modified>
</cp:coreProperties>
</file>