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filterPrivacy="1"/>
  <mc:AlternateContent xmlns:mc="http://schemas.openxmlformats.org/markup-compatibility/2006">
    <mc:Choice Requires="x15">
      <x15ac:absPath xmlns:x15ac="http://schemas.microsoft.com/office/spreadsheetml/2010/11/ac" url="/Volumes/Data/Documents/实验报告/实验数据/大物实验/2/"/>
    </mc:Choice>
  </mc:AlternateContent>
  <bookViews>
    <workbookView xWindow="920" yWindow="460" windowWidth="27880" windowHeight="1754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4" i="1"/>
  <c r="I29" i="1"/>
  <c r="H29" i="1"/>
  <c r="I24" i="1"/>
  <c r="H33" i="1"/>
  <c r="H31" i="1"/>
  <c r="I16" i="1"/>
  <c r="D25" i="1"/>
  <c r="D24" i="1"/>
  <c r="D23" i="1"/>
  <c r="D22" i="1"/>
  <c r="D21" i="1"/>
  <c r="D20" i="1"/>
  <c r="D19" i="1"/>
  <c r="D18" i="1"/>
  <c r="D17" i="1"/>
  <c r="D16" i="1"/>
  <c r="D15" i="1"/>
  <c r="G5" i="1"/>
  <c r="G6" i="1"/>
  <c r="G7" i="1"/>
  <c r="G8" i="1"/>
  <c r="G9" i="1"/>
  <c r="G10" i="1"/>
  <c r="G11" i="1"/>
  <c r="G12" i="1"/>
  <c r="G13" i="1"/>
  <c r="G14" i="1"/>
  <c r="G4" i="1"/>
  <c r="D5" i="1"/>
  <c r="D6" i="1"/>
  <c r="D7" i="1"/>
  <c r="D8" i="1"/>
  <c r="D9" i="1"/>
  <c r="D10" i="1"/>
  <c r="D11" i="1"/>
  <c r="D12" i="1"/>
  <c r="D13" i="1"/>
  <c r="D14" i="1"/>
  <c r="D4" i="1"/>
</calcChain>
</file>

<file path=xl/sharedStrings.xml><?xml version="1.0" encoding="utf-8"?>
<sst xmlns="http://schemas.openxmlformats.org/spreadsheetml/2006/main" count="24" uniqueCount="21">
  <si>
    <t>R1 = 100Ω</t>
    <phoneticPr fontId="1" type="noConversion"/>
  </si>
  <si>
    <t>u/mV</t>
    <phoneticPr fontId="1" type="noConversion"/>
  </si>
  <si>
    <t>i/mA</t>
    <phoneticPr fontId="1" type="noConversion"/>
  </si>
  <si>
    <t>f/Hz</t>
    <phoneticPr fontId="1" type="noConversion"/>
  </si>
  <si>
    <t>R</t>
    <phoneticPr fontId="1" type="noConversion"/>
  </si>
  <si>
    <t>f1</t>
    <phoneticPr fontId="1" type="noConversion"/>
  </si>
  <si>
    <t>f2</t>
    <phoneticPr fontId="1" type="noConversion"/>
  </si>
  <si>
    <t>f0</t>
    <phoneticPr fontId="1" type="noConversion"/>
  </si>
  <si>
    <t>第一种</t>
    <phoneticPr fontId="1" type="noConversion"/>
  </si>
  <si>
    <t>f0（理论）</t>
    <phoneticPr fontId="1" type="noConversion"/>
  </si>
  <si>
    <t>Q</t>
    <phoneticPr fontId="1" type="noConversion"/>
  </si>
  <si>
    <t>第二种</t>
    <phoneticPr fontId="1" type="noConversion"/>
  </si>
  <si>
    <t>第三种</t>
    <phoneticPr fontId="1" type="noConversion"/>
  </si>
  <si>
    <t>辅助数据</t>
    <phoneticPr fontId="1" type="noConversion"/>
  </si>
  <si>
    <t>i/√2/mA</t>
    <phoneticPr fontId="1" type="noConversion"/>
  </si>
  <si>
    <t>UR/V</t>
    <phoneticPr fontId="1" type="noConversion"/>
  </si>
  <si>
    <t>UC/V</t>
    <phoneticPr fontId="1" type="noConversion"/>
  </si>
  <si>
    <t>UL/V</t>
    <phoneticPr fontId="1" type="noConversion"/>
  </si>
  <si>
    <t>U/V</t>
    <phoneticPr fontId="1" type="noConversion"/>
  </si>
  <si>
    <t>L/H</t>
    <phoneticPr fontId="1" type="noConversion"/>
  </si>
  <si>
    <t>C/F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</si>
</sst>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 "/>
    <numFmt numFmtId="165" formatCode="0.0000_ "/>
    <numFmt numFmtId="166" formatCode="0_ "/>
  </numFmts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164" fontId="0" fillId="7" borderId="0" xfId="0" applyNumberFormat="1" applyFill="1" applyAlignment="1">
      <alignment horizontal="right" vertical="center"/>
    </xf>
    <xf numFmtId="0" fontId="0" fillId="8" borderId="0" xfId="0" applyFill="1" applyAlignment="1">
      <alignment horizontal="right" vertical="center"/>
    </xf>
    <xf numFmtId="11" fontId="0" fillId="8" borderId="0" xfId="0" applyNumberFormat="1" applyFill="1" applyAlignment="1">
      <alignment horizontal="right" vertical="center"/>
    </xf>
    <xf numFmtId="166" fontId="0" fillId="8" borderId="0" xfId="0" applyNumberFormat="1" applyFill="1" applyAlignment="1">
      <alignment horizontal="right" vertical="center"/>
    </xf>
    <xf numFmtId="164" fontId="0" fillId="7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66" fontId="0" fillId="7" borderId="0" xfId="0" applyNumberForma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ysClr val="windowText" lastClr="000000"/>
                </a:solidFill>
                <a:latin typeface="+mn-ea"/>
                <a:ea typeface="+mn-ea"/>
                <a:cs typeface="+mj-cs"/>
              </a:defRPr>
            </a:pPr>
            <a:r>
              <a:rPr lang="en-US" sz="2000"/>
              <a:t>RLC</a:t>
            </a:r>
            <a:r>
              <a:rPr lang="zh-CN" sz="2000"/>
              <a:t>谐振</a:t>
            </a:r>
            <a:r>
              <a:rPr lang="en-US" sz="2000"/>
              <a:t>i-f</a:t>
            </a:r>
            <a:r>
              <a:rPr lang="zh-CN" sz="2000"/>
              <a:t>曲线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ysClr val="windowText" lastClr="000000"/>
              </a:solidFill>
              <a:latin typeface="+mn-ea"/>
              <a:ea typeface="+mn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i/mA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tx1"/>
              </a:solidFill>
              <a:ln w="19050">
                <a:solidFill>
                  <a:sysClr val="windowText" lastClr="000000"/>
                </a:solidFill>
                <a:round/>
              </a:ln>
              <a:effectLst/>
            </c:spPr>
          </c:marker>
          <c:dLbls>
            <c:dLbl>
              <c:idx val="5"/>
              <c:layout>
                <c:manualLayout>
                  <c:x val="-0.0440078806365079"/>
                  <c:y val="-0.045966640710637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B-298A-4126-A3B9-879C60D6B15D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553604729147919"/>
                  <c:y val="-0.051189374902459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A-298A-4126-A3B9-879C60D6B15D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59764366068506"/>
                  <c:y val="-0.048578007806548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298A-4126-A3B9-879C60D6B15D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0.0553604729147918"/>
                  <c:y val="-0.064246210382014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C-298A-4126-A3B9-879C60D6B15D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0.0806108738065408"/>
                  <c:y val="-0.032909805231082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D-298A-4126-A3B9-879C60D6B15D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0.0840852917628801"/>
                  <c:y val="0.003460369831266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F-298A-4126-A3B9-879C60D6B15D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0.000699260810740384"/>
                  <c:y val="-0.032909805231082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E-298A-4126-A3B9-879C60D6B15D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-0.014596932636097"/>
                  <c:y val="-0.035521172326993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298A-4126-A3B9-879C60D6B15D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0.000230214386634471"/>
                  <c:y val="-0.040743906518815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298A-4126-A3B9-879C60D6B15D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"/>
              <c:layout>
                <c:manualLayout>
                  <c:x val="0.0137760671968847"/>
                  <c:y val="-0.045966640710637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298A-4126-A3B9-879C60D6B15D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>
                <c:manualLayout>
                  <c:x val="-0.0067186215260437"/>
                  <c:y val="-0.040743906518815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298A-4126-A3B9-879C60D6B15D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"/>
              <c:layout>
                <c:manualLayout>
                  <c:x val="-0.0101930394823829"/>
                  <c:y val="-0.043355273614726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298A-4126-A3B9-879C60D6B15D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Sheet1!$B$4:$B$25</c:f>
              <c:numCache>
                <c:formatCode>General</c:formatCode>
                <c:ptCount val="22"/>
                <c:pt idx="0">
                  <c:v>1600.0</c:v>
                </c:pt>
                <c:pt idx="1">
                  <c:v>1700.0</c:v>
                </c:pt>
                <c:pt idx="2">
                  <c:v>1800.0</c:v>
                </c:pt>
                <c:pt idx="3">
                  <c:v>1900.0</c:v>
                </c:pt>
                <c:pt idx="4">
                  <c:v>2000.0</c:v>
                </c:pt>
                <c:pt idx="5">
                  <c:v>2100.0</c:v>
                </c:pt>
                <c:pt idx="6">
                  <c:v>2150.0</c:v>
                </c:pt>
                <c:pt idx="7">
                  <c:v>2200.0</c:v>
                </c:pt>
                <c:pt idx="8">
                  <c:v>2250.0</c:v>
                </c:pt>
                <c:pt idx="9">
                  <c:v>2300.0</c:v>
                </c:pt>
                <c:pt idx="10">
                  <c:v>2350.0</c:v>
                </c:pt>
                <c:pt idx="11">
                  <c:v>2400.0</c:v>
                </c:pt>
                <c:pt idx="12">
                  <c:v>2450.0</c:v>
                </c:pt>
                <c:pt idx="13">
                  <c:v>2500.0</c:v>
                </c:pt>
                <c:pt idx="14">
                  <c:v>2550.0</c:v>
                </c:pt>
                <c:pt idx="15">
                  <c:v>2600.0</c:v>
                </c:pt>
                <c:pt idx="16">
                  <c:v>2700.0</c:v>
                </c:pt>
                <c:pt idx="17">
                  <c:v>2800.0</c:v>
                </c:pt>
                <c:pt idx="18">
                  <c:v>2900.0</c:v>
                </c:pt>
                <c:pt idx="19">
                  <c:v>3000.0</c:v>
                </c:pt>
                <c:pt idx="20">
                  <c:v>3100.0</c:v>
                </c:pt>
                <c:pt idx="21">
                  <c:v>3200.0</c:v>
                </c:pt>
              </c:numCache>
            </c:numRef>
          </c:xVal>
          <c:yVal>
            <c:numRef>
              <c:f>Sheet1!$D$4:$D$25</c:f>
              <c:numCache>
                <c:formatCode>General</c:formatCode>
                <c:ptCount val="22"/>
                <c:pt idx="0">
                  <c:v>2.536</c:v>
                </c:pt>
                <c:pt idx="1">
                  <c:v>2.998</c:v>
                </c:pt>
                <c:pt idx="2">
                  <c:v>3.621</c:v>
                </c:pt>
                <c:pt idx="3">
                  <c:v>4.4</c:v>
                </c:pt>
                <c:pt idx="4">
                  <c:v>5.7</c:v>
                </c:pt>
                <c:pt idx="5">
                  <c:v>7.8</c:v>
                </c:pt>
                <c:pt idx="6">
                  <c:v>9.47</c:v>
                </c:pt>
                <c:pt idx="7">
                  <c:v>11.87</c:v>
                </c:pt>
                <c:pt idx="8">
                  <c:v>14.9</c:v>
                </c:pt>
                <c:pt idx="9">
                  <c:v>18.96</c:v>
                </c:pt>
                <c:pt idx="10">
                  <c:v>21.64</c:v>
                </c:pt>
                <c:pt idx="11">
                  <c:v>20.56</c:v>
                </c:pt>
                <c:pt idx="12">
                  <c:v>17.05</c:v>
                </c:pt>
                <c:pt idx="13">
                  <c:v>13.5</c:v>
                </c:pt>
                <c:pt idx="14">
                  <c:v>11.0</c:v>
                </c:pt>
                <c:pt idx="15">
                  <c:v>9.36</c:v>
                </c:pt>
                <c:pt idx="16">
                  <c:v>7.08</c:v>
                </c:pt>
                <c:pt idx="17">
                  <c:v>5.7</c:v>
                </c:pt>
                <c:pt idx="18">
                  <c:v>4.76</c:v>
                </c:pt>
                <c:pt idx="19">
                  <c:v>4.1</c:v>
                </c:pt>
                <c:pt idx="20">
                  <c:v>3.676</c:v>
                </c:pt>
                <c:pt idx="21">
                  <c:v>3.276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298A-4126-A3B9-879C60D6B15D}"/>
            </c:ext>
          </c:extLst>
        </c:ser>
        <c:ser>
          <c:idx val="1"/>
          <c:order val="1"/>
          <c:tx>
            <c:strRef>
              <c:f>Sheet1!$J$3</c:f>
              <c:strCache>
                <c:ptCount val="1"/>
                <c:pt idx="0">
                  <c:v>i/√2/mA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  <a:round/>
              </a:ln>
              <a:effectLst/>
            </c:spPr>
          </c:marker>
          <c:xVal>
            <c:numRef>
              <c:f>Sheet1!$B$4:$B$25</c:f>
              <c:numCache>
                <c:formatCode>General</c:formatCode>
                <c:ptCount val="22"/>
                <c:pt idx="0">
                  <c:v>1600.0</c:v>
                </c:pt>
                <c:pt idx="1">
                  <c:v>1700.0</c:v>
                </c:pt>
                <c:pt idx="2">
                  <c:v>1800.0</c:v>
                </c:pt>
                <c:pt idx="3">
                  <c:v>1900.0</c:v>
                </c:pt>
                <c:pt idx="4">
                  <c:v>2000.0</c:v>
                </c:pt>
                <c:pt idx="5">
                  <c:v>2100.0</c:v>
                </c:pt>
                <c:pt idx="6">
                  <c:v>2150.0</c:v>
                </c:pt>
                <c:pt idx="7">
                  <c:v>2200.0</c:v>
                </c:pt>
                <c:pt idx="8">
                  <c:v>2250.0</c:v>
                </c:pt>
                <c:pt idx="9">
                  <c:v>2300.0</c:v>
                </c:pt>
                <c:pt idx="10">
                  <c:v>2350.0</c:v>
                </c:pt>
                <c:pt idx="11">
                  <c:v>2400.0</c:v>
                </c:pt>
                <c:pt idx="12">
                  <c:v>2450.0</c:v>
                </c:pt>
                <c:pt idx="13">
                  <c:v>2500.0</c:v>
                </c:pt>
                <c:pt idx="14">
                  <c:v>2550.0</c:v>
                </c:pt>
                <c:pt idx="15">
                  <c:v>2600.0</c:v>
                </c:pt>
                <c:pt idx="16">
                  <c:v>2700.0</c:v>
                </c:pt>
                <c:pt idx="17">
                  <c:v>2800.0</c:v>
                </c:pt>
                <c:pt idx="18">
                  <c:v>2900.0</c:v>
                </c:pt>
                <c:pt idx="19">
                  <c:v>3000.0</c:v>
                </c:pt>
                <c:pt idx="20">
                  <c:v>3100.0</c:v>
                </c:pt>
                <c:pt idx="21">
                  <c:v>3200.0</c:v>
                </c:pt>
              </c:numCache>
            </c:numRef>
          </c:xVal>
          <c:yVal>
            <c:numRef>
              <c:f>Sheet1!$J$4:$J$25</c:f>
              <c:numCache>
                <c:formatCode>0.0000_ </c:formatCode>
                <c:ptCount val="22"/>
                <c:pt idx="0">
                  <c:v>15.36543035518368</c:v>
                </c:pt>
                <c:pt idx="1">
                  <c:v>15.36543035518368</c:v>
                </c:pt>
                <c:pt idx="2">
                  <c:v>15.36543035518368</c:v>
                </c:pt>
                <c:pt idx="3">
                  <c:v>15.36543035518368</c:v>
                </c:pt>
                <c:pt idx="4">
                  <c:v>15.36543035518368</c:v>
                </c:pt>
                <c:pt idx="5">
                  <c:v>15.36543035518368</c:v>
                </c:pt>
                <c:pt idx="6">
                  <c:v>15.36543035518368</c:v>
                </c:pt>
                <c:pt idx="7">
                  <c:v>15.36543035518368</c:v>
                </c:pt>
                <c:pt idx="8">
                  <c:v>15.36543035518368</c:v>
                </c:pt>
                <c:pt idx="9">
                  <c:v>15.36543035518368</c:v>
                </c:pt>
                <c:pt idx="10">
                  <c:v>15.36543035518368</c:v>
                </c:pt>
                <c:pt idx="11">
                  <c:v>15.36543035518368</c:v>
                </c:pt>
                <c:pt idx="12">
                  <c:v>15.36543035518368</c:v>
                </c:pt>
                <c:pt idx="13">
                  <c:v>15.36543035518368</c:v>
                </c:pt>
                <c:pt idx="14">
                  <c:v>15.36543035518368</c:v>
                </c:pt>
                <c:pt idx="15">
                  <c:v>15.36543035518368</c:v>
                </c:pt>
                <c:pt idx="16">
                  <c:v>15.36543035518368</c:v>
                </c:pt>
                <c:pt idx="17">
                  <c:v>15.36543035518368</c:v>
                </c:pt>
                <c:pt idx="18">
                  <c:v>15.36543035518368</c:v>
                </c:pt>
                <c:pt idx="19">
                  <c:v>15.36543035518368</c:v>
                </c:pt>
                <c:pt idx="20">
                  <c:v>15.36543035518368</c:v>
                </c:pt>
                <c:pt idx="21">
                  <c:v>15.36543035518368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98A-4126-A3B9-879C60D6B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591408"/>
        <c:axId val="2109596576"/>
      </c:scatterChart>
      <c:valAx>
        <c:axId val="2109591408"/>
        <c:scaling>
          <c:orientation val="minMax"/>
          <c:max val="3200.0"/>
          <c:min val="1600.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sz="1200"/>
                  <a:t>f/Hz</a:t>
                </a:r>
              </a:p>
            </c:rich>
          </c:tx>
          <c:layout>
            <c:manualLayout>
              <c:xMode val="edge"/>
              <c:yMode val="edge"/>
              <c:x val="0.944989567854904"/>
              <c:y val="0.9316212497838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none" spc="0" normalizeH="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endParaRPr lang="en-US"/>
          </a:p>
        </c:txPr>
        <c:crossAx val="2109596576"/>
        <c:crosses val="autoZero"/>
        <c:crossBetween val="midCat"/>
      </c:valAx>
      <c:valAx>
        <c:axId val="2109596576"/>
        <c:scaling>
          <c:orientation val="minMax"/>
          <c:max val="22.0"/>
          <c:min val="2.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sz="1200"/>
                  <a:t>i/mA</a:t>
                </a:r>
              </a:p>
            </c:rich>
          </c:tx>
          <c:layout>
            <c:manualLayout>
              <c:xMode val="edge"/>
              <c:yMode val="edge"/>
              <c:x val="0.0538534783232568"/>
              <c:y val="0.04487994188371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endParaRPr lang="en-US"/>
          </a:p>
        </c:txPr>
        <c:crossAx val="2109591408"/>
        <c:crosses val="autoZero"/>
        <c:crossBetween val="midCat"/>
        <c:majorUnit val="4.0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b="0">
          <a:solidFill>
            <a:sysClr val="windowText" lastClr="000000"/>
          </a:solidFill>
          <a:latin typeface="+mn-ea"/>
          <a:ea typeface="+mn-ea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26</xdr:col>
      <xdr:colOff>0</xdr:colOff>
      <xdr:row>39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6BF9CC22-8A5F-4B67-BB2B-FBD7F513FB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tabSelected="1" topLeftCell="C1" zoomScaleNormal="70" zoomScalePageLayoutView="70" workbookViewId="0">
      <selection activeCell="P3" sqref="P3"/>
    </sheetView>
  </sheetViews>
  <sheetFormatPr baseColWidth="10" defaultColWidth="8.83203125" defaultRowHeight="15" x14ac:dyDescent="0.2"/>
  <cols>
    <col min="1" max="8" width="8.83203125" style="1"/>
    <col min="9" max="9" width="10.6640625" style="2" bestFit="1" customWidth="1"/>
    <col min="10" max="10" width="8.83203125" style="2"/>
    <col min="11" max="16384" width="8.83203125" style="1"/>
  </cols>
  <sheetData>
    <row r="2" spans="2:10" x14ac:dyDescent="0.2">
      <c r="B2" s="16" t="s">
        <v>0</v>
      </c>
      <c r="C2" s="16"/>
      <c r="D2" s="16"/>
      <c r="E2" s="16"/>
      <c r="F2" s="16"/>
      <c r="G2" s="16"/>
      <c r="I2" s="15" t="s">
        <v>13</v>
      </c>
      <c r="J2" s="15"/>
    </row>
    <row r="3" spans="2:10" x14ac:dyDescent="0.2">
      <c r="B3" s="4" t="s">
        <v>3</v>
      </c>
      <c r="C3" s="4" t="s">
        <v>1</v>
      </c>
      <c r="D3" s="4" t="s">
        <v>2</v>
      </c>
      <c r="E3" s="4" t="s">
        <v>3</v>
      </c>
      <c r="F3" s="4" t="s">
        <v>1</v>
      </c>
      <c r="G3" s="4" t="s">
        <v>2</v>
      </c>
      <c r="I3" s="2" t="s">
        <v>4</v>
      </c>
      <c r="J3" s="2" t="s">
        <v>14</v>
      </c>
    </row>
    <row r="4" spans="2:10" x14ac:dyDescent="0.2">
      <c r="B4" s="6">
        <v>1600</v>
      </c>
      <c r="C4" s="8">
        <v>253.6</v>
      </c>
      <c r="D4" s="9">
        <f t="shared" ref="D4:D25" si="0">C4/$I$4</f>
        <v>2.536</v>
      </c>
      <c r="E4" s="7">
        <v>2400</v>
      </c>
      <c r="F4" s="5">
        <v>2056</v>
      </c>
      <c r="G4" s="9">
        <f t="shared" ref="G4:G14" si="1">F4/$I$4</f>
        <v>20.56</v>
      </c>
      <c r="I4" s="11">
        <v>100</v>
      </c>
      <c r="J4" s="3">
        <f>$I$24*1000/$I$4/SQRT(2)</f>
        <v>15.365430355183676</v>
      </c>
    </row>
    <row r="5" spans="2:10" x14ac:dyDescent="0.2">
      <c r="B5" s="6">
        <v>1700</v>
      </c>
      <c r="C5" s="8">
        <v>299.8</v>
      </c>
      <c r="D5" s="9">
        <f t="shared" si="0"/>
        <v>2.9980000000000002</v>
      </c>
      <c r="E5" s="7">
        <v>2450</v>
      </c>
      <c r="F5" s="5">
        <v>1705</v>
      </c>
      <c r="G5" s="9">
        <f t="shared" si="1"/>
        <v>17.05</v>
      </c>
      <c r="I5" s="2" t="s">
        <v>19</v>
      </c>
      <c r="J5" s="3">
        <f t="shared" ref="J5:J25" si="2">$I$24*1000/$I$4/SQRT(2)</f>
        <v>15.365430355183676</v>
      </c>
    </row>
    <row r="6" spans="2:10" x14ac:dyDescent="0.2">
      <c r="B6" s="6">
        <v>1800</v>
      </c>
      <c r="C6" s="8">
        <v>362.1</v>
      </c>
      <c r="D6" s="9">
        <f t="shared" si="0"/>
        <v>3.6210000000000004</v>
      </c>
      <c r="E6" s="7">
        <v>2500</v>
      </c>
      <c r="F6" s="5">
        <v>1350</v>
      </c>
      <c r="G6" s="9">
        <f t="shared" si="1"/>
        <v>13.5</v>
      </c>
      <c r="I6" s="12">
        <v>0.1</v>
      </c>
      <c r="J6" s="3">
        <f t="shared" si="2"/>
        <v>15.365430355183676</v>
      </c>
    </row>
    <row r="7" spans="2:10" x14ac:dyDescent="0.2">
      <c r="B7" s="6">
        <v>1900</v>
      </c>
      <c r="C7" s="8">
        <v>440</v>
      </c>
      <c r="D7" s="9">
        <f t="shared" si="0"/>
        <v>4.4000000000000004</v>
      </c>
      <c r="E7" s="7">
        <v>2550</v>
      </c>
      <c r="F7" s="5">
        <v>1100</v>
      </c>
      <c r="G7" s="9">
        <f t="shared" si="1"/>
        <v>11</v>
      </c>
      <c r="I7" s="2" t="s">
        <v>20</v>
      </c>
      <c r="J7" s="3">
        <f t="shared" si="2"/>
        <v>15.365430355183676</v>
      </c>
    </row>
    <row r="8" spans="2:10" x14ac:dyDescent="0.2">
      <c r="B8" s="6">
        <v>2000</v>
      </c>
      <c r="C8" s="8">
        <v>570</v>
      </c>
      <c r="D8" s="9">
        <f t="shared" si="0"/>
        <v>5.7</v>
      </c>
      <c r="E8" s="7">
        <v>2600</v>
      </c>
      <c r="F8" s="5">
        <v>936</v>
      </c>
      <c r="G8" s="9">
        <f t="shared" si="1"/>
        <v>9.36</v>
      </c>
      <c r="I8" s="12">
        <v>4.3999999999999997E-8</v>
      </c>
      <c r="J8" s="3">
        <f t="shared" si="2"/>
        <v>15.365430355183676</v>
      </c>
    </row>
    <row r="9" spans="2:10" x14ac:dyDescent="0.2">
      <c r="B9" s="6">
        <v>2100</v>
      </c>
      <c r="C9" s="8">
        <v>780</v>
      </c>
      <c r="D9" s="9">
        <f t="shared" si="0"/>
        <v>7.8</v>
      </c>
      <c r="E9" s="7">
        <v>2700</v>
      </c>
      <c r="F9" s="5">
        <v>708</v>
      </c>
      <c r="G9" s="9">
        <f t="shared" si="1"/>
        <v>7.08</v>
      </c>
      <c r="I9" s="2" t="s">
        <v>5</v>
      </c>
      <c r="J9" s="3">
        <f t="shared" si="2"/>
        <v>15.365430355183676</v>
      </c>
    </row>
    <row r="10" spans="2:10" x14ac:dyDescent="0.2">
      <c r="B10" s="6">
        <v>2150</v>
      </c>
      <c r="C10" s="8">
        <v>947</v>
      </c>
      <c r="D10" s="9">
        <f t="shared" si="0"/>
        <v>9.4700000000000006</v>
      </c>
      <c r="E10" s="7">
        <v>2800</v>
      </c>
      <c r="F10" s="5">
        <v>570</v>
      </c>
      <c r="G10" s="9">
        <f t="shared" si="1"/>
        <v>5.7</v>
      </c>
      <c r="I10" s="11">
        <v>2255</v>
      </c>
      <c r="J10" s="3">
        <f t="shared" si="2"/>
        <v>15.365430355183676</v>
      </c>
    </row>
    <row r="11" spans="2:10" x14ac:dyDescent="0.2">
      <c r="B11" s="6">
        <v>2200</v>
      </c>
      <c r="C11" s="8">
        <v>1187</v>
      </c>
      <c r="D11" s="9">
        <f t="shared" si="0"/>
        <v>11.87</v>
      </c>
      <c r="E11" s="7">
        <v>2900</v>
      </c>
      <c r="F11" s="5">
        <v>476</v>
      </c>
      <c r="G11" s="9">
        <f t="shared" si="1"/>
        <v>4.76</v>
      </c>
      <c r="I11" s="2" t="s">
        <v>6</v>
      </c>
      <c r="J11" s="3">
        <f t="shared" si="2"/>
        <v>15.365430355183676</v>
      </c>
    </row>
    <row r="12" spans="2:10" x14ac:dyDescent="0.2">
      <c r="B12" s="6">
        <v>2250</v>
      </c>
      <c r="C12" s="8">
        <v>1490</v>
      </c>
      <c r="D12" s="9">
        <f t="shared" si="0"/>
        <v>14.9</v>
      </c>
      <c r="E12" s="7">
        <v>3000</v>
      </c>
      <c r="F12" s="5">
        <v>410</v>
      </c>
      <c r="G12" s="9">
        <f t="shared" si="1"/>
        <v>4.0999999999999996</v>
      </c>
      <c r="I12" s="11">
        <v>2475</v>
      </c>
      <c r="J12" s="3">
        <f t="shared" si="2"/>
        <v>15.365430355183676</v>
      </c>
    </row>
    <row r="13" spans="2:10" x14ac:dyDescent="0.2">
      <c r="B13" s="6">
        <v>2300</v>
      </c>
      <c r="C13" s="8">
        <v>1896</v>
      </c>
      <c r="D13" s="9">
        <f t="shared" si="0"/>
        <v>18.96</v>
      </c>
      <c r="E13" s="7">
        <v>3100</v>
      </c>
      <c r="F13" s="5">
        <v>367.6</v>
      </c>
      <c r="G13" s="9">
        <f t="shared" si="1"/>
        <v>3.6760000000000002</v>
      </c>
      <c r="I13" s="2" t="s">
        <v>7</v>
      </c>
      <c r="J13" s="3">
        <f t="shared" si="2"/>
        <v>15.365430355183676</v>
      </c>
    </row>
    <row r="14" spans="2:10" x14ac:dyDescent="0.2">
      <c r="B14" s="6">
        <v>2350</v>
      </c>
      <c r="C14" s="8">
        <v>2164</v>
      </c>
      <c r="D14" s="9">
        <f t="shared" si="0"/>
        <v>21.64</v>
      </c>
      <c r="E14" s="7">
        <v>3200</v>
      </c>
      <c r="F14" s="5">
        <v>327.60000000000002</v>
      </c>
      <c r="G14" s="9">
        <f t="shared" si="1"/>
        <v>3.2760000000000002</v>
      </c>
      <c r="I14" s="11">
        <v>2356</v>
      </c>
      <c r="J14" s="3">
        <f t="shared" si="2"/>
        <v>15.365430355183676</v>
      </c>
    </row>
    <row r="15" spans="2:10" x14ac:dyDescent="0.2">
      <c r="B15" s="6">
        <v>2400</v>
      </c>
      <c r="C15" s="8">
        <v>2056</v>
      </c>
      <c r="D15" s="9">
        <f t="shared" si="0"/>
        <v>20.56</v>
      </c>
      <c r="E15" s="2"/>
      <c r="F15" s="2"/>
      <c r="G15" s="2"/>
      <c r="I15" s="2" t="s">
        <v>9</v>
      </c>
      <c r="J15" s="3">
        <f t="shared" si="2"/>
        <v>15.365430355183676</v>
      </c>
    </row>
    <row r="16" spans="2:10" x14ac:dyDescent="0.2">
      <c r="B16" s="6">
        <v>2450</v>
      </c>
      <c r="C16" s="8">
        <v>1705</v>
      </c>
      <c r="D16" s="9">
        <f t="shared" si="0"/>
        <v>17.05</v>
      </c>
      <c r="E16" s="2"/>
      <c r="F16" s="2"/>
      <c r="G16" s="2"/>
      <c r="I16" s="13">
        <f>1/(2*PI()*SQRT($I$6*$I$8))</f>
        <v>2399.3510443917412</v>
      </c>
      <c r="J16" s="3">
        <f t="shared" si="2"/>
        <v>15.365430355183676</v>
      </c>
    </row>
    <row r="17" spans="2:10" x14ac:dyDescent="0.2">
      <c r="B17" s="6">
        <v>2500</v>
      </c>
      <c r="C17" s="8">
        <v>1350</v>
      </c>
      <c r="D17" s="9">
        <f t="shared" si="0"/>
        <v>13.5</v>
      </c>
      <c r="E17" s="2"/>
      <c r="F17" s="2"/>
      <c r="G17" s="2"/>
      <c r="I17" s="2" t="s">
        <v>18</v>
      </c>
      <c r="J17" s="3">
        <f t="shared" si="2"/>
        <v>15.365430355183676</v>
      </c>
    </row>
    <row r="18" spans="2:10" x14ac:dyDescent="0.2">
      <c r="B18" s="6">
        <v>2550</v>
      </c>
      <c r="C18" s="8">
        <v>1100</v>
      </c>
      <c r="D18" s="9">
        <f t="shared" si="0"/>
        <v>11</v>
      </c>
      <c r="E18" s="2"/>
      <c r="F18" s="2"/>
      <c r="G18" s="2"/>
      <c r="I18" s="11">
        <v>1</v>
      </c>
      <c r="J18" s="3">
        <f t="shared" si="2"/>
        <v>15.365430355183676</v>
      </c>
    </row>
    <row r="19" spans="2:10" x14ac:dyDescent="0.2">
      <c r="B19" s="6">
        <v>2600</v>
      </c>
      <c r="C19" s="8">
        <v>936</v>
      </c>
      <c r="D19" s="9">
        <f t="shared" si="0"/>
        <v>9.36</v>
      </c>
      <c r="E19" s="2"/>
      <c r="F19" s="2"/>
      <c r="G19" s="2"/>
      <c r="I19" s="2" t="s">
        <v>17</v>
      </c>
      <c r="J19" s="3">
        <f t="shared" si="2"/>
        <v>15.365430355183676</v>
      </c>
    </row>
    <row r="20" spans="2:10" x14ac:dyDescent="0.2">
      <c r="B20" s="6">
        <v>2700</v>
      </c>
      <c r="C20" s="8">
        <v>708</v>
      </c>
      <c r="D20" s="9">
        <f t="shared" si="0"/>
        <v>7.08</v>
      </c>
      <c r="E20" s="2"/>
      <c r="F20" s="2"/>
      <c r="G20" s="2"/>
      <c r="I20" s="11">
        <v>32.409999999999997</v>
      </c>
      <c r="J20" s="3">
        <f t="shared" si="2"/>
        <v>15.365430355183676</v>
      </c>
    </row>
    <row r="21" spans="2:10" x14ac:dyDescent="0.2">
      <c r="B21" s="6">
        <v>2800</v>
      </c>
      <c r="C21" s="8">
        <v>570</v>
      </c>
      <c r="D21" s="9">
        <f t="shared" si="0"/>
        <v>5.7</v>
      </c>
      <c r="E21" s="2"/>
      <c r="F21" s="2"/>
      <c r="G21" s="2"/>
      <c r="I21" s="2" t="s">
        <v>16</v>
      </c>
      <c r="J21" s="3">
        <f t="shared" si="2"/>
        <v>15.365430355183676</v>
      </c>
    </row>
    <row r="22" spans="2:10" x14ac:dyDescent="0.2">
      <c r="B22" s="6">
        <v>2900</v>
      </c>
      <c r="C22" s="8">
        <v>476</v>
      </c>
      <c r="D22" s="9">
        <f t="shared" si="0"/>
        <v>4.76</v>
      </c>
      <c r="E22" s="2"/>
      <c r="F22" s="2"/>
      <c r="G22" s="2"/>
      <c r="I22" s="11">
        <v>31.16</v>
      </c>
      <c r="J22" s="3">
        <f t="shared" si="2"/>
        <v>15.365430355183676</v>
      </c>
    </row>
    <row r="23" spans="2:10" x14ac:dyDescent="0.2">
      <c r="B23" s="6">
        <v>3000</v>
      </c>
      <c r="C23" s="8">
        <v>410</v>
      </c>
      <c r="D23" s="9">
        <f t="shared" si="0"/>
        <v>4.0999999999999996</v>
      </c>
      <c r="E23" s="2"/>
      <c r="F23" s="2"/>
      <c r="G23" s="2"/>
      <c r="I23" s="2" t="s">
        <v>15</v>
      </c>
      <c r="J23" s="3">
        <f t="shared" si="2"/>
        <v>15.365430355183676</v>
      </c>
    </row>
    <row r="24" spans="2:10" x14ac:dyDescent="0.2">
      <c r="B24" s="6">
        <v>3100</v>
      </c>
      <c r="C24" s="8">
        <v>367.6</v>
      </c>
      <c r="D24" s="9">
        <f t="shared" si="0"/>
        <v>3.6760000000000002</v>
      </c>
      <c r="E24" s="2"/>
      <c r="F24" s="2"/>
      <c r="G24" s="2"/>
      <c r="I24" s="2">
        <f>2173/1000</f>
        <v>2.173</v>
      </c>
      <c r="J24" s="3">
        <f t="shared" si="2"/>
        <v>15.365430355183676</v>
      </c>
    </row>
    <row r="25" spans="2:10" x14ac:dyDescent="0.2">
      <c r="B25" s="6">
        <v>3200</v>
      </c>
      <c r="C25" s="8">
        <v>327.60000000000002</v>
      </c>
      <c r="D25" s="9">
        <f t="shared" si="0"/>
        <v>3.2760000000000002</v>
      </c>
      <c r="E25" s="2"/>
      <c r="F25" s="2"/>
      <c r="G25" s="2"/>
      <c r="J25" s="3">
        <f t="shared" si="2"/>
        <v>15.365430355183676</v>
      </c>
    </row>
    <row r="27" spans="2:10" x14ac:dyDescent="0.2">
      <c r="H27" s="15" t="s">
        <v>10</v>
      </c>
      <c r="I27" s="15"/>
    </row>
    <row r="28" spans="2:10" x14ac:dyDescent="0.2">
      <c r="H28" s="15" t="s">
        <v>8</v>
      </c>
      <c r="I28" s="15"/>
    </row>
    <row r="29" spans="2:10" x14ac:dyDescent="0.2">
      <c r="H29" s="10">
        <f>$I$20/($I$24)</f>
        <v>14.91486424298205</v>
      </c>
      <c r="I29" s="10">
        <f>$I$22/($I$24)</f>
        <v>14.339622641509434</v>
      </c>
    </row>
    <row r="30" spans="2:10" x14ac:dyDescent="0.2">
      <c r="H30" s="15" t="s">
        <v>11</v>
      </c>
      <c r="I30" s="15"/>
    </row>
    <row r="31" spans="2:10" x14ac:dyDescent="0.2">
      <c r="H31" s="17">
        <f>(1/$I$4)*(SQRT($I$6/$I$8))</f>
        <v>15.075567228888183</v>
      </c>
      <c r="I31" s="17"/>
    </row>
    <row r="32" spans="2:10" x14ac:dyDescent="0.2">
      <c r="H32" s="18" t="s">
        <v>12</v>
      </c>
      <c r="I32" s="18"/>
    </row>
    <row r="33" spans="8:9" x14ac:dyDescent="0.2">
      <c r="H33" s="14">
        <f>$I$14/(ABS($I$12-$I$10))</f>
        <v>10.709090909090909</v>
      </c>
      <c r="I33" s="14"/>
    </row>
  </sheetData>
  <mergeCells count="8">
    <mergeCell ref="H33:I33"/>
    <mergeCell ref="I2:J2"/>
    <mergeCell ref="B2:G2"/>
    <mergeCell ref="H27:I27"/>
    <mergeCell ref="H28:I28"/>
    <mergeCell ref="H30:I30"/>
    <mergeCell ref="H31:I31"/>
    <mergeCell ref="H32:I3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2018-04-12T13:32:47Z</dcterms:modified>
</cp:coreProperties>
</file>