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4BB96E22-E606-44E6-A98E-62124BE95389}" xr6:coauthVersionLast="47" xr6:coauthVersionMax="47" xr10:uidLastSave="{00000000-0000-0000-0000-000000000000}"/>
  <bookViews>
    <workbookView xWindow="19090" yWindow="-110" windowWidth="38620" windowHeight="211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Database'!$A$1:$Z$148</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D43" i="2" s="1"/>
  <c r="B44" i="2"/>
  <c r="D44" i="2" s="1"/>
  <c r="B45" i="2"/>
  <c r="D45" i="2" s="1"/>
  <c r="I45" i="2"/>
  <c r="Y45" i="2" s="1"/>
  <c r="V45" i="2"/>
  <c r="W45" i="2"/>
  <c r="B46" i="2"/>
  <c r="D46" i="2"/>
  <c r="I46" i="2"/>
  <c r="Y46" i="2" s="1"/>
  <c r="V46" i="2"/>
  <c r="W46" i="2"/>
  <c r="B47" i="2"/>
  <c r="D47" i="2" s="1"/>
  <c r="I47" i="2"/>
  <c r="V47" i="2"/>
  <c r="W47" i="2"/>
  <c r="Y47" i="2"/>
  <c r="Z47" i="2"/>
  <c r="B98" i="2"/>
  <c r="D98" i="2" s="1"/>
  <c r="V98" i="2"/>
  <c r="W98" i="2"/>
  <c r="Y98" i="2"/>
  <c r="Z98" i="2"/>
  <c r="B142" i="2"/>
  <c r="D142" i="2" s="1"/>
  <c r="V142" i="2"/>
  <c r="W142" i="2"/>
  <c r="Y142" i="2"/>
  <c r="Z142" i="2"/>
  <c r="Z45" i="2" l="1"/>
  <c r="Z46" i="2"/>
  <c r="Z92" i="2"/>
  <c r="Y92" i="2"/>
  <c r="W92" i="2"/>
  <c r="V92" i="2"/>
  <c r="Z84" i="2"/>
  <c r="Y84" i="2"/>
  <c r="W84" i="2"/>
  <c r="V84" i="2"/>
  <c r="Z148" i="2" l="1"/>
  <c r="Y148" i="2"/>
  <c r="Z146" i="2"/>
  <c r="Y146" i="2"/>
  <c r="Z140" i="2"/>
  <c r="Y140" i="2"/>
  <c r="Z139" i="2"/>
  <c r="Y139" i="2"/>
  <c r="Z138" i="2"/>
  <c r="Y138" i="2"/>
  <c r="Z133" i="2"/>
  <c r="Y133" i="2"/>
  <c r="Z131" i="2"/>
  <c r="Y131" i="2"/>
  <c r="Z130" i="2"/>
  <c r="Y130" i="2"/>
  <c r="Z129" i="2"/>
  <c r="Y129" i="2"/>
  <c r="Z128" i="2"/>
  <c r="Y128" i="2"/>
  <c r="Z124" i="2"/>
  <c r="Y124" i="2"/>
  <c r="Z123" i="2"/>
  <c r="Y123" i="2"/>
  <c r="Z122" i="2"/>
  <c r="Y122" i="2"/>
  <c r="Z121" i="2"/>
  <c r="Y121" i="2"/>
  <c r="Z120" i="2"/>
  <c r="Y120" i="2"/>
  <c r="Z119" i="2"/>
  <c r="Y119" i="2"/>
  <c r="Z110" i="2"/>
  <c r="Y110" i="2"/>
  <c r="Z109" i="2"/>
  <c r="Y109" i="2"/>
  <c r="Z106" i="2"/>
  <c r="Y106" i="2"/>
  <c r="Z105" i="2"/>
  <c r="Y105" i="2"/>
  <c r="Z103" i="2"/>
  <c r="Y103" i="2"/>
  <c r="Z97" i="2"/>
  <c r="Y97" i="2"/>
  <c r="Z96" i="2"/>
  <c r="Y96" i="2"/>
  <c r="Z95" i="2"/>
  <c r="Y95" i="2"/>
  <c r="Z94" i="2"/>
  <c r="Y94" i="2"/>
  <c r="Z91" i="2"/>
  <c r="Y91" i="2"/>
  <c r="Z90" i="2"/>
  <c r="Y90" i="2"/>
  <c r="Z86" i="2"/>
  <c r="Y86" i="2"/>
  <c r="Z85" i="2"/>
  <c r="Y85" i="2"/>
  <c r="Z81" i="2"/>
  <c r="Y81" i="2"/>
  <c r="Z80" i="2"/>
  <c r="Y80" i="2"/>
  <c r="Z76" i="2"/>
  <c r="Y76" i="2"/>
  <c r="Z75" i="2"/>
  <c r="Y75" i="2"/>
  <c r="Z72" i="2"/>
  <c r="Y72" i="2"/>
  <c r="Z66" i="2"/>
  <c r="Y66" i="2"/>
  <c r="Z65" i="2"/>
  <c r="Y65" i="2"/>
  <c r="Z64" i="2"/>
  <c r="Y64" i="2"/>
  <c r="Z63" i="2"/>
  <c r="Y63" i="2"/>
  <c r="Z62" i="2"/>
  <c r="Y62" i="2"/>
  <c r="Z61" i="2"/>
  <c r="Y61" i="2"/>
  <c r="Z7" i="2"/>
  <c r="Y7" i="2"/>
  <c r="Z6" i="2"/>
  <c r="Y6" i="2"/>
  <c r="Z5" i="2"/>
  <c r="Y5" i="2"/>
  <c r="Z3" i="2"/>
  <c r="Y3" i="2"/>
  <c r="W5" i="2"/>
  <c r="V5" i="2"/>
  <c r="W148" i="2"/>
  <c r="W146" i="2"/>
  <c r="W140" i="2"/>
  <c r="W139" i="2"/>
  <c r="W138" i="2"/>
  <c r="W133" i="2"/>
  <c r="W124" i="2"/>
  <c r="W123" i="2"/>
  <c r="W122" i="2"/>
  <c r="W121" i="2"/>
  <c r="W120" i="2"/>
  <c r="W119" i="2"/>
  <c r="W117" i="2"/>
  <c r="W116" i="2"/>
  <c r="W115" i="2"/>
  <c r="W114" i="2"/>
  <c r="W113" i="2"/>
  <c r="W112" i="2"/>
  <c r="W110" i="2"/>
  <c r="W109" i="2"/>
  <c r="W105" i="2"/>
  <c r="W104" i="2"/>
  <c r="W102" i="2"/>
  <c r="W101" i="2"/>
  <c r="W97" i="2"/>
  <c r="W96" i="2"/>
  <c r="W95" i="2"/>
  <c r="W94" i="2"/>
  <c r="W91" i="2"/>
  <c r="W90" i="2"/>
  <c r="W89" i="2"/>
  <c r="W86" i="2"/>
  <c r="W85" i="2"/>
  <c r="W81" i="2"/>
  <c r="W80" i="2"/>
  <c r="W79" i="2"/>
  <c r="W76" i="2"/>
  <c r="W75" i="2"/>
  <c r="W74" i="2"/>
  <c r="W73" i="2"/>
  <c r="W72" i="2"/>
  <c r="W71" i="2"/>
  <c r="W70" i="2"/>
  <c r="W69" i="2"/>
  <c r="W66" i="2"/>
  <c r="W65" i="2"/>
  <c r="W64" i="2"/>
  <c r="W63" i="2"/>
  <c r="W62" i="2"/>
  <c r="W61" i="2"/>
  <c r="W60" i="2"/>
  <c r="W56" i="2"/>
  <c r="W55" i="2"/>
  <c r="W54" i="2"/>
  <c r="W52" i="2"/>
  <c r="W51" i="2"/>
  <c r="W50" i="2"/>
  <c r="W42" i="2"/>
  <c r="W41" i="2"/>
  <c r="W40" i="2"/>
  <c r="W39" i="2"/>
  <c r="W36" i="2"/>
  <c r="W35" i="2"/>
  <c r="W34" i="2"/>
  <c r="W32" i="2"/>
  <c r="W31" i="2"/>
  <c r="W30" i="2"/>
  <c r="W26" i="2"/>
  <c r="W25" i="2"/>
  <c r="W24" i="2"/>
  <c r="W22" i="2"/>
  <c r="W21" i="2"/>
  <c r="W20" i="2"/>
  <c r="W17" i="2"/>
  <c r="W16" i="2"/>
  <c r="W15" i="2"/>
  <c r="W13" i="2"/>
  <c r="W12" i="2"/>
  <c r="W11" i="2"/>
  <c r="W6" i="2"/>
  <c r="W4" i="2"/>
  <c r="W3" i="2"/>
  <c r="V148" i="2"/>
  <c r="V146" i="2"/>
  <c r="V140" i="2"/>
  <c r="V139" i="2"/>
  <c r="V138" i="2"/>
  <c r="V133" i="2"/>
  <c r="V124" i="2"/>
  <c r="V123" i="2"/>
  <c r="V122" i="2"/>
  <c r="V121" i="2"/>
  <c r="V120" i="2"/>
  <c r="V119" i="2"/>
  <c r="V117" i="2"/>
  <c r="V116" i="2"/>
  <c r="V115" i="2"/>
  <c r="V114" i="2"/>
  <c r="V113" i="2"/>
  <c r="V112" i="2"/>
  <c r="V110" i="2"/>
  <c r="V109" i="2"/>
  <c r="V105" i="2"/>
  <c r="V104" i="2"/>
  <c r="V102" i="2"/>
  <c r="V101" i="2"/>
  <c r="V97" i="2"/>
  <c r="V96" i="2"/>
  <c r="V95" i="2"/>
  <c r="V94" i="2"/>
  <c r="V91" i="2"/>
  <c r="V90" i="2"/>
  <c r="V89" i="2"/>
  <c r="V86" i="2"/>
  <c r="V85" i="2"/>
  <c r="V81" i="2"/>
  <c r="V80" i="2"/>
  <c r="V79" i="2"/>
  <c r="V76" i="2"/>
  <c r="V75" i="2"/>
  <c r="V74" i="2"/>
  <c r="V73" i="2"/>
  <c r="V72" i="2"/>
  <c r="V71" i="2"/>
  <c r="V70" i="2"/>
  <c r="V69" i="2"/>
  <c r="V66" i="2"/>
  <c r="V65" i="2"/>
  <c r="V64" i="2"/>
  <c r="V63" i="2"/>
  <c r="V62" i="2"/>
  <c r="V61" i="2"/>
  <c r="V60" i="2"/>
  <c r="V56" i="2"/>
  <c r="V55" i="2"/>
  <c r="V54" i="2"/>
  <c r="V52" i="2"/>
  <c r="V51" i="2"/>
  <c r="V50" i="2"/>
  <c r="V42" i="2"/>
  <c r="V41" i="2"/>
  <c r="V40" i="2"/>
  <c r="V39" i="2"/>
  <c r="V36" i="2"/>
  <c r="V35" i="2"/>
  <c r="V34" i="2"/>
  <c r="V32" i="2"/>
  <c r="V31" i="2"/>
  <c r="V30" i="2"/>
  <c r="V26" i="2"/>
  <c r="V25" i="2"/>
  <c r="V24" i="2"/>
  <c r="V22" i="2"/>
  <c r="V21" i="2"/>
  <c r="V20" i="2"/>
  <c r="V17" i="2"/>
  <c r="V16" i="2"/>
  <c r="V15" i="2"/>
  <c r="V13" i="2"/>
  <c r="V12" i="2"/>
  <c r="V11" i="2"/>
  <c r="V6" i="2"/>
  <c r="V4" i="2"/>
  <c r="V3" i="2"/>
  <c r="H129" i="2" l="1"/>
  <c r="L79" i="2"/>
  <c r="B79" i="2"/>
  <c r="D79" i="2" s="1"/>
  <c r="L74" i="2"/>
  <c r="I79" i="2" s="1"/>
  <c r="B74" i="2"/>
  <c r="D74" i="2" s="1"/>
  <c r="B75" i="2"/>
  <c r="D75" i="2" s="1"/>
  <c r="H5" i="2"/>
  <c r="I74" i="2" l="1"/>
  <c r="Z74" i="2" s="1"/>
  <c r="V129" i="2"/>
  <c r="W129" i="2"/>
  <c r="Z79" i="2"/>
  <c r="Y79" i="2"/>
  <c r="I69" i="2"/>
  <c r="Y74" i="2" l="1"/>
  <c r="Z69" i="2"/>
  <c r="Y69" i="2"/>
  <c r="B72" i="2"/>
  <c r="D72" i="2" s="1"/>
  <c r="B65" i="2"/>
  <c r="D65" i="2" s="1"/>
  <c r="B62" i="2"/>
  <c r="D62" i="2" s="1"/>
  <c r="B66" i="2"/>
  <c r="D66" i="2" s="1"/>
  <c r="B63" i="2"/>
  <c r="D63" i="2" s="1"/>
  <c r="B144" i="2"/>
  <c r="D144" i="2" s="1"/>
  <c r="B141" i="2"/>
  <c r="D141" i="2" s="1"/>
  <c r="I117" i="2"/>
  <c r="I116" i="2"/>
  <c r="I115" i="2"/>
  <c r="I114" i="2"/>
  <c r="I113" i="2"/>
  <c r="I112" i="2"/>
  <c r="B117" i="2"/>
  <c r="D117" i="2" s="1"/>
  <c r="B116" i="2"/>
  <c r="D116" i="2" s="1"/>
  <c r="B115" i="2"/>
  <c r="D115" i="2" s="1"/>
  <c r="B114" i="2"/>
  <c r="D114" i="2" s="1"/>
  <c r="B113" i="2"/>
  <c r="D113" i="2" s="1"/>
  <c r="B112" i="2"/>
  <c r="D112" i="2" s="1"/>
  <c r="I104" i="2"/>
  <c r="Z115" i="2" l="1"/>
  <c r="Y115" i="2"/>
  <c r="Z116" i="2"/>
  <c r="Y116" i="2"/>
  <c r="Z112" i="2"/>
  <c r="Y112" i="2"/>
  <c r="Z117" i="2"/>
  <c r="Y117" i="2"/>
  <c r="Z104" i="2"/>
  <c r="Y104" i="2"/>
  <c r="Z113" i="2"/>
  <c r="Y113" i="2"/>
  <c r="Z114" i="2"/>
  <c r="Y114" i="2"/>
  <c r="B110" i="2"/>
  <c r="D110" i="2" s="1"/>
  <c r="D104" i="2"/>
  <c r="B97" i="2"/>
  <c r="D97" i="2" s="1"/>
  <c r="B96" i="2"/>
  <c r="D96" i="2" s="1"/>
  <c r="B95" i="2"/>
  <c r="D95" i="2" s="1"/>
  <c r="B94" i="2"/>
  <c r="D94" i="2" s="1"/>
  <c r="B81" i="2" l="1"/>
  <c r="D81" i="2" s="1"/>
  <c r="B80" i="2"/>
  <c r="D80" i="2" s="1"/>
  <c r="I70" i="2"/>
  <c r="B76" i="2"/>
  <c r="D76" i="2" s="1"/>
  <c r="I60" i="2"/>
  <c r="Z70" i="2" l="1"/>
  <c r="Y70" i="2"/>
  <c r="Z60" i="2"/>
  <c r="Y60" i="2"/>
  <c r="B2" i="2" l="1"/>
  <c r="B125" i="2"/>
  <c r="B8" i="2"/>
  <c r="H7" i="2"/>
  <c r="B133" i="2"/>
  <c r="D133" i="2" s="1"/>
  <c r="B132" i="2"/>
  <c r="D132" i="2" s="1"/>
  <c r="D126" i="2"/>
  <c r="D127" i="2"/>
  <c r="H131" i="2"/>
  <c r="H130" i="2"/>
  <c r="H128" i="2"/>
  <c r="B123" i="2"/>
  <c r="D123" i="2" s="1"/>
  <c r="W131" i="2" l="1"/>
  <c r="V131" i="2"/>
  <c r="W7" i="2"/>
  <c r="V7" i="2"/>
  <c r="W128" i="2"/>
  <c r="V128" i="2"/>
  <c r="W130" i="2"/>
  <c r="V130" i="2"/>
  <c r="H106" i="2"/>
  <c r="W106" i="2" l="1"/>
  <c r="V106" i="2"/>
  <c r="B106" i="2"/>
  <c r="D106" i="2" s="1"/>
  <c r="H103" i="2"/>
  <c r="B103" i="2"/>
  <c r="D103" i="2" s="1"/>
  <c r="B91" i="2"/>
  <c r="D91" i="2" s="1"/>
  <c r="V103" i="2" l="1"/>
  <c r="W103" i="2"/>
  <c r="B90" i="2"/>
  <c r="B88" i="2"/>
  <c r="B89" i="2"/>
  <c r="D89" i="2" s="1"/>
  <c r="B93" i="2"/>
  <c r="B92" i="2"/>
  <c r="I89" i="2"/>
  <c r="Z89" i="2" l="1"/>
  <c r="Y89" i="2"/>
  <c r="C3" i="4"/>
  <c r="B86" i="2"/>
  <c r="D85" i="2" s="1"/>
  <c r="B85" i="2"/>
  <c r="L84" i="2"/>
  <c r="L78" i="2" l="1"/>
  <c r="I78" i="2" s="1"/>
  <c r="H78" i="2"/>
  <c r="L42" i="2"/>
  <c r="L73" i="2"/>
  <c r="I73" i="2" s="1"/>
  <c r="L71" i="2"/>
  <c r="C20" i="4"/>
  <c r="V78" i="2" l="1"/>
  <c r="W78" i="2"/>
  <c r="Z73" i="2"/>
  <c r="Y73" i="2"/>
  <c r="Z78" i="2"/>
  <c r="Y78" i="2"/>
  <c r="I71" i="2"/>
  <c r="L83" i="2"/>
  <c r="I83" i="2" l="1"/>
  <c r="Z71" i="2"/>
  <c r="Y71" i="2"/>
  <c r="I101" i="2"/>
  <c r="C19" i="4"/>
  <c r="C77" i="4"/>
  <c r="C73" i="4"/>
  <c r="C52" i="4"/>
  <c r="C68" i="4"/>
  <c r="C71" i="4"/>
  <c r="C75" i="4"/>
  <c r="C46" i="4"/>
  <c r="C45" i="4" s="1"/>
  <c r="I42" i="2"/>
  <c r="I102" i="2" l="1"/>
  <c r="Z101" i="2"/>
  <c r="Y101" i="2"/>
  <c r="Z42" i="2"/>
  <c r="Y42" i="2"/>
  <c r="Z83" i="2"/>
  <c r="Y83" i="2"/>
  <c r="C48" i="4"/>
  <c r="C15" i="4"/>
  <c r="C10" i="4"/>
  <c r="C6" i="4" s="1"/>
  <c r="C65" i="4"/>
  <c r="C59" i="4"/>
  <c r="C58" i="4" s="1"/>
  <c r="C32" i="4"/>
  <c r="Z102" i="2" l="1"/>
  <c r="Y102" i="2"/>
  <c r="C62" i="4"/>
  <c r="C56" i="4"/>
  <c r="C55" i="4" l="1"/>
  <c r="C25" i="4" l="1"/>
  <c r="C14" i="4" s="1"/>
  <c r="C13" i="4" s="1"/>
  <c r="C5" i="4" s="1"/>
  <c r="H83" i="2"/>
  <c r="I56" i="2"/>
  <c r="I55" i="2"/>
  <c r="I54" i="2"/>
  <c r="I52" i="2"/>
  <c r="I51" i="2"/>
  <c r="I50" i="2"/>
  <c r="B56" i="2"/>
  <c r="D56" i="2" s="1"/>
  <c r="B55" i="2"/>
  <c r="D55" i="2" s="1"/>
  <c r="B54" i="2"/>
  <c r="D54" i="2" s="1"/>
  <c r="B52" i="2"/>
  <c r="D52" i="2" s="1"/>
  <c r="B51" i="2"/>
  <c r="D51" i="2" s="1"/>
  <c r="B50" i="2"/>
  <c r="D50" i="2" s="1"/>
  <c r="B53" i="2"/>
  <c r="D53" i="2" s="1"/>
  <c r="B49" i="2"/>
  <c r="D49" i="2" s="1"/>
  <c r="B48" i="2"/>
  <c r="D48"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7" i="2"/>
  <c r="D57" i="2" s="1"/>
  <c r="B58" i="2"/>
  <c r="D58" i="2" s="1"/>
  <c r="B59" i="2"/>
  <c r="D59" i="2" s="1"/>
  <c r="B60" i="2"/>
  <c r="D60" i="2" s="1"/>
  <c r="B61" i="2"/>
  <c r="D61" i="2" s="1"/>
  <c r="B64" i="2"/>
  <c r="D64" i="2" s="1"/>
  <c r="B67" i="2"/>
  <c r="D67" i="2" s="1"/>
  <c r="B68" i="2"/>
  <c r="D68" i="2" s="1"/>
  <c r="B69" i="2"/>
  <c r="D69" i="2" s="1"/>
  <c r="B70" i="2"/>
  <c r="D70" i="2" s="1"/>
  <c r="B71" i="2"/>
  <c r="D71" i="2" s="1"/>
  <c r="B73" i="2"/>
  <c r="D73" i="2" s="1"/>
  <c r="B77" i="2"/>
  <c r="D77" i="2" s="1"/>
  <c r="B78" i="2"/>
  <c r="D78" i="2" s="1"/>
  <c r="B82" i="2"/>
  <c r="D82" i="2" s="1"/>
  <c r="B83" i="2"/>
  <c r="D83" i="2" s="1"/>
  <c r="B84" i="2"/>
  <c r="D84" i="2" s="1"/>
  <c r="B87" i="2"/>
  <c r="D88" i="2"/>
  <c r="D90" i="2"/>
  <c r="D92" i="2"/>
  <c r="D93" i="2"/>
  <c r="B99" i="2"/>
  <c r="D99" i="2" s="1"/>
  <c r="B100" i="2"/>
  <c r="D100" i="2" s="1"/>
  <c r="B101" i="2"/>
  <c r="D101" i="2" s="1"/>
  <c r="B102" i="2"/>
  <c r="D102" i="2" s="1"/>
  <c r="B105" i="2"/>
  <c r="D105" i="2" s="1"/>
  <c r="B107" i="2"/>
  <c r="D107" i="2" s="1"/>
  <c r="B108" i="2"/>
  <c r="D108" i="2" s="1"/>
  <c r="B109" i="2"/>
  <c r="D109" i="2" s="1"/>
  <c r="B111" i="2"/>
  <c r="D111" i="2" s="1"/>
  <c r="B118" i="2"/>
  <c r="D118" i="2" s="1"/>
  <c r="B119" i="2"/>
  <c r="D119" i="2" s="1"/>
  <c r="B120" i="2"/>
  <c r="D120" i="2" s="1"/>
  <c r="B121" i="2"/>
  <c r="D121" i="2" s="1"/>
  <c r="B122" i="2"/>
  <c r="D122" i="2" s="1"/>
  <c r="B124" i="2"/>
  <c r="D124" i="2" s="1"/>
  <c r="D125" i="2"/>
  <c r="B128" i="2"/>
  <c r="D128" i="2" s="1"/>
  <c r="B129" i="2"/>
  <c r="D129" i="2" s="1"/>
  <c r="B130" i="2"/>
  <c r="D130" i="2" s="1"/>
  <c r="B131" i="2"/>
  <c r="D131" i="2" s="1"/>
  <c r="B134" i="2"/>
  <c r="D134" i="2" s="1"/>
  <c r="B135" i="2"/>
  <c r="D135" i="2" s="1"/>
  <c r="B136" i="2"/>
  <c r="D136" i="2" s="1"/>
  <c r="B137" i="2"/>
  <c r="D137" i="2" s="1"/>
  <c r="B138" i="2"/>
  <c r="D138" i="2" s="1"/>
  <c r="B139" i="2"/>
  <c r="D139" i="2" s="1"/>
  <c r="B140" i="2"/>
  <c r="D140" i="2" s="1"/>
  <c r="B143" i="2"/>
  <c r="D143" i="2" s="1"/>
  <c r="B145" i="2"/>
  <c r="D145" i="2" s="1"/>
  <c r="B146" i="2"/>
  <c r="D146" i="2" s="1"/>
  <c r="B147" i="2"/>
  <c r="D147" i="2" s="1"/>
  <c r="B148" i="2"/>
  <c r="D148" i="2" s="1"/>
  <c r="D2" i="2"/>
  <c r="Z50" i="2" l="1"/>
  <c r="Y50" i="2"/>
  <c r="Z52" i="2"/>
  <c r="Y52" i="2"/>
  <c r="Z39" i="2"/>
  <c r="Y39" i="2"/>
  <c r="Z55" i="2"/>
  <c r="Y55" i="2"/>
  <c r="Z12" i="2"/>
  <c r="Y12" i="2"/>
  <c r="Z40" i="2"/>
  <c r="Y40" i="2"/>
  <c r="Z56" i="2"/>
  <c r="Y56" i="2"/>
  <c r="Z51" i="2"/>
  <c r="Y51" i="2"/>
  <c r="Z54" i="2"/>
  <c r="Y54" i="2"/>
  <c r="Z41" i="2"/>
  <c r="Y41" i="2"/>
  <c r="V83" i="2"/>
  <c r="W83" i="2"/>
  <c r="D87" i="2"/>
  <c r="D86"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4"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6"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8"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9"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3"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9"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2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<sst xmlns="http://schemas.openxmlformats.org/spreadsheetml/2006/main" count="1765" uniqueCount="508">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</sst>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3">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6" fillId="0" borderId="12"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4"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6" dT="2025-06-11T15:21:05.69" personId="{3B5B98F4-A9DA-4CFD-B3D9-F7907C025518}" id="{2BF08C61-4671-4BB0-B8A6-DD1AAB44A4E2}">
    <text>Added control rod/drum drive mechanism.  Assuming:
 1drum:1drive
 n_rod:1drive (Reactor design dependent)</text>
  </threadedComment>
  <threadedComment ref="A76"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8" dT="2025-06-19T20:12:17.00" personId="{3B5B98F4-A9DA-4CFD-B3D9-F7907C025518}" id="{2FF1B83B-4952-4966-B4B1-47B3AC049632}">
    <text>Todo: Update when we get feedback on BeO/Be costs</text>
  </threadedComment>
  <threadedComment ref="A79" dT="2025-06-19T20:12:17.00" personId="{3B5B98F4-A9DA-4CFD-B3D9-F7907C025518}" id="{F6865C1A-8659-4D0C-9CFD-0A520F68BF51}">
    <text>Todo: Update when we get feedback on BeO/Be costs</text>
  </threadedComment>
  <threadedComment ref="L83" dT="2025-05-27T17:51:06.88" personId="{84112BF8-C915-7B4B-BE8E-B816F75B981C}" id="{6A4E3BDC-584F-1346-BF51-598A89836273}">
    <text>Cost data about B4C are based on the B4C of the control drums</text>
  </threadedComment>
  <threadedComment ref="J89" dT="2025-05-27T22:16:31.29" personId="{84112BF8-C915-7B4B-BE8E-B816F75B981C}" id="{368934F8-D933-024D-9355-5B191B79D6E7}">
    <text xml:space="preserve">The primary pump needs to be expensive!!
</text>
  </threadedComment>
  <threadedComment ref="I104" dT="2025-06-20T17:42:02.17" personId="{3B5B98F4-A9DA-4CFD-B3D9-F7907C025518}" id="{25250E12-7DF8-42FE-A9C3-6F5AE6FD64C9}">
    <text>Baseline Cost: 8844770 1978USD
Escalation (to 2023): 8.155</text>
  </threadedComment>
  <threadedComment ref="H129" dT="2025-06-19T23:17:33.50" personId="{84112BF8-C915-7B4B-BE8E-B816F75B981C}" id="{BDE8F098-EF81-461E-B745-0627E6989C51}">
    <text>The cost is multiplied by 0.5 since the
 shipping included international shipping</text>
  </threadedComment>
  <threadedComment ref="C141" dT="2025-06-20T19:13:57.21" personId="{3B5B98F4-A9DA-4CFD-B3D9-F7907C025518}" id="{8C62D7C0-F520-42A3-9908-A880BA4D938B}">
    <text xml:space="preserve">Variable costs that are not fuel-based, such as borated water, control rods, burnable poisons, and other consumable </text>
  </threadedComment>
  <threadedComment ref="C141" dT="2025-06-20T19:14:14.35" personId="{3B5B98F4-A9DA-4CFD-B3D9-F7907C025518}" id="{60EA5C16-5BC5-40F2-AD75-9609617C429D}" parentId="{8C62D7C0-F520-42A3-9908-A880BA4D938B}">
    <text>For the GCMR, likley includes replacement coolant, CO2 refill, etc.</text>
  </threadedComment>
  <threadedComment ref="C14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microsoft.com/office/2017/10/relationships/threadedComment" Target="../threadedComments/threadedComment1.x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comments" Target="../comments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vmlDrawing" Target="../drawings/vmlDrawing1.vml"/><Relationship Id="rId5" Type="http://schemas.openxmlformats.org/officeDocument/2006/relationships/hyperlink" Target="https://www.osti.gov/biblio/2447366" TargetMode="External"/><Relationship Id="rId10" Type="http://schemas.openxmlformats.org/officeDocument/2006/relationships/printerSettings" Target="../printerSettings/printerSettings1.bin"/><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48"/>
  <sheetViews>
    <sheetView tabSelected="1" zoomScaleNormal="100" workbookViewId="0">
      <pane xSplit="15" ySplit="1" topLeftCell="S45" activePane="bottomRight" state="frozen"/>
      <selection pane="topRight" activeCell="P1" sqref="P1"/>
      <selection pane="bottomLeft" activeCell="A2" sqref="A2"/>
      <selection pane="bottomRight" activeCell="S45" sqref="S45:S47"/>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3" si="0">IF(ISNUMBER(A3),
    IF(AND(A3=INT(A3), MOD(A3, 10) = 0), 0,
        IF(AND(A3=INT(A3), LEN(A3)=2), 1,
            IF(AND(A3=INT(A3), LEN(A3)=3), 2,
                LEN(A3) - FIND(".", A3) + 2)
        )
    ),
"")</f>
        <v>1</v>
      </c>
      <c r="C3" s="44" t="s">
        <v>3</v>
      </c>
      <c r="D3" s="41" t="str">
        <f t="shared" ref="D3:D101" si="1">REPT("   ", B3*2) &amp; C3</f>
        <v xml:space="preserve">      Land Cost</v>
      </c>
      <c r="E3" s="41" t="s">
        <v>341</v>
      </c>
      <c r="F3" s="41"/>
      <c r="G3" s="41"/>
      <c r="H3" s="45"/>
      <c r="I3" s="46">
        <v>3800</v>
      </c>
      <c r="J3" s="47" t="s">
        <v>70</v>
      </c>
      <c r="K3" s="47" t="s">
        <v>68</v>
      </c>
      <c r="L3" s="48"/>
      <c r="M3" s="47" t="s">
        <v>78</v>
      </c>
      <c r="N3" s="47"/>
      <c r="O3" s="68">
        <v>2022</v>
      </c>
      <c r="P3" s="47" t="s">
        <v>75</v>
      </c>
      <c r="Q3" s="49" t="s">
        <v>53</v>
      </c>
      <c r="R3" s="91" t="s">
        <v>445</v>
      </c>
      <c r="S3" s="99"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1"/>
      <c r="S4" s="99"/>
      <c r="T4" s="51"/>
      <c r="U4" s="80" t="s">
        <v>468</v>
      </c>
      <c r="V4" s="84">
        <f t="shared" ref="V4:V72" si="4">0.9*$H4</f>
        <v>0</v>
      </c>
      <c r="W4" s="84">
        <f t="shared" ref="W4:W72" si="5">1.5*H4</f>
        <v>0</v>
      </c>
      <c r="X4" s="80" t="s">
        <v>451</v>
      </c>
      <c r="Y4" s="83">
        <f t="shared" ref="Y4:Y72" si="6">0.9*I4</f>
        <v>9027</v>
      </c>
      <c r="Z4" s="83">
        <f t="shared" ref="Z4:Z72"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1" t="s">
        <v>141</v>
      </c>
      <c r="S5" s="99"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1"/>
      <c r="S6" s="99"/>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1" t="s">
        <v>82</v>
      </c>
      <c r="R11" s="91" t="s">
        <v>83</v>
      </c>
      <c r="S11" s="100"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1"/>
      <c r="R12" s="91"/>
      <c r="S12" s="99"/>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1"/>
      <c r="R13" s="91"/>
      <c r="S13" s="99"/>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1" t="s">
        <v>82</v>
      </c>
      <c r="R15" s="91" t="s">
        <v>83</v>
      </c>
      <c r="S15" s="100"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1"/>
      <c r="R16" s="91"/>
      <c r="S16" s="99"/>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1"/>
      <c r="R17" s="91"/>
      <c r="S17" s="99"/>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91" t="s">
        <v>82</v>
      </c>
      <c r="R20" s="91" t="s">
        <v>83</v>
      </c>
      <c r="S20" s="100" t="s">
        <v>84</v>
      </c>
      <c r="T20" s="51"/>
      <c r="U20" s="80" t="s">
        <v>471</v>
      </c>
      <c r="V20" s="84">
        <f t="shared" si="4"/>
        <v>0</v>
      </c>
      <c r="W20" s="84">
        <f t="shared" si="5"/>
        <v>0</v>
      </c>
      <c r="X20" s="80" t="s">
        <v>451</v>
      </c>
      <c r="Y20" s="83">
        <f t="shared" si="6"/>
        <v>1652.4</v>
      </c>
      <c r="Z20" s="83">
        <f t="shared" si="7"/>
        <v>2386.8000000000002</v>
      </c>
      <c r="AA20" s="80" t="s">
        <v>451</v>
      </c>
      <c r="AB20" s="83" t="s">
        <v>475</v>
      </c>
      <c r="AC20" s="83" t="s">
        <v>476</v>
      </c>
      <c r="AD20" s="83" t="s">
        <v>477</v>
      </c>
      <c r="AE20" s="80" t="s">
        <v>452</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91"/>
      <c r="R21" s="91"/>
      <c r="S21" s="99"/>
      <c r="T21" s="51"/>
      <c r="U21" s="80" t="s">
        <v>471</v>
      </c>
      <c r="V21" s="84">
        <f t="shared" si="4"/>
        <v>0</v>
      </c>
      <c r="W21" s="84">
        <f t="shared" si="5"/>
        <v>0</v>
      </c>
      <c r="X21" s="80" t="s">
        <v>451</v>
      </c>
      <c r="Y21" s="83">
        <f t="shared" si="6"/>
        <v>1299.7502999999999</v>
      </c>
      <c r="Z21" s="83">
        <f t="shared" si="7"/>
        <v>1877.4170999999999</v>
      </c>
      <c r="AA21" s="80" t="s">
        <v>451</v>
      </c>
      <c r="AB21" s="83" t="s">
        <v>475</v>
      </c>
      <c r="AC21" s="83" t="s">
        <v>476</v>
      </c>
      <c r="AD21" s="83" t="s">
        <v>477</v>
      </c>
      <c r="AE21" s="80" t="s">
        <v>452</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474</v>
      </c>
      <c r="L22" s="48"/>
      <c r="M22" s="47" t="s">
        <v>81</v>
      </c>
      <c r="N22" s="48"/>
      <c r="O22" s="68">
        <v>2024</v>
      </c>
      <c r="P22" s="47" t="s">
        <v>77</v>
      </c>
      <c r="Q22" s="91"/>
      <c r="R22" s="91"/>
      <c r="S22" s="99"/>
      <c r="T22" s="51"/>
      <c r="U22" s="80" t="s">
        <v>471</v>
      </c>
      <c r="V22" s="84">
        <f t="shared" si="4"/>
        <v>0</v>
      </c>
      <c r="W22" s="84">
        <f t="shared" si="5"/>
        <v>0</v>
      </c>
      <c r="X22" s="80" t="s">
        <v>451</v>
      </c>
      <c r="Y22" s="83">
        <f t="shared" si="6"/>
        <v>993.10617000000013</v>
      </c>
      <c r="Z22" s="83">
        <f t="shared" si="7"/>
        <v>1434.4866900000002</v>
      </c>
      <c r="AA22" s="80" t="s">
        <v>451</v>
      </c>
      <c r="AB22" s="83" t="s">
        <v>475</v>
      </c>
      <c r="AC22" s="83" t="s">
        <v>476</v>
      </c>
      <c r="AD22" s="83" t="s">
        <v>477</v>
      </c>
      <c r="AE22" s="80" t="s">
        <v>452</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91" t="s">
        <v>82</v>
      </c>
      <c r="R24" s="91" t="s">
        <v>83</v>
      </c>
      <c r="S24" s="100" t="s">
        <v>84</v>
      </c>
      <c r="T24" s="51"/>
      <c r="U24" s="80" t="s">
        <v>471</v>
      </c>
      <c r="V24" s="84">
        <f t="shared" si="4"/>
        <v>0</v>
      </c>
      <c r="W24" s="84">
        <f t="shared" si="5"/>
        <v>0</v>
      </c>
      <c r="X24" s="80" t="s">
        <v>451</v>
      </c>
      <c r="Y24" s="83">
        <f t="shared" si="6"/>
        <v>1652.4</v>
      </c>
      <c r="Z24" s="83">
        <f t="shared" si="7"/>
        <v>2386.8000000000002</v>
      </c>
      <c r="AA24" s="80" t="s">
        <v>451</v>
      </c>
      <c r="AB24" s="83" t="s">
        <v>475</v>
      </c>
      <c r="AC24" s="83" t="s">
        <v>476</v>
      </c>
      <c r="AD24" s="83" t="s">
        <v>477</v>
      </c>
      <c r="AE24" s="80" t="s">
        <v>452</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91"/>
      <c r="R25" s="91"/>
      <c r="S25" s="99"/>
      <c r="T25" s="51"/>
      <c r="U25" s="80" t="s">
        <v>471</v>
      </c>
      <c r="V25" s="84">
        <f t="shared" si="4"/>
        <v>0</v>
      </c>
      <c r="W25" s="84">
        <f t="shared" si="5"/>
        <v>0</v>
      </c>
      <c r="X25" s="80" t="s">
        <v>451</v>
      </c>
      <c r="Y25" s="83">
        <f t="shared" si="6"/>
        <v>1299.7502999999999</v>
      </c>
      <c r="Z25" s="83">
        <f t="shared" si="7"/>
        <v>1877.4170999999999</v>
      </c>
      <c r="AA25" s="80" t="s">
        <v>451</v>
      </c>
      <c r="AB25" s="83" t="s">
        <v>475</v>
      </c>
      <c r="AC25" s="83" t="s">
        <v>476</v>
      </c>
      <c r="AD25" s="83" t="s">
        <v>477</v>
      </c>
      <c r="AE25" s="80" t="s">
        <v>452</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91"/>
      <c r="R26" s="91"/>
      <c r="S26" s="99"/>
      <c r="T26" s="51"/>
      <c r="U26" s="80" t="s">
        <v>471</v>
      </c>
      <c r="V26" s="84">
        <f t="shared" si="4"/>
        <v>0</v>
      </c>
      <c r="W26" s="84">
        <f t="shared" si="5"/>
        <v>0</v>
      </c>
      <c r="X26" s="80" t="s">
        <v>451</v>
      </c>
      <c r="Y26" s="83">
        <f t="shared" si="6"/>
        <v>993.10617000000013</v>
      </c>
      <c r="Z26" s="83">
        <f t="shared" si="7"/>
        <v>1434.4866900000002</v>
      </c>
      <c r="AA26" s="80" t="s">
        <v>451</v>
      </c>
      <c r="AB26" s="83" t="s">
        <v>475</v>
      </c>
      <c r="AC26" s="83" t="s">
        <v>476</v>
      </c>
      <c r="AD26" s="83" t="s">
        <v>477</v>
      </c>
      <c r="AE26" s="80" t="s">
        <v>452</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91" t="s">
        <v>82</v>
      </c>
      <c r="R30" s="91" t="s">
        <v>83</v>
      </c>
      <c r="S30" s="100" t="s">
        <v>84</v>
      </c>
      <c r="T30" s="51"/>
      <c r="U30" s="80" t="s">
        <v>471</v>
      </c>
      <c r="V30" s="84">
        <f t="shared" si="4"/>
        <v>0</v>
      </c>
      <c r="W30" s="84">
        <f t="shared" si="5"/>
        <v>0</v>
      </c>
      <c r="X30" s="80" t="s">
        <v>470</v>
      </c>
      <c r="Y30" s="83">
        <f t="shared" si="6"/>
        <v>1652.4</v>
      </c>
      <c r="Z30" s="83">
        <f t="shared" si="7"/>
        <v>2386.8000000000002</v>
      </c>
      <c r="AA30" s="80" t="s">
        <v>470</v>
      </c>
      <c r="AB30" s="83" t="s">
        <v>470</v>
      </c>
      <c r="AC30" s="83" t="s">
        <v>470</v>
      </c>
      <c r="AD30" s="83" t="s">
        <v>470</v>
      </c>
      <c r="AE30" s="80" t="s">
        <v>470</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91"/>
      <c r="R31" s="91"/>
      <c r="S31" s="99"/>
      <c r="T31" s="51"/>
      <c r="U31" s="80" t="s">
        <v>471</v>
      </c>
      <c r="V31" s="84">
        <f t="shared" si="4"/>
        <v>0</v>
      </c>
      <c r="W31" s="84">
        <f t="shared" si="5"/>
        <v>0</v>
      </c>
      <c r="X31" s="80" t="s">
        <v>451</v>
      </c>
      <c r="Y31" s="83">
        <f t="shared" si="6"/>
        <v>1299.7502999999999</v>
      </c>
      <c r="Z31" s="83">
        <f t="shared" si="7"/>
        <v>1877.4170999999999</v>
      </c>
      <c r="AA31" s="80" t="s">
        <v>451</v>
      </c>
      <c r="AB31" s="83" t="s">
        <v>475</v>
      </c>
      <c r="AC31" s="83" t="s">
        <v>476</v>
      </c>
      <c r="AD31" s="83" t="s">
        <v>477</v>
      </c>
      <c r="AE31" s="80" t="s">
        <v>452</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91"/>
      <c r="R32" s="91"/>
      <c r="S32" s="99"/>
      <c r="T32" s="51"/>
      <c r="U32" s="80" t="s">
        <v>471</v>
      </c>
      <c r="V32" s="84">
        <f t="shared" si="4"/>
        <v>0</v>
      </c>
      <c r="W32" s="84">
        <f t="shared" si="5"/>
        <v>0</v>
      </c>
      <c r="X32" s="80" t="s">
        <v>451</v>
      </c>
      <c r="Y32" s="83">
        <f t="shared" si="6"/>
        <v>993.10617000000013</v>
      </c>
      <c r="Z32" s="83">
        <f t="shared" si="7"/>
        <v>1434.4866900000002</v>
      </c>
      <c r="AA32" s="80" t="s">
        <v>451</v>
      </c>
      <c r="AB32" s="83" t="s">
        <v>475</v>
      </c>
      <c r="AC32" s="83" t="s">
        <v>476</v>
      </c>
      <c r="AD32" s="83" t="s">
        <v>477</v>
      </c>
      <c r="AE32" s="80" t="s">
        <v>452</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91" t="s">
        <v>82</v>
      </c>
      <c r="R34" s="91" t="s">
        <v>83</v>
      </c>
      <c r="S34" s="100" t="s">
        <v>84</v>
      </c>
      <c r="T34" s="51"/>
      <c r="U34" s="80" t="s">
        <v>471</v>
      </c>
      <c r="V34" s="84">
        <f t="shared" si="4"/>
        <v>0</v>
      </c>
      <c r="W34" s="84">
        <f t="shared" si="5"/>
        <v>0</v>
      </c>
      <c r="X34" s="80" t="s">
        <v>451</v>
      </c>
      <c r="Y34" s="83">
        <f t="shared" si="6"/>
        <v>1652.4</v>
      </c>
      <c r="Z34" s="83">
        <f t="shared" si="7"/>
        <v>2386.8000000000002</v>
      </c>
      <c r="AA34" s="80" t="s">
        <v>451</v>
      </c>
      <c r="AB34" s="83" t="s">
        <v>475</v>
      </c>
      <c r="AC34" s="83" t="s">
        <v>476</v>
      </c>
      <c r="AD34" s="83" t="s">
        <v>477</v>
      </c>
      <c r="AE34" s="80" t="s">
        <v>452</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91"/>
      <c r="R35" s="91"/>
      <c r="S35" s="99"/>
      <c r="T35" s="51"/>
      <c r="U35" s="80" t="s">
        <v>471</v>
      </c>
      <c r="V35" s="84">
        <f t="shared" si="4"/>
        <v>0</v>
      </c>
      <c r="W35" s="84">
        <f t="shared" si="5"/>
        <v>0</v>
      </c>
      <c r="X35" s="80" t="s">
        <v>451</v>
      </c>
      <c r="Y35" s="83">
        <f t="shared" si="6"/>
        <v>1299.7502999999999</v>
      </c>
      <c r="Z35" s="83">
        <f t="shared" si="7"/>
        <v>1877.4170999999999</v>
      </c>
      <c r="AA35" s="80" t="s">
        <v>451</v>
      </c>
      <c r="AB35" s="83" t="s">
        <v>475</v>
      </c>
      <c r="AC35" s="83" t="s">
        <v>476</v>
      </c>
      <c r="AD35" s="83" t="s">
        <v>477</v>
      </c>
      <c r="AE35" s="80" t="s">
        <v>452</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91"/>
      <c r="R36" s="91"/>
      <c r="S36" s="99"/>
      <c r="T36" s="51"/>
      <c r="U36" s="80" t="s">
        <v>471</v>
      </c>
      <c r="V36" s="84">
        <f t="shared" si="4"/>
        <v>0</v>
      </c>
      <c r="W36" s="84">
        <f t="shared" si="5"/>
        <v>0</v>
      </c>
      <c r="X36" s="80" t="s">
        <v>451</v>
      </c>
      <c r="Y36" s="83">
        <f t="shared" si="6"/>
        <v>993.10617000000013</v>
      </c>
      <c r="Z36" s="83">
        <f t="shared" si="7"/>
        <v>1434.4866900000002</v>
      </c>
      <c r="AA36" s="80" t="s">
        <v>451</v>
      </c>
      <c r="AB36" s="83" t="s">
        <v>475</v>
      </c>
      <c r="AC36" s="83" t="s">
        <v>476</v>
      </c>
      <c r="AD36" s="83" t="s">
        <v>477</v>
      </c>
      <c r="AE36" s="80" t="s">
        <v>452</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91" t="s">
        <v>82</v>
      </c>
      <c r="R39" s="91" t="s">
        <v>83</v>
      </c>
      <c r="S39" s="100" t="s">
        <v>84</v>
      </c>
      <c r="T39" s="51"/>
      <c r="U39" s="80" t="s">
        <v>467</v>
      </c>
      <c r="V39" s="84">
        <f t="shared" si="4"/>
        <v>0</v>
      </c>
      <c r="W39" s="84">
        <f t="shared" si="5"/>
        <v>0</v>
      </c>
      <c r="X39" s="80" t="s">
        <v>451</v>
      </c>
      <c r="Y39" s="83">
        <f t="shared" si="6"/>
        <v>1652.4</v>
      </c>
      <c r="Z39" s="83">
        <f t="shared" si="7"/>
        <v>2386.8000000000002</v>
      </c>
      <c r="AA39" s="80" t="s">
        <v>451</v>
      </c>
      <c r="AB39" s="83" t="s">
        <v>475</v>
      </c>
      <c r="AC39" s="83" t="s">
        <v>476</v>
      </c>
      <c r="AD39" s="83" t="s">
        <v>477</v>
      </c>
      <c r="AE39" s="80" t="s">
        <v>452</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91"/>
      <c r="R40" s="91"/>
      <c r="S40" s="99"/>
      <c r="T40" s="51"/>
      <c r="U40" s="80" t="s">
        <v>467</v>
      </c>
      <c r="V40" s="84">
        <f t="shared" si="4"/>
        <v>0</v>
      </c>
      <c r="W40" s="84">
        <f t="shared" si="5"/>
        <v>0</v>
      </c>
      <c r="X40" s="80" t="s">
        <v>451</v>
      </c>
      <c r="Y40" s="83">
        <f t="shared" si="6"/>
        <v>1299.7502999999999</v>
      </c>
      <c r="Z40" s="83">
        <f t="shared" si="7"/>
        <v>1877.4170999999999</v>
      </c>
      <c r="AA40" s="80" t="s">
        <v>451</v>
      </c>
      <c r="AB40" s="83" t="s">
        <v>475</v>
      </c>
      <c r="AC40" s="83" t="s">
        <v>476</v>
      </c>
      <c r="AD40" s="83" t="s">
        <v>477</v>
      </c>
      <c r="AE40" s="80" t="s">
        <v>452</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91"/>
      <c r="R41" s="91"/>
      <c r="S41" s="99"/>
      <c r="T41" s="51"/>
      <c r="U41" s="80" t="s">
        <v>467</v>
      </c>
      <c r="V41" s="84">
        <f t="shared" si="4"/>
        <v>0</v>
      </c>
      <c r="W41" s="84">
        <f t="shared" si="5"/>
        <v>0</v>
      </c>
      <c r="X41" s="80" t="s">
        <v>451</v>
      </c>
      <c r="Y41" s="83">
        <f t="shared" si="6"/>
        <v>993.10617000000013</v>
      </c>
      <c r="Z41" s="83">
        <f t="shared" si="7"/>
        <v>1434.4866900000002</v>
      </c>
      <c r="AA41" s="80" t="s">
        <v>451</v>
      </c>
      <c r="AB41" s="83" t="s">
        <v>475</v>
      </c>
      <c r="AC41" s="83" t="s">
        <v>476</v>
      </c>
      <c r="AD41" s="83" t="s">
        <v>477</v>
      </c>
      <c r="AE41" s="80" t="s">
        <v>452</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467</v>
      </c>
      <c r="V42" s="84">
        <f t="shared" si="4"/>
        <v>0</v>
      </c>
      <c r="W42" s="84">
        <f t="shared" si="5"/>
        <v>0</v>
      </c>
      <c r="X42" s="80" t="s">
        <v>451</v>
      </c>
      <c r="Y42" s="83">
        <f t="shared" si="6"/>
        <v>2445580.4096385543</v>
      </c>
      <c r="Z42" s="83">
        <f t="shared" si="7"/>
        <v>3532505.0361445784</v>
      </c>
      <c r="AA42" s="80" t="s">
        <v>451</v>
      </c>
      <c r="AB42" s="83" t="s">
        <v>475</v>
      </c>
      <c r="AC42" s="83" t="s">
        <v>476</v>
      </c>
      <c r="AD42" s="83" t="s">
        <v>477</v>
      </c>
      <c r="AE42" s="80" t="s">
        <v>452</v>
      </c>
    </row>
    <row r="43" spans="1:31" ht="12.75" customHeight="1">
      <c r="A43" s="55">
        <v>214.8</v>
      </c>
      <c r="B43" s="40">
        <f t="shared" si="0"/>
        <v>3</v>
      </c>
      <c r="C43" s="58" t="s">
        <v>486</v>
      </c>
      <c r="D43" s="41" t="str">
        <f t="shared" si="1"/>
        <v xml:space="preserve">                  Auxilliary Building</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214.81</v>
      </c>
      <c r="B44" s="40">
        <f t="shared" si="0"/>
        <v>4</v>
      </c>
      <c r="C44" s="58" t="s">
        <v>487</v>
      </c>
      <c r="D44" s="41" t="str">
        <f t="shared" si="1"/>
        <v xml:space="preserve">                        Maniplator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38.25">
      <c r="A45" s="55">
        <v>214.81100000000001</v>
      </c>
      <c r="B45" s="40">
        <f t="shared" si="0"/>
        <v>5</v>
      </c>
      <c r="C45" s="58" t="s">
        <v>488</v>
      </c>
      <c r="D45" s="41" t="str">
        <f t="shared" si="1"/>
        <v xml:space="preserve">                              Manipulator Building Slab Roof</v>
      </c>
      <c r="E45" s="41" t="s">
        <v>341</v>
      </c>
      <c r="F45" s="41" t="s">
        <v>351</v>
      </c>
      <c r="G45" s="47" t="s">
        <v>354</v>
      </c>
      <c r="H45" s="45"/>
      <c r="I45" s="46">
        <f>1200 *1.53</f>
        <v>1836</v>
      </c>
      <c r="J45" s="47" t="s">
        <v>79</v>
      </c>
      <c r="K45" s="58" t="s">
        <v>491</v>
      </c>
      <c r="L45" s="47"/>
      <c r="M45" s="47" t="s">
        <v>81</v>
      </c>
      <c r="N45" s="48"/>
      <c r="O45" s="68">
        <v>2024</v>
      </c>
      <c r="P45" s="48" t="s">
        <v>77</v>
      </c>
      <c r="Q45" s="96" t="s">
        <v>82</v>
      </c>
      <c r="R45" s="96" t="s">
        <v>83</v>
      </c>
      <c r="S45" s="88" t="s">
        <v>84</v>
      </c>
      <c r="T45" s="110" t="s">
        <v>507</v>
      </c>
      <c r="U45" s="80" t="s">
        <v>471</v>
      </c>
      <c r="V45" s="84">
        <f t="shared" si="4"/>
        <v>0</v>
      </c>
      <c r="W45" s="84">
        <f t="shared" ref="W45:W47" si="8">1.5*H45</f>
        <v>0</v>
      </c>
      <c r="X45" s="80" t="s">
        <v>451</v>
      </c>
      <c r="Y45" s="83">
        <f t="shared" ref="Y45:Y47" si="9">0.9*I45</f>
        <v>1652.4</v>
      </c>
      <c r="Z45" s="83">
        <f t="shared" ref="Z45:Z47" si="10">1.3*I45</f>
        <v>2386.8000000000002</v>
      </c>
      <c r="AA45" s="80" t="s">
        <v>451</v>
      </c>
      <c r="AB45" s="83" t="s">
        <v>475</v>
      </c>
      <c r="AC45" s="83" t="s">
        <v>476</v>
      </c>
      <c r="AD45" s="83" t="s">
        <v>477</v>
      </c>
      <c r="AE45" s="80" t="s">
        <v>452</v>
      </c>
    </row>
    <row r="46" spans="1:31" ht="38.25">
      <c r="A46" s="55">
        <v>214.81200000000001</v>
      </c>
      <c r="B46" s="40">
        <f t="shared" si="0"/>
        <v>5</v>
      </c>
      <c r="C46" s="58" t="s">
        <v>489</v>
      </c>
      <c r="D46" s="41" t="str">
        <f t="shared" si="1"/>
        <v xml:space="preserve">                              ManipulatorBuilding Basement</v>
      </c>
      <c r="E46" s="41" t="s">
        <v>341</v>
      </c>
      <c r="F46" s="41" t="s">
        <v>351</v>
      </c>
      <c r="G46" s="47" t="s">
        <v>354</v>
      </c>
      <c r="H46" s="45"/>
      <c r="I46" s="46">
        <f>943.9*1.53</f>
        <v>1444.1669999999999</v>
      </c>
      <c r="J46" s="47" t="s">
        <v>79</v>
      </c>
      <c r="K46" s="58" t="s">
        <v>492</v>
      </c>
      <c r="L46" s="47"/>
      <c r="M46" s="47" t="s">
        <v>81</v>
      </c>
      <c r="N46" s="48"/>
      <c r="O46" s="68">
        <v>2024</v>
      </c>
      <c r="P46" s="48" t="s">
        <v>77</v>
      </c>
      <c r="Q46" s="97"/>
      <c r="R46" s="97"/>
      <c r="S46" s="89"/>
      <c r="T46" s="111"/>
      <c r="U46" s="80" t="s">
        <v>471</v>
      </c>
      <c r="V46" s="84">
        <f t="shared" si="4"/>
        <v>0</v>
      </c>
      <c r="W46" s="84">
        <f t="shared" si="8"/>
        <v>0</v>
      </c>
      <c r="X46" s="80" t="s">
        <v>451</v>
      </c>
      <c r="Y46" s="83">
        <f t="shared" si="9"/>
        <v>1299.7502999999999</v>
      </c>
      <c r="Z46" s="83">
        <f t="shared" si="10"/>
        <v>1877.4170999999999</v>
      </c>
      <c r="AA46" s="80" t="s">
        <v>451</v>
      </c>
      <c r="AB46" s="83" t="s">
        <v>475</v>
      </c>
      <c r="AC46" s="83" t="s">
        <v>476</v>
      </c>
      <c r="AD46" s="83" t="s">
        <v>477</v>
      </c>
      <c r="AE46" s="80" t="s">
        <v>452</v>
      </c>
    </row>
    <row r="47" spans="1:31" ht="38.25">
      <c r="A47" s="55">
        <v>214.81299999999999</v>
      </c>
      <c r="B47" s="40">
        <f t="shared" si="0"/>
        <v>5</v>
      </c>
      <c r="C47" s="58" t="s">
        <v>490</v>
      </c>
      <c r="D47" s="41" t="str">
        <f t="shared" si="1"/>
        <v xml:space="preserve">                              Manipulator Building Exterior Walls</v>
      </c>
      <c r="E47" s="41" t="s">
        <v>341</v>
      </c>
      <c r="F47" s="41" t="s">
        <v>351</v>
      </c>
      <c r="G47" s="47" t="s">
        <v>354</v>
      </c>
      <c r="H47" s="45"/>
      <c r="I47" s="46">
        <f>721.21*1.53</f>
        <v>1103.4513000000002</v>
      </c>
      <c r="J47" s="47" t="s">
        <v>79</v>
      </c>
      <c r="K47" s="58" t="s">
        <v>493</v>
      </c>
      <c r="L47" s="47"/>
      <c r="M47" s="47" t="s">
        <v>81</v>
      </c>
      <c r="N47" s="48"/>
      <c r="O47" s="68">
        <v>2024</v>
      </c>
      <c r="P47" s="47" t="s">
        <v>77</v>
      </c>
      <c r="Q47" s="98"/>
      <c r="R47" s="98"/>
      <c r="S47" s="90"/>
      <c r="T47" s="112"/>
      <c r="U47" s="80" t="s">
        <v>471</v>
      </c>
      <c r="V47" s="84">
        <f t="shared" si="4"/>
        <v>0</v>
      </c>
      <c r="W47" s="84">
        <f t="shared" si="8"/>
        <v>0</v>
      </c>
      <c r="X47" s="80" t="s">
        <v>451</v>
      </c>
      <c r="Y47" s="83">
        <f t="shared" si="9"/>
        <v>993.10617000000013</v>
      </c>
      <c r="Z47" s="83">
        <f t="shared" si="10"/>
        <v>1434.4866900000002</v>
      </c>
      <c r="AA47" s="80" t="s">
        <v>451</v>
      </c>
      <c r="AB47" s="83" t="s">
        <v>475</v>
      </c>
      <c r="AC47" s="83" t="s">
        <v>476</v>
      </c>
      <c r="AD47" s="83" t="s">
        <v>477</v>
      </c>
      <c r="AE47" s="80" t="s">
        <v>452</v>
      </c>
    </row>
    <row r="48" spans="1:31">
      <c r="A48" s="55">
        <v>215</v>
      </c>
      <c r="B48" s="40">
        <f t="shared" si="0"/>
        <v>2</v>
      </c>
      <c r="C48" s="58" t="s">
        <v>158</v>
      </c>
      <c r="D48" s="41" t="str">
        <f t="shared" si="1"/>
        <v xml:space="preserve">            Supply Chain Buildings</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c r="A49" s="55">
        <v>215.1</v>
      </c>
      <c r="B49" s="40">
        <f t="shared" si="0"/>
        <v>3</v>
      </c>
      <c r="C49" s="58" t="s">
        <v>160</v>
      </c>
      <c r="D49" s="41" t="str">
        <f t="shared" si="1"/>
        <v xml:space="preserve">                  Storage Building</v>
      </c>
      <c r="E49" s="41"/>
      <c r="F49" s="41"/>
      <c r="G49" s="41"/>
      <c r="H49" s="45"/>
      <c r="I49" s="59"/>
      <c r="J49" s="47"/>
      <c r="K49" s="49"/>
      <c r="L49" s="47"/>
      <c r="M49" s="47"/>
      <c r="N49" s="47"/>
      <c r="O49" s="68"/>
      <c r="P49" s="47"/>
      <c r="Q49" s="49"/>
      <c r="R49" s="49"/>
      <c r="S49" s="60"/>
      <c r="T49" s="51"/>
      <c r="U49" s="80"/>
      <c r="V49" s="84"/>
      <c r="W49" s="84"/>
      <c r="X49" s="80"/>
      <c r="Y49" s="83"/>
      <c r="Z49" s="83"/>
      <c r="AA49" s="80"/>
      <c r="AB49" s="83"/>
      <c r="AC49" s="83"/>
      <c r="AD49" s="83"/>
      <c r="AE49" s="80"/>
    </row>
    <row r="50" spans="1:31" ht="25.5">
      <c r="A50" s="55">
        <v>215.11</v>
      </c>
      <c r="B50" s="40">
        <f t="shared" si="0"/>
        <v>4</v>
      </c>
      <c r="C50" s="58" t="s">
        <v>161</v>
      </c>
      <c r="D50" s="41" t="str">
        <f t="shared" si="1"/>
        <v xml:space="preserve">                        Storage Building Slab Roof</v>
      </c>
      <c r="E50" s="41" t="s">
        <v>341</v>
      </c>
      <c r="F50" s="41"/>
      <c r="G50" s="41"/>
      <c r="H50" s="45"/>
      <c r="I50" s="46">
        <f>1200 *1.53</f>
        <v>1836</v>
      </c>
      <c r="J50" s="47" t="s">
        <v>79</v>
      </c>
      <c r="K50" s="49" t="s">
        <v>167</v>
      </c>
      <c r="L50" s="47"/>
      <c r="M50" s="47" t="s">
        <v>81</v>
      </c>
      <c r="N50" s="47"/>
      <c r="O50" s="68">
        <v>2024</v>
      </c>
      <c r="P50" s="47" t="s">
        <v>77</v>
      </c>
      <c r="Q50" s="91" t="s">
        <v>82</v>
      </c>
      <c r="R50" s="91" t="s">
        <v>83</v>
      </c>
      <c r="S50" s="100" t="s">
        <v>84</v>
      </c>
      <c r="T50" s="51"/>
      <c r="U50" s="80" t="s">
        <v>471</v>
      </c>
      <c r="V50" s="84">
        <f t="shared" si="4"/>
        <v>0</v>
      </c>
      <c r="W50" s="84">
        <f t="shared" si="5"/>
        <v>0</v>
      </c>
      <c r="X50" s="80" t="s">
        <v>451</v>
      </c>
      <c r="Y50" s="83">
        <f t="shared" si="6"/>
        <v>1652.4</v>
      </c>
      <c r="Z50" s="83">
        <f t="shared" si="7"/>
        <v>2386.8000000000002</v>
      </c>
      <c r="AA50" s="80" t="s">
        <v>451</v>
      </c>
      <c r="AB50" s="83" t="s">
        <v>475</v>
      </c>
      <c r="AC50" s="83" t="s">
        <v>476</v>
      </c>
      <c r="AD50" s="83" t="s">
        <v>477</v>
      </c>
      <c r="AE50" s="80" t="s">
        <v>452</v>
      </c>
    </row>
    <row r="51" spans="1:31" ht="25.5">
      <c r="A51" s="55">
        <v>215.12</v>
      </c>
      <c r="B51" s="40">
        <f t="shared" si="0"/>
        <v>4</v>
      </c>
      <c r="C51" s="58" t="s">
        <v>162</v>
      </c>
      <c r="D51" s="41" t="str">
        <f t="shared" si="1"/>
        <v xml:space="preserve">                        Storage Building Basement</v>
      </c>
      <c r="E51" s="41" t="s">
        <v>341</v>
      </c>
      <c r="F51" s="41"/>
      <c r="G51" s="41"/>
      <c r="H51" s="45"/>
      <c r="I51" s="46">
        <f>943.9*1.53</f>
        <v>1444.1669999999999</v>
      </c>
      <c r="J51" s="47" t="s">
        <v>79</v>
      </c>
      <c r="K51" s="49" t="s">
        <v>168</v>
      </c>
      <c r="L51" s="47"/>
      <c r="M51" s="47" t="s">
        <v>81</v>
      </c>
      <c r="N51" s="47"/>
      <c r="O51" s="68">
        <v>2024</v>
      </c>
      <c r="P51" s="47" t="s">
        <v>77</v>
      </c>
      <c r="Q51" s="91"/>
      <c r="R51" s="91"/>
      <c r="S51" s="99"/>
      <c r="T51" s="51"/>
      <c r="U51" s="80" t="s">
        <v>471</v>
      </c>
      <c r="V51" s="84">
        <f t="shared" si="4"/>
        <v>0</v>
      </c>
      <c r="W51" s="84">
        <f t="shared" si="5"/>
        <v>0</v>
      </c>
      <c r="X51" s="80" t="s">
        <v>451</v>
      </c>
      <c r="Y51" s="83">
        <f t="shared" si="6"/>
        <v>1299.7502999999999</v>
      </c>
      <c r="Z51" s="83">
        <f t="shared" si="7"/>
        <v>1877.4170999999999</v>
      </c>
      <c r="AA51" s="80" t="s">
        <v>451</v>
      </c>
      <c r="AB51" s="83" t="s">
        <v>475</v>
      </c>
      <c r="AC51" s="83" t="s">
        <v>476</v>
      </c>
      <c r="AD51" s="83" t="s">
        <v>477</v>
      </c>
      <c r="AE51" s="80" t="s">
        <v>452</v>
      </c>
    </row>
    <row r="52" spans="1:31" ht="38.25">
      <c r="A52" s="55">
        <v>215.13</v>
      </c>
      <c r="B52" s="40">
        <f t="shared" si="0"/>
        <v>4</v>
      </c>
      <c r="C52" s="58" t="s">
        <v>163</v>
      </c>
      <c r="D52" s="41" t="str">
        <f t="shared" si="1"/>
        <v xml:space="preserve">                        Storage Building Walls</v>
      </c>
      <c r="E52" s="41" t="s">
        <v>341</v>
      </c>
      <c r="F52" s="41"/>
      <c r="G52" s="41"/>
      <c r="H52" s="45"/>
      <c r="I52" s="46">
        <f>721.21*1.53</f>
        <v>1103.4513000000002</v>
      </c>
      <c r="J52" s="47" t="s">
        <v>79</v>
      </c>
      <c r="K52" s="49" t="s">
        <v>169</v>
      </c>
      <c r="L52" s="47"/>
      <c r="M52" s="47" t="s">
        <v>81</v>
      </c>
      <c r="N52" s="47"/>
      <c r="O52" s="68">
        <v>2024</v>
      </c>
      <c r="P52" s="47" t="s">
        <v>77</v>
      </c>
      <c r="Q52" s="91"/>
      <c r="R52" s="91"/>
      <c r="S52" s="99"/>
      <c r="T52" s="51"/>
      <c r="U52" s="80" t="s">
        <v>471</v>
      </c>
      <c r="V52" s="84">
        <f t="shared" si="4"/>
        <v>0</v>
      </c>
      <c r="W52" s="84">
        <f t="shared" si="5"/>
        <v>0</v>
      </c>
      <c r="X52" s="80" t="s">
        <v>451</v>
      </c>
      <c r="Y52" s="83">
        <f t="shared" si="6"/>
        <v>993.10617000000013</v>
      </c>
      <c r="Z52" s="83">
        <f t="shared" si="7"/>
        <v>1434.4866900000002</v>
      </c>
      <c r="AA52" s="80" t="s">
        <v>451</v>
      </c>
      <c r="AB52" s="83" t="s">
        <v>475</v>
      </c>
      <c r="AC52" s="83" t="s">
        <v>476</v>
      </c>
      <c r="AD52" s="83" t="s">
        <v>477</v>
      </c>
      <c r="AE52" s="80" t="s">
        <v>452</v>
      </c>
    </row>
    <row r="53" spans="1:31">
      <c r="A53" s="55">
        <v>215.4</v>
      </c>
      <c r="B53" s="40">
        <f t="shared" si="0"/>
        <v>3</v>
      </c>
      <c r="C53" s="58" t="s">
        <v>159</v>
      </c>
      <c r="D53" s="41" t="str">
        <f t="shared" si="1"/>
        <v xml:space="preserve">                  Radwaste Building</v>
      </c>
      <c r="E53" s="41"/>
      <c r="F53" s="41"/>
      <c r="G53" s="41"/>
      <c r="H53" s="45"/>
      <c r="I53" s="59"/>
      <c r="J53" s="47"/>
      <c r="K53" s="49"/>
      <c r="L53" s="47"/>
      <c r="M53" s="47"/>
      <c r="N53" s="47"/>
      <c r="O53" s="68"/>
      <c r="P53" s="47"/>
      <c r="Q53" s="49"/>
      <c r="R53" s="49"/>
      <c r="S53" s="60"/>
      <c r="T53" s="51"/>
      <c r="U53" s="80"/>
      <c r="V53" s="84"/>
      <c r="W53" s="84"/>
      <c r="X53" s="80"/>
      <c r="Y53" s="83"/>
      <c r="Z53" s="83"/>
      <c r="AA53" s="80"/>
      <c r="AB53" s="83"/>
      <c r="AC53" s="83"/>
      <c r="AD53" s="83"/>
      <c r="AE53" s="80"/>
    </row>
    <row r="54" spans="1:31" ht="25.5">
      <c r="A54" s="55">
        <v>215.41</v>
      </c>
      <c r="B54" s="40">
        <f t="shared" si="0"/>
        <v>4</v>
      </c>
      <c r="C54" s="58" t="s">
        <v>165</v>
      </c>
      <c r="D54" s="41" t="str">
        <f t="shared" si="1"/>
        <v xml:space="preserve">                        Radwaste Building Slab Roof</v>
      </c>
      <c r="E54" s="41" t="s">
        <v>341</v>
      </c>
      <c r="F54" s="41"/>
      <c r="G54" s="41"/>
      <c r="H54" s="45"/>
      <c r="I54" s="46">
        <f>1200 *1.53</f>
        <v>1836</v>
      </c>
      <c r="J54" s="47" t="s">
        <v>79</v>
      </c>
      <c r="K54" s="49" t="s">
        <v>170</v>
      </c>
      <c r="L54" s="47"/>
      <c r="M54" s="47" t="s">
        <v>81</v>
      </c>
      <c r="N54" s="47"/>
      <c r="O54" s="68">
        <v>2024</v>
      </c>
      <c r="P54" s="47" t="s">
        <v>77</v>
      </c>
      <c r="Q54" s="91" t="s">
        <v>82</v>
      </c>
      <c r="R54" s="91" t="s">
        <v>83</v>
      </c>
      <c r="S54" s="100" t="s">
        <v>84</v>
      </c>
      <c r="T54" s="51"/>
      <c r="U54" s="80" t="s">
        <v>471</v>
      </c>
      <c r="V54" s="84">
        <f t="shared" si="4"/>
        <v>0</v>
      </c>
      <c r="W54" s="84">
        <f t="shared" si="5"/>
        <v>0</v>
      </c>
      <c r="X54" s="80" t="s">
        <v>451</v>
      </c>
      <c r="Y54" s="83">
        <f t="shared" si="6"/>
        <v>1652.4</v>
      </c>
      <c r="Z54" s="83">
        <f t="shared" si="7"/>
        <v>2386.8000000000002</v>
      </c>
      <c r="AA54" s="80" t="s">
        <v>451</v>
      </c>
      <c r="AB54" s="83" t="s">
        <v>475</v>
      </c>
      <c r="AC54" s="83" t="s">
        <v>476</v>
      </c>
      <c r="AD54" s="83" t="s">
        <v>477</v>
      </c>
      <c r="AE54" s="80" t="s">
        <v>452</v>
      </c>
    </row>
    <row r="55" spans="1:31" ht="25.5">
      <c r="A55" s="55">
        <v>215.42</v>
      </c>
      <c r="B55" s="40">
        <f t="shared" si="0"/>
        <v>4</v>
      </c>
      <c r="C55" s="58" t="s">
        <v>164</v>
      </c>
      <c r="D55" s="41" t="str">
        <f t="shared" si="1"/>
        <v xml:space="preserve">                        Radwaste Building Basement</v>
      </c>
      <c r="E55" s="41" t="s">
        <v>341</v>
      </c>
      <c r="F55" s="41"/>
      <c r="G55" s="41"/>
      <c r="H55" s="45"/>
      <c r="I55" s="46">
        <f>943.9*1.53</f>
        <v>1444.1669999999999</v>
      </c>
      <c r="J55" s="47" t="s">
        <v>79</v>
      </c>
      <c r="K55" s="49" t="s">
        <v>171</v>
      </c>
      <c r="L55" s="47"/>
      <c r="M55" s="47" t="s">
        <v>81</v>
      </c>
      <c r="N55" s="47"/>
      <c r="O55" s="68">
        <v>2024</v>
      </c>
      <c r="P55" s="47" t="s">
        <v>77</v>
      </c>
      <c r="Q55" s="91"/>
      <c r="R55" s="91"/>
      <c r="S55" s="99"/>
      <c r="T55" s="51"/>
      <c r="U55" s="80" t="s">
        <v>471</v>
      </c>
      <c r="V55" s="84">
        <f t="shared" si="4"/>
        <v>0</v>
      </c>
      <c r="W55" s="84">
        <f t="shared" si="5"/>
        <v>0</v>
      </c>
      <c r="X55" s="80" t="s">
        <v>451</v>
      </c>
      <c r="Y55" s="83">
        <f t="shared" si="6"/>
        <v>1299.7502999999999</v>
      </c>
      <c r="Z55" s="83">
        <f t="shared" si="7"/>
        <v>1877.4170999999999</v>
      </c>
      <c r="AA55" s="80" t="s">
        <v>451</v>
      </c>
      <c r="AB55" s="83" t="s">
        <v>475</v>
      </c>
      <c r="AC55" s="83" t="s">
        <v>476</v>
      </c>
      <c r="AD55" s="83" t="s">
        <v>477</v>
      </c>
      <c r="AE55" s="80" t="s">
        <v>452</v>
      </c>
    </row>
    <row r="56" spans="1:31" ht="38.25">
      <c r="A56" s="55">
        <v>215.43</v>
      </c>
      <c r="B56" s="40">
        <f t="shared" si="0"/>
        <v>4</v>
      </c>
      <c r="C56" s="58" t="s">
        <v>166</v>
      </c>
      <c r="D56" s="41" t="str">
        <f t="shared" si="1"/>
        <v xml:space="preserve">                        Radwaste Building Walls</v>
      </c>
      <c r="E56" s="41" t="s">
        <v>341</v>
      </c>
      <c r="F56" s="41"/>
      <c r="G56" s="41"/>
      <c r="H56" s="45"/>
      <c r="I56" s="46">
        <f>721.21*1.53</f>
        <v>1103.4513000000002</v>
      </c>
      <c r="J56" s="47" t="s">
        <v>79</v>
      </c>
      <c r="K56" s="49" t="s">
        <v>172</v>
      </c>
      <c r="L56" s="47"/>
      <c r="M56" s="47" t="s">
        <v>81</v>
      </c>
      <c r="N56" s="47"/>
      <c r="O56" s="68">
        <v>2024</v>
      </c>
      <c r="P56" s="47" t="s">
        <v>77</v>
      </c>
      <c r="Q56" s="91"/>
      <c r="R56" s="91"/>
      <c r="S56" s="99"/>
      <c r="T56" s="51"/>
      <c r="U56" s="80" t="s">
        <v>471</v>
      </c>
      <c r="V56" s="84">
        <f t="shared" si="4"/>
        <v>0</v>
      </c>
      <c r="W56" s="84">
        <f t="shared" si="5"/>
        <v>0</v>
      </c>
      <c r="X56" s="80" t="s">
        <v>451</v>
      </c>
      <c r="Y56" s="83">
        <f t="shared" si="6"/>
        <v>993.10617000000013</v>
      </c>
      <c r="Z56" s="83">
        <f t="shared" si="7"/>
        <v>1434.4866900000002</v>
      </c>
      <c r="AA56" s="80" t="s">
        <v>451</v>
      </c>
      <c r="AB56" s="83" t="s">
        <v>475</v>
      </c>
      <c r="AC56" s="83" t="s">
        <v>476</v>
      </c>
      <c r="AD56" s="83" t="s">
        <v>477</v>
      </c>
      <c r="AE56" s="80" t="s">
        <v>452</v>
      </c>
    </row>
    <row r="57" spans="1:31">
      <c r="A57" s="39">
        <v>22</v>
      </c>
      <c r="B57" s="40">
        <f t="shared" si="0"/>
        <v>1</v>
      </c>
      <c r="C57" s="58" t="s">
        <v>10</v>
      </c>
      <c r="D57" s="41" t="str">
        <f t="shared" si="1"/>
        <v xml:space="preserve">      Reactor System</v>
      </c>
      <c r="E57" s="41"/>
      <c r="F57" s="41"/>
      <c r="G57" s="41"/>
      <c r="H57" s="45"/>
      <c r="I57" s="46"/>
      <c r="J57" s="48"/>
      <c r="K57" s="61"/>
      <c r="L57" s="51"/>
      <c r="M57" s="51"/>
      <c r="N57" s="51"/>
      <c r="O57" s="68"/>
      <c r="P57" s="51"/>
      <c r="Q57" s="61"/>
      <c r="R57" s="51"/>
      <c r="S57" s="51"/>
      <c r="T57" s="51"/>
      <c r="U57" s="80"/>
      <c r="V57" s="84"/>
      <c r="W57" s="84"/>
      <c r="X57" s="80"/>
      <c r="Y57" s="83"/>
      <c r="Z57" s="83"/>
      <c r="AA57" s="80"/>
      <c r="AB57" s="83"/>
      <c r="AC57" s="83"/>
      <c r="AD57" s="83"/>
      <c r="AE57" s="80"/>
    </row>
    <row r="58" spans="1:31">
      <c r="A58" s="55">
        <v>221</v>
      </c>
      <c r="B58" s="40">
        <f t="shared" si="0"/>
        <v>2</v>
      </c>
      <c r="C58" s="58" t="s">
        <v>11</v>
      </c>
      <c r="D58" s="41" t="str">
        <f t="shared" si="1"/>
        <v xml:space="preserve">            Reactor Components</v>
      </c>
      <c r="E58" s="41"/>
      <c r="F58" s="41"/>
      <c r="G58" s="41"/>
      <c r="H58" s="45"/>
      <c r="I58" s="46"/>
      <c r="J58" s="48"/>
      <c r="K58" s="61"/>
      <c r="L58" s="51"/>
      <c r="M58" s="51"/>
      <c r="N58" s="51"/>
      <c r="O58" s="68"/>
      <c r="P58" s="51"/>
      <c r="Q58" s="61"/>
      <c r="R58" s="51"/>
      <c r="S58" s="51"/>
      <c r="T58" s="51"/>
      <c r="U58" s="80"/>
      <c r="V58" s="84"/>
      <c r="W58" s="84"/>
      <c r="X58" s="80"/>
      <c r="Y58" s="83"/>
      <c r="Z58" s="83"/>
      <c r="AA58" s="80"/>
      <c r="AB58" s="83"/>
      <c r="AC58" s="83"/>
      <c r="AD58" s="83"/>
      <c r="AE58" s="80"/>
    </row>
    <row r="59" spans="1:31" ht="30" customHeight="1">
      <c r="A59" s="55">
        <v>221.1</v>
      </c>
      <c r="B59" s="40">
        <f t="shared" si="0"/>
        <v>3</v>
      </c>
      <c r="C59" s="58" t="s">
        <v>127</v>
      </c>
      <c r="D59" s="41" t="str">
        <f t="shared" si="1"/>
        <v xml:space="preserve">                  Reactor Vessel and Accessories</v>
      </c>
      <c r="E59" s="41"/>
      <c r="F59" s="41"/>
      <c r="G59" s="41"/>
      <c r="H59" s="45"/>
      <c r="I59" s="62"/>
      <c r="J59" s="51"/>
      <c r="K59" s="61"/>
      <c r="L59" s="51"/>
      <c r="M59" s="51"/>
      <c r="N59" s="51"/>
      <c r="O59" s="68"/>
      <c r="P59" s="51"/>
      <c r="Q59" s="61"/>
      <c r="R59" s="51"/>
      <c r="S59" s="51"/>
      <c r="T59" s="51"/>
      <c r="U59" s="80"/>
      <c r="V59" s="84"/>
      <c r="W59" s="84"/>
      <c r="X59" s="80"/>
      <c r="Y59" s="83"/>
      <c r="Z59" s="83"/>
      <c r="AA59" s="80"/>
      <c r="AB59" s="83"/>
      <c r="AC59" s="83"/>
      <c r="AD59" s="83"/>
      <c r="AE59" s="80"/>
    </row>
    <row r="60" spans="1:31" ht="63" customHeight="1">
      <c r="A60" s="55">
        <v>221.11</v>
      </c>
      <c r="B60" s="40">
        <f t="shared" si="0"/>
        <v>4</v>
      </c>
      <c r="C60" s="58" t="s">
        <v>128</v>
      </c>
      <c r="D60" s="41" t="str">
        <f t="shared" si="1"/>
        <v xml:space="preserve">                        Reactor Support</v>
      </c>
      <c r="E60" s="41" t="s">
        <v>341</v>
      </c>
      <c r="F60" s="41"/>
      <c r="G60" s="41"/>
      <c r="H60" s="45"/>
      <c r="I60" s="63">
        <f>3171011/L60</f>
        <v>8.1938268733850137</v>
      </c>
      <c r="J60" s="51" t="s">
        <v>174</v>
      </c>
      <c r="K60" s="61" t="s">
        <v>329</v>
      </c>
      <c r="L60" s="51">
        <v>387000</v>
      </c>
      <c r="M60" s="51" t="s">
        <v>173</v>
      </c>
      <c r="N60" s="51">
        <v>0.85</v>
      </c>
      <c r="O60" s="68">
        <v>2018</v>
      </c>
      <c r="P60" s="51" t="s">
        <v>77</v>
      </c>
      <c r="Q60" s="61" t="s">
        <v>398</v>
      </c>
      <c r="R60" s="61"/>
      <c r="S60" s="58"/>
      <c r="T60" s="61" t="s">
        <v>178</v>
      </c>
      <c r="U60" s="80" t="s">
        <v>472</v>
      </c>
      <c r="V60" s="84">
        <f t="shared" si="4"/>
        <v>0</v>
      </c>
      <c r="W60" s="84">
        <f t="shared" si="5"/>
        <v>0</v>
      </c>
      <c r="X60" s="80" t="s">
        <v>451</v>
      </c>
      <c r="Y60" s="83">
        <f t="shared" si="6"/>
        <v>7.3744441860465129</v>
      </c>
      <c r="Z60" s="83">
        <f t="shared" si="7"/>
        <v>10.651974935400519</v>
      </c>
      <c r="AA60" s="80" t="s">
        <v>451</v>
      </c>
      <c r="AB60" s="83" t="s">
        <v>475</v>
      </c>
      <c r="AC60" s="83" t="s">
        <v>476</v>
      </c>
      <c r="AD60" s="83" t="s">
        <v>477</v>
      </c>
      <c r="AE60" s="80" t="s">
        <v>452</v>
      </c>
    </row>
    <row r="61" spans="1:31" ht="30" customHeight="1">
      <c r="A61" s="55">
        <v>221.12</v>
      </c>
      <c r="B61" s="40">
        <f t="shared" si="0"/>
        <v>4</v>
      </c>
      <c r="C61" s="58" t="s">
        <v>129</v>
      </c>
      <c r="D61" s="41" t="str">
        <f t="shared" si="1"/>
        <v xml:space="preserve">                        Outer Vessel Structure</v>
      </c>
      <c r="E61" s="41" t="s">
        <v>341</v>
      </c>
      <c r="F61" s="41" t="s">
        <v>501</v>
      </c>
      <c r="G61" s="41" t="s">
        <v>439</v>
      </c>
      <c r="H61" s="45"/>
      <c r="I61" s="63">
        <v>324.08</v>
      </c>
      <c r="J61" s="51" t="s">
        <v>174</v>
      </c>
      <c r="K61" s="61" t="s">
        <v>180</v>
      </c>
      <c r="L61" s="64"/>
      <c r="M61" s="51"/>
      <c r="N61" s="51"/>
      <c r="O61" s="68">
        <v>2017</v>
      </c>
      <c r="P61" s="51" t="s">
        <v>77</v>
      </c>
      <c r="Q61" s="61" t="s">
        <v>399</v>
      </c>
      <c r="R61" s="92" t="s">
        <v>350</v>
      </c>
      <c r="S61" s="58"/>
      <c r="T61" s="51"/>
      <c r="U61" s="80" t="s">
        <v>472</v>
      </c>
      <c r="V61" s="84">
        <f t="shared" si="4"/>
        <v>0</v>
      </c>
      <c r="W61" s="84">
        <f t="shared" si="5"/>
        <v>0</v>
      </c>
      <c r="X61" s="80" t="s">
        <v>451</v>
      </c>
      <c r="Y61" s="83">
        <f t="shared" si="6"/>
        <v>291.67199999999997</v>
      </c>
      <c r="Z61" s="83">
        <f t="shared" si="7"/>
        <v>421.30399999999997</v>
      </c>
      <c r="AA61" s="80" t="s">
        <v>451</v>
      </c>
      <c r="AB61" s="83" t="s">
        <v>475</v>
      </c>
      <c r="AC61" s="83" t="s">
        <v>476</v>
      </c>
      <c r="AD61" s="83" t="s">
        <v>477</v>
      </c>
      <c r="AE61" s="80" t="s">
        <v>452</v>
      </c>
    </row>
    <row r="62" spans="1:31" ht="30" customHeight="1">
      <c r="A62" s="55">
        <v>221.12</v>
      </c>
      <c r="B62" s="40">
        <f t="shared" si="0"/>
        <v>4</v>
      </c>
      <c r="C62" s="58" t="s">
        <v>129</v>
      </c>
      <c r="D62" s="41" t="str">
        <f t="shared" si="1"/>
        <v xml:space="preserve">                        Outer Vessel Structure</v>
      </c>
      <c r="E62" s="41" t="s">
        <v>341</v>
      </c>
      <c r="F62" s="41" t="s">
        <v>501</v>
      </c>
      <c r="G62" s="41" t="s">
        <v>440</v>
      </c>
      <c r="H62" s="45"/>
      <c r="I62" s="63">
        <v>154.08000000000001</v>
      </c>
      <c r="J62" s="51" t="s">
        <v>174</v>
      </c>
      <c r="K62" s="61" t="s">
        <v>180</v>
      </c>
      <c r="L62" s="64"/>
      <c r="M62" s="51"/>
      <c r="N62" s="51"/>
      <c r="O62" s="68">
        <v>2017</v>
      </c>
      <c r="P62" s="51" t="s">
        <v>77</v>
      </c>
      <c r="Q62" s="61" t="s">
        <v>399</v>
      </c>
      <c r="R62" s="92"/>
      <c r="S62" s="58"/>
      <c r="T62" s="51"/>
      <c r="U62" s="80" t="s">
        <v>472</v>
      </c>
      <c r="V62" s="84">
        <f t="shared" si="4"/>
        <v>0</v>
      </c>
      <c r="W62" s="84">
        <f t="shared" si="5"/>
        <v>0</v>
      </c>
      <c r="X62" s="80" t="s">
        <v>451</v>
      </c>
      <c r="Y62" s="83">
        <f t="shared" si="6"/>
        <v>138.67200000000003</v>
      </c>
      <c r="Z62" s="83">
        <f t="shared" si="7"/>
        <v>200.30400000000003</v>
      </c>
      <c r="AA62" s="80" t="s">
        <v>451</v>
      </c>
      <c r="AB62" s="83" t="s">
        <v>475</v>
      </c>
      <c r="AC62" s="83" t="s">
        <v>476</v>
      </c>
      <c r="AD62" s="83" t="s">
        <v>477</v>
      </c>
      <c r="AE62" s="80" t="s">
        <v>452</v>
      </c>
    </row>
    <row r="63" spans="1:31" ht="30" customHeight="1">
      <c r="A63" s="55">
        <v>221.12</v>
      </c>
      <c r="B63" s="40">
        <f t="shared" ref="B63" si="11">IF(ISNUMBER(A63),
    IF(AND(A63=INT(A63), MOD(A63, 10) = 0), 0,
        IF(AND(A63=INT(A63), LEN(A63)=2), 1,
            IF(AND(A63=INT(A63), LEN(A63)=3), 2,
                LEN(A63) - FIND(".", A63) + 2)
        )
    ),
"")</f>
        <v>4</v>
      </c>
      <c r="C63" s="58" t="s">
        <v>129</v>
      </c>
      <c r="D63" s="41" t="str">
        <f t="shared" ref="D63" si="12">REPT("   ", B63*2) &amp; C63</f>
        <v xml:space="preserve">                        Outer Vessel Structure</v>
      </c>
      <c r="E63" s="41" t="s">
        <v>341</v>
      </c>
      <c r="F63" s="41" t="s">
        <v>501</v>
      </c>
      <c r="G63" s="41" t="s">
        <v>441</v>
      </c>
      <c r="H63" s="45"/>
      <c r="I63" s="63">
        <v>444.08</v>
      </c>
      <c r="J63" s="51" t="s">
        <v>174</v>
      </c>
      <c r="K63" s="61" t="s">
        <v>180</v>
      </c>
      <c r="L63" s="64"/>
      <c r="M63" s="51"/>
      <c r="N63" s="51"/>
      <c r="O63" s="68">
        <v>2017</v>
      </c>
      <c r="P63" s="51" t="s">
        <v>77</v>
      </c>
      <c r="Q63" s="61" t="s">
        <v>399</v>
      </c>
      <c r="R63" s="92"/>
      <c r="S63" s="58"/>
      <c r="T63" s="51"/>
      <c r="U63" s="80" t="s">
        <v>472</v>
      </c>
      <c r="V63" s="84">
        <f t="shared" si="4"/>
        <v>0</v>
      </c>
      <c r="W63" s="84">
        <f t="shared" si="5"/>
        <v>0</v>
      </c>
      <c r="X63" s="80" t="s">
        <v>451</v>
      </c>
      <c r="Y63" s="83">
        <f t="shared" si="6"/>
        <v>399.67199999999997</v>
      </c>
      <c r="Z63" s="83">
        <f t="shared" si="7"/>
        <v>577.30399999999997</v>
      </c>
      <c r="AA63" s="80" t="s">
        <v>451</v>
      </c>
      <c r="AB63" s="83" t="s">
        <v>475</v>
      </c>
      <c r="AC63" s="83" t="s">
        <v>476</v>
      </c>
      <c r="AD63" s="83" t="s">
        <v>477</v>
      </c>
      <c r="AE63" s="80" t="s">
        <v>452</v>
      </c>
    </row>
    <row r="64" spans="1:31" ht="30" customHeight="1">
      <c r="A64" s="55">
        <v>221.13</v>
      </c>
      <c r="B64" s="40">
        <f t="shared" si="0"/>
        <v>4</v>
      </c>
      <c r="C64" s="58" t="s">
        <v>130</v>
      </c>
      <c r="D64" s="41" t="str">
        <f t="shared" si="1"/>
        <v xml:space="preserve">                        Inner Vessel Structure</v>
      </c>
      <c r="E64" s="41" t="s">
        <v>341</v>
      </c>
      <c r="F64" s="41" t="s">
        <v>502</v>
      </c>
      <c r="G64" s="41" t="s">
        <v>439</v>
      </c>
      <c r="H64" s="45"/>
      <c r="I64" s="63">
        <v>324.08</v>
      </c>
      <c r="J64" s="51" t="s">
        <v>174</v>
      </c>
      <c r="K64" s="61" t="s">
        <v>177</v>
      </c>
      <c r="L64" s="51"/>
      <c r="M64" s="51"/>
      <c r="N64" s="51"/>
      <c r="O64" s="68">
        <v>2017</v>
      </c>
      <c r="P64" s="51" t="s">
        <v>77</v>
      </c>
      <c r="Q64" s="61" t="s">
        <v>399</v>
      </c>
      <c r="R64" s="92"/>
      <c r="S64" s="58"/>
      <c r="T64" s="61" t="s">
        <v>179</v>
      </c>
      <c r="U64" s="80" t="s">
        <v>472</v>
      </c>
      <c r="V64" s="84">
        <f t="shared" si="4"/>
        <v>0</v>
      </c>
      <c r="W64" s="84">
        <f t="shared" si="5"/>
        <v>0</v>
      </c>
      <c r="X64" s="80" t="s">
        <v>451</v>
      </c>
      <c r="Y64" s="83">
        <f t="shared" si="6"/>
        <v>291.67199999999997</v>
      </c>
      <c r="Z64" s="83">
        <f t="shared" si="7"/>
        <v>421.30399999999997</v>
      </c>
      <c r="AA64" s="80" t="s">
        <v>451</v>
      </c>
      <c r="AB64" s="83" t="s">
        <v>475</v>
      </c>
      <c r="AC64" s="83" t="s">
        <v>476</v>
      </c>
      <c r="AD64" s="83" t="s">
        <v>477</v>
      </c>
      <c r="AE64" s="80" t="s">
        <v>452</v>
      </c>
    </row>
    <row r="65" spans="1:34" ht="30" customHeight="1">
      <c r="A65" s="55">
        <v>221.13</v>
      </c>
      <c r="B65" s="40">
        <f t="shared" si="0"/>
        <v>4</v>
      </c>
      <c r="C65" s="58" t="s">
        <v>130</v>
      </c>
      <c r="D65" s="41" t="str">
        <f t="shared" si="1"/>
        <v xml:space="preserve">                        Inner Vessel Structure</v>
      </c>
      <c r="E65" s="41" t="s">
        <v>341</v>
      </c>
      <c r="F65" s="41" t="s">
        <v>502</v>
      </c>
      <c r="G65" s="41" t="s">
        <v>440</v>
      </c>
      <c r="H65" s="45"/>
      <c r="I65" s="63">
        <v>154.08000000000001</v>
      </c>
      <c r="J65" s="51" t="s">
        <v>174</v>
      </c>
      <c r="K65" s="61" t="s">
        <v>177</v>
      </c>
      <c r="L65" s="51"/>
      <c r="M65" s="51"/>
      <c r="N65" s="51"/>
      <c r="O65" s="68">
        <v>2017</v>
      </c>
      <c r="P65" s="51" t="s">
        <v>77</v>
      </c>
      <c r="Q65" s="61" t="s">
        <v>399</v>
      </c>
      <c r="R65" s="92"/>
      <c r="S65" s="58"/>
      <c r="T65" s="61"/>
      <c r="U65" s="80" t="s">
        <v>472</v>
      </c>
      <c r="V65" s="84">
        <f t="shared" si="4"/>
        <v>0</v>
      </c>
      <c r="W65" s="84">
        <f t="shared" si="5"/>
        <v>0</v>
      </c>
      <c r="X65" s="80" t="s">
        <v>451</v>
      </c>
      <c r="Y65" s="83">
        <f t="shared" si="6"/>
        <v>138.67200000000003</v>
      </c>
      <c r="Z65" s="83">
        <f t="shared" si="7"/>
        <v>200.30400000000003</v>
      </c>
      <c r="AA65" s="80" t="s">
        <v>451</v>
      </c>
      <c r="AB65" s="83" t="s">
        <v>475</v>
      </c>
      <c r="AC65" s="83" t="s">
        <v>476</v>
      </c>
      <c r="AD65" s="83" t="s">
        <v>477</v>
      </c>
      <c r="AE65" s="80" t="s">
        <v>452</v>
      </c>
    </row>
    <row r="66" spans="1:34" ht="30" customHeight="1">
      <c r="A66" s="55">
        <v>221.13</v>
      </c>
      <c r="B66" s="40">
        <f t="shared" ref="B66" si="13">IF(ISNUMBER(A66),
    IF(AND(A66=INT(A66), MOD(A66, 10) = 0), 0,
        IF(AND(A66=INT(A66), LEN(A66)=2), 1,
            IF(AND(A66=INT(A66), LEN(A66)=3), 2,
                LEN(A66) - FIND(".", A66) + 2)
        )
    ),
"")</f>
        <v>4</v>
      </c>
      <c r="C66" s="58" t="s">
        <v>130</v>
      </c>
      <c r="D66" s="41" t="str">
        <f t="shared" ref="D66" si="14">REPT("   ", B66*2) &amp; C66</f>
        <v xml:space="preserve">                        Inner Vessel Structure</v>
      </c>
      <c r="E66" s="41" t="s">
        <v>341</v>
      </c>
      <c r="F66" s="41" t="s">
        <v>502</v>
      </c>
      <c r="G66" s="41" t="s">
        <v>441</v>
      </c>
      <c r="H66" s="45"/>
      <c r="I66" s="63">
        <v>444.08</v>
      </c>
      <c r="J66" s="51" t="s">
        <v>174</v>
      </c>
      <c r="K66" s="61" t="s">
        <v>177</v>
      </c>
      <c r="L66" s="51"/>
      <c r="M66" s="51"/>
      <c r="N66" s="51"/>
      <c r="O66" s="68">
        <v>2017</v>
      </c>
      <c r="P66" s="51" t="s">
        <v>77</v>
      </c>
      <c r="Q66" s="61" t="s">
        <v>399</v>
      </c>
      <c r="R66" s="92"/>
      <c r="S66" s="58"/>
      <c r="T66" s="61"/>
      <c r="U66" s="80" t="s">
        <v>472</v>
      </c>
      <c r="V66" s="84">
        <f t="shared" si="4"/>
        <v>0</v>
      </c>
      <c r="W66" s="84">
        <f t="shared" si="5"/>
        <v>0</v>
      </c>
      <c r="X66" s="80" t="s">
        <v>451</v>
      </c>
      <c r="Y66" s="83">
        <f t="shared" si="6"/>
        <v>399.67199999999997</v>
      </c>
      <c r="Z66" s="83">
        <f t="shared" si="7"/>
        <v>577.30399999999997</v>
      </c>
      <c r="AA66" s="80" t="s">
        <v>451</v>
      </c>
      <c r="AB66" s="83" t="s">
        <v>475</v>
      </c>
      <c r="AC66" s="83" t="s">
        <v>476</v>
      </c>
      <c r="AD66" s="83" t="s">
        <v>477</v>
      </c>
      <c r="AE66" s="80" t="s">
        <v>452</v>
      </c>
    </row>
    <row r="67" spans="1:34" ht="30" customHeight="1">
      <c r="A67" s="55">
        <v>221.2</v>
      </c>
      <c r="B67" s="40">
        <f t="shared" si="0"/>
        <v>3</v>
      </c>
      <c r="C67" s="58" t="s">
        <v>131</v>
      </c>
      <c r="D67" s="41" t="str">
        <f t="shared" si="1"/>
        <v xml:space="preserve">                  Reactor Control Devices</v>
      </c>
      <c r="E67" s="41"/>
      <c r="F67" s="41"/>
      <c r="G67" s="41"/>
      <c r="H67" s="45"/>
      <c r="I67" s="63"/>
      <c r="J67" s="51"/>
      <c r="K67" s="61"/>
      <c r="L67" s="51"/>
      <c r="M67" s="51"/>
      <c r="N67" s="51"/>
      <c r="O67" s="68"/>
      <c r="P67" s="51"/>
      <c r="Q67" s="61"/>
      <c r="R67" s="51"/>
      <c r="S67" s="51"/>
      <c r="T67" s="51"/>
      <c r="U67" s="80"/>
      <c r="V67" s="84"/>
      <c r="W67" s="84"/>
      <c r="X67" s="80"/>
      <c r="Y67" s="83"/>
      <c r="Z67" s="83"/>
      <c r="AA67" s="80"/>
      <c r="AB67" s="83"/>
      <c r="AC67" s="83"/>
      <c r="AD67" s="83"/>
      <c r="AE67" s="80"/>
    </row>
    <row r="68" spans="1:34" ht="30" customHeight="1">
      <c r="A68" s="55">
        <v>221.21</v>
      </c>
      <c r="B68" s="40">
        <f t="shared" si="0"/>
        <v>4</v>
      </c>
      <c r="C68" s="58" t="s">
        <v>132</v>
      </c>
      <c r="D68" s="41" t="str">
        <f t="shared" si="1"/>
        <v xml:space="preserve">                        Reactivity Control System </v>
      </c>
      <c r="E68" s="41"/>
      <c r="F68" s="41"/>
      <c r="G68" s="41"/>
      <c r="H68" s="45"/>
      <c r="I68" s="63"/>
      <c r="J68" s="51"/>
      <c r="K68" s="61"/>
      <c r="L68" s="51"/>
      <c r="M68" s="51"/>
      <c r="N68" s="51"/>
      <c r="O68" s="68"/>
      <c r="P68" s="51"/>
      <c r="Q68" s="61"/>
      <c r="R68" s="51"/>
      <c r="S68" s="51"/>
      <c r="T68" s="51"/>
      <c r="U68" s="80"/>
      <c r="V68" s="84"/>
      <c r="W68" s="84"/>
      <c r="X68" s="80"/>
      <c r="Y68" s="83"/>
      <c r="Z68" s="83"/>
      <c r="AA68" s="80"/>
      <c r="AB68" s="83"/>
      <c r="AC68" s="83"/>
      <c r="AD68" s="83"/>
      <c r="AE68" s="80"/>
    </row>
    <row r="69" spans="1:34" s="35" customFormat="1" ht="51">
      <c r="A69" s="55">
        <v>221.21100000000001</v>
      </c>
      <c r="B69" s="40">
        <f t="shared" si="0"/>
        <v>5</v>
      </c>
      <c r="C69" s="58" t="s">
        <v>12</v>
      </c>
      <c r="D69" s="41" t="str">
        <f t="shared" si="1"/>
        <v xml:space="preserve">                              Reactivity Control System Fabrication</v>
      </c>
      <c r="E69" s="41" t="s">
        <v>341</v>
      </c>
      <c r="F69" s="41"/>
      <c r="G69" s="41"/>
      <c r="H69" s="45"/>
      <c r="I69" s="63">
        <f>MARVEL_Cost!C21/'Design Variables'!B21</f>
        <v>347890</v>
      </c>
      <c r="J69" s="51" t="s">
        <v>400</v>
      </c>
      <c r="K69" s="61" t="s">
        <v>478</v>
      </c>
      <c r="L69" s="51"/>
      <c r="M69" s="51"/>
      <c r="N69" s="51"/>
      <c r="O69" s="68">
        <v>2024</v>
      </c>
      <c r="P69" s="51" t="s">
        <v>77</v>
      </c>
      <c r="Q69" s="61" t="s">
        <v>175</v>
      </c>
      <c r="R69" s="92" t="s">
        <v>176</v>
      </c>
      <c r="S69" s="101" t="s">
        <v>447</v>
      </c>
      <c r="T69" s="61" t="s">
        <v>184</v>
      </c>
      <c r="U69" s="80" t="s">
        <v>450</v>
      </c>
      <c r="V69" s="84">
        <f t="shared" si="4"/>
        <v>0</v>
      </c>
      <c r="W69" s="84">
        <f t="shared" si="5"/>
        <v>0</v>
      </c>
      <c r="X69" s="80" t="s">
        <v>451</v>
      </c>
      <c r="Y69" s="83">
        <f t="shared" si="6"/>
        <v>313101</v>
      </c>
      <c r="Z69" s="83">
        <f t="shared" si="7"/>
        <v>452257</v>
      </c>
      <c r="AA69" s="80" t="s">
        <v>451</v>
      </c>
      <c r="AB69" s="83" t="s">
        <v>475</v>
      </c>
      <c r="AC69" s="83" t="s">
        <v>476</v>
      </c>
      <c r="AD69" s="83" t="s">
        <v>477</v>
      </c>
      <c r="AE69" s="80" t="s">
        <v>452</v>
      </c>
    </row>
    <row r="70" spans="1:34" s="35" customFormat="1">
      <c r="A70" s="55">
        <v>221.21199999999999</v>
      </c>
      <c r="B70" s="40">
        <f t="shared" si="0"/>
        <v>5</v>
      </c>
      <c r="C70" s="58" t="s">
        <v>133</v>
      </c>
      <c r="D70" s="41" t="str">
        <f t="shared" si="1"/>
        <v xml:space="preserve">                              Installation</v>
      </c>
      <c r="E70" s="41" t="s">
        <v>341</v>
      </c>
      <c r="F70" s="41"/>
      <c r="G70" s="41"/>
      <c r="H70" s="45"/>
      <c r="I70" s="63">
        <f>MARVEL_Cost!C22/'Design Variables'!B21</f>
        <v>80665.75</v>
      </c>
      <c r="J70" s="51" t="s">
        <v>400</v>
      </c>
      <c r="K70" s="61" t="s">
        <v>478</v>
      </c>
      <c r="L70" s="51"/>
      <c r="M70" s="51"/>
      <c r="N70" s="51"/>
      <c r="O70" s="68">
        <v>2024</v>
      </c>
      <c r="P70" s="76" t="s">
        <v>85</v>
      </c>
      <c r="Q70" s="61" t="s">
        <v>175</v>
      </c>
      <c r="R70" s="92"/>
      <c r="S70" s="101"/>
      <c r="T70" s="51"/>
      <c r="U70" s="80" t="s">
        <v>450</v>
      </c>
      <c r="V70" s="84">
        <f t="shared" si="4"/>
        <v>0</v>
      </c>
      <c r="W70" s="84">
        <f t="shared" si="5"/>
        <v>0</v>
      </c>
      <c r="X70" s="80" t="s">
        <v>451</v>
      </c>
      <c r="Y70" s="83">
        <f t="shared" si="6"/>
        <v>72599.175000000003</v>
      </c>
      <c r="Z70" s="83">
        <f t="shared" si="7"/>
        <v>104865.47500000001</v>
      </c>
      <c r="AA70" s="80" t="s">
        <v>451</v>
      </c>
      <c r="AB70" s="83" t="s">
        <v>475</v>
      </c>
      <c r="AC70" s="83" t="s">
        <v>476</v>
      </c>
      <c r="AD70" s="83" t="s">
        <v>477</v>
      </c>
      <c r="AE70" s="80" t="s">
        <v>452</v>
      </c>
    </row>
    <row r="71" spans="1:34" s="35" customFormat="1" ht="30" customHeight="1">
      <c r="A71" s="55">
        <v>221.21299999999999</v>
      </c>
      <c r="B71" s="40">
        <f t="shared" si="0"/>
        <v>5</v>
      </c>
      <c r="C71" s="58" t="s">
        <v>181</v>
      </c>
      <c r="D71" s="41" t="str">
        <f>REPT("   ", B71*2) &amp; C71</f>
        <v xml:space="preserve">                              Control Drums Materials (Absorber)</v>
      </c>
      <c r="E71" s="41" t="s">
        <v>341</v>
      </c>
      <c r="F71" s="41" t="s">
        <v>328</v>
      </c>
      <c r="G71" s="41" t="s">
        <v>186</v>
      </c>
      <c r="H71" s="45"/>
      <c r="I71" s="63">
        <f>400000/L71</f>
        <v>14285.714285714286</v>
      </c>
      <c r="J71" s="51" t="s">
        <v>174</v>
      </c>
      <c r="K71" s="61" t="s">
        <v>185</v>
      </c>
      <c r="L71" s="51">
        <f>'Design Variables'!B28+'Design Variables'!B29</f>
        <v>28</v>
      </c>
      <c r="M71" s="51" t="s">
        <v>173</v>
      </c>
      <c r="N71" s="51">
        <v>1</v>
      </c>
      <c r="O71" s="68">
        <v>2024</v>
      </c>
      <c r="P71" s="51" t="s">
        <v>73</v>
      </c>
      <c r="Q71" s="61" t="s">
        <v>175</v>
      </c>
      <c r="R71" s="92"/>
      <c r="S71" s="101"/>
      <c r="T71" s="51"/>
      <c r="U71" s="80" t="s">
        <v>450</v>
      </c>
      <c r="V71" s="84">
        <f t="shared" si="4"/>
        <v>0</v>
      </c>
      <c r="W71" s="84">
        <f t="shared" si="5"/>
        <v>0</v>
      </c>
      <c r="X71" s="80" t="s">
        <v>451</v>
      </c>
      <c r="Y71" s="83">
        <f t="shared" si="6"/>
        <v>12857.142857142859</v>
      </c>
      <c r="Z71" s="83">
        <f t="shared" si="7"/>
        <v>18571.428571428572</v>
      </c>
      <c r="AA71" s="80" t="s">
        <v>451</v>
      </c>
      <c r="AB71" s="83" t="s">
        <v>475</v>
      </c>
      <c r="AC71" s="83" t="s">
        <v>476</v>
      </c>
      <c r="AD71" s="83" t="s">
        <v>477</v>
      </c>
      <c r="AE71" s="80" t="s">
        <v>452</v>
      </c>
    </row>
    <row r="72" spans="1:34" s="35" customFormat="1" ht="30" customHeight="1">
      <c r="A72" s="55">
        <v>221.21299999999999</v>
      </c>
      <c r="B72" s="40">
        <f t="shared" ref="B72" si="15">IF(ISNUMBER(A72),
    IF(AND(A72=INT(A72), MOD(A72, 10) = 0), 0,
        IF(AND(A72=INT(A72), LEN(A72)=2), 1,
            IF(AND(A72=INT(A72), LEN(A72)=3), 2,
                LEN(A72) - FIND(".", A72) + 2)
        )
    ),
"")</f>
        <v>5</v>
      </c>
      <c r="C72" s="58" t="s">
        <v>181</v>
      </c>
      <c r="D72" s="41" t="str">
        <f>REPT("   ", B72*2) &amp; C72</f>
        <v xml:space="preserve">                              Control Drums Materials (Absorber)</v>
      </c>
      <c r="E72" s="41" t="s">
        <v>341</v>
      </c>
      <c r="F72" s="41" t="s">
        <v>328</v>
      </c>
      <c r="G72" s="41" t="s">
        <v>435</v>
      </c>
      <c r="H72" s="45"/>
      <c r="I72" s="63">
        <v>10064</v>
      </c>
      <c r="J72" s="51" t="s">
        <v>174</v>
      </c>
      <c r="K72" s="61" t="s">
        <v>185</v>
      </c>
      <c r="L72" s="51"/>
      <c r="M72" s="51"/>
      <c r="N72" s="51"/>
      <c r="O72" s="68">
        <v>2023</v>
      </c>
      <c r="P72" s="51" t="s">
        <v>73</v>
      </c>
      <c r="Q72" s="61" t="s">
        <v>436</v>
      </c>
      <c r="R72" s="92"/>
      <c r="S72" s="101"/>
      <c r="T72" s="51"/>
      <c r="U72" s="80" t="s">
        <v>450</v>
      </c>
      <c r="V72" s="84">
        <f t="shared" si="4"/>
        <v>0</v>
      </c>
      <c r="W72" s="84">
        <f t="shared" si="5"/>
        <v>0</v>
      </c>
      <c r="X72" s="80" t="s">
        <v>451</v>
      </c>
      <c r="Y72" s="83">
        <f t="shared" si="6"/>
        <v>9057.6</v>
      </c>
      <c r="Z72" s="83">
        <f t="shared" si="7"/>
        <v>13083.2</v>
      </c>
      <c r="AA72" s="80" t="s">
        <v>451</v>
      </c>
      <c r="AB72" s="83" t="s">
        <v>475</v>
      </c>
      <c r="AC72" s="83" t="s">
        <v>476</v>
      </c>
      <c r="AD72" s="83" t="s">
        <v>477</v>
      </c>
      <c r="AE72" s="80" t="s">
        <v>452</v>
      </c>
    </row>
    <row r="73" spans="1:34" s="35" customFormat="1" ht="30" customHeight="1">
      <c r="A73" s="55">
        <v>221.214</v>
      </c>
      <c r="B73" s="40">
        <f t="shared" si="0"/>
        <v>5</v>
      </c>
      <c r="C73" s="58" t="s">
        <v>182</v>
      </c>
      <c r="D73" s="41" t="str">
        <f t="shared" si="1"/>
        <v xml:space="preserve">                              Control Drums Materials (Reflector)</v>
      </c>
      <c r="E73" s="41" t="s">
        <v>341</v>
      </c>
      <c r="F73" s="41" t="s">
        <v>327</v>
      </c>
      <c r="G73" s="41" t="s">
        <v>261</v>
      </c>
      <c r="H73" s="45"/>
      <c r="I73" s="66">
        <f>MARVEL_Cost!C27/L73</f>
        <v>10062.893081761007</v>
      </c>
      <c r="J73" s="51" t="s">
        <v>174</v>
      </c>
      <c r="K73" s="61" t="s">
        <v>183</v>
      </c>
      <c r="L73" s="51">
        <f>'Design Variables'!B17</f>
        <v>318</v>
      </c>
      <c r="M73" s="51" t="s">
        <v>173</v>
      </c>
      <c r="N73" s="51">
        <v>1</v>
      </c>
      <c r="O73" s="68">
        <v>2024</v>
      </c>
      <c r="P73" s="51" t="s">
        <v>73</v>
      </c>
      <c r="Q73" s="61" t="s">
        <v>175</v>
      </c>
      <c r="R73" s="92"/>
      <c r="S73" s="101"/>
      <c r="T73" s="51"/>
      <c r="U73" s="80" t="s">
        <v>450</v>
      </c>
      <c r="V73" s="84">
        <f t="shared" ref="V73:V133" si="16">0.9*$H73</f>
        <v>0</v>
      </c>
      <c r="W73" s="84">
        <f t="shared" ref="W73:W133" si="17">1.5*H73</f>
        <v>0</v>
      </c>
      <c r="X73" s="80" t="s">
        <v>451</v>
      </c>
      <c r="Y73" s="83">
        <f t="shared" ref="Y73:Y133" si="18">0.9*I73</f>
        <v>9056.6037735849059</v>
      </c>
      <c r="Z73" s="83">
        <f t="shared" ref="Z73:Z133" si="19">1.3*I73</f>
        <v>13081.761006289309</v>
      </c>
      <c r="AA73" s="80" t="s">
        <v>451</v>
      </c>
      <c r="AB73" s="83" t="s">
        <v>475</v>
      </c>
      <c r="AC73" s="83" t="s">
        <v>476</v>
      </c>
      <c r="AD73" s="83" t="s">
        <v>477</v>
      </c>
      <c r="AE73" s="80" t="s">
        <v>452</v>
      </c>
    </row>
    <row r="74" spans="1:34" s="35" customFormat="1" ht="30" customHeight="1">
      <c r="A74" s="55">
        <v>221.214</v>
      </c>
      <c r="B74" s="40">
        <f t="shared" si="0"/>
        <v>5</v>
      </c>
      <c r="C74" s="77" t="s">
        <v>182</v>
      </c>
      <c r="D74" s="41" t="str">
        <f t="shared" si="1"/>
        <v xml:space="preserve">                              Control Drums Materials (Reflector)</v>
      </c>
      <c r="E74" s="41" t="s">
        <v>341</v>
      </c>
      <c r="F74" s="41" t="s">
        <v>327</v>
      </c>
      <c r="G74" s="41" t="s">
        <v>449</v>
      </c>
      <c r="H74" s="81"/>
      <c r="I74" s="66">
        <f>MARVEL_Cost!C28/L74</f>
        <v>44736.84210526316</v>
      </c>
      <c r="J74" s="51" t="s">
        <v>174</v>
      </c>
      <c r="K74" s="61" t="s">
        <v>183</v>
      </c>
      <c r="L74" s="51">
        <f>1000*'Design Variables'!B19</f>
        <v>19</v>
      </c>
      <c r="M74" s="51" t="s">
        <v>173</v>
      </c>
      <c r="N74" s="51">
        <v>1</v>
      </c>
      <c r="O74" s="68">
        <v>2024</v>
      </c>
      <c r="P74" s="51" t="s">
        <v>73</v>
      </c>
      <c r="Q74" s="61" t="s">
        <v>175</v>
      </c>
      <c r="R74" s="82"/>
      <c r="S74" s="67"/>
      <c r="T74" s="51"/>
      <c r="U74" s="80" t="s">
        <v>450</v>
      </c>
      <c r="V74" s="84">
        <f t="shared" si="16"/>
        <v>0</v>
      </c>
      <c r="W74" s="84">
        <f t="shared" si="17"/>
        <v>0</v>
      </c>
      <c r="X74" s="80" t="s">
        <v>451</v>
      </c>
      <c r="Y74" s="83">
        <f t="shared" si="18"/>
        <v>40263.157894736847</v>
      </c>
      <c r="Z74" s="83">
        <f t="shared" si="19"/>
        <v>58157.894736842107</v>
      </c>
      <c r="AA74" s="80" t="s">
        <v>451</v>
      </c>
      <c r="AB74" s="83" t="s">
        <v>475</v>
      </c>
      <c r="AC74" s="83" t="s">
        <v>476</v>
      </c>
      <c r="AD74" s="83" t="s">
        <v>477</v>
      </c>
      <c r="AE74" s="80" t="s">
        <v>452</v>
      </c>
      <c r="AH74" s="38"/>
    </row>
    <row r="75" spans="1:34" s="35" customFormat="1" ht="30" customHeight="1">
      <c r="A75" s="55">
        <v>221.214</v>
      </c>
      <c r="B75" s="40">
        <f t="shared" ref="B75" si="20">IF(ISNUMBER(A75),
    IF(AND(A75=INT(A75), MOD(A75, 10) = 0), 0,
        IF(AND(A75=INT(A75), LEN(A75)=2), 1,
            IF(AND(A75=INT(A75), LEN(A75)=3), 2,
                LEN(A75) - FIND(".", A75) + 2)
        )
    ),
"")</f>
        <v>5</v>
      </c>
      <c r="C75" s="58" t="s">
        <v>182</v>
      </c>
      <c r="D75" s="41" t="str">
        <f t="shared" ref="D75" si="21">REPT("   ", B75*2) &amp; C75</f>
        <v xml:space="preserve">                              Control Drums Materials (Reflector)</v>
      </c>
      <c r="E75" s="41" t="s">
        <v>341</v>
      </c>
      <c r="F75" s="41" t="s">
        <v>327</v>
      </c>
      <c r="G75" s="41" t="s">
        <v>333</v>
      </c>
      <c r="H75" s="45"/>
      <c r="I75" s="66">
        <v>80</v>
      </c>
      <c r="J75" s="51" t="s">
        <v>174</v>
      </c>
      <c r="K75" s="61" t="s">
        <v>183</v>
      </c>
      <c r="L75" s="51"/>
      <c r="M75" s="51"/>
      <c r="N75" s="51"/>
      <c r="O75" s="68">
        <v>2022</v>
      </c>
      <c r="P75" s="51" t="s">
        <v>73</v>
      </c>
      <c r="Q75" s="61" t="s">
        <v>404</v>
      </c>
      <c r="R75" s="65" t="s">
        <v>405</v>
      </c>
      <c r="S75" s="67"/>
      <c r="T75" s="51"/>
      <c r="U75" s="80" t="s">
        <v>450</v>
      </c>
      <c r="V75" s="84">
        <f t="shared" si="16"/>
        <v>0</v>
      </c>
      <c r="W75" s="84">
        <f t="shared" si="17"/>
        <v>0</v>
      </c>
      <c r="X75" s="80" t="s">
        <v>451</v>
      </c>
      <c r="Y75" s="83">
        <f t="shared" si="18"/>
        <v>72</v>
      </c>
      <c r="Z75" s="83">
        <f t="shared" si="19"/>
        <v>104</v>
      </c>
      <c r="AA75" s="80" t="s">
        <v>451</v>
      </c>
      <c r="AB75" s="83" t="s">
        <v>475</v>
      </c>
      <c r="AC75" s="83" t="s">
        <v>476</v>
      </c>
      <c r="AD75" s="83" t="s">
        <v>477</v>
      </c>
      <c r="AE75" s="80" t="s">
        <v>452</v>
      </c>
    </row>
    <row r="76" spans="1:34" s="35" customFormat="1" ht="30" customHeight="1">
      <c r="A76" s="55">
        <v>221.215</v>
      </c>
      <c r="B76" s="40">
        <f t="shared" si="0"/>
        <v>5</v>
      </c>
      <c r="C76" s="58" t="s">
        <v>403</v>
      </c>
      <c r="D76" s="41" t="str">
        <f t="shared" si="1"/>
        <v xml:space="preserve">                              Control System Drive Mechanism</v>
      </c>
      <c r="E76" s="41" t="s">
        <v>341</v>
      </c>
      <c r="F76" s="41"/>
      <c r="G76" s="41"/>
      <c r="H76" s="45"/>
      <c r="I76" s="63">
        <v>74759</v>
      </c>
      <c r="J76" s="51" t="s">
        <v>400</v>
      </c>
      <c r="K76" s="61" t="s">
        <v>478</v>
      </c>
      <c r="L76" s="51"/>
      <c r="M76" s="51"/>
      <c r="N76" s="51"/>
      <c r="O76" s="68">
        <v>2023</v>
      </c>
      <c r="P76" s="51" t="s">
        <v>77</v>
      </c>
      <c r="Q76" s="61" t="s">
        <v>436</v>
      </c>
      <c r="R76" s="65" t="s">
        <v>401</v>
      </c>
      <c r="S76" s="67"/>
      <c r="T76" s="51" t="s">
        <v>402</v>
      </c>
      <c r="U76" s="80" t="s">
        <v>450</v>
      </c>
      <c r="V76" s="84">
        <f t="shared" si="16"/>
        <v>0</v>
      </c>
      <c r="W76" s="84">
        <f t="shared" si="17"/>
        <v>0</v>
      </c>
      <c r="X76" s="80" t="s">
        <v>451</v>
      </c>
      <c r="Y76" s="83">
        <f t="shared" si="18"/>
        <v>67283.100000000006</v>
      </c>
      <c r="Z76" s="83">
        <f t="shared" si="19"/>
        <v>97186.7</v>
      </c>
      <c r="AA76" s="80" t="s">
        <v>451</v>
      </c>
      <c r="AB76" s="83" t="s">
        <v>475</v>
      </c>
      <c r="AC76" s="83" t="s">
        <v>476</v>
      </c>
      <c r="AD76" s="83" t="s">
        <v>477</v>
      </c>
      <c r="AE76" s="80" t="s">
        <v>452</v>
      </c>
    </row>
    <row r="77" spans="1:34">
      <c r="A77" s="55">
        <v>221.3</v>
      </c>
      <c r="B77" s="40">
        <f t="shared" si="0"/>
        <v>3</v>
      </c>
      <c r="C77" s="58" t="s">
        <v>134</v>
      </c>
      <c r="D77" s="41" t="str">
        <f t="shared" si="1"/>
        <v xml:space="preserve">                  Non-Fuel Core Internals</v>
      </c>
      <c r="E77" s="41" t="s">
        <v>341</v>
      </c>
      <c r="F77" s="41"/>
      <c r="G77" s="41"/>
      <c r="H77" s="45"/>
      <c r="I77" s="63"/>
      <c r="J77" s="51"/>
      <c r="K77" s="51"/>
      <c r="L77" s="51"/>
      <c r="M77" s="51"/>
      <c r="N77" s="51"/>
      <c r="O77" s="68"/>
      <c r="P77" s="51"/>
      <c r="Q77" s="61"/>
      <c r="R77" s="51"/>
      <c r="S77" s="51"/>
      <c r="T77" s="51"/>
      <c r="U77" s="80"/>
      <c r="V77" s="84"/>
      <c r="W77" s="84"/>
      <c r="X77" s="80"/>
      <c r="Y77" s="83"/>
      <c r="Z77" s="83"/>
      <c r="AA77" s="80"/>
      <c r="AB77" s="83"/>
      <c r="AC77" s="83"/>
      <c r="AD77" s="83"/>
      <c r="AE77" s="80"/>
    </row>
    <row r="78" spans="1:34" ht="14.45" customHeight="1">
      <c r="A78" s="55">
        <v>221.31</v>
      </c>
      <c r="B78" s="40">
        <f t="shared" si="0"/>
        <v>4</v>
      </c>
      <c r="C78" s="58" t="s">
        <v>13</v>
      </c>
      <c r="D78" s="41" t="str">
        <f t="shared" si="1"/>
        <v xml:space="preserve">                        Reflector</v>
      </c>
      <c r="E78" s="41" t="s">
        <v>341</v>
      </c>
      <c r="F78" s="41" t="s">
        <v>13</v>
      </c>
      <c r="G78" s="41" t="s">
        <v>261</v>
      </c>
      <c r="H78" s="45">
        <f>MARVEL_Cost!C29</f>
        <v>120231</v>
      </c>
      <c r="I78" s="66">
        <f>MARVEL_Cost!C27/L78</f>
        <v>10062.893081761007</v>
      </c>
      <c r="J78" s="51" t="s">
        <v>174</v>
      </c>
      <c r="K78" s="61" t="s">
        <v>330</v>
      </c>
      <c r="L78" s="51">
        <f>'Design Variables'!B17</f>
        <v>318</v>
      </c>
      <c r="M78" s="51" t="s">
        <v>173</v>
      </c>
      <c r="N78" s="51">
        <v>1</v>
      </c>
      <c r="O78" s="68">
        <v>2024</v>
      </c>
      <c r="P78" s="51" t="s">
        <v>73</v>
      </c>
      <c r="Q78" s="61" t="s">
        <v>175</v>
      </c>
      <c r="R78" s="61" t="s">
        <v>176</v>
      </c>
      <c r="S78" s="101" t="s">
        <v>447</v>
      </c>
      <c r="T78" s="51"/>
      <c r="U78" s="80" t="s">
        <v>467</v>
      </c>
      <c r="V78" s="84">
        <f t="shared" si="16"/>
        <v>108207.90000000001</v>
      </c>
      <c r="W78" s="84">
        <f t="shared" si="17"/>
        <v>180346.5</v>
      </c>
      <c r="X78" s="80" t="s">
        <v>451</v>
      </c>
      <c r="Y78" s="83">
        <f t="shared" si="18"/>
        <v>9056.6037735849059</v>
      </c>
      <c r="Z78" s="83">
        <f t="shared" si="19"/>
        <v>13081.761006289309</v>
      </c>
      <c r="AA78" s="80" t="s">
        <v>451</v>
      </c>
      <c r="AB78" s="83" t="s">
        <v>475</v>
      </c>
      <c r="AC78" s="83" t="s">
        <v>476</v>
      </c>
      <c r="AD78" s="83" t="s">
        <v>477</v>
      </c>
      <c r="AE78" s="80" t="s">
        <v>452</v>
      </c>
    </row>
    <row r="79" spans="1:34" ht="14.45" customHeight="1">
      <c r="A79" s="55">
        <v>221.31</v>
      </c>
      <c r="B79" s="40">
        <f t="shared" ref="B79" si="22">IF(ISNUMBER(A79),
    IF(AND(A79=INT(A79), MOD(A79, 10) = 0), 0,
        IF(AND(A79=INT(A79), LEN(A79)=2), 1,
            IF(AND(A79=INT(A79), LEN(A79)=3), 2,
                LEN(A79) - FIND(".", A79) + 2)
        )
    ),
"")</f>
        <v>4</v>
      </c>
      <c r="C79" s="58" t="s">
        <v>13</v>
      </c>
      <c r="D79" s="41" t="str">
        <f t="shared" ref="D79" si="23">REPT("   ", B79*2) &amp; C79</f>
        <v xml:space="preserve">                        Reflector</v>
      </c>
      <c r="E79" s="41" t="s">
        <v>341</v>
      </c>
      <c r="F79" s="41" t="s">
        <v>13</v>
      </c>
      <c r="G79" s="41" t="s">
        <v>449</v>
      </c>
      <c r="H79" s="45"/>
      <c r="I79" s="66">
        <f>MARVEL_Cost!C28/L74</f>
        <v>44736.84210526316</v>
      </c>
      <c r="J79" s="51" t="s">
        <v>174</v>
      </c>
      <c r="K79" s="61" t="s">
        <v>330</v>
      </c>
      <c r="L79" s="51">
        <f>1000*'Design Variables'!B19</f>
        <v>19</v>
      </c>
      <c r="M79" s="51" t="s">
        <v>173</v>
      </c>
      <c r="N79" s="51">
        <v>1</v>
      </c>
      <c r="O79" s="68">
        <v>2024</v>
      </c>
      <c r="P79" s="51" t="s">
        <v>73</v>
      </c>
      <c r="Q79" s="61" t="s">
        <v>175</v>
      </c>
      <c r="R79" s="61" t="s">
        <v>176</v>
      </c>
      <c r="S79" s="101"/>
      <c r="T79" s="51"/>
      <c r="U79" s="80" t="s">
        <v>467</v>
      </c>
      <c r="V79" s="84">
        <f t="shared" si="16"/>
        <v>0</v>
      </c>
      <c r="W79" s="84">
        <f t="shared" si="17"/>
        <v>0</v>
      </c>
      <c r="X79" s="80" t="s">
        <v>451</v>
      </c>
      <c r="Y79" s="83">
        <f t="shared" si="18"/>
        <v>40263.157894736847</v>
      </c>
      <c r="Z79" s="83">
        <f t="shared" si="19"/>
        <v>58157.894736842107</v>
      </c>
      <c r="AA79" s="80" t="s">
        <v>451</v>
      </c>
      <c r="AB79" s="83" t="s">
        <v>475</v>
      </c>
      <c r="AC79" s="83" t="s">
        <v>476</v>
      </c>
      <c r="AD79" s="83" t="s">
        <v>477</v>
      </c>
      <c r="AE79" s="80" t="s">
        <v>452</v>
      </c>
    </row>
    <row r="80" spans="1:34" ht="51">
      <c r="A80" s="55">
        <v>221.31</v>
      </c>
      <c r="B80" s="40">
        <f t="shared" ref="B80" si="24">IF(ISNUMBER(A80),
    IF(AND(A80=INT(A80), MOD(A80, 10) = 0), 0,
        IF(AND(A80=INT(A80), LEN(A80)=2), 1,
            IF(AND(A80=INT(A80), LEN(A80)=3), 2,
                LEN(A80) - FIND(".", A80) + 2)
        )
    ),
"")</f>
        <v>4</v>
      </c>
      <c r="C80" s="58" t="s">
        <v>13</v>
      </c>
      <c r="D80" s="41" t="str">
        <f t="shared" si="1"/>
        <v xml:space="preserve">                        Reflector</v>
      </c>
      <c r="E80" s="41" t="s">
        <v>341</v>
      </c>
      <c r="F80" s="41" t="s">
        <v>13</v>
      </c>
      <c r="G80" s="41" t="s">
        <v>333</v>
      </c>
      <c r="H80" s="45"/>
      <c r="I80" s="66">
        <v>80</v>
      </c>
      <c r="J80" s="51" t="s">
        <v>174</v>
      </c>
      <c r="K80" s="61" t="s">
        <v>330</v>
      </c>
      <c r="L80" s="51"/>
      <c r="M80" s="51"/>
      <c r="N80" s="51"/>
      <c r="O80" s="68">
        <v>2022</v>
      </c>
      <c r="P80" s="51" t="s">
        <v>73</v>
      </c>
      <c r="Q80" s="61" t="s">
        <v>404</v>
      </c>
      <c r="R80" s="61" t="s">
        <v>405</v>
      </c>
      <c r="S80" s="101"/>
      <c r="T80" s="51"/>
      <c r="U80" s="80" t="s">
        <v>467</v>
      </c>
      <c r="V80" s="84">
        <f t="shared" si="16"/>
        <v>0</v>
      </c>
      <c r="W80" s="84">
        <f t="shared" si="17"/>
        <v>0</v>
      </c>
      <c r="X80" s="80" t="s">
        <v>451</v>
      </c>
      <c r="Y80" s="83">
        <f t="shared" si="18"/>
        <v>72</v>
      </c>
      <c r="Z80" s="83">
        <f t="shared" si="19"/>
        <v>104</v>
      </c>
      <c r="AA80" s="80" t="s">
        <v>451</v>
      </c>
      <c r="AB80" s="83" t="s">
        <v>475</v>
      </c>
      <c r="AC80" s="83" t="s">
        <v>476</v>
      </c>
      <c r="AD80" s="83" t="s">
        <v>477</v>
      </c>
      <c r="AE80" s="80" t="s">
        <v>452</v>
      </c>
    </row>
    <row r="81" spans="1:31">
      <c r="A81" s="55">
        <v>221.31</v>
      </c>
      <c r="B81" s="40">
        <f t="shared" ref="B81" si="25">IF(ISNUMBER(A81),
    IF(AND(A81=INT(A81), MOD(A81, 10) = 0), 0,
        IF(AND(A81=INT(A81), LEN(A81)=2), 1,
            IF(AND(A81=INT(A81), LEN(A81)=3), 2,
                LEN(A81) - FIND(".", A81) + 2)
        )
    ),
"")</f>
        <v>4</v>
      </c>
      <c r="C81" s="58" t="s">
        <v>13</v>
      </c>
      <c r="D81" s="41" t="str">
        <f t="shared" ref="D81" si="26">REPT("   ", B81*2) &amp; C81</f>
        <v xml:space="preserve">                        Reflector</v>
      </c>
      <c r="E81" s="41" t="s">
        <v>341</v>
      </c>
      <c r="F81" s="41" t="s">
        <v>13</v>
      </c>
      <c r="G81" s="41" t="s">
        <v>406</v>
      </c>
      <c r="H81" s="45"/>
      <c r="I81" s="66">
        <v>134.1</v>
      </c>
      <c r="J81" s="51" t="s">
        <v>174</v>
      </c>
      <c r="K81" s="61" t="s">
        <v>330</v>
      </c>
      <c r="L81" s="51"/>
      <c r="M81" s="51"/>
      <c r="N81" s="51"/>
      <c r="O81" s="68">
        <v>2017</v>
      </c>
      <c r="P81" s="51" t="s">
        <v>73</v>
      </c>
      <c r="Q81" s="61" t="s">
        <v>408</v>
      </c>
      <c r="R81" s="61"/>
      <c r="S81" s="101"/>
      <c r="T81" s="51"/>
      <c r="U81" s="80" t="s">
        <v>467</v>
      </c>
      <c r="V81" s="84">
        <f t="shared" si="16"/>
        <v>0</v>
      </c>
      <c r="W81" s="84">
        <f t="shared" si="17"/>
        <v>0</v>
      </c>
      <c r="X81" s="80" t="s">
        <v>451</v>
      </c>
      <c r="Y81" s="83">
        <f t="shared" si="18"/>
        <v>120.69</v>
      </c>
      <c r="Z81" s="83">
        <f t="shared" si="19"/>
        <v>174.33</v>
      </c>
      <c r="AA81" s="80" t="s">
        <v>451</v>
      </c>
      <c r="AB81" s="83" t="s">
        <v>475</v>
      </c>
      <c r="AC81" s="83" t="s">
        <v>476</v>
      </c>
      <c r="AD81" s="83" t="s">
        <v>477</v>
      </c>
      <c r="AE81" s="80" t="s">
        <v>452</v>
      </c>
    </row>
    <row r="82" spans="1:31">
      <c r="A82" s="55">
        <v>221.32</v>
      </c>
      <c r="B82" s="40">
        <f t="shared" si="0"/>
        <v>4</v>
      </c>
      <c r="C82" s="58" t="s">
        <v>14</v>
      </c>
      <c r="D82" s="41" t="str">
        <f t="shared" si="1"/>
        <v xml:space="preserve">                        Shield</v>
      </c>
      <c r="E82" s="41"/>
      <c r="F82" s="41"/>
      <c r="G82" s="41"/>
      <c r="H82" s="45"/>
      <c r="I82" s="63"/>
      <c r="J82" s="51"/>
      <c r="K82" s="61"/>
      <c r="L82" s="51"/>
      <c r="M82" s="51"/>
      <c r="N82" s="51"/>
      <c r="O82" s="68"/>
      <c r="P82" s="51"/>
      <c r="Q82" s="61"/>
      <c r="R82" s="61"/>
      <c r="S82" s="101"/>
      <c r="T82" s="51"/>
      <c r="U82" s="80"/>
      <c r="V82" s="84"/>
      <c r="W82" s="84"/>
      <c r="X82" s="80"/>
      <c r="Y82" s="83"/>
      <c r="Z82" s="83"/>
      <c r="AA82" s="80"/>
      <c r="AB82" s="83"/>
      <c r="AC82" s="83"/>
      <c r="AD82" s="83"/>
      <c r="AE82" s="80"/>
    </row>
    <row r="83" spans="1:31" s="35" customFormat="1" ht="30" customHeight="1">
      <c r="A83" s="55">
        <v>221.321</v>
      </c>
      <c r="B83" s="40">
        <f t="shared" si="0"/>
        <v>5</v>
      </c>
      <c r="C83" s="58" t="s">
        <v>135</v>
      </c>
      <c r="D83" s="41" t="str">
        <f t="shared" si="1"/>
        <v xml:space="preserve">                              In Vessel Shield Materials</v>
      </c>
      <c r="E83" s="41" t="s">
        <v>341</v>
      </c>
      <c r="F83" s="41" t="s">
        <v>482</v>
      </c>
      <c r="G83" s="41" t="s">
        <v>186</v>
      </c>
      <c r="H83" s="45">
        <f>MARVEL_Cost!C30</f>
        <v>647990.6</v>
      </c>
      <c r="I83" s="63">
        <f>I71</f>
        <v>14285.714285714286</v>
      </c>
      <c r="J83" s="51" t="s">
        <v>174</v>
      </c>
      <c r="K83" s="61" t="s">
        <v>484</v>
      </c>
      <c r="L83" s="51">
        <f>L71</f>
        <v>28</v>
      </c>
      <c r="M83" s="51" t="s">
        <v>173</v>
      </c>
      <c r="N83" s="51">
        <v>1</v>
      </c>
      <c r="O83" s="68">
        <v>2024</v>
      </c>
      <c r="P83" s="51" t="s">
        <v>73</v>
      </c>
      <c r="Q83" s="61" t="s">
        <v>175</v>
      </c>
      <c r="R83" s="61"/>
      <c r="S83" s="101"/>
      <c r="T83" s="51"/>
      <c r="U83" s="80" t="s">
        <v>467</v>
      </c>
      <c r="V83" s="84">
        <f t="shared" si="16"/>
        <v>583191.54</v>
      </c>
      <c r="W83" s="84">
        <f t="shared" si="17"/>
        <v>971985.89999999991</v>
      </c>
      <c r="X83" s="80" t="s">
        <v>451</v>
      </c>
      <c r="Y83" s="83">
        <f t="shared" si="18"/>
        <v>12857.142857142859</v>
      </c>
      <c r="Z83" s="83">
        <f t="shared" si="19"/>
        <v>18571.428571428572</v>
      </c>
      <c r="AA83" s="80" t="s">
        <v>451</v>
      </c>
      <c r="AB83" s="83" t="s">
        <v>475</v>
      </c>
      <c r="AC83" s="83" t="s">
        <v>476</v>
      </c>
      <c r="AD83" s="83" t="s">
        <v>477</v>
      </c>
      <c r="AE83" s="80" t="s">
        <v>452</v>
      </c>
    </row>
    <row r="84" spans="1:31" s="35" customFormat="1" ht="30" customHeight="1">
      <c r="A84" s="55">
        <v>221.322</v>
      </c>
      <c r="B84" s="40">
        <f t="shared" si="0"/>
        <v>5</v>
      </c>
      <c r="C84" s="58" t="s">
        <v>136</v>
      </c>
      <c r="D84" s="41" t="str">
        <f t="shared" si="1"/>
        <v xml:space="preserve">                              Out The Vessel Shield Materials</v>
      </c>
      <c r="E84" s="41" t="s">
        <v>341</v>
      </c>
      <c r="F84" s="41" t="s">
        <v>483</v>
      </c>
      <c r="G84" s="41" t="s">
        <v>331</v>
      </c>
      <c r="H84" s="45"/>
      <c r="I84" s="63">
        <v>20</v>
      </c>
      <c r="J84" s="51" t="s">
        <v>174</v>
      </c>
      <c r="K84" s="61" t="s">
        <v>485</v>
      </c>
      <c r="L84" s="51">
        <f>'Design Variables'!B43</f>
        <v>925.3</v>
      </c>
      <c r="M84" s="51" t="s">
        <v>173</v>
      </c>
      <c r="N84" s="51">
        <v>1</v>
      </c>
      <c r="O84" s="68">
        <v>2024</v>
      </c>
      <c r="P84" s="51" t="s">
        <v>73</v>
      </c>
      <c r="Q84" s="61" t="s">
        <v>175</v>
      </c>
      <c r="R84" s="61"/>
      <c r="S84" s="101"/>
      <c r="T84" s="51"/>
      <c r="U84" s="80" t="s">
        <v>467</v>
      </c>
      <c r="V84" s="84">
        <f>0.9*$H84</f>
        <v>0</v>
      </c>
      <c r="W84" s="84">
        <f>1.5*H84</f>
        <v>0</v>
      </c>
      <c r="X84" s="80" t="s">
        <v>451</v>
      </c>
      <c r="Y84" s="83">
        <f>0.9*I84</f>
        <v>18</v>
      </c>
      <c r="Z84" s="83">
        <f>1.3*I84</f>
        <v>26</v>
      </c>
      <c r="AA84" s="80" t="s">
        <v>451</v>
      </c>
      <c r="AB84" s="83" t="s">
        <v>475</v>
      </c>
      <c r="AC84" s="83" t="s">
        <v>476</v>
      </c>
      <c r="AD84" s="83" t="s">
        <v>477</v>
      </c>
      <c r="AE84" s="80" t="s">
        <v>452</v>
      </c>
    </row>
    <row r="85" spans="1:31" ht="69" customHeight="1">
      <c r="A85" s="55">
        <v>221.33</v>
      </c>
      <c r="B85" s="40">
        <f t="shared" si="0"/>
        <v>4</v>
      </c>
      <c r="C85" s="58" t="s">
        <v>444</v>
      </c>
      <c r="D85" s="41" t="str">
        <f>REPT("   ", B86*2) &amp; C85</f>
        <v xml:space="preserve">                        Moderator (Booster)</v>
      </c>
      <c r="E85" s="41" t="s">
        <v>341</v>
      </c>
      <c r="F85" s="41" t="s">
        <v>453</v>
      </c>
      <c r="G85" s="41" t="s">
        <v>332</v>
      </c>
      <c r="H85" s="45"/>
      <c r="I85" s="63">
        <v>1520</v>
      </c>
      <c r="J85" s="51" t="s">
        <v>174</v>
      </c>
      <c r="K85" s="61" t="s">
        <v>442</v>
      </c>
      <c r="L85" s="51"/>
      <c r="M85" s="51" t="s">
        <v>173</v>
      </c>
      <c r="N85" s="51"/>
      <c r="O85" s="68">
        <v>2017</v>
      </c>
      <c r="P85" s="51" t="s">
        <v>73</v>
      </c>
      <c r="Q85" s="61" t="s">
        <v>335</v>
      </c>
      <c r="R85" s="65" t="s">
        <v>336</v>
      </c>
      <c r="S85" s="67"/>
      <c r="T85" s="51"/>
      <c r="U85" s="80" t="s">
        <v>467</v>
      </c>
      <c r="V85" s="84">
        <f t="shared" si="16"/>
        <v>0</v>
      </c>
      <c r="W85" s="84">
        <f t="shared" si="17"/>
        <v>0</v>
      </c>
      <c r="X85" s="80" t="s">
        <v>451</v>
      </c>
      <c r="Y85" s="83">
        <f t="shared" si="18"/>
        <v>1368</v>
      </c>
      <c r="Z85" s="83">
        <f t="shared" si="19"/>
        <v>1976</v>
      </c>
      <c r="AA85" s="80" t="s">
        <v>451</v>
      </c>
      <c r="AB85" s="83" t="s">
        <v>475</v>
      </c>
      <c r="AC85" s="83" t="s">
        <v>476</v>
      </c>
      <c r="AD85" s="83" t="s">
        <v>477</v>
      </c>
      <c r="AE85" s="80" t="s">
        <v>452</v>
      </c>
    </row>
    <row r="86" spans="1:31" ht="30" customHeight="1">
      <c r="A86" s="55">
        <v>221.33</v>
      </c>
      <c r="B86" s="40">
        <f t="shared" si="0"/>
        <v>4</v>
      </c>
      <c r="C86" s="58" t="s">
        <v>199</v>
      </c>
      <c r="D86" s="41" t="str">
        <f>REPT("   ", B87*2) &amp; C86</f>
        <v xml:space="preserve">            Moderator</v>
      </c>
      <c r="E86" s="41" t="s">
        <v>341</v>
      </c>
      <c r="F86" s="41" t="s">
        <v>199</v>
      </c>
      <c r="G86" s="41" t="s">
        <v>333</v>
      </c>
      <c r="H86" s="45"/>
      <c r="I86" s="63">
        <v>80</v>
      </c>
      <c r="J86" s="51" t="s">
        <v>174</v>
      </c>
      <c r="K86" s="61" t="s">
        <v>334</v>
      </c>
      <c r="L86" s="51"/>
      <c r="M86" s="51" t="s">
        <v>173</v>
      </c>
      <c r="N86" s="51"/>
      <c r="O86" s="68">
        <v>2022</v>
      </c>
      <c r="P86" s="51" t="s">
        <v>73</v>
      </c>
      <c r="Q86" s="61" t="s">
        <v>404</v>
      </c>
      <c r="R86" s="65" t="s">
        <v>405</v>
      </c>
      <c r="S86" s="67"/>
      <c r="T86" s="51"/>
      <c r="U86" s="80" t="s">
        <v>467</v>
      </c>
      <c r="V86" s="84">
        <f t="shared" si="16"/>
        <v>0</v>
      </c>
      <c r="W86" s="84">
        <f t="shared" si="17"/>
        <v>0</v>
      </c>
      <c r="X86" s="80" t="s">
        <v>451</v>
      </c>
      <c r="Y86" s="83">
        <f t="shared" si="18"/>
        <v>72</v>
      </c>
      <c r="Z86" s="83">
        <f t="shared" si="19"/>
        <v>104</v>
      </c>
      <c r="AA86" s="80" t="s">
        <v>451</v>
      </c>
      <c r="AB86" s="83" t="s">
        <v>475</v>
      </c>
      <c r="AC86" s="83" t="s">
        <v>476</v>
      </c>
      <c r="AD86" s="83" t="s">
        <v>477</v>
      </c>
      <c r="AE86" s="80" t="s">
        <v>452</v>
      </c>
    </row>
    <row r="87" spans="1:31" ht="30" customHeight="1">
      <c r="A87" s="55">
        <v>222</v>
      </c>
      <c r="B87" s="40">
        <f t="shared" si="0"/>
        <v>2</v>
      </c>
      <c r="C87" s="58" t="s">
        <v>15</v>
      </c>
      <c r="D87" s="41" t="str">
        <f t="shared" si="1"/>
        <v xml:space="preserve">            Main Heat Transport System</v>
      </c>
      <c r="E87" s="41"/>
      <c r="F87" s="41"/>
      <c r="G87" s="41"/>
      <c r="H87" s="45"/>
      <c r="I87" s="63"/>
      <c r="J87" s="51"/>
      <c r="K87" s="61"/>
      <c r="L87" s="51"/>
      <c r="M87" s="51"/>
      <c r="N87" s="51"/>
      <c r="O87" s="68"/>
      <c r="P87" s="51"/>
      <c r="Q87" s="61"/>
      <c r="R87" s="65"/>
      <c r="S87" s="51"/>
      <c r="T87" s="51"/>
      <c r="U87" s="80"/>
      <c r="V87" s="84"/>
      <c r="W87" s="84"/>
      <c r="X87" s="80"/>
      <c r="Y87" s="83"/>
      <c r="Z87" s="83"/>
      <c r="AA87" s="80"/>
      <c r="AB87" s="83"/>
      <c r="AC87" s="83"/>
      <c r="AD87" s="83"/>
      <c r="AE87" s="80"/>
    </row>
    <row r="88" spans="1:31">
      <c r="A88" s="55">
        <v>222.1</v>
      </c>
      <c r="B88" s="40">
        <f t="shared" ref="B88:B93" si="27">IF(ISNUMBER(A88),
    IF(AND(A88=INT(A88), MOD(A88, 10) = 0), 0,
        IF(AND(A88=INT(A88), LEN(A88)=2), 1,
            IF(AND(A88=INT(A88), LEN(A88)=3), 2,
                LEN(A88) - FIND(".", A88) + 2)
        )
    ),
"")</f>
        <v>3</v>
      </c>
      <c r="C88" s="58" t="s">
        <v>352</v>
      </c>
      <c r="D88" s="41" t="str">
        <f t="shared" si="1"/>
        <v xml:space="preserve">                  Fluid Circulation Drive System</v>
      </c>
      <c r="E88" s="41"/>
      <c r="F88" s="41"/>
      <c r="G88" s="41"/>
      <c r="H88" s="45"/>
      <c r="I88" s="68"/>
      <c r="J88" s="51"/>
      <c r="K88" s="61"/>
      <c r="L88" s="51"/>
      <c r="M88" s="51"/>
      <c r="N88" s="51"/>
      <c r="O88" s="68"/>
      <c r="P88" s="51"/>
      <c r="Q88" s="61"/>
      <c r="R88" s="51"/>
      <c r="S88" s="51"/>
      <c r="T88" s="51"/>
      <c r="U88" s="80"/>
      <c r="V88" s="84"/>
      <c r="W88" s="84"/>
      <c r="X88" s="80"/>
      <c r="Y88" s="83"/>
      <c r="Z88" s="83"/>
      <c r="AA88" s="80"/>
      <c r="AB88" s="83"/>
      <c r="AC88" s="83"/>
      <c r="AD88" s="83"/>
      <c r="AE88" s="80"/>
    </row>
    <row r="89" spans="1:31" ht="61.15" customHeight="1">
      <c r="A89" s="44">
        <v>222.11</v>
      </c>
      <c r="B89" s="40">
        <f t="shared" si="27"/>
        <v>4</v>
      </c>
      <c r="C89" s="58" t="s">
        <v>348</v>
      </c>
      <c r="D89" s="41" t="str">
        <f>REPT("   ", B89*2) &amp; C89</f>
        <v xml:space="preserve">                        Primary Pump</v>
      </c>
      <c r="E89" s="41" t="s">
        <v>342</v>
      </c>
      <c r="F89" s="41" t="s">
        <v>348</v>
      </c>
      <c r="G89" s="41" t="s">
        <v>355</v>
      </c>
      <c r="H89" s="45"/>
      <c r="I89" s="63">
        <f>12.5*705.48</f>
        <v>8818.5</v>
      </c>
      <c r="J89" s="51" t="s">
        <v>345</v>
      </c>
      <c r="K89" s="61" t="s">
        <v>337</v>
      </c>
      <c r="L89" s="51"/>
      <c r="M89" s="51"/>
      <c r="N89" s="51">
        <v>0.71</v>
      </c>
      <c r="O89" s="68">
        <v>2003</v>
      </c>
      <c r="P89" s="51" t="s">
        <v>77</v>
      </c>
      <c r="Q89" s="61" t="s">
        <v>343</v>
      </c>
      <c r="R89" s="92" t="s">
        <v>448</v>
      </c>
      <c r="S89" s="94" t="s">
        <v>344</v>
      </c>
      <c r="T89" s="92"/>
      <c r="U89" s="80" t="s">
        <v>467</v>
      </c>
      <c r="V89" s="84">
        <f t="shared" si="16"/>
        <v>0</v>
      </c>
      <c r="W89" s="84">
        <f t="shared" si="17"/>
        <v>0</v>
      </c>
      <c r="X89" s="80" t="s">
        <v>451</v>
      </c>
      <c r="Y89" s="83">
        <f t="shared" si="18"/>
        <v>7936.6500000000005</v>
      </c>
      <c r="Z89" s="83">
        <f t="shared" si="19"/>
        <v>11464.050000000001</v>
      </c>
      <c r="AA89" s="80" t="s">
        <v>451</v>
      </c>
      <c r="AB89" s="83" t="s">
        <v>475</v>
      </c>
      <c r="AC89" s="83" t="s">
        <v>476</v>
      </c>
      <c r="AD89" s="83" t="s">
        <v>477</v>
      </c>
      <c r="AE89" s="80" t="s">
        <v>452</v>
      </c>
    </row>
    <row r="90" spans="1:31" ht="25.5">
      <c r="A90" s="44">
        <v>222.12</v>
      </c>
      <c r="B90" s="40">
        <f t="shared" si="27"/>
        <v>4</v>
      </c>
      <c r="C90" s="58" t="s">
        <v>347</v>
      </c>
      <c r="D90" s="41" t="str">
        <f t="shared" si="1"/>
        <v xml:space="preserve">                        Secondary Pump</v>
      </c>
      <c r="E90" s="41" t="s">
        <v>342</v>
      </c>
      <c r="F90" s="41" t="s">
        <v>347</v>
      </c>
      <c r="G90" s="41" t="s">
        <v>355</v>
      </c>
      <c r="H90" s="45"/>
      <c r="I90" s="63">
        <v>705.48</v>
      </c>
      <c r="J90" s="51" t="s">
        <v>345</v>
      </c>
      <c r="K90" s="61" t="s">
        <v>338</v>
      </c>
      <c r="L90" s="51"/>
      <c r="M90" s="51"/>
      <c r="N90" s="51">
        <v>0.71</v>
      </c>
      <c r="O90" s="68">
        <v>2003</v>
      </c>
      <c r="P90" s="51" t="s">
        <v>77</v>
      </c>
      <c r="Q90" s="61" t="s">
        <v>339</v>
      </c>
      <c r="R90" s="92"/>
      <c r="S90" s="95"/>
      <c r="T90" s="92"/>
      <c r="U90" s="80" t="s">
        <v>467</v>
      </c>
      <c r="V90" s="84">
        <f t="shared" si="16"/>
        <v>0</v>
      </c>
      <c r="W90" s="84">
        <f t="shared" si="17"/>
        <v>0</v>
      </c>
      <c r="X90" s="80" t="s">
        <v>451</v>
      </c>
      <c r="Y90" s="83">
        <f t="shared" si="18"/>
        <v>634.93200000000002</v>
      </c>
      <c r="Z90" s="83">
        <f t="shared" si="19"/>
        <v>917.12400000000002</v>
      </c>
      <c r="AA90" s="80" t="s">
        <v>451</v>
      </c>
      <c r="AB90" s="83" t="s">
        <v>475</v>
      </c>
      <c r="AC90" s="83" t="s">
        <v>476</v>
      </c>
      <c r="AD90" s="83" t="s">
        <v>477</v>
      </c>
      <c r="AE90" s="80" t="s">
        <v>452</v>
      </c>
    </row>
    <row r="91" spans="1:31" ht="89.25">
      <c r="A91" s="44">
        <v>222.13</v>
      </c>
      <c r="B91" s="40">
        <f t="shared" si="27"/>
        <v>4</v>
      </c>
      <c r="C91" s="58" t="s">
        <v>353</v>
      </c>
      <c r="D91" s="41" t="str">
        <f t="shared" ref="D91" si="28">REPT("   ", B91*2) &amp; C91</f>
        <v xml:space="preserve">                        Compressor</v>
      </c>
      <c r="E91" s="41" t="s">
        <v>342</v>
      </c>
      <c r="F91" s="41"/>
      <c r="G91" s="41"/>
      <c r="H91" s="45"/>
      <c r="I91" s="63">
        <v>7100000</v>
      </c>
      <c r="J91" s="51" t="s">
        <v>413</v>
      </c>
      <c r="K91" s="61"/>
      <c r="L91" s="51"/>
      <c r="M91" s="51"/>
      <c r="N91" s="51"/>
      <c r="O91" s="68">
        <v>2020</v>
      </c>
      <c r="P91" s="51" t="s">
        <v>77</v>
      </c>
      <c r="Q91" s="61" t="s">
        <v>407</v>
      </c>
      <c r="R91" s="65" t="s">
        <v>409</v>
      </c>
      <c r="S91" s="69"/>
      <c r="T91" s="65" t="s">
        <v>506</v>
      </c>
      <c r="U91" s="80" t="s">
        <v>467</v>
      </c>
      <c r="V91" s="84">
        <f t="shared" si="16"/>
        <v>0</v>
      </c>
      <c r="W91" s="84">
        <f t="shared" si="17"/>
        <v>0</v>
      </c>
      <c r="X91" s="80" t="s">
        <v>451</v>
      </c>
      <c r="Y91" s="83">
        <f t="shared" si="18"/>
        <v>6390000</v>
      </c>
      <c r="Z91" s="83">
        <f t="shared" si="19"/>
        <v>9230000</v>
      </c>
      <c r="AA91" s="80" t="s">
        <v>451</v>
      </c>
      <c r="AB91" s="83" t="s">
        <v>475</v>
      </c>
      <c r="AC91" s="83" t="s">
        <v>476</v>
      </c>
      <c r="AD91" s="83" t="s">
        <v>477</v>
      </c>
      <c r="AE91" s="80" t="s">
        <v>452</v>
      </c>
    </row>
    <row r="92" spans="1:31" ht="30" customHeight="1">
      <c r="A92" s="55">
        <v>222.2</v>
      </c>
      <c r="B92" s="40">
        <f t="shared" si="27"/>
        <v>3</v>
      </c>
      <c r="C92" s="58" t="s">
        <v>16</v>
      </c>
      <c r="D92" s="41" t="str">
        <f t="shared" si="1"/>
        <v xml:space="preserve">                  Reactor Heat Transfer Piping System</v>
      </c>
      <c r="E92" s="41" t="s">
        <v>341</v>
      </c>
      <c r="F92" s="41"/>
      <c r="G92" s="41"/>
      <c r="H92" s="45"/>
      <c r="I92" s="63">
        <v>20000</v>
      </c>
      <c r="J92" s="51" t="s">
        <v>67</v>
      </c>
      <c r="K92" s="47" t="s">
        <v>71</v>
      </c>
      <c r="L92" s="51"/>
      <c r="M92" s="51"/>
      <c r="N92" s="51"/>
      <c r="O92" s="68">
        <v>2017</v>
      </c>
      <c r="P92" s="51" t="s">
        <v>74</v>
      </c>
      <c r="Q92" s="61" t="s">
        <v>349</v>
      </c>
      <c r="R92" s="61" t="s">
        <v>350</v>
      </c>
      <c r="S92" s="51"/>
      <c r="T92" s="51"/>
      <c r="U92" s="80" t="s">
        <v>467</v>
      </c>
      <c r="V92" s="84">
        <f t="shared" si="16"/>
        <v>0</v>
      </c>
      <c r="W92" s="84">
        <f t="shared" ref="W92" si="29">1.5*H92</f>
        <v>0</v>
      </c>
      <c r="X92" s="80" t="s">
        <v>451</v>
      </c>
      <c r="Y92" s="83">
        <f t="shared" ref="Y92" si="30">0.9*I92</f>
        <v>18000</v>
      </c>
      <c r="Z92" s="83">
        <f t="shared" ref="Z92" si="31">1.3*I92</f>
        <v>26000</v>
      </c>
      <c r="AA92" s="80" t="s">
        <v>451</v>
      </c>
      <c r="AB92" s="83" t="s">
        <v>475</v>
      </c>
      <c r="AC92" s="83" t="s">
        <v>476</v>
      </c>
      <c r="AD92" s="83" t="s">
        <v>477</v>
      </c>
      <c r="AE92" s="80" t="s">
        <v>452</v>
      </c>
    </row>
    <row r="93" spans="1:31">
      <c r="A93" s="55">
        <v>222.3</v>
      </c>
      <c r="B93" s="40">
        <f t="shared" si="27"/>
        <v>3</v>
      </c>
      <c r="C93" s="58" t="s">
        <v>17</v>
      </c>
      <c r="D93" s="41" t="str">
        <f t="shared" si="1"/>
        <v xml:space="preserve">                  Heat Exchangers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30" customHeight="1">
      <c r="A94" s="55">
        <v>222.31</v>
      </c>
      <c r="B94" s="40">
        <f t="shared" ref="B94" si="32">IF(ISNUMBER(A94),
    IF(AND(A94=INT(A94), MOD(A94, 10) = 0), 0,
        IF(AND(A94=INT(A94), LEN(A94)=2), 1,
            IF(AND(A94=INT(A94), LEN(A94)=3), 2,
                LEN(A94) - FIND(".", A94) + 2)
        )
    ),
"")</f>
        <v>4</v>
      </c>
      <c r="C94" s="58" t="s">
        <v>356</v>
      </c>
      <c r="D94" s="41" t="str">
        <f t="shared" ref="D94" si="33">REPT("   ", B94*2) &amp; C94</f>
        <v xml:space="preserve">                        Primary Heat Exchanger</v>
      </c>
      <c r="E94" s="41" t="s">
        <v>341</v>
      </c>
      <c r="F94" s="41" t="s">
        <v>411</v>
      </c>
      <c r="G94" s="41" t="s">
        <v>410</v>
      </c>
      <c r="H94" s="45"/>
      <c r="I94" s="63">
        <v>50</v>
      </c>
      <c r="J94" s="51" t="s">
        <v>174</v>
      </c>
      <c r="K94" s="61" t="s">
        <v>357</v>
      </c>
      <c r="L94" s="51"/>
      <c r="M94" s="51" t="s">
        <v>173</v>
      </c>
      <c r="N94" s="51"/>
      <c r="O94" s="68">
        <v>2004</v>
      </c>
      <c r="P94" s="51" t="s">
        <v>74</v>
      </c>
      <c r="Q94" s="61" t="s">
        <v>359</v>
      </c>
      <c r="R94" s="65" t="s">
        <v>360</v>
      </c>
      <c r="S94" s="51"/>
      <c r="T94" s="51"/>
      <c r="U94" s="80" t="s">
        <v>467</v>
      </c>
      <c r="V94" s="84">
        <f t="shared" si="16"/>
        <v>0</v>
      </c>
      <c r="W94" s="84">
        <f t="shared" si="17"/>
        <v>0</v>
      </c>
      <c r="X94" s="80" t="s">
        <v>451</v>
      </c>
      <c r="Y94" s="83">
        <f t="shared" si="18"/>
        <v>45</v>
      </c>
      <c r="Z94" s="83">
        <f t="shared" si="19"/>
        <v>65</v>
      </c>
      <c r="AA94" s="80" t="s">
        <v>451</v>
      </c>
      <c r="AB94" s="83" t="s">
        <v>475</v>
      </c>
      <c r="AC94" s="83" t="s">
        <v>476</v>
      </c>
      <c r="AD94" s="83" t="s">
        <v>477</v>
      </c>
      <c r="AE94" s="80" t="s">
        <v>452</v>
      </c>
    </row>
    <row r="95" spans="1:31" ht="30" customHeight="1">
      <c r="A95" s="55">
        <v>222.31</v>
      </c>
      <c r="B95" s="40">
        <f t="shared" ref="B95" si="34">IF(ISNUMBER(A95),
    IF(AND(A95=INT(A95), MOD(A95, 10) = 0), 0,
        IF(AND(A95=INT(A95), LEN(A95)=2), 1,
            IF(AND(A95=INT(A95), LEN(A95)=3), 2,
                LEN(A95) - FIND(".", A95) + 2)
        )
    ),
"")</f>
        <v>4</v>
      </c>
      <c r="C95" s="58" t="s">
        <v>356</v>
      </c>
      <c r="D95" s="41" t="str">
        <f t="shared" ref="D95" si="35">REPT("   ", B95*2) &amp; C95</f>
        <v xml:space="preserve">                        Primary Heat Exchanger</v>
      </c>
      <c r="E95" s="41" t="s">
        <v>341</v>
      </c>
      <c r="F95" s="41" t="s">
        <v>411</v>
      </c>
      <c r="G95" s="41" t="s">
        <v>412</v>
      </c>
      <c r="H95" s="45"/>
      <c r="I95" s="63">
        <v>120</v>
      </c>
      <c r="J95" s="51" t="s">
        <v>174</v>
      </c>
      <c r="K95" s="61" t="s">
        <v>357</v>
      </c>
      <c r="L95" s="51"/>
      <c r="M95" s="51" t="s">
        <v>173</v>
      </c>
      <c r="N95" s="51"/>
      <c r="O95" s="68">
        <v>2013</v>
      </c>
      <c r="P95" s="51" t="s">
        <v>74</v>
      </c>
      <c r="Q95" s="61" t="s">
        <v>359</v>
      </c>
      <c r="R95" s="65" t="s">
        <v>361</v>
      </c>
      <c r="S95" s="51"/>
      <c r="T95" s="51"/>
      <c r="U95" s="80" t="s">
        <v>467</v>
      </c>
      <c r="V95" s="84">
        <f t="shared" si="16"/>
        <v>0</v>
      </c>
      <c r="W95" s="84">
        <f t="shared" si="17"/>
        <v>0</v>
      </c>
      <c r="X95" s="80" t="s">
        <v>451</v>
      </c>
      <c r="Y95" s="83">
        <f t="shared" si="18"/>
        <v>108</v>
      </c>
      <c r="Z95" s="83">
        <f t="shared" si="19"/>
        <v>156</v>
      </c>
      <c r="AA95" s="80" t="s">
        <v>451</v>
      </c>
      <c r="AB95" s="83" t="s">
        <v>475</v>
      </c>
      <c r="AC95" s="83" t="s">
        <v>476</v>
      </c>
      <c r="AD95" s="83" t="s">
        <v>477</v>
      </c>
      <c r="AE95" s="80" t="s">
        <v>452</v>
      </c>
    </row>
    <row r="96" spans="1:31" ht="30" customHeight="1">
      <c r="A96" s="55">
        <v>222.32</v>
      </c>
      <c r="B96" s="40">
        <f t="shared" ref="B96" si="36">IF(ISNUMBER(A96),
    IF(AND(A96=INT(A96), MOD(A96, 10) = 0), 0,
        IF(AND(A96=INT(A96), LEN(A96)=2), 1,
            IF(AND(A96=INT(A96), LEN(A96)=3), 2,
                LEN(A96) - FIND(".", A96) + 2)
        )
    ),
"")</f>
        <v>4</v>
      </c>
      <c r="C96" s="58" t="s">
        <v>18</v>
      </c>
      <c r="D96" s="41" t="str">
        <f t="shared" ref="D96" si="37">REPT("   ", B96*2) &amp; C96</f>
        <v xml:space="preserve">                        Secondary Heat Exchanger</v>
      </c>
      <c r="E96" s="41" t="s">
        <v>341</v>
      </c>
      <c r="F96" s="41" t="s">
        <v>411</v>
      </c>
      <c r="G96" s="41" t="s">
        <v>410</v>
      </c>
      <c r="H96" s="45"/>
      <c r="I96" s="63">
        <v>50</v>
      </c>
      <c r="J96" s="51" t="s">
        <v>174</v>
      </c>
      <c r="K96" s="61" t="s">
        <v>358</v>
      </c>
      <c r="L96" s="51"/>
      <c r="M96" s="51" t="s">
        <v>173</v>
      </c>
      <c r="N96" s="51"/>
      <c r="O96" s="68">
        <v>2004</v>
      </c>
      <c r="P96" s="51" t="s">
        <v>74</v>
      </c>
      <c r="Q96" s="61" t="s">
        <v>359</v>
      </c>
      <c r="R96" s="65" t="s">
        <v>360</v>
      </c>
      <c r="S96" s="51"/>
      <c r="T96" s="51"/>
      <c r="U96" s="80" t="s">
        <v>467</v>
      </c>
      <c r="V96" s="84">
        <f t="shared" si="16"/>
        <v>0</v>
      </c>
      <c r="W96" s="84">
        <f t="shared" si="17"/>
        <v>0</v>
      </c>
      <c r="X96" s="80" t="s">
        <v>451</v>
      </c>
      <c r="Y96" s="83">
        <f t="shared" si="18"/>
        <v>45</v>
      </c>
      <c r="Z96" s="83">
        <f t="shared" si="19"/>
        <v>65</v>
      </c>
      <c r="AA96" s="80" t="s">
        <v>451</v>
      </c>
      <c r="AB96" s="83" t="s">
        <v>475</v>
      </c>
      <c r="AC96" s="83" t="s">
        <v>476</v>
      </c>
      <c r="AD96" s="83" t="s">
        <v>477</v>
      </c>
      <c r="AE96" s="80" t="s">
        <v>452</v>
      </c>
    </row>
    <row r="97" spans="1:31" ht="30" customHeight="1">
      <c r="A97" s="55">
        <v>222.32</v>
      </c>
      <c r="B97" s="40">
        <f t="shared" ref="B97:B98" si="38">IF(ISNUMBER(A97),
    IF(AND(A97=INT(A97), MOD(A97, 10) = 0), 0,
        IF(AND(A97=INT(A97), LEN(A97)=2), 1,
            IF(AND(A97=INT(A97), LEN(A97)=3), 2,
                LEN(A97) - FIND(".", A97) + 2)
        )
    ),
"")</f>
        <v>4</v>
      </c>
      <c r="C97" s="58" t="s">
        <v>18</v>
      </c>
      <c r="D97" s="41" t="str">
        <f t="shared" ref="D97:D98" si="39">REPT("   ", B97*2) &amp; C97</f>
        <v xml:space="preserve">                        Secondary Heat Exchanger</v>
      </c>
      <c r="E97" s="41" t="s">
        <v>341</v>
      </c>
      <c r="F97" s="41" t="s">
        <v>411</v>
      </c>
      <c r="G97" s="41" t="s">
        <v>412</v>
      </c>
      <c r="H97" s="45"/>
      <c r="I97" s="63">
        <v>120</v>
      </c>
      <c r="J97" s="51" t="s">
        <v>174</v>
      </c>
      <c r="K97" s="61" t="s">
        <v>358</v>
      </c>
      <c r="L97" s="51"/>
      <c r="M97" s="51" t="s">
        <v>173</v>
      </c>
      <c r="N97" s="51"/>
      <c r="O97" s="68">
        <v>2013</v>
      </c>
      <c r="P97" s="51" t="s">
        <v>74</v>
      </c>
      <c r="Q97" s="61" t="s">
        <v>359</v>
      </c>
      <c r="R97" s="65" t="s">
        <v>361</v>
      </c>
      <c r="S97" s="51"/>
      <c r="T97" s="51"/>
      <c r="U97" s="80" t="s">
        <v>467</v>
      </c>
      <c r="V97" s="84">
        <f t="shared" si="16"/>
        <v>0</v>
      </c>
      <c r="W97" s="84">
        <f t="shared" si="17"/>
        <v>0</v>
      </c>
      <c r="X97" s="80" t="s">
        <v>451</v>
      </c>
      <c r="Y97" s="83">
        <f t="shared" si="18"/>
        <v>108</v>
      </c>
      <c r="Z97" s="83">
        <f t="shared" si="19"/>
        <v>156</v>
      </c>
      <c r="AA97" s="80" t="s">
        <v>451</v>
      </c>
      <c r="AB97" s="83" t="s">
        <v>475</v>
      </c>
      <c r="AC97" s="83" t="s">
        <v>476</v>
      </c>
      <c r="AD97" s="83" t="s">
        <v>477</v>
      </c>
      <c r="AE97" s="80" t="s">
        <v>452</v>
      </c>
    </row>
    <row r="98" spans="1:31" ht="30" customHeight="1">
      <c r="A98" s="55">
        <v>222.5</v>
      </c>
      <c r="B98" s="40">
        <f t="shared" si="38"/>
        <v>3</v>
      </c>
      <c r="C98" s="58" t="s">
        <v>494</v>
      </c>
      <c r="D98" s="41" t="str">
        <f t="shared" si="39"/>
        <v xml:space="preserve">                  Initial Coolant Inventory</v>
      </c>
      <c r="E98" s="41" t="s">
        <v>341</v>
      </c>
      <c r="F98" s="41" t="s">
        <v>495</v>
      </c>
      <c r="G98" s="41" t="s">
        <v>496</v>
      </c>
      <c r="H98" s="45"/>
      <c r="I98" s="63">
        <v>170</v>
      </c>
      <c r="J98" s="51" t="s">
        <v>174</v>
      </c>
      <c r="K98" s="61" t="s">
        <v>500</v>
      </c>
      <c r="L98" s="51"/>
      <c r="M98" s="51" t="s">
        <v>173</v>
      </c>
      <c r="N98" s="51"/>
      <c r="O98" s="68">
        <v>2024</v>
      </c>
      <c r="P98" s="51" t="s">
        <v>74</v>
      </c>
      <c r="Q98" s="61" t="s">
        <v>498</v>
      </c>
      <c r="R98" s="65" t="s">
        <v>498</v>
      </c>
      <c r="S98" s="87" t="s">
        <v>497</v>
      </c>
      <c r="T98" s="51" t="s">
        <v>499</v>
      </c>
      <c r="U98" s="80" t="s">
        <v>468</v>
      </c>
      <c r="V98" s="84">
        <f t="shared" si="16"/>
        <v>0</v>
      </c>
      <c r="W98" s="84">
        <f t="shared" ref="W98" si="40">1.5*H98</f>
        <v>0</v>
      </c>
      <c r="X98" s="80" t="s">
        <v>451</v>
      </c>
      <c r="Y98" s="83">
        <f t="shared" si="18"/>
        <v>153</v>
      </c>
      <c r="Z98" s="83">
        <f t="shared" si="19"/>
        <v>221</v>
      </c>
      <c r="AA98" s="80" t="s">
        <v>451</v>
      </c>
      <c r="AB98" s="83" t="s">
        <v>475</v>
      </c>
      <c r="AC98" s="83" t="s">
        <v>476</v>
      </c>
      <c r="AD98" s="83" t="s">
        <v>477</v>
      </c>
      <c r="AE98" s="80" t="s">
        <v>452</v>
      </c>
    </row>
    <row r="99" spans="1:31">
      <c r="A99" s="55">
        <v>223</v>
      </c>
      <c r="B99" s="40">
        <f t="shared" si="0"/>
        <v>2</v>
      </c>
      <c r="C99" s="58" t="s">
        <v>19</v>
      </c>
      <c r="D99" s="41" t="str">
        <f t="shared" si="1"/>
        <v xml:space="preserve">            Safety Systems</v>
      </c>
      <c r="E99" s="41"/>
      <c r="F99" s="41"/>
      <c r="G99" s="41"/>
      <c r="H99" s="45"/>
      <c r="I99" s="63"/>
      <c r="J99" s="51"/>
      <c r="K99" s="61"/>
      <c r="L99" s="51"/>
      <c r="M99" s="51"/>
      <c r="N99" s="51"/>
      <c r="O99" s="68"/>
      <c r="P99" s="51"/>
      <c r="Q99" s="61"/>
      <c r="R99" s="51"/>
      <c r="S99" s="51"/>
      <c r="T99" s="51"/>
      <c r="U99" s="80"/>
      <c r="V99" s="84"/>
      <c r="W99" s="84"/>
      <c r="X99" s="80"/>
      <c r="Y99" s="83"/>
      <c r="Z99" s="83"/>
      <c r="AA99" s="80"/>
      <c r="AB99" s="83"/>
      <c r="AC99" s="83"/>
      <c r="AD99" s="83"/>
      <c r="AE99" s="80"/>
    </row>
    <row r="100" spans="1:31" ht="25.5">
      <c r="A100" s="55">
        <v>223.2</v>
      </c>
      <c r="B100" s="40">
        <f t="shared" si="0"/>
        <v>3</v>
      </c>
      <c r="C100" s="58" t="s">
        <v>137</v>
      </c>
      <c r="D100" s="41" t="str">
        <f t="shared" si="1"/>
        <v xml:space="preserve">                  Reactor Cavity Cooling System (Rvacs)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223.21</v>
      </c>
      <c r="B101" s="40">
        <f t="shared" si="0"/>
        <v>4</v>
      </c>
      <c r="C101" s="58" t="s">
        <v>138</v>
      </c>
      <c r="D101" s="41" t="str">
        <f t="shared" si="1"/>
        <v xml:space="preserve">                        Rvacs (Cooling Vessel)</v>
      </c>
      <c r="E101" s="41" t="s">
        <v>341</v>
      </c>
      <c r="F101" s="41"/>
      <c r="G101" s="47"/>
      <c r="H101" s="68"/>
      <c r="I101" s="63">
        <f>I61</f>
        <v>324.08</v>
      </c>
      <c r="J101" s="51" t="s">
        <v>174</v>
      </c>
      <c r="K101" s="61" t="s">
        <v>362</v>
      </c>
      <c r="L101" s="51"/>
      <c r="M101" s="51"/>
      <c r="N101" s="51"/>
      <c r="O101" s="68">
        <v>2017</v>
      </c>
      <c r="P101" s="51" t="s">
        <v>77</v>
      </c>
      <c r="Q101" s="61" t="s">
        <v>399</v>
      </c>
      <c r="R101" s="65" t="s">
        <v>350</v>
      </c>
      <c r="S101" s="51"/>
      <c r="T101" s="51"/>
      <c r="U101" s="80" t="s">
        <v>467</v>
      </c>
      <c r="V101" s="84">
        <f t="shared" si="16"/>
        <v>0</v>
      </c>
      <c r="W101" s="84">
        <f t="shared" si="17"/>
        <v>0</v>
      </c>
      <c r="X101" s="80" t="s">
        <v>451</v>
      </c>
      <c r="Y101" s="83">
        <f t="shared" si="18"/>
        <v>291.67199999999997</v>
      </c>
      <c r="Z101" s="83">
        <f t="shared" si="19"/>
        <v>421.30399999999997</v>
      </c>
      <c r="AA101" s="80" t="s">
        <v>451</v>
      </c>
      <c r="AB101" s="83" t="s">
        <v>475</v>
      </c>
      <c r="AC101" s="83" t="s">
        <v>476</v>
      </c>
      <c r="AD101" s="83" t="s">
        <v>477</v>
      </c>
      <c r="AE101" s="80" t="s">
        <v>452</v>
      </c>
    </row>
    <row r="102" spans="1:31" ht="30" customHeight="1">
      <c r="A102" s="55">
        <v>223.22</v>
      </c>
      <c r="B102" s="40">
        <f t="shared" si="0"/>
        <v>4</v>
      </c>
      <c r="C102" s="58" t="s">
        <v>139</v>
      </c>
      <c r="D102" s="41" t="str">
        <f>REPT("   ", B102*2) &amp; C102</f>
        <v xml:space="preserve">                        Rvacs (Intake Vessel)</v>
      </c>
      <c r="E102" s="41" t="s">
        <v>341</v>
      </c>
      <c r="F102" s="41"/>
      <c r="G102" s="47"/>
      <c r="H102" s="68"/>
      <c r="I102" s="63">
        <f>I101</f>
        <v>324.08</v>
      </c>
      <c r="J102" s="51" t="s">
        <v>174</v>
      </c>
      <c r="K102" s="61" t="s">
        <v>363</v>
      </c>
      <c r="L102" s="51"/>
      <c r="M102" s="51"/>
      <c r="N102" s="51"/>
      <c r="O102" s="68">
        <v>2017</v>
      </c>
      <c r="P102" s="51" t="s">
        <v>77</v>
      </c>
      <c r="Q102" s="61" t="s">
        <v>399</v>
      </c>
      <c r="R102" s="65" t="s">
        <v>350</v>
      </c>
      <c r="S102" s="51"/>
      <c r="T102" s="51"/>
      <c r="U102" s="80" t="s">
        <v>467</v>
      </c>
      <c r="V102" s="84">
        <f t="shared" si="16"/>
        <v>0</v>
      </c>
      <c r="W102" s="84">
        <f t="shared" si="17"/>
        <v>0</v>
      </c>
      <c r="X102" s="80" t="s">
        <v>451</v>
      </c>
      <c r="Y102" s="83">
        <f t="shared" si="18"/>
        <v>291.67199999999997</v>
      </c>
      <c r="Z102" s="83">
        <f t="shared" si="19"/>
        <v>421.30399999999997</v>
      </c>
      <c r="AA102" s="80" t="s">
        <v>451</v>
      </c>
      <c r="AB102" s="83" t="s">
        <v>475</v>
      </c>
      <c r="AC102" s="83" t="s">
        <v>476</v>
      </c>
      <c r="AD102" s="83" t="s">
        <v>477</v>
      </c>
      <c r="AE102" s="80" t="s">
        <v>452</v>
      </c>
    </row>
    <row r="103" spans="1:31" ht="30" customHeight="1">
      <c r="A103" s="55">
        <v>226</v>
      </c>
      <c r="B103" s="40">
        <f t="shared" si="0"/>
        <v>2</v>
      </c>
      <c r="C103" s="58" t="s">
        <v>208</v>
      </c>
      <c r="D103" s="41" t="str">
        <f>REPT("   ", B103*2) &amp; C103</f>
        <v xml:space="preserve">            Other Reactor Plant Equipment</v>
      </c>
      <c r="E103" s="41" t="s">
        <v>341</v>
      </c>
      <c r="F103" s="41" t="s">
        <v>351</v>
      </c>
      <c r="G103" s="47" t="s">
        <v>414</v>
      </c>
      <c r="H103" s="63">
        <f>MARVEL_Cost!C42</f>
        <v>456297</v>
      </c>
      <c r="I103" s="63"/>
      <c r="J103" s="51"/>
      <c r="K103" s="61"/>
      <c r="L103" s="51"/>
      <c r="M103" s="51"/>
      <c r="N103" s="51"/>
      <c r="O103" s="68">
        <v>2024</v>
      </c>
      <c r="P103" s="51" t="s">
        <v>74</v>
      </c>
      <c r="Q103" s="61" t="s">
        <v>364</v>
      </c>
      <c r="R103" s="51"/>
      <c r="S103" s="51"/>
      <c r="T103" s="51"/>
      <c r="U103" s="80" t="s">
        <v>467</v>
      </c>
      <c r="V103" s="84">
        <f t="shared" si="16"/>
        <v>410667.3</v>
      </c>
      <c r="W103" s="84">
        <f t="shared" si="17"/>
        <v>684445.5</v>
      </c>
      <c r="X103" s="80" t="s">
        <v>451</v>
      </c>
      <c r="Y103" s="83">
        <f t="shared" si="18"/>
        <v>0</v>
      </c>
      <c r="Z103" s="83">
        <f t="shared" si="19"/>
        <v>0</v>
      </c>
      <c r="AA103" s="80" t="s">
        <v>451</v>
      </c>
      <c r="AB103" s="83" t="s">
        <v>475</v>
      </c>
      <c r="AC103" s="83" t="s">
        <v>476</v>
      </c>
      <c r="AD103" s="83" t="s">
        <v>477</v>
      </c>
      <c r="AE103" s="80" t="s">
        <v>452</v>
      </c>
    </row>
    <row r="104" spans="1:31" ht="30" customHeight="1">
      <c r="A104" s="55">
        <v>226</v>
      </c>
      <c r="B104" s="40">
        <v>2</v>
      </c>
      <c r="C104" s="58" t="s">
        <v>208</v>
      </c>
      <c r="D104" s="41" t="str">
        <f>REPT("   ", B104*2) &amp; C104</f>
        <v xml:space="preserve">            Other Reactor Plant Equipment</v>
      </c>
      <c r="E104" s="41" t="s">
        <v>341</v>
      </c>
      <c r="F104" s="41" t="s">
        <v>351</v>
      </c>
      <c r="G104" s="47" t="s">
        <v>354</v>
      </c>
      <c r="H104" s="63"/>
      <c r="I104" s="63">
        <f>8844770/L104*8.15527886031535</f>
        <v>118207.77405377067</v>
      </c>
      <c r="J104" s="51" t="s">
        <v>413</v>
      </c>
      <c r="K104" s="61" t="s">
        <v>438</v>
      </c>
      <c r="L104" s="51">
        <v>610.21</v>
      </c>
      <c r="M104" s="51" t="s">
        <v>415</v>
      </c>
      <c r="N104" s="51">
        <v>0.6</v>
      </c>
      <c r="O104" s="68">
        <v>2023</v>
      </c>
      <c r="P104" s="51" t="s">
        <v>77</v>
      </c>
      <c r="Q104" s="61" t="s">
        <v>416</v>
      </c>
      <c r="R104" s="51" t="s">
        <v>417</v>
      </c>
      <c r="S104" s="78" t="s">
        <v>418</v>
      </c>
      <c r="T104" s="51" t="s">
        <v>419</v>
      </c>
      <c r="U104" s="80" t="s">
        <v>467</v>
      </c>
      <c r="V104" s="84">
        <f t="shared" si="16"/>
        <v>0</v>
      </c>
      <c r="W104" s="84">
        <f t="shared" si="17"/>
        <v>0</v>
      </c>
      <c r="X104" s="80" t="s">
        <v>451</v>
      </c>
      <c r="Y104" s="83">
        <f t="shared" si="18"/>
        <v>106386.9966483936</v>
      </c>
      <c r="Z104" s="83">
        <f t="shared" si="19"/>
        <v>153670.10626990188</v>
      </c>
      <c r="AA104" s="80" t="s">
        <v>451</v>
      </c>
      <c r="AB104" s="83" t="s">
        <v>475</v>
      </c>
      <c r="AC104" s="83" t="s">
        <v>476</v>
      </c>
      <c r="AD104" s="83" t="s">
        <v>477</v>
      </c>
      <c r="AE104" s="80" t="s">
        <v>452</v>
      </c>
    </row>
    <row r="105" spans="1:31" ht="51">
      <c r="A105" s="55">
        <v>227</v>
      </c>
      <c r="B105" s="40">
        <f t="shared" ref="B105:B148" si="41">IF(ISNUMBER(A105),
    IF(AND(A105=INT(A105), MOD(A105, 10) = 0), 0,
        IF(AND(A105=INT(A105), LEN(A105)=2), 1,
            IF(AND(A105=INT(A105), LEN(A105)=3), 2,
                LEN(A105) - FIND(".", A105) + 2)
        )
    ),
"")</f>
        <v>2</v>
      </c>
      <c r="C105" s="58" t="s">
        <v>20</v>
      </c>
      <c r="D105" s="41" t="str">
        <f t="shared" ref="D105:D148" si="42">REPT("   ", B105*2) &amp; C105</f>
        <v xml:space="preserve">            Reactor Instrumentation and Control (I&amp;C)</v>
      </c>
      <c r="E105" s="41" t="s">
        <v>341</v>
      </c>
      <c r="F105" s="41"/>
      <c r="G105" s="47"/>
      <c r="H105" s="63">
        <v>8500000</v>
      </c>
      <c r="I105" s="63"/>
      <c r="J105" s="51"/>
      <c r="K105" s="61"/>
      <c r="L105" s="51"/>
      <c r="M105" s="51"/>
      <c r="N105" s="51"/>
      <c r="O105" s="68">
        <v>2023</v>
      </c>
      <c r="P105" s="51" t="s">
        <v>85</v>
      </c>
      <c r="Q105" s="61" t="s">
        <v>420</v>
      </c>
      <c r="R105" s="61" t="s">
        <v>426</v>
      </c>
      <c r="S105" s="78" t="s">
        <v>421</v>
      </c>
      <c r="T105" s="51" t="s">
        <v>437</v>
      </c>
      <c r="U105" s="80" t="s">
        <v>467</v>
      </c>
      <c r="V105" s="84">
        <f t="shared" si="16"/>
        <v>7650000</v>
      </c>
      <c r="W105" s="84">
        <f t="shared" si="17"/>
        <v>12750000</v>
      </c>
      <c r="X105" s="80" t="s">
        <v>451</v>
      </c>
      <c r="Y105" s="83">
        <f t="shared" si="18"/>
        <v>0</v>
      </c>
      <c r="Z105" s="83">
        <f t="shared" si="19"/>
        <v>0</v>
      </c>
      <c r="AA105" s="80" t="s">
        <v>451</v>
      </c>
      <c r="AB105" s="83" t="s">
        <v>475</v>
      </c>
      <c r="AC105" s="83" t="s">
        <v>476</v>
      </c>
      <c r="AD105" s="83" t="s">
        <v>477</v>
      </c>
      <c r="AE105" s="80" t="s">
        <v>452</v>
      </c>
    </row>
    <row r="106" spans="1:31">
      <c r="A106" s="55">
        <v>228</v>
      </c>
      <c r="B106" s="40">
        <f t="shared" si="41"/>
        <v>2</v>
      </c>
      <c r="C106" s="58" t="s">
        <v>211</v>
      </c>
      <c r="D106" s="41" t="str">
        <f t="shared" si="42"/>
        <v xml:space="preserve">            Reactor Plant Miscellaneous Items</v>
      </c>
      <c r="E106" s="41" t="s">
        <v>341</v>
      </c>
      <c r="F106" s="41"/>
      <c r="G106" s="47"/>
      <c r="H106" s="63">
        <f>MARVEL_Cost!C44</f>
        <v>30960</v>
      </c>
      <c r="I106" s="63"/>
      <c r="J106" s="51"/>
      <c r="K106" s="61"/>
      <c r="L106" s="51"/>
      <c r="M106" s="51"/>
      <c r="N106" s="51"/>
      <c r="O106" s="68">
        <v>2024</v>
      </c>
      <c r="P106" s="51" t="s">
        <v>77</v>
      </c>
      <c r="Q106" s="61" t="s">
        <v>364</v>
      </c>
      <c r="R106" s="51"/>
      <c r="S106" s="51"/>
      <c r="T106" s="51"/>
      <c r="U106" s="80" t="s">
        <v>467</v>
      </c>
      <c r="V106" s="84">
        <f t="shared" si="16"/>
        <v>27864</v>
      </c>
      <c r="W106" s="84">
        <f t="shared" si="17"/>
        <v>46440</v>
      </c>
      <c r="X106" s="80" t="s">
        <v>451</v>
      </c>
      <c r="Y106" s="83">
        <f t="shared" si="18"/>
        <v>0</v>
      </c>
      <c r="Z106" s="83">
        <f t="shared" si="19"/>
        <v>0</v>
      </c>
      <c r="AA106" s="80" t="s">
        <v>451</v>
      </c>
      <c r="AB106" s="83" t="s">
        <v>475</v>
      </c>
      <c r="AC106" s="83" t="s">
        <v>476</v>
      </c>
      <c r="AD106" s="83" t="s">
        <v>477</v>
      </c>
      <c r="AE106" s="80" t="s">
        <v>452</v>
      </c>
    </row>
    <row r="107" spans="1:31">
      <c r="A107" s="39">
        <v>23</v>
      </c>
      <c r="B107" s="40">
        <f t="shared" si="41"/>
        <v>1</v>
      </c>
      <c r="C107" s="58" t="s">
        <v>21</v>
      </c>
      <c r="D107" s="41" t="str">
        <f t="shared" si="42"/>
        <v xml:space="preserve">      Energy Conversion System </v>
      </c>
      <c r="E107" s="41"/>
      <c r="F107" s="41"/>
      <c r="G107" s="47"/>
      <c r="H107" s="68"/>
      <c r="I107" s="63"/>
      <c r="J107" s="51"/>
      <c r="K107" s="61"/>
      <c r="L107" s="51"/>
      <c r="M107" s="51"/>
      <c r="N107" s="51"/>
      <c r="O107" s="68"/>
      <c r="P107" s="51"/>
      <c r="Q107" s="61"/>
      <c r="R107" s="51"/>
      <c r="S107" s="51"/>
      <c r="T107" s="51"/>
      <c r="U107" s="80"/>
      <c r="V107" s="84"/>
      <c r="W107" s="84"/>
      <c r="X107" s="80"/>
      <c r="Y107" s="83"/>
      <c r="Z107" s="83"/>
      <c r="AA107" s="80"/>
      <c r="AB107" s="83"/>
      <c r="AC107" s="83"/>
      <c r="AD107" s="83"/>
      <c r="AE107" s="80"/>
    </row>
    <row r="108" spans="1:31">
      <c r="A108" s="55">
        <v>232</v>
      </c>
      <c r="B108" s="40">
        <f t="shared" si="41"/>
        <v>2</v>
      </c>
      <c r="C108" s="58" t="s">
        <v>22</v>
      </c>
      <c r="D108" s="41" t="str">
        <f t="shared" si="42"/>
        <v xml:space="preserve">            Energy Applications</v>
      </c>
      <c r="E108" s="41"/>
      <c r="F108" s="41"/>
      <c r="G108" s="47"/>
      <c r="H108" s="68"/>
      <c r="I108" s="63"/>
      <c r="J108" s="51"/>
      <c r="K108" s="61"/>
      <c r="L108" s="51"/>
      <c r="M108" s="51"/>
      <c r="N108" s="51"/>
      <c r="O108" s="68"/>
      <c r="P108" s="51"/>
      <c r="Q108" s="61"/>
      <c r="R108" s="51"/>
      <c r="S108" s="51"/>
      <c r="T108" s="51"/>
      <c r="U108" s="80"/>
      <c r="V108" s="84"/>
      <c r="W108" s="84"/>
      <c r="X108" s="80"/>
      <c r="Y108" s="83"/>
      <c r="Z108" s="83"/>
      <c r="AA108" s="80"/>
      <c r="AB108" s="83"/>
      <c r="AC108" s="83"/>
      <c r="AD108" s="83"/>
      <c r="AE108" s="80"/>
    </row>
    <row r="109" spans="1:31">
      <c r="A109" s="55">
        <v>232.1</v>
      </c>
      <c r="B109" s="40">
        <f t="shared" si="41"/>
        <v>3</v>
      </c>
      <c r="C109" s="58" t="s">
        <v>213</v>
      </c>
      <c r="D109" s="41" t="str">
        <f>REPT("   ", B109*2) &amp; C109</f>
        <v xml:space="preserve">                  Electricity Generation Systems</v>
      </c>
      <c r="E109" s="41" t="s">
        <v>341</v>
      </c>
      <c r="F109" s="41"/>
      <c r="G109" s="47"/>
      <c r="H109" s="68"/>
      <c r="I109" s="70">
        <v>12504</v>
      </c>
      <c r="J109" s="51" t="s">
        <v>422</v>
      </c>
      <c r="K109" s="47" t="s">
        <v>443</v>
      </c>
      <c r="L109" s="51">
        <v>1</v>
      </c>
      <c r="M109" s="51"/>
      <c r="N109" s="47">
        <v>0.77700000000000002</v>
      </c>
      <c r="O109" s="68">
        <v>2023</v>
      </c>
      <c r="P109" s="51" t="s">
        <v>77</v>
      </c>
      <c r="Q109" s="61" t="s">
        <v>423</v>
      </c>
      <c r="R109" s="61" t="s">
        <v>423</v>
      </c>
      <c r="S109" s="78" t="s">
        <v>424</v>
      </c>
      <c r="T109" s="51"/>
      <c r="U109" s="80" t="s">
        <v>467</v>
      </c>
      <c r="V109" s="84">
        <f t="shared" si="16"/>
        <v>0</v>
      </c>
      <c r="W109" s="84">
        <f t="shared" si="17"/>
        <v>0</v>
      </c>
      <c r="X109" s="80" t="s">
        <v>451</v>
      </c>
      <c r="Y109" s="83">
        <f t="shared" si="18"/>
        <v>11253.6</v>
      </c>
      <c r="Z109" s="83">
        <f t="shared" si="19"/>
        <v>16255.2</v>
      </c>
      <c r="AA109" s="80" t="s">
        <v>451</v>
      </c>
      <c r="AB109" s="83" t="s">
        <v>475</v>
      </c>
      <c r="AC109" s="83" t="s">
        <v>476</v>
      </c>
      <c r="AD109" s="83" t="s">
        <v>477</v>
      </c>
      <c r="AE109" s="80" t="s">
        <v>452</v>
      </c>
    </row>
    <row r="110" spans="1:31" ht="51">
      <c r="A110" s="55">
        <v>236</v>
      </c>
      <c r="B110" s="40">
        <f t="shared" si="41"/>
        <v>2</v>
      </c>
      <c r="C110" s="58" t="s">
        <v>425</v>
      </c>
      <c r="D110" s="41" t="str">
        <f>REPT("   ", B110*2) &amp; C110</f>
        <v xml:space="preserve">            Common Instrumentation &amp; Controls</v>
      </c>
      <c r="E110" s="41" t="s">
        <v>341</v>
      </c>
      <c r="F110" s="41"/>
      <c r="G110" s="47"/>
      <c r="H110" s="70">
        <v>1000000</v>
      </c>
      <c r="I110" s="70"/>
      <c r="J110" s="51"/>
      <c r="K110" s="47"/>
      <c r="L110" s="51"/>
      <c r="M110" s="51"/>
      <c r="N110" s="47"/>
      <c r="O110" s="68">
        <v>2023</v>
      </c>
      <c r="P110" s="51" t="s">
        <v>77</v>
      </c>
      <c r="Q110" s="61" t="s">
        <v>420</v>
      </c>
      <c r="R110" s="61" t="s">
        <v>426</v>
      </c>
      <c r="S110" s="78" t="s">
        <v>421</v>
      </c>
      <c r="T110" s="51"/>
      <c r="U110" s="80" t="s">
        <v>467</v>
      </c>
      <c r="V110" s="84">
        <f t="shared" si="16"/>
        <v>900000</v>
      </c>
      <c r="W110" s="84">
        <f t="shared" si="17"/>
        <v>1500000</v>
      </c>
      <c r="X110" s="80" t="s">
        <v>470</v>
      </c>
      <c r="Y110" s="83">
        <f t="shared" si="18"/>
        <v>0</v>
      </c>
      <c r="Z110" s="83">
        <f t="shared" si="19"/>
        <v>0</v>
      </c>
      <c r="AA110" s="80" t="s">
        <v>470</v>
      </c>
      <c r="AB110" s="83" t="s">
        <v>470</v>
      </c>
      <c r="AC110" s="83" t="s">
        <v>470</v>
      </c>
      <c r="AD110" s="83" t="s">
        <v>470</v>
      </c>
      <c r="AE110" s="80" t="s">
        <v>470</v>
      </c>
    </row>
    <row r="111" spans="1:31">
      <c r="A111" s="39">
        <v>24</v>
      </c>
      <c r="B111" s="40">
        <f t="shared" si="41"/>
        <v>1</v>
      </c>
      <c r="C111" s="58" t="s">
        <v>23</v>
      </c>
      <c r="D111" s="41" t="str">
        <f t="shared" si="42"/>
        <v xml:space="preserve">      Electrical Equipment</v>
      </c>
      <c r="E111" s="41"/>
      <c r="F111" s="41"/>
      <c r="G111" s="47"/>
      <c r="H111" s="68"/>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c r="A112" s="39">
        <v>241</v>
      </c>
      <c r="B112" s="40">
        <f t="shared" si="41"/>
        <v>2</v>
      </c>
      <c r="C112" s="79" t="s">
        <v>428</v>
      </c>
      <c r="D112" s="41" t="str">
        <f t="shared" si="42"/>
        <v xml:space="preserve">            Switchgear</v>
      </c>
      <c r="E112" s="41" t="s">
        <v>341</v>
      </c>
      <c r="F112" s="41"/>
      <c r="G112" s="47"/>
      <c r="H112" s="68"/>
      <c r="I112" s="63">
        <f>14424707.2061682/L112</f>
        <v>12609.009795601574</v>
      </c>
      <c r="J112" s="51" t="s">
        <v>67</v>
      </c>
      <c r="K112" s="47" t="s">
        <v>71</v>
      </c>
      <c r="L112" s="51">
        <v>1144</v>
      </c>
      <c r="M112" s="51" t="s">
        <v>69</v>
      </c>
      <c r="N112" s="47">
        <v>0.6</v>
      </c>
      <c r="O112" s="68">
        <v>2018</v>
      </c>
      <c r="P112" s="51" t="s">
        <v>77</v>
      </c>
      <c r="Q112" s="93" t="s">
        <v>427</v>
      </c>
      <c r="R112" s="93" t="s">
        <v>365</v>
      </c>
      <c r="S112" s="51"/>
      <c r="T112" s="51"/>
      <c r="U112" s="80" t="s">
        <v>467</v>
      </c>
      <c r="V112" s="84">
        <f t="shared" si="16"/>
        <v>0</v>
      </c>
      <c r="W112" s="84">
        <f t="shared" si="17"/>
        <v>0</v>
      </c>
      <c r="X112" s="80" t="s">
        <v>470</v>
      </c>
      <c r="Y112" s="83">
        <f t="shared" si="18"/>
        <v>11348.108816041417</v>
      </c>
      <c r="Z112" s="83">
        <f t="shared" si="19"/>
        <v>16391.712734282046</v>
      </c>
      <c r="AA112" s="80" t="s">
        <v>470</v>
      </c>
      <c r="AB112" s="83" t="s">
        <v>470</v>
      </c>
      <c r="AC112" s="83" t="s">
        <v>470</v>
      </c>
      <c r="AD112" s="83" t="s">
        <v>470</v>
      </c>
      <c r="AE112" s="80" t="s">
        <v>470</v>
      </c>
    </row>
    <row r="113" spans="1:31">
      <c r="A113" s="39">
        <v>242</v>
      </c>
      <c r="B113" s="40">
        <f t="shared" si="41"/>
        <v>2</v>
      </c>
      <c r="C113" s="79" t="s">
        <v>429</v>
      </c>
      <c r="D113" s="41" t="str">
        <f t="shared" si="42"/>
        <v xml:space="preserve">            Station Service Equipment</v>
      </c>
      <c r="E113" s="41" t="s">
        <v>341</v>
      </c>
      <c r="F113" s="41"/>
      <c r="G113" s="47"/>
      <c r="H113" s="68"/>
      <c r="I113" s="63">
        <f>11992641.3775456/L112</f>
        <v>10483.078127225175</v>
      </c>
      <c r="J113" s="51" t="s">
        <v>67</v>
      </c>
      <c r="K113" s="47" t="s">
        <v>71</v>
      </c>
      <c r="L113" s="51">
        <v>1144</v>
      </c>
      <c r="M113" s="51" t="s">
        <v>69</v>
      </c>
      <c r="N113" s="47">
        <v>0.6</v>
      </c>
      <c r="O113" s="68">
        <v>2018</v>
      </c>
      <c r="P113" s="51" t="s">
        <v>77</v>
      </c>
      <c r="Q113" s="93"/>
      <c r="R113" s="93"/>
      <c r="S113" s="51"/>
      <c r="T113" s="51"/>
      <c r="U113" s="80" t="s">
        <v>467</v>
      </c>
      <c r="V113" s="84">
        <f t="shared" si="16"/>
        <v>0</v>
      </c>
      <c r="W113" s="84">
        <f t="shared" si="17"/>
        <v>0</v>
      </c>
      <c r="X113" s="80" t="s">
        <v>470</v>
      </c>
      <c r="Y113" s="83">
        <f t="shared" si="18"/>
        <v>9434.7703145026571</v>
      </c>
      <c r="Z113" s="83">
        <f t="shared" si="19"/>
        <v>13628.001565392728</v>
      </c>
      <c r="AA113" s="80" t="s">
        <v>470</v>
      </c>
      <c r="AB113" s="83" t="s">
        <v>470</v>
      </c>
      <c r="AC113" s="83" t="s">
        <v>470</v>
      </c>
      <c r="AD113" s="83" t="s">
        <v>470</v>
      </c>
      <c r="AE113" s="80" t="s">
        <v>470</v>
      </c>
    </row>
    <row r="114" spans="1:31">
      <c r="A114" s="39">
        <v>243</v>
      </c>
      <c r="B114" s="40">
        <f t="shared" si="41"/>
        <v>2</v>
      </c>
      <c r="C114" s="79" t="s">
        <v>430</v>
      </c>
      <c r="D114" s="41" t="str">
        <f t="shared" si="42"/>
        <v xml:space="preserve">            Switchboards</v>
      </c>
      <c r="E114" s="41" t="s">
        <v>341</v>
      </c>
      <c r="F114" s="41"/>
      <c r="G114" s="47"/>
      <c r="H114" s="68"/>
      <c r="I114" s="63">
        <f>3894246.37400843/L112</f>
        <v>3404.0615157416346</v>
      </c>
      <c r="J114" s="51" t="s">
        <v>67</v>
      </c>
      <c r="K114" s="47" t="s">
        <v>71</v>
      </c>
      <c r="L114" s="51">
        <v>1144</v>
      </c>
      <c r="M114" s="51" t="s">
        <v>69</v>
      </c>
      <c r="N114" s="47">
        <v>0.6</v>
      </c>
      <c r="O114" s="68">
        <v>2018</v>
      </c>
      <c r="P114" s="51" t="s">
        <v>77</v>
      </c>
      <c r="Q114" s="93"/>
      <c r="R114" s="93"/>
      <c r="S114" s="51"/>
      <c r="T114" s="51"/>
      <c r="U114" s="80" t="s">
        <v>467</v>
      </c>
      <c r="V114" s="84">
        <f t="shared" si="16"/>
        <v>0</v>
      </c>
      <c r="W114" s="84">
        <f t="shared" si="17"/>
        <v>0</v>
      </c>
      <c r="X114" s="80" t="s">
        <v>470</v>
      </c>
      <c r="Y114" s="83">
        <f t="shared" si="18"/>
        <v>3063.6553641674714</v>
      </c>
      <c r="Z114" s="83">
        <f t="shared" si="19"/>
        <v>4425.2799704641247</v>
      </c>
      <c r="AA114" s="80" t="s">
        <v>470</v>
      </c>
      <c r="AB114" s="83" t="s">
        <v>470</v>
      </c>
      <c r="AC114" s="83" t="s">
        <v>470</v>
      </c>
      <c r="AD114" s="83" t="s">
        <v>470</v>
      </c>
      <c r="AE114" s="80" t="s">
        <v>470</v>
      </c>
    </row>
    <row r="115" spans="1:31">
      <c r="A115" s="39">
        <v>244</v>
      </c>
      <c r="B115" s="40">
        <f t="shared" si="41"/>
        <v>2</v>
      </c>
      <c r="C115" s="79" t="s">
        <v>431</v>
      </c>
      <c r="D115" s="41" t="str">
        <f t="shared" si="42"/>
        <v xml:space="preserve">            Protective Equipment</v>
      </c>
      <c r="E115" s="41" t="s">
        <v>341</v>
      </c>
      <c r="F115" s="41"/>
      <c r="G115" s="47"/>
      <c r="H115" s="68"/>
      <c r="I115" s="63">
        <f>11183911.9256997/L112</f>
        <v>9776.1467881990375</v>
      </c>
      <c r="J115" s="51" t="s">
        <v>67</v>
      </c>
      <c r="K115" s="47" t="s">
        <v>71</v>
      </c>
      <c r="L115" s="51">
        <v>1144</v>
      </c>
      <c r="M115" s="51" t="s">
        <v>69</v>
      </c>
      <c r="N115" s="47">
        <v>0.6</v>
      </c>
      <c r="O115" s="68">
        <v>2018</v>
      </c>
      <c r="P115" s="51" t="s">
        <v>77</v>
      </c>
      <c r="Q115" s="93"/>
      <c r="R115" s="93"/>
      <c r="S115" s="51"/>
      <c r="T115" s="51"/>
      <c r="U115" s="80" t="s">
        <v>467</v>
      </c>
      <c r="V115" s="84">
        <f t="shared" si="16"/>
        <v>0</v>
      </c>
      <c r="W115" s="84">
        <f t="shared" si="17"/>
        <v>0</v>
      </c>
      <c r="X115" s="80" t="s">
        <v>470</v>
      </c>
      <c r="Y115" s="83">
        <f t="shared" si="18"/>
        <v>8798.5321093791335</v>
      </c>
      <c r="Z115" s="83">
        <f t="shared" si="19"/>
        <v>12708.990824658749</v>
      </c>
      <c r="AA115" s="80" t="s">
        <v>470</v>
      </c>
      <c r="AB115" s="83" t="s">
        <v>470</v>
      </c>
      <c r="AC115" s="83" t="s">
        <v>470</v>
      </c>
      <c r="AD115" s="83" t="s">
        <v>470</v>
      </c>
      <c r="AE115" s="80" t="s">
        <v>470</v>
      </c>
    </row>
    <row r="116" spans="1:31" ht="25.5">
      <c r="A116" s="39">
        <v>245</v>
      </c>
      <c r="B116" s="40">
        <f t="shared" si="41"/>
        <v>2</v>
      </c>
      <c r="C116" s="79" t="s">
        <v>432</v>
      </c>
      <c r="D116" s="41" t="str">
        <f t="shared" si="42"/>
        <v xml:space="preserve">            Electrical Structure &amp; Wiring Container</v>
      </c>
      <c r="E116" s="41" t="s">
        <v>341</v>
      </c>
      <c r="F116" s="41"/>
      <c r="G116" s="47"/>
      <c r="H116" s="68"/>
      <c r="I116" s="63">
        <f>60312483.673456/L112</f>
        <v>52720.70251176224</v>
      </c>
      <c r="J116" s="51" t="s">
        <v>67</v>
      </c>
      <c r="K116" s="47" t="s">
        <v>71</v>
      </c>
      <c r="L116" s="51">
        <v>1144</v>
      </c>
      <c r="M116" s="51" t="s">
        <v>69</v>
      </c>
      <c r="N116" s="47">
        <v>0.6</v>
      </c>
      <c r="O116" s="68">
        <v>2018</v>
      </c>
      <c r="P116" s="51" t="s">
        <v>77</v>
      </c>
      <c r="Q116" s="93"/>
      <c r="R116" s="93"/>
      <c r="S116" s="51"/>
      <c r="T116" s="51"/>
      <c r="U116" s="80" t="s">
        <v>467</v>
      </c>
      <c r="V116" s="84">
        <f t="shared" si="16"/>
        <v>0</v>
      </c>
      <c r="W116" s="84">
        <f t="shared" si="17"/>
        <v>0</v>
      </c>
      <c r="X116" s="80" t="s">
        <v>470</v>
      </c>
      <c r="Y116" s="83">
        <f t="shared" si="18"/>
        <v>47448.632260586019</v>
      </c>
      <c r="Z116" s="83">
        <f t="shared" si="19"/>
        <v>68536.913265290917</v>
      </c>
      <c r="AA116" s="80" t="s">
        <v>470</v>
      </c>
      <c r="AB116" s="83" t="s">
        <v>470</v>
      </c>
      <c r="AC116" s="83" t="s">
        <v>470</v>
      </c>
      <c r="AD116" s="83" t="s">
        <v>470</v>
      </c>
      <c r="AE116" s="80" t="s">
        <v>470</v>
      </c>
    </row>
    <row r="117" spans="1:31">
      <c r="A117" s="39">
        <v>256</v>
      </c>
      <c r="B117" s="40">
        <f t="shared" si="41"/>
        <v>2</v>
      </c>
      <c r="C117" s="79" t="s">
        <v>433</v>
      </c>
      <c r="D117" s="41" t="str">
        <f t="shared" si="42"/>
        <v xml:space="preserve">            Power &amp; Control Wiring</v>
      </c>
      <c r="E117" s="41" t="s">
        <v>341</v>
      </c>
      <c r="F117" s="41"/>
      <c r="G117" s="47"/>
      <c r="H117" s="68"/>
      <c r="I117" s="63">
        <f>45613077.4753702/L112</f>
        <v>39871.571219729194</v>
      </c>
      <c r="J117" s="51" t="s">
        <v>67</v>
      </c>
      <c r="K117" s="47" t="s">
        <v>71</v>
      </c>
      <c r="L117" s="51">
        <v>1144</v>
      </c>
      <c r="M117" s="51" t="s">
        <v>69</v>
      </c>
      <c r="N117" s="47">
        <v>0.6</v>
      </c>
      <c r="O117" s="68">
        <v>2018</v>
      </c>
      <c r="P117" s="51" t="s">
        <v>77</v>
      </c>
      <c r="Q117" s="93"/>
      <c r="R117" s="93"/>
      <c r="S117" s="51"/>
      <c r="T117" s="51"/>
      <c r="U117" s="80" t="s">
        <v>467</v>
      </c>
      <c r="V117" s="84">
        <f t="shared" si="16"/>
        <v>0</v>
      </c>
      <c r="W117" s="84">
        <f t="shared" si="17"/>
        <v>0</v>
      </c>
      <c r="X117" s="80" t="s">
        <v>470</v>
      </c>
      <c r="Y117" s="83">
        <f t="shared" si="18"/>
        <v>35884.414097756278</v>
      </c>
      <c r="Z117" s="83">
        <f t="shared" si="19"/>
        <v>51833.042585647956</v>
      </c>
      <c r="AA117" s="80" t="s">
        <v>470</v>
      </c>
      <c r="AB117" s="83" t="s">
        <v>470</v>
      </c>
      <c r="AC117" s="83" t="s">
        <v>470</v>
      </c>
      <c r="AD117" s="83" t="s">
        <v>470</v>
      </c>
      <c r="AE117" s="80" t="s">
        <v>470</v>
      </c>
    </row>
    <row r="118" spans="1:31">
      <c r="A118" s="39">
        <v>25</v>
      </c>
      <c r="B118" s="40">
        <f t="shared" si="41"/>
        <v>1</v>
      </c>
      <c r="C118" s="58" t="s">
        <v>24</v>
      </c>
      <c r="D118" s="41" t="str">
        <f t="shared" si="42"/>
        <v xml:space="preserve">      Initial Fuel Inventory</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6.149999999999999" customHeight="1">
      <c r="A119" s="55">
        <v>251</v>
      </c>
      <c r="B119" s="40">
        <f t="shared" si="41"/>
        <v>2</v>
      </c>
      <c r="C119" s="58" t="s">
        <v>25</v>
      </c>
      <c r="D119" s="41" t="str">
        <f t="shared" si="42"/>
        <v xml:space="preserve">            First Core Mining</v>
      </c>
      <c r="E119" s="41" t="s">
        <v>341</v>
      </c>
      <c r="F119" s="41"/>
      <c r="G119" s="47"/>
      <c r="H119" s="68"/>
      <c r="I119" s="68">
        <v>184</v>
      </c>
      <c r="J119" s="51" t="s">
        <v>174</v>
      </c>
      <c r="K119" s="47" t="s">
        <v>367</v>
      </c>
      <c r="L119" s="51"/>
      <c r="M119" s="51"/>
      <c r="N119" s="51"/>
      <c r="O119" s="68">
        <v>2022</v>
      </c>
      <c r="P119" s="51" t="s">
        <v>73</v>
      </c>
      <c r="Q119" s="92" t="s">
        <v>369</v>
      </c>
      <c r="R119" s="92" t="s">
        <v>370</v>
      </c>
      <c r="S119" s="51"/>
      <c r="T119" s="51"/>
      <c r="U119" s="80" t="s">
        <v>468</v>
      </c>
      <c r="V119" s="84">
        <f t="shared" si="16"/>
        <v>0</v>
      </c>
      <c r="W119" s="84">
        <f t="shared" si="17"/>
        <v>0</v>
      </c>
      <c r="X119" s="80" t="s">
        <v>451</v>
      </c>
      <c r="Y119" s="83">
        <f t="shared" si="18"/>
        <v>165.6</v>
      </c>
      <c r="Z119" s="83">
        <f t="shared" si="19"/>
        <v>239.20000000000002</v>
      </c>
      <c r="AA119" s="80" t="s">
        <v>451</v>
      </c>
      <c r="AB119" s="83" t="s">
        <v>475</v>
      </c>
      <c r="AC119" s="83" t="s">
        <v>476</v>
      </c>
      <c r="AD119" s="83" t="s">
        <v>477</v>
      </c>
      <c r="AE119" s="80" t="s">
        <v>452</v>
      </c>
    </row>
    <row r="120" spans="1:31">
      <c r="A120" s="55">
        <v>252</v>
      </c>
      <c r="B120" s="40">
        <f t="shared" si="41"/>
        <v>2</v>
      </c>
      <c r="C120" s="58" t="s">
        <v>26</v>
      </c>
      <c r="D120" s="41" t="str">
        <f t="shared" si="42"/>
        <v xml:space="preserve">            First Core Conversion </v>
      </c>
      <c r="E120" s="41" t="s">
        <v>341</v>
      </c>
      <c r="F120" s="41"/>
      <c r="G120" s="47"/>
      <c r="H120" s="68"/>
      <c r="I120" s="68">
        <v>15.1</v>
      </c>
      <c r="J120" s="51" t="s">
        <v>174</v>
      </c>
      <c r="K120" s="47" t="s">
        <v>367</v>
      </c>
      <c r="L120" s="51"/>
      <c r="M120" s="51"/>
      <c r="N120" s="51"/>
      <c r="O120" s="68">
        <v>2022</v>
      </c>
      <c r="P120" s="51" t="s">
        <v>73</v>
      </c>
      <c r="Q120" s="92"/>
      <c r="R120" s="92"/>
      <c r="S120" s="51"/>
      <c r="T120" s="51"/>
      <c r="U120" s="80" t="s">
        <v>468</v>
      </c>
      <c r="V120" s="84">
        <f t="shared" si="16"/>
        <v>0</v>
      </c>
      <c r="W120" s="84">
        <f t="shared" si="17"/>
        <v>0</v>
      </c>
      <c r="X120" s="80" t="s">
        <v>451</v>
      </c>
      <c r="Y120" s="83">
        <f t="shared" si="18"/>
        <v>13.59</v>
      </c>
      <c r="Z120" s="83">
        <f t="shared" si="19"/>
        <v>19.63</v>
      </c>
      <c r="AA120" s="80" t="s">
        <v>451</v>
      </c>
      <c r="AB120" s="83" t="s">
        <v>475</v>
      </c>
      <c r="AC120" s="83" t="s">
        <v>476</v>
      </c>
      <c r="AD120" s="83" t="s">
        <v>477</v>
      </c>
      <c r="AE120" s="80" t="s">
        <v>452</v>
      </c>
    </row>
    <row r="121" spans="1:31">
      <c r="A121" s="55">
        <v>253</v>
      </c>
      <c r="B121" s="40">
        <f t="shared" si="41"/>
        <v>2</v>
      </c>
      <c r="C121" s="58" t="s">
        <v>27</v>
      </c>
      <c r="D121" s="41" t="str">
        <f t="shared" si="42"/>
        <v xml:space="preserve">            First Core Enrichment </v>
      </c>
      <c r="E121" s="41" t="s">
        <v>342</v>
      </c>
      <c r="F121" s="41"/>
      <c r="G121" s="47"/>
      <c r="H121" s="68"/>
      <c r="I121" s="68">
        <v>184.2</v>
      </c>
      <c r="J121" s="51" t="s">
        <v>366</v>
      </c>
      <c r="K121" s="61" t="s">
        <v>368</v>
      </c>
      <c r="L121" s="51"/>
      <c r="M121" s="51"/>
      <c r="N121" s="51">
        <v>1</v>
      </c>
      <c r="O121" s="68">
        <v>2022</v>
      </c>
      <c r="P121" s="51" t="s">
        <v>73</v>
      </c>
      <c r="Q121" s="92"/>
      <c r="R121" s="92"/>
      <c r="S121" s="51"/>
      <c r="T121" s="51"/>
      <c r="U121" s="80" t="s">
        <v>468</v>
      </c>
      <c r="V121" s="84">
        <f t="shared" si="16"/>
        <v>0</v>
      </c>
      <c r="W121" s="84">
        <f t="shared" si="17"/>
        <v>0</v>
      </c>
      <c r="X121" s="80" t="s">
        <v>451</v>
      </c>
      <c r="Y121" s="83">
        <f t="shared" si="18"/>
        <v>165.78</v>
      </c>
      <c r="Z121" s="83">
        <f t="shared" si="19"/>
        <v>239.45999999999998</v>
      </c>
      <c r="AA121" s="80" t="s">
        <v>451</v>
      </c>
      <c r="AB121" s="83" t="s">
        <v>475</v>
      </c>
      <c r="AC121" s="83" t="s">
        <v>476</v>
      </c>
      <c r="AD121" s="83" t="s">
        <v>477</v>
      </c>
      <c r="AE121" s="80" t="s">
        <v>452</v>
      </c>
    </row>
    <row r="122" spans="1:31" ht="25.5">
      <c r="A122" s="55">
        <v>254</v>
      </c>
      <c r="B122" s="40">
        <f t="shared" si="41"/>
        <v>2</v>
      </c>
      <c r="C122" s="58" t="s">
        <v>28</v>
      </c>
      <c r="D122" s="41" t="str">
        <f t="shared" si="42"/>
        <v xml:space="preserve">            First Core Fuel Assembly Fabrication </v>
      </c>
      <c r="E122" s="41" t="s">
        <v>341</v>
      </c>
      <c r="F122" s="41" t="s">
        <v>372</v>
      </c>
      <c r="G122" s="47" t="s">
        <v>373</v>
      </c>
      <c r="H122" s="68"/>
      <c r="I122" s="68">
        <v>1520</v>
      </c>
      <c r="J122" s="51" t="s">
        <v>174</v>
      </c>
      <c r="K122" s="61" t="s">
        <v>371</v>
      </c>
      <c r="L122" s="51"/>
      <c r="M122" s="51"/>
      <c r="N122" s="51"/>
      <c r="O122" s="68">
        <v>2023</v>
      </c>
      <c r="P122" s="51" t="s">
        <v>73</v>
      </c>
      <c r="Q122" s="92"/>
      <c r="R122" s="92"/>
      <c r="S122" s="51"/>
      <c r="T122" s="51"/>
      <c r="U122" s="80" t="s">
        <v>467</v>
      </c>
      <c r="V122" s="84">
        <f t="shared" si="16"/>
        <v>0</v>
      </c>
      <c r="W122" s="84">
        <f t="shared" si="17"/>
        <v>0</v>
      </c>
      <c r="X122" s="80" t="s">
        <v>451</v>
      </c>
      <c r="Y122" s="83">
        <f t="shared" si="18"/>
        <v>1368</v>
      </c>
      <c r="Z122" s="83">
        <f t="shared" si="19"/>
        <v>1976</v>
      </c>
      <c r="AA122" s="80" t="s">
        <v>451</v>
      </c>
      <c r="AB122" s="83" t="s">
        <v>475</v>
      </c>
      <c r="AC122" s="83" t="s">
        <v>476</v>
      </c>
      <c r="AD122" s="83" t="s">
        <v>477</v>
      </c>
      <c r="AE122" s="80" t="s">
        <v>452</v>
      </c>
    </row>
    <row r="123" spans="1:31" ht="25.5">
      <c r="A123" s="55">
        <v>254</v>
      </c>
      <c r="B123" s="40">
        <f t="shared" ref="B123" si="43">IF(ISNUMBER(A123),
    IF(AND(A123=INT(A123), MOD(A123, 10) = 0), 0,
        IF(AND(A123=INT(A123), LEN(A123)=2), 1,
            IF(AND(A123=INT(A123), LEN(A123)=3), 2,
                LEN(A123) - FIND(".", A123) + 2)
        )
    ),
"")</f>
        <v>2</v>
      </c>
      <c r="C123" s="58" t="s">
        <v>28</v>
      </c>
      <c r="D123" s="41" t="str">
        <f t="shared" ref="D123" si="44">REPT("   ", B123*2) &amp; C123</f>
        <v xml:space="preserve">            First Core Fuel Assembly Fabrication </v>
      </c>
      <c r="E123" s="41" t="s">
        <v>341</v>
      </c>
      <c r="F123" s="41" t="s">
        <v>372</v>
      </c>
      <c r="G123" s="47" t="s">
        <v>355</v>
      </c>
      <c r="H123" s="68"/>
      <c r="I123" s="68">
        <v>10000</v>
      </c>
      <c r="J123" s="51" t="s">
        <v>174</v>
      </c>
      <c r="K123" s="61" t="s">
        <v>371</v>
      </c>
      <c r="L123" s="51"/>
      <c r="M123" s="51"/>
      <c r="N123" s="51"/>
      <c r="O123" s="68">
        <v>2009</v>
      </c>
      <c r="P123" s="51" t="s">
        <v>73</v>
      </c>
      <c r="Q123" s="92"/>
      <c r="R123" s="92"/>
      <c r="S123" s="51"/>
      <c r="T123" s="51"/>
      <c r="U123" s="80" t="s">
        <v>467</v>
      </c>
      <c r="V123" s="84">
        <f t="shared" si="16"/>
        <v>0</v>
      </c>
      <c r="W123" s="84">
        <f t="shared" si="17"/>
        <v>0</v>
      </c>
      <c r="X123" s="80" t="s">
        <v>451</v>
      </c>
      <c r="Y123" s="83">
        <f t="shared" si="18"/>
        <v>9000</v>
      </c>
      <c r="Z123" s="83">
        <f t="shared" si="19"/>
        <v>13000</v>
      </c>
      <c r="AA123" s="80" t="s">
        <v>451</v>
      </c>
      <c r="AB123" s="83" t="s">
        <v>475</v>
      </c>
      <c r="AC123" s="83" t="s">
        <v>476</v>
      </c>
      <c r="AD123" s="83" t="s">
        <v>477</v>
      </c>
      <c r="AE123" s="80" t="s">
        <v>452</v>
      </c>
    </row>
    <row r="124" spans="1:31" ht="30" customHeight="1">
      <c r="A124" s="39">
        <v>26</v>
      </c>
      <c r="B124" s="40">
        <f t="shared" si="41"/>
        <v>1</v>
      </c>
      <c r="C124" s="58" t="s">
        <v>140</v>
      </c>
      <c r="D124" s="41" t="str">
        <f t="shared" si="42"/>
        <v xml:space="preserve">      Miscellaneous Equipment (Cranes)</v>
      </c>
      <c r="E124" s="41" t="s">
        <v>341</v>
      </c>
      <c r="F124" s="41"/>
      <c r="G124" s="41"/>
      <c r="H124" s="63">
        <v>1000000</v>
      </c>
      <c r="I124" s="68"/>
      <c r="J124" s="51"/>
      <c r="K124" s="61"/>
      <c r="L124" s="51"/>
      <c r="M124" s="51"/>
      <c r="N124" s="51"/>
      <c r="O124" s="68">
        <v>2021</v>
      </c>
      <c r="P124" s="51" t="s">
        <v>74</v>
      </c>
      <c r="Q124" s="61" t="s">
        <v>374</v>
      </c>
      <c r="R124" s="61" t="s">
        <v>375</v>
      </c>
      <c r="S124" s="51"/>
      <c r="T124" s="51"/>
      <c r="U124" s="80" t="s">
        <v>467</v>
      </c>
      <c r="V124" s="84">
        <f t="shared" si="16"/>
        <v>900000</v>
      </c>
      <c r="W124" s="84">
        <f t="shared" si="17"/>
        <v>1500000</v>
      </c>
      <c r="X124" s="80" t="s">
        <v>451</v>
      </c>
      <c r="Y124" s="83">
        <f t="shared" si="18"/>
        <v>0</v>
      </c>
      <c r="Z124" s="83">
        <f t="shared" si="19"/>
        <v>0</v>
      </c>
      <c r="AA124" s="80" t="s">
        <v>451</v>
      </c>
      <c r="AB124" s="83" t="s">
        <v>475</v>
      </c>
      <c r="AC124" s="83" t="s">
        <v>476</v>
      </c>
      <c r="AD124" s="83" t="s">
        <v>477</v>
      </c>
      <c r="AE124" s="80" t="s">
        <v>452</v>
      </c>
    </row>
    <row r="125" spans="1:31">
      <c r="A125" s="52">
        <v>30</v>
      </c>
      <c r="B125" s="40">
        <f>IF(ISNUMBER(A125),
    IF(AND(A125=INT(A125), MOD(A125, 10) = 0), 0,
        IF(AND(A125=INT(A125), LEN(A125)=2), 1,
            IF(AND(A125=INT(A125), LEN(A125)=3), 2,
                LEN(A125) - FIND(".", A125) + 2)
        )
    ),
"")</f>
        <v>0</v>
      </c>
      <c r="C125" s="58" t="s">
        <v>29</v>
      </c>
      <c r="D125" s="41" t="str">
        <f t="shared" si="42"/>
        <v>Capitalized Indirect Services Cost</v>
      </c>
      <c r="E125" s="41"/>
      <c r="F125" s="41"/>
      <c r="G125" s="41"/>
      <c r="H125" s="71"/>
      <c r="I125" s="53"/>
      <c r="J125" s="52"/>
      <c r="K125" s="52"/>
      <c r="L125" s="52"/>
      <c r="M125" s="52"/>
      <c r="N125" s="52"/>
      <c r="O125" s="71"/>
      <c r="P125" s="52"/>
      <c r="Q125" s="52"/>
      <c r="R125" s="52"/>
      <c r="S125" s="52"/>
      <c r="T125" s="52"/>
      <c r="U125" s="80"/>
      <c r="V125" s="84"/>
      <c r="W125" s="84"/>
      <c r="X125" s="80"/>
      <c r="Y125" s="83"/>
      <c r="Z125" s="83"/>
      <c r="AA125" s="80"/>
      <c r="AB125" s="83"/>
      <c r="AC125" s="83"/>
      <c r="AD125" s="83"/>
      <c r="AE125" s="80"/>
    </row>
    <row r="126" spans="1:31" ht="28.9" customHeight="1">
      <c r="A126" s="52">
        <v>31</v>
      </c>
      <c r="B126" s="40">
        <v>1</v>
      </c>
      <c r="C126" s="58" t="s">
        <v>376</v>
      </c>
      <c r="D126" s="41" t="str">
        <f t="shared" si="42"/>
        <v xml:space="preserve">      Factory &amp; field indirect costs</v>
      </c>
      <c r="E126" s="41"/>
      <c r="F126" s="41"/>
      <c r="G126" s="41"/>
      <c r="H126" s="71"/>
      <c r="I126" s="72"/>
      <c r="J126" s="51"/>
      <c r="K126" s="61"/>
      <c r="L126" s="52"/>
      <c r="M126" s="52"/>
      <c r="N126" s="52"/>
      <c r="O126" s="68"/>
      <c r="P126" s="51"/>
      <c r="Q126" s="52"/>
      <c r="R126" s="52"/>
      <c r="S126" s="52"/>
      <c r="T126" s="52"/>
      <c r="U126" s="80"/>
      <c r="V126" s="84"/>
      <c r="W126" s="84"/>
      <c r="X126" s="80"/>
      <c r="Y126" s="83"/>
      <c r="Z126" s="83"/>
      <c r="AA126" s="80"/>
      <c r="AB126" s="83"/>
      <c r="AC126" s="83"/>
      <c r="AD126" s="83"/>
      <c r="AE126" s="80"/>
    </row>
    <row r="127" spans="1:31" ht="25.5">
      <c r="A127" s="52">
        <v>32</v>
      </c>
      <c r="B127" s="40">
        <v>1</v>
      </c>
      <c r="C127" s="58" t="s">
        <v>377</v>
      </c>
      <c r="D127" s="41" t="str">
        <f t="shared" si="42"/>
        <v xml:space="preserve">      Factory and construction supervision</v>
      </c>
      <c r="E127" s="41"/>
      <c r="F127" s="41"/>
      <c r="G127" s="41"/>
      <c r="H127" s="71"/>
      <c r="I127" s="53"/>
      <c r="J127" s="52"/>
      <c r="K127" s="52"/>
      <c r="L127" s="52"/>
      <c r="M127" s="52"/>
      <c r="N127" s="52"/>
      <c r="O127" s="68"/>
      <c r="P127" s="51"/>
      <c r="Q127" s="52"/>
      <c r="R127" s="52"/>
      <c r="S127" s="52"/>
      <c r="T127" s="52"/>
      <c r="U127" s="80"/>
      <c r="V127" s="84"/>
      <c r="W127" s="84"/>
      <c r="X127" s="80"/>
      <c r="Y127" s="83"/>
      <c r="Z127" s="83"/>
      <c r="AA127" s="80"/>
      <c r="AB127" s="83"/>
      <c r="AC127" s="83"/>
      <c r="AD127" s="83"/>
      <c r="AE127" s="80"/>
    </row>
    <row r="128" spans="1:31">
      <c r="A128" s="39">
        <v>33</v>
      </c>
      <c r="B128" s="40">
        <f t="shared" si="41"/>
        <v>1</v>
      </c>
      <c r="C128" s="58" t="s">
        <v>31</v>
      </c>
      <c r="D128" s="41" t="str">
        <f t="shared" si="42"/>
        <v xml:space="preserve">      Startup Costs</v>
      </c>
      <c r="E128" s="41" t="s">
        <v>341</v>
      </c>
      <c r="F128" s="41"/>
      <c r="G128" s="41"/>
      <c r="H128" s="45">
        <f>MARVEL_Cost!C58</f>
        <v>2407166.4000000004</v>
      </c>
      <c r="I128" s="46"/>
      <c r="J128" s="48"/>
      <c r="K128" s="54"/>
      <c r="L128" s="48"/>
      <c r="M128" s="48"/>
      <c r="N128" s="48"/>
      <c r="O128" s="68">
        <v>2024</v>
      </c>
      <c r="P128" s="73" t="s">
        <v>85</v>
      </c>
      <c r="Q128" s="91" t="s">
        <v>364</v>
      </c>
      <c r="R128" s="48"/>
      <c r="S128" s="48"/>
      <c r="T128" s="48"/>
      <c r="U128" s="80" t="s">
        <v>471</v>
      </c>
      <c r="V128" s="84">
        <f t="shared" si="16"/>
        <v>2166449.7600000002</v>
      </c>
      <c r="W128" s="84">
        <f t="shared" si="17"/>
        <v>3610749.6000000006</v>
      </c>
      <c r="X128" s="80" t="s">
        <v>451</v>
      </c>
      <c r="Y128" s="83">
        <f t="shared" si="18"/>
        <v>0</v>
      </c>
      <c r="Z128" s="83">
        <f t="shared" si="19"/>
        <v>0</v>
      </c>
      <c r="AA128" s="80" t="s">
        <v>451</v>
      </c>
      <c r="AB128" s="83" t="s">
        <v>475</v>
      </c>
      <c r="AC128" s="83" t="s">
        <v>476</v>
      </c>
      <c r="AD128" s="83" t="s">
        <v>477</v>
      </c>
      <c r="AE128" s="80" t="s">
        <v>452</v>
      </c>
    </row>
    <row r="129" spans="1:31" ht="30" customHeight="1">
      <c r="A129" s="39">
        <v>34</v>
      </c>
      <c r="B129" s="40">
        <f t="shared" si="41"/>
        <v>1</v>
      </c>
      <c r="C129" s="58" t="s">
        <v>32</v>
      </c>
      <c r="D129" s="41" t="str">
        <f t="shared" si="42"/>
        <v xml:space="preserve">      Shipping and Transportation Costs</v>
      </c>
      <c r="E129" s="41" t="s">
        <v>341</v>
      </c>
      <c r="F129" s="41"/>
      <c r="G129" s="41"/>
      <c r="H129" s="45">
        <f>0.5*MARVEL_Cost!C62</f>
        <v>832641.39999999991</v>
      </c>
      <c r="I129" s="46"/>
      <c r="J129" s="48"/>
      <c r="K129" s="54"/>
      <c r="L129" s="48"/>
      <c r="M129" s="48"/>
      <c r="N129" s="48"/>
      <c r="O129" s="68">
        <v>2024</v>
      </c>
      <c r="P129" s="73" t="s">
        <v>85</v>
      </c>
      <c r="Q129" s="91"/>
      <c r="R129" s="48"/>
      <c r="S129" s="48"/>
      <c r="T129" s="48"/>
      <c r="U129" s="80" t="s">
        <v>471</v>
      </c>
      <c r="V129" s="84">
        <f t="shared" si="16"/>
        <v>749377.25999999989</v>
      </c>
      <c r="W129" s="84">
        <f t="shared" si="17"/>
        <v>1248962.0999999999</v>
      </c>
      <c r="X129" s="80" t="s">
        <v>451</v>
      </c>
      <c r="Y129" s="83">
        <f t="shared" si="18"/>
        <v>0</v>
      </c>
      <c r="Z129" s="83">
        <f t="shared" si="19"/>
        <v>0</v>
      </c>
      <c r="AA129" s="80" t="s">
        <v>451</v>
      </c>
      <c r="AB129" s="83" t="s">
        <v>475</v>
      </c>
      <c r="AC129" s="83" t="s">
        <v>476</v>
      </c>
      <c r="AD129" s="83" t="s">
        <v>477</v>
      </c>
      <c r="AE129" s="80" t="s">
        <v>452</v>
      </c>
    </row>
    <row r="130" spans="1:31">
      <c r="A130" s="39">
        <v>35</v>
      </c>
      <c r="B130" s="40">
        <f t="shared" si="41"/>
        <v>1</v>
      </c>
      <c r="C130" s="58" t="s">
        <v>33</v>
      </c>
      <c r="D130" s="41" t="str">
        <f t="shared" si="42"/>
        <v xml:space="preserve">      Engineering Services</v>
      </c>
      <c r="E130" s="41" t="s">
        <v>341</v>
      </c>
      <c r="F130" s="41"/>
      <c r="G130" s="41"/>
      <c r="H130" s="45">
        <f>MARVEL_Cost!C65</f>
        <v>620313.58773783164</v>
      </c>
      <c r="I130" s="63"/>
      <c r="J130" s="51"/>
      <c r="K130" s="61"/>
      <c r="L130" s="51"/>
      <c r="M130" s="51"/>
      <c r="N130" s="51"/>
      <c r="O130" s="68">
        <v>2024</v>
      </c>
      <c r="P130" s="51" t="s">
        <v>72</v>
      </c>
      <c r="Q130" s="91"/>
      <c r="R130" s="51"/>
      <c r="S130" s="51"/>
      <c r="T130" s="51"/>
      <c r="U130" s="80" t="s">
        <v>471</v>
      </c>
      <c r="V130" s="84">
        <f t="shared" si="16"/>
        <v>558282.22896404844</v>
      </c>
      <c r="W130" s="84">
        <f t="shared" si="17"/>
        <v>930470.3816067474</v>
      </c>
      <c r="X130" s="80" t="s">
        <v>451</v>
      </c>
      <c r="Y130" s="83">
        <f t="shared" si="18"/>
        <v>0</v>
      </c>
      <c r="Z130" s="83">
        <f t="shared" si="19"/>
        <v>0</v>
      </c>
      <c r="AA130" s="80" t="s">
        <v>451</v>
      </c>
      <c r="AB130" s="83" t="s">
        <v>475</v>
      </c>
      <c r="AC130" s="83" t="s">
        <v>476</v>
      </c>
      <c r="AD130" s="83" t="s">
        <v>477</v>
      </c>
      <c r="AE130" s="80" t="s">
        <v>452</v>
      </c>
    </row>
    <row r="131" spans="1:31">
      <c r="A131" s="39">
        <v>36</v>
      </c>
      <c r="B131" s="40">
        <f t="shared" si="41"/>
        <v>1</v>
      </c>
      <c r="C131" s="58" t="s">
        <v>230</v>
      </c>
      <c r="D131" s="41" t="str">
        <f t="shared" si="42"/>
        <v xml:space="preserve">      PM/CM Services</v>
      </c>
      <c r="E131" s="41" t="s">
        <v>341</v>
      </c>
      <c r="F131" s="41"/>
      <c r="G131" s="41"/>
      <c r="H131" s="45">
        <f>MARVEL_Cost!C68</f>
        <v>416958.9359999997</v>
      </c>
      <c r="I131" s="63"/>
      <c r="J131" s="51"/>
      <c r="K131" s="61"/>
      <c r="L131" s="51"/>
      <c r="M131" s="51"/>
      <c r="N131" s="51"/>
      <c r="O131" s="68">
        <v>2024</v>
      </c>
      <c r="P131" s="51" t="s">
        <v>72</v>
      </c>
      <c r="Q131" s="91"/>
      <c r="R131" s="51"/>
      <c r="S131" s="51"/>
      <c r="T131" s="51"/>
      <c r="U131" s="80" t="s">
        <v>471</v>
      </c>
      <c r="V131" s="84">
        <f t="shared" si="16"/>
        <v>375263.04239999974</v>
      </c>
      <c r="W131" s="84">
        <f t="shared" si="17"/>
        <v>625438.40399999951</v>
      </c>
      <c r="X131" s="80" t="s">
        <v>451</v>
      </c>
      <c r="Y131" s="83">
        <f t="shared" si="18"/>
        <v>0</v>
      </c>
      <c r="Z131" s="83">
        <f t="shared" si="19"/>
        <v>0</v>
      </c>
      <c r="AA131" s="80" t="s">
        <v>451</v>
      </c>
      <c r="AB131" s="83" t="s">
        <v>475</v>
      </c>
      <c r="AC131" s="83" t="s">
        <v>476</v>
      </c>
      <c r="AD131" s="83" t="s">
        <v>477</v>
      </c>
      <c r="AE131" s="80" t="s">
        <v>452</v>
      </c>
    </row>
    <row r="132" spans="1:31">
      <c r="A132" s="39">
        <v>40</v>
      </c>
      <c r="B132" s="40">
        <f t="shared" si="41"/>
        <v>0</v>
      </c>
      <c r="C132" s="58" t="s">
        <v>378</v>
      </c>
      <c r="D132" s="41" t="str">
        <f t="shared" si="42"/>
        <v>Capitalized training costs</v>
      </c>
      <c r="E132" s="41"/>
      <c r="F132" s="41"/>
      <c r="G132" s="41"/>
      <c r="H132" s="45"/>
      <c r="I132" s="63"/>
      <c r="J132" s="51"/>
      <c r="K132" s="61"/>
      <c r="L132" s="51"/>
      <c r="M132" s="51"/>
      <c r="N132" s="51"/>
      <c r="O132" s="68"/>
      <c r="P132" s="51"/>
      <c r="Q132" s="52"/>
      <c r="R132" s="51"/>
      <c r="S132" s="51"/>
      <c r="T132" s="51"/>
      <c r="U132" s="80"/>
      <c r="V132" s="84"/>
      <c r="W132" s="84"/>
      <c r="X132" s="80"/>
      <c r="Y132" s="83"/>
      <c r="Z132" s="83"/>
      <c r="AA132" s="80"/>
      <c r="AB132" s="83"/>
      <c r="AC132" s="83"/>
      <c r="AD132" s="83"/>
      <c r="AE132" s="80"/>
    </row>
    <row r="133" spans="1:31">
      <c r="A133" s="39">
        <v>41</v>
      </c>
      <c r="B133" s="40">
        <f t="shared" si="41"/>
        <v>1</v>
      </c>
      <c r="C133" s="58" t="s">
        <v>379</v>
      </c>
      <c r="D133" s="41" t="str">
        <f t="shared" si="42"/>
        <v xml:space="preserve">      staff recruitment and training</v>
      </c>
      <c r="E133" s="41" t="s">
        <v>341</v>
      </c>
      <c r="F133" s="41"/>
      <c r="G133" s="41"/>
      <c r="H133" s="45">
        <v>300000</v>
      </c>
      <c r="I133" s="63"/>
      <c r="J133" s="51"/>
      <c r="K133" s="61"/>
      <c r="L133" s="51"/>
      <c r="M133" s="51"/>
      <c r="N133" s="51"/>
      <c r="O133" s="68">
        <v>2024</v>
      </c>
      <c r="P133" s="51" t="s">
        <v>72</v>
      </c>
      <c r="Q133" s="44"/>
      <c r="R133" s="51" t="s">
        <v>454</v>
      </c>
      <c r="S133" s="51" t="s">
        <v>455</v>
      </c>
      <c r="T133" s="51"/>
      <c r="U133" s="80" t="s">
        <v>468</v>
      </c>
      <c r="V133" s="84">
        <f t="shared" si="16"/>
        <v>270000</v>
      </c>
      <c r="W133" s="84">
        <f t="shared" si="17"/>
        <v>450000</v>
      </c>
      <c r="X133" s="80" t="s">
        <v>451</v>
      </c>
      <c r="Y133" s="83">
        <f t="shared" si="18"/>
        <v>0</v>
      </c>
      <c r="Z133" s="83">
        <f t="shared" si="19"/>
        <v>0</v>
      </c>
      <c r="AA133" s="80" t="s">
        <v>451</v>
      </c>
      <c r="AB133" s="83" t="s">
        <v>475</v>
      </c>
      <c r="AC133" s="83" t="s">
        <v>476</v>
      </c>
      <c r="AD133" s="83" t="s">
        <v>477</v>
      </c>
      <c r="AE133" s="80" t="s">
        <v>452</v>
      </c>
    </row>
    <row r="134" spans="1:31">
      <c r="A134" s="52">
        <v>60</v>
      </c>
      <c r="B134" s="40">
        <f t="shared" si="41"/>
        <v>0</v>
      </c>
      <c r="C134" s="58" t="s">
        <v>34</v>
      </c>
      <c r="D134" s="41" t="str">
        <f t="shared" si="42"/>
        <v xml:space="preserve">Capitalized Financial Costs </v>
      </c>
      <c r="E134" s="41"/>
      <c r="F134" s="41"/>
      <c r="G134" s="41"/>
      <c r="H134" s="71"/>
      <c r="I134" s="53"/>
      <c r="J134" s="52"/>
      <c r="K134" s="52"/>
      <c r="L134" s="52"/>
      <c r="M134" s="52"/>
      <c r="N134" s="52"/>
      <c r="O134" s="71"/>
      <c r="P134" s="52"/>
      <c r="Q134" s="52"/>
      <c r="R134" s="52"/>
      <c r="S134" s="52"/>
      <c r="T134" s="52"/>
      <c r="U134" s="80"/>
      <c r="V134" s="84"/>
      <c r="W134" s="84"/>
      <c r="X134" s="80"/>
      <c r="Y134" s="83"/>
      <c r="Z134" s="83"/>
      <c r="AA134" s="80"/>
      <c r="AB134" s="83"/>
      <c r="AC134" s="83"/>
      <c r="AD134" s="83"/>
      <c r="AE134" s="80"/>
    </row>
    <row r="135" spans="1:31">
      <c r="A135" s="39">
        <v>62</v>
      </c>
      <c r="B135" s="40">
        <f t="shared" si="41"/>
        <v>1</v>
      </c>
      <c r="C135" s="58" t="s">
        <v>35</v>
      </c>
      <c r="D135" s="41" t="str">
        <f t="shared" si="42"/>
        <v xml:space="preserve">      Interest</v>
      </c>
      <c r="E135" s="41"/>
      <c r="F135" s="41"/>
      <c r="G135" s="41"/>
      <c r="H135" s="45"/>
      <c r="I135" s="63"/>
      <c r="J135" s="51"/>
      <c r="K135" s="61"/>
      <c r="L135" s="51"/>
      <c r="M135" s="51"/>
      <c r="N135" s="51"/>
      <c r="O135" s="68"/>
      <c r="P135" s="51"/>
      <c r="Q135" s="61"/>
      <c r="R135" s="51"/>
      <c r="S135" s="51"/>
      <c r="T135" s="51"/>
      <c r="U135" s="80"/>
      <c r="V135" s="84"/>
      <c r="W135" s="84"/>
      <c r="X135" s="80"/>
      <c r="Y135" s="83"/>
      <c r="Z135" s="83"/>
      <c r="AA135" s="80"/>
      <c r="AB135" s="83"/>
      <c r="AC135" s="83"/>
      <c r="AD135" s="83"/>
      <c r="AE135" s="80"/>
    </row>
    <row r="136" spans="1:31">
      <c r="A136" s="39">
        <v>70</v>
      </c>
      <c r="B136" s="40">
        <f t="shared" si="41"/>
        <v>0</v>
      </c>
      <c r="C136" s="74" t="s">
        <v>36</v>
      </c>
      <c r="D136" s="41" t="str">
        <f t="shared" si="42"/>
        <v xml:space="preserve">Annualized O&amp;M Cost </v>
      </c>
      <c r="E136" s="41"/>
      <c r="F136" s="41"/>
      <c r="G136" s="41"/>
      <c r="H136" s="42"/>
      <c r="I136" s="42"/>
      <c r="J136" s="40"/>
      <c r="K136" s="43"/>
      <c r="L136" s="40"/>
      <c r="M136" s="40"/>
      <c r="N136" s="40"/>
      <c r="O136" s="42"/>
      <c r="P136" s="40"/>
      <c r="Q136" s="43"/>
      <c r="R136" s="40"/>
      <c r="S136" s="40"/>
      <c r="T136" s="40"/>
      <c r="U136" s="80"/>
      <c r="V136" s="84"/>
      <c r="W136" s="84"/>
      <c r="X136" s="80"/>
      <c r="Y136" s="83"/>
      <c r="Z136" s="83"/>
      <c r="AA136" s="80"/>
      <c r="AB136" s="83"/>
      <c r="AC136" s="83"/>
      <c r="AD136" s="83"/>
      <c r="AE136" s="80"/>
    </row>
    <row r="137" spans="1:31">
      <c r="A137" s="39">
        <v>71</v>
      </c>
      <c r="B137" s="40">
        <f t="shared" si="41"/>
        <v>1</v>
      </c>
      <c r="C137" s="58" t="s">
        <v>37</v>
      </c>
      <c r="D137" s="41" t="str">
        <f t="shared" si="42"/>
        <v xml:space="preserve">      O&amp;M Staff</v>
      </c>
      <c r="E137" s="41"/>
      <c r="F137" s="41"/>
      <c r="G137" s="41"/>
      <c r="H137" s="45"/>
      <c r="I137" s="63"/>
      <c r="J137" s="51"/>
      <c r="K137" s="61"/>
      <c r="L137" s="51"/>
      <c r="M137" s="51"/>
      <c r="N137" s="51"/>
      <c r="O137" s="68"/>
      <c r="P137" s="51"/>
      <c r="Q137" s="61"/>
      <c r="R137" s="51"/>
      <c r="S137" s="51"/>
      <c r="T137" s="51"/>
      <c r="U137" s="80"/>
      <c r="V137" s="84"/>
      <c r="W137" s="84"/>
      <c r="X137" s="80"/>
      <c r="Y137" s="83"/>
      <c r="Z137" s="83"/>
      <c r="AA137" s="80"/>
      <c r="AB137" s="83"/>
      <c r="AC137" s="83"/>
      <c r="AD137" s="83"/>
      <c r="AE137" s="80"/>
    </row>
    <row r="138" spans="1:31" ht="70.900000000000006" customHeight="1">
      <c r="A138" s="55">
        <v>711</v>
      </c>
      <c r="B138" s="40">
        <f t="shared" si="41"/>
        <v>2</v>
      </c>
      <c r="C138" s="58" t="s">
        <v>38</v>
      </c>
      <c r="D138" s="41" t="str">
        <f t="shared" si="42"/>
        <v xml:space="preserve">            Operators </v>
      </c>
      <c r="E138" s="41" t="s">
        <v>342</v>
      </c>
      <c r="F138" s="41"/>
      <c r="G138" s="41"/>
      <c r="H138" s="45"/>
      <c r="I138" s="63">
        <v>178500</v>
      </c>
      <c r="J138" s="51" t="s">
        <v>383</v>
      </c>
      <c r="K138" s="61" t="s">
        <v>384</v>
      </c>
      <c r="L138" s="51"/>
      <c r="M138" s="51"/>
      <c r="N138" s="51">
        <v>1</v>
      </c>
      <c r="O138" s="68">
        <v>2024</v>
      </c>
      <c r="P138" s="51" t="s">
        <v>72</v>
      </c>
      <c r="Q138" s="61"/>
      <c r="R138" s="61" t="s">
        <v>385</v>
      </c>
      <c r="S138" s="51"/>
      <c r="T138" s="51"/>
      <c r="U138" s="80" t="s">
        <v>468</v>
      </c>
      <c r="V138" s="84">
        <f t="shared" ref="V138:V148" si="45">0.9*$H138</f>
        <v>0</v>
      </c>
      <c r="W138" s="84">
        <f t="shared" ref="W138:W148" si="46">1.5*H138</f>
        <v>0</v>
      </c>
      <c r="X138" s="80" t="s">
        <v>451</v>
      </c>
      <c r="Y138" s="83">
        <f t="shared" ref="Y138:Y148" si="47">0.9*I138</f>
        <v>160650</v>
      </c>
      <c r="Z138" s="83">
        <f t="shared" ref="Z138:Z148" si="48">1.3*I138</f>
        <v>232050</v>
      </c>
      <c r="AA138" s="80" t="s">
        <v>451</v>
      </c>
      <c r="AB138" s="83" t="s">
        <v>475</v>
      </c>
      <c r="AC138" s="83" t="s">
        <v>476</v>
      </c>
      <c r="AD138" s="83" t="s">
        <v>477</v>
      </c>
      <c r="AE138" s="80" t="s">
        <v>452</v>
      </c>
    </row>
    <row r="139" spans="1:31" ht="30" customHeight="1">
      <c r="A139" s="55">
        <v>712</v>
      </c>
      <c r="B139" s="40">
        <f t="shared" si="41"/>
        <v>2</v>
      </c>
      <c r="C139" s="58" t="s">
        <v>39</v>
      </c>
      <c r="D139" s="41" t="str">
        <f t="shared" si="42"/>
        <v xml:space="preserve">            Remote Monitoring Technicians </v>
      </c>
      <c r="E139" s="41" t="s">
        <v>342</v>
      </c>
      <c r="F139" s="41" t="s">
        <v>388</v>
      </c>
      <c r="G139" s="41" t="s">
        <v>389</v>
      </c>
      <c r="H139" s="45"/>
      <c r="I139" s="63">
        <v>178500</v>
      </c>
      <c r="J139" s="51" t="s">
        <v>383</v>
      </c>
      <c r="K139" s="61" t="s">
        <v>387</v>
      </c>
      <c r="L139" s="51"/>
      <c r="M139" s="51"/>
      <c r="N139" s="51">
        <v>1</v>
      </c>
      <c r="O139" s="68">
        <v>2024</v>
      </c>
      <c r="P139" s="51" t="s">
        <v>72</v>
      </c>
      <c r="Q139" s="61"/>
      <c r="R139" s="61" t="s">
        <v>385</v>
      </c>
      <c r="S139" s="51"/>
      <c r="T139" s="51"/>
      <c r="U139" s="80" t="s">
        <v>468</v>
      </c>
      <c r="V139" s="84">
        <f t="shared" si="45"/>
        <v>0</v>
      </c>
      <c r="W139" s="84">
        <f t="shared" si="46"/>
        <v>0</v>
      </c>
      <c r="X139" s="80" t="s">
        <v>451</v>
      </c>
      <c r="Y139" s="83">
        <f t="shared" si="47"/>
        <v>160650</v>
      </c>
      <c r="Z139" s="83">
        <f t="shared" si="48"/>
        <v>232050</v>
      </c>
      <c r="AA139" s="80" t="s">
        <v>451</v>
      </c>
      <c r="AB139" s="83" t="s">
        <v>475</v>
      </c>
      <c r="AC139" s="83" t="s">
        <v>476</v>
      </c>
      <c r="AD139" s="83" t="s">
        <v>477</v>
      </c>
      <c r="AE139" s="80" t="s">
        <v>452</v>
      </c>
    </row>
    <row r="140" spans="1:31" ht="89.25">
      <c r="A140" s="55">
        <v>713</v>
      </c>
      <c r="B140" s="40">
        <f t="shared" si="41"/>
        <v>2</v>
      </c>
      <c r="C140" s="58" t="s">
        <v>40</v>
      </c>
      <c r="D140" s="41" t="str">
        <f t="shared" si="42"/>
        <v xml:space="preserve">            Security Staff </v>
      </c>
      <c r="E140" s="41" t="s">
        <v>342</v>
      </c>
      <c r="F140" s="41"/>
      <c r="G140" s="41"/>
      <c r="H140" s="45"/>
      <c r="I140" s="63">
        <v>178500</v>
      </c>
      <c r="J140" s="51" t="s">
        <v>383</v>
      </c>
      <c r="K140" s="61" t="s">
        <v>390</v>
      </c>
      <c r="L140" s="51"/>
      <c r="M140" s="51"/>
      <c r="N140" s="51">
        <v>1</v>
      </c>
      <c r="O140" s="68">
        <v>2024</v>
      </c>
      <c r="P140" s="51" t="s">
        <v>72</v>
      </c>
      <c r="Q140" s="61"/>
      <c r="R140" s="61" t="s">
        <v>385</v>
      </c>
      <c r="S140" s="51"/>
      <c r="T140" s="51"/>
      <c r="U140" s="80" t="s">
        <v>468</v>
      </c>
      <c r="V140" s="84">
        <f t="shared" si="45"/>
        <v>0</v>
      </c>
      <c r="W140" s="84">
        <f t="shared" si="46"/>
        <v>0</v>
      </c>
      <c r="X140" s="80" t="s">
        <v>451</v>
      </c>
      <c r="Y140" s="83">
        <f t="shared" si="47"/>
        <v>160650</v>
      </c>
      <c r="Z140" s="83">
        <f t="shared" si="48"/>
        <v>232050</v>
      </c>
      <c r="AA140" s="80" t="s">
        <v>451</v>
      </c>
      <c r="AB140" s="83" t="s">
        <v>475</v>
      </c>
      <c r="AC140" s="83" t="s">
        <v>476</v>
      </c>
      <c r="AD140" s="83" t="s">
        <v>477</v>
      </c>
      <c r="AE140" s="80" t="s">
        <v>452</v>
      </c>
    </row>
    <row r="141" spans="1:31">
      <c r="A141" s="39">
        <v>72</v>
      </c>
      <c r="B141" s="40">
        <f t="shared" si="41"/>
        <v>1</v>
      </c>
      <c r="C141" s="58" t="s">
        <v>434</v>
      </c>
      <c r="D141" s="41" t="str">
        <f t="shared" si="42"/>
        <v xml:space="preserve">      Variable Non-Fuel Costs</v>
      </c>
      <c r="E141" s="41"/>
      <c r="F141" s="41"/>
      <c r="G141" s="41"/>
      <c r="H141" s="45"/>
      <c r="I141" s="63"/>
      <c r="J141" s="51"/>
      <c r="K141" s="61"/>
      <c r="L141" s="51"/>
      <c r="M141" s="51"/>
      <c r="N141" s="51"/>
      <c r="O141" s="68"/>
      <c r="P141" s="51"/>
      <c r="Q141" s="61"/>
      <c r="R141" s="61"/>
      <c r="S141" s="51"/>
      <c r="T141" s="51"/>
      <c r="U141" s="80"/>
      <c r="V141" s="84"/>
      <c r="W141" s="84"/>
      <c r="X141" s="80"/>
      <c r="Y141" s="83"/>
      <c r="Z141" s="83"/>
      <c r="AA141" s="80" t="s">
        <v>470</v>
      </c>
      <c r="AB141" s="83" t="s">
        <v>470</v>
      </c>
      <c r="AC141" s="83" t="s">
        <v>470</v>
      </c>
      <c r="AD141" s="83" t="s">
        <v>470</v>
      </c>
      <c r="AE141" s="80" t="s">
        <v>470</v>
      </c>
    </row>
    <row r="142" spans="1:31" ht="64.5">
      <c r="A142" s="39">
        <v>721</v>
      </c>
      <c r="B142" s="40">
        <f t="shared" si="41"/>
        <v>2</v>
      </c>
      <c r="C142" s="58" t="s">
        <v>495</v>
      </c>
      <c r="D142" s="41" t="str">
        <f t="shared" si="42"/>
        <v xml:space="preserve">            Coolant</v>
      </c>
      <c r="E142" s="41" t="s">
        <v>342</v>
      </c>
      <c r="F142" s="41" t="s">
        <v>351</v>
      </c>
      <c r="G142" s="41" t="s">
        <v>354</v>
      </c>
      <c r="H142" s="45"/>
      <c r="I142" s="63">
        <v>170</v>
      </c>
      <c r="J142" s="51" t="s">
        <v>174</v>
      </c>
      <c r="K142" s="61" t="s">
        <v>500</v>
      </c>
      <c r="L142" s="51"/>
      <c r="M142" s="51" t="s">
        <v>173</v>
      </c>
      <c r="N142" s="51"/>
      <c r="O142" s="68">
        <v>2024</v>
      </c>
      <c r="P142" s="51" t="s">
        <v>74</v>
      </c>
      <c r="Q142" s="61" t="s">
        <v>498</v>
      </c>
      <c r="R142" s="65" t="s">
        <v>498</v>
      </c>
      <c r="S142" s="87" t="s">
        <v>497</v>
      </c>
      <c r="T142" s="51" t="s">
        <v>499</v>
      </c>
      <c r="U142" s="80" t="s">
        <v>468</v>
      </c>
      <c r="V142" s="84">
        <f t="shared" ref="V142" si="49">0.9*$H142</f>
        <v>0</v>
      </c>
      <c r="W142" s="84">
        <f t="shared" ref="W142" si="50">1.5*H142</f>
        <v>0</v>
      </c>
      <c r="X142" s="80" t="s">
        <v>451</v>
      </c>
      <c r="Y142" s="83">
        <f t="shared" ref="Y142" si="51">0.9*I142</f>
        <v>153</v>
      </c>
      <c r="Z142" s="83">
        <f t="shared" ref="Z142" si="52">1.3*I142</f>
        <v>221</v>
      </c>
      <c r="AA142" s="80" t="s">
        <v>451</v>
      </c>
      <c r="AB142" s="83" t="s">
        <v>475</v>
      </c>
      <c r="AC142" s="83" t="s">
        <v>476</v>
      </c>
      <c r="AD142" s="83" t="s">
        <v>477</v>
      </c>
      <c r="AE142" s="80" t="s">
        <v>452</v>
      </c>
    </row>
    <row r="143" spans="1:31" ht="114.75">
      <c r="A143" s="39">
        <v>75</v>
      </c>
      <c r="B143" s="40">
        <f t="shared" si="41"/>
        <v>1</v>
      </c>
      <c r="C143" s="58" t="s">
        <v>41</v>
      </c>
      <c r="D143" s="41" t="str">
        <f t="shared" si="42"/>
        <v xml:space="preserve">      Capital Plant Expenditures</v>
      </c>
      <c r="E143" s="41"/>
      <c r="F143" s="41"/>
      <c r="G143" s="41"/>
      <c r="H143" s="45"/>
      <c r="I143" s="63"/>
      <c r="J143" s="51"/>
      <c r="K143" s="61"/>
      <c r="L143" s="51"/>
      <c r="M143" s="51"/>
      <c r="N143" s="51"/>
      <c r="O143" s="68"/>
      <c r="P143" s="51"/>
      <c r="Q143" s="61" t="s">
        <v>504</v>
      </c>
      <c r="R143" s="61" t="s">
        <v>504</v>
      </c>
      <c r="S143" s="51"/>
      <c r="T143" s="61" t="s">
        <v>505</v>
      </c>
      <c r="U143" s="80"/>
      <c r="V143" s="84"/>
      <c r="W143" s="84"/>
      <c r="X143" s="80"/>
      <c r="Y143" s="83"/>
      <c r="Z143" s="83"/>
      <c r="AA143" s="80"/>
      <c r="AB143" s="83"/>
      <c r="AC143" s="83"/>
      <c r="AD143" s="83"/>
      <c r="AE143" s="80"/>
    </row>
    <row r="144" spans="1:31" ht="30" customHeight="1">
      <c r="A144" s="39">
        <v>78</v>
      </c>
      <c r="B144" s="40">
        <f t="shared" ref="B144" si="53">IF(ISNUMBER(A144),
    IF(AND(A144=INT(A144), MOD(A144, 10) = 0), 0,
        IF(AND(A144=INT(A144), LEN(A144)=2), 1,
            IF(AND(A144=INT(A144), LEN(A144)=3), 2,
                LEN(A144) - FIND(".", A144) + 2)
        )
    ),
"")</f>
        <v>1</v>
      </c>
      <c r="C144" s="58" t="s">
        <v>42</v>
      </c>
      <c r="D144" s="41" t="str">
        <f t="shared" ref="D144" si="54">REPT("   ", B144*2) &amp; C144</f>
        <v xml:space="preserve">      Annualized Decommissioning Cost</v>
      </c>
      <c r="E144" s="41"/>
      <c r="F144" s="41"/>
      <c r="G144" s="41"/>
      <c r="H144" s="45"/>
      <c r="I144" s="75"/>
      <c r="J144" s="51"/>
      <c r="K144" s="47"/>
      <c r="L144" s="51"/>
      <c r="M144" s="51"/>
      <c r="N144" s="51"/>
      <c r="O144" s="68"/>
      <c r="P144" s="76"/>
      <c r="Q144" s="61"/>
      <c r="R144" s="61"/>
      <c r="S144" s="51"/>
      <c r="T144" s="61" t="s">
        <v>503</v>
      </c>
      <c r="U144" s="80"/>
      <c r="V144" s="84"/>
      <c r="W144" s="84"/>
      <c r="X144" s="80"/>
      <c r="Y144" s="83"/>
      <c r="Z144" s="83"/>
      <c r="AA144" s="80"/>
      <c r="AB144" s="83"/>
      <c r="AC144" s="83"/>
      <c r="AD144" s="83"/>
      <c r="AE144" s="80"/>
    </row>
    <row r="145" spans="1:31">
      <c r="A145" s="39">
        <v>80</v>
      </c>
      <c r="B145" s="40">
        <f t="shared" si="41"/>
        <v>0</v>
      </c>
      <c r="C145" s="74" t="s">
        <v>43</v>
      </c>
      <c r="D145" s="41" t="str">
        <f t="shared" si="42"/>
        <v>Annualized Fuel Cost</v>
      </c>
      <c r="E145" s="41"/>
      <c r="F145" s="41"/>
      <c r="G145" s="41"/>
      <c r="H145" s="42"/>
      <c r="I145" s="42"/>
      <c r="J145" s="40"/>
      <c r="K145" s="43"/>
      <c r="L145" s="40"/>
      <c r="M145" s="40"/>
      <c r="N145" s="40"/>
      <c r="O145" s="42"/>
      <c r="P145" s="40"/>
      <c r="Q145" s="43"/>
      <c r="R145" s="40"/>
      <c r="S145" s="40"/>
      <c r="T145" s="40"/>
      <c r="U145" s="80"/>
      <c r="V145" s="84"/>
      <c r="W145" s="84"/>
      <c r="X145" s="80"/>
      <c r="Y145" s="83"/>
      <c r="Z145" s="83"/>
      <c r="AA145" s="80"/>
      <c r="AB145" s="83"/>
      <c r="AC145" s="83"/>
      <c r="AD145" s="83"/>
      <c r="AE145" s="80"/>
    </row>
    <row r="146" spans="1:31" ht="89.25">
      <c r="A146" s="39">
        <v>81</v>
      </c>
      <c r="B146" s="40">
        <f t="shared" si="41"/>
        <v>1</v>
      </c>
      <c r="C146" s="58" t="s">
        <v>44</v>
      </c>
      <c r="D146" s="41" t="str">
        <f t="shared" si="42"/>
        <v xml:space="preserve">      Refueling Operations</v>
      </c>
      <c r="E146" s="41" t="s">
        <v>342</v>
      </c>
      <c r="F146" s="41"/>
      <c r="G146" s="41"/>
      <c r="H146" s="45"/>
      <c r="I146" s="63">
        <v>178500</v>
      </c>
      <c r="J146" s="51" t="s">
        <v>383</v>
      </c>
      <c r="K146" s="61" t="s">
        <v>384</v>
      </c>
      <c r="L146" s="51"/>
      <c r="M146" s="51"/>
      <c r="N146" s="51">
        <v>1</v>
      </c>
      <c r="O146" s="68">
        <v>2024</v>
      </c>
      <c r="P146" s="76" t="s">
        <v>72</v>
      </c>
      <c r="Q146" s="61"/>
      <c r="R146" s="61" t="s">
        <v>385</v>
      </c>
      <c r="S146" s="51"/>
      <c r="T146" s="51"/>
      <c r="U146" s="80" t="s">
        <v>468</v>
      </c>
      <c r="V146" s="84">
        <f t="shared" si="45"/>
        <v>0</v>
      </c>
      <c r="W146" s="84">
        <f t="shared" si="46"/>
        <v>0</v>
      </c>
      <c r="X146" s="80" t="s">
        <v>451</v>
      </c>
      <c r="Y146" s="83">
        <f t="shared" si="47"/>
        <v>160650</v>
      </c>
      <c r="Z146" s="83">
        <f t="shared" si="48"/>
        <v>232050</v>
      </c>
      <c r="AA146" s="80" t="s">
        <v>451</v>
      </c>
      <c r="AB146" s="83" t="s">
        <v>475</v>
      </c>
      <c r="AC146" s="83" t="s">
        <v>476</v>
      </c>
      <c r="AD146" s="83" t="s">
        <v>477</v>
      </c>
      <c r="AE146" s="80" t="s">
        <v>452</v>
      </c>
    </row>
    <row r="147" spans="1:31">
      <c r="A147" s="39">
        <v>82</v>
      </c>
      <c r="B147" s="40">
        <f t="shared" si="41"/>
        <v>1</v>
      </c>
      <c r="C147" s="58" t="s">
        <v>45</v>
      </c>
      <c r="D147" s="41" t="str">
        <f t="shared" si="42"/>
        <v xml:space="preserve">      Additional Nuclear Fuel</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25.5">
      <c r="A148" s="39">
        <v>83</v>
      </c>
      <c r="B148" s="40">
        <f t="shared" si="41"/>
        <v>1</v>
      </c>
      <c r="C148" s="58" t="s">
        <v>46</v>
      </c>
      <c r="D148" s="41" t="str">
        <f t="shared" si="42"/>
        <v xml:space="preserve">      Spent Fuel Management</v>
      </c>
      <c r="E148" s="41" t="s">
        <v>341</v>
      </c>
      <c r="F148" s="41"/>
      <c r="G148" s="41"/>
      <c r="H148" s="45"/>
      <c r="I148" s="63">
        <v>1</v>
      </c>
      <c r="J148" s="51" t="s">
        <v>396</v>
      </c>
      <c r="K148" s="61" t="s">
        <v>397</v>
      </c>
      <c r="L148" s="51"/>
      <c r="M148" s="51"/>
      <c r="N148" s="51">
        <v>1</v>
      </c>
      <c r="O148" s="68">
        <v>2024</v>
      </c>
      <c r="P148" s="51" t="s">
        <v>77</v>
      </c>
      <c r="Q148" s="61"/>
      <c r="R148" s="51"/>
      <c r="S148" s="51"/>
      <c r="T148" s="51"/>
      <c r="U148" s="80" t="s">
        <v>468</v>
      </c>
      <c r="V148" s="84">
        <f t="shared" si="45"/>
        <v>0</v>
      </c>
      <c r="W148" s="84">
        <f t="shared" si="46"/>
        <v>0</v>
      </c>
      <c r="X148" s="80" t="s">
        <v>451</v>
      </c>
      <c r="Y148" s="83">
        <f t="shared" si="47"/>
        <v>0.9</v>
      </c>
      <c r="Z148" s="83">
        <f t="shared" si="48"/>
        <v>1.3</v>
      </c>
      <c r="AA148" s="80" t="s">
        <v>451</v>
      </c>
      <c r="AB148" s="83" t="s">
        <v>475</v>
      </c>
      <c r="AC148" s="83" t="s">
        <v>476</v>
      </c>
      <c r="AD148" s="83" t="s">
        <v>477</v>
      </c>
      <c r="AE148" s="80" t="s">
        <v>452</v>
      </c>
    </row>
  </sheetData>
  <autoFilter ref="A1:Z148" xr:uid="{F5330BDA-7164-B946-A942-FFAE4F744BBA}"/>
  <mergeCells count="47">
    <mergeCell ref="T45:T47"/>
    <mergeCell ref="T89:T90"/>
    <mergeCell ref="R50:R52"/>
    <mergeCell ref="R54:R56"/>
    <mergeCell ref="S50:S52"/>
    <mergeCell ref="S54:S56"/>
    <mergeCell ref="S78:S84"/>
    <mergeCell ref="R69:R73"/>
    <mergeCell ref="S69:S73"/>
    <mergeCell ref="R61:R66"/>
    <mergeCell ref="Q15:Q17"/>
    <mergeCell ref="Q11:Q13"/>
    <mergeCell ref="R11:R13"/>
    <mergeCell ref="S11:S13"/>
    <mergeCell ref="R15:R17"/>
    <mergeCell ref="S15:S17"/>
    <mergeCell ref="S24:S26"/>
    <mergeCell ref="S30:S32"/>
    <mergeCell ref="S34:S36"/>
    <mergeCell ref="S39:S41"/>
    <mergeCell ref="R20:R22"/>
    <mergeCell ref="R24:R26"/>
    <mergeCell ref="R30:R32"/>
    <mergeCell ref="R34:R36"/>
    <mergeCell ref="R3:R4"/>
    <mergeCell ref="S3:S4"/>
    <mergeCell ref="R5:R6"/>
    <mergeCell ref="S5:S6"/>
    <mergeCell ref="S20:S22"/>
    <mergeCell ref="Q20:Q22"/>
    <mergeCell ref="Q24:Q26"/>
    <mergeCell ref="Q30:Q32"/>
    <mergeCell ref="Q34:Q36"/>
    <mergeCell ref="R119:R123"/>
    <mergeCell ref="R89:R90"/>
    <mergeCell ref="R112:R117"/>
    <mergeCell ref="Q45:Q47"/>
    <mergeCell ref="R45:R47"/>
    <mergeCell ref="S45:S47"/>
    <mergeCell ref="Q128:Q131"/>
    <mergeCell ref="Q39:Q41"/>
    <mergeCell ref="Q50:Q52"/>
    <mergeCell ref="Q54:Q56"/>
    <mergeCell ref="Q119:Q123"/>
    <mergeCell ref="Q112:Q117"/>
    <mergeCell ref="R39:R41"/>
    <mergeCell ref="S89:S90"/>
  </mergeCells>
  <conditionalFormatting sqref="A89:F91 A92:T92 S94:T98 A101:Q102 S101:T102 A112:B117 S112:T117 A118:T118 L119:T119 L120:P120 S120:T124 I121:P121 A124:R124 R128:T133 A134:T137 A138:H139 A140:J142 S142:T142">
    <cfRule type="expression" dxfId="107" priority="226">
      <formula>$B89=3</formula>
    </cfRule>
    <cfRule type="expression" dxfId="106" priority="227">
      <formula>$B89=2</formula>
    </cfRule>
    <cfRule type="expression" dxfId="105" priority="228">
      <formula>$B89&lt;2</formula>
    </cfRule>
  </conditionalFormatting>
  <conditionalFormatting sqref="A74:K74 A101:Q102 S101:T102 A140:J142 S142:T142">
    <cfRule type="expression" dxfId="104" priority="22">
      <formula>$B74=0</formula>
    </cfRule>
  </conditionalFormatting>
  <conditionalFormatting sqref="A122:P123">
    <cfRule type="expression" dxfId="103" priority="177">
      <formula>$B122=0</formula>
    </cfRule>
    <cfRule type="expression" dxfId="102" priority="174">
      <formula>$B122=3</formula>
    </cfRule>
    <cfRule type="expression" dxfId="101" priority="175">
      <formula>$B122=2</formula>
    </cfRule>
    <cfRule type="expression" dxfId="100" priority="176">
      <formula>$B122&lt;2</formula>
    </cfRule>
  </conditionalFormatting>
  <conditionalFormatting sqref="A126:P133">
    <cfRule type="expression" dxfId="99" priority="123">
      <formula>$B126=2</formula>
    </cfRule>
    <cfRule type="expression" dxfId="98" priority="124">
      <formula>$B126&lt;2</formula>
    </cfRule>
    <cfRule type="expression" dxfId="97" priority="125">
      <formula>$B126=0</formula>
    </cfRule>
    <cfRule type="expression" dxfId="96" priority="122">
      <formula>$B126=3</formula>
    </cfRule>
  </conditionalFormatting>
  <conditionalFormatting sqref="A88:S88">
    <cfRule type="expression" dxfId="95" priority="233">
      <formula>$B88=0</formula>
    </cfRule>
    <cfRule type="expression" dxfId="94" priority="231">
      <formula>$B88=2</formula>
    </cfRule>
    <cfRule type="expression" dxfId="93" priority="230">
      <formula>$B88=3</formula>
    </cfRule>
    <cfRule type="expression" dxfId="92" priority="232">
      <formula>$B88&lt;2</formula>
    </cfRule>
  </conditionalFormatting>
  <conditionalFormatting sqref="A67:T87">
    <cfRule type="expression" dxfId="91" priority="13">
      <formula>$B67=3</formula>
    </cfRule>
    <cfRule type="expression" dxfId="90" priority="15">
      <formula>$B67&lt;2</formula>
    </cfRule>
    <cfRule type="expression" dxfId="89" priority="14">
      <formula>$B67=2</formula>
    </cfRule>
  </conditionalFormatting>
  <conditionalFormatting sqref="A76:T76">
    <cfRule type="expression" dxfId="88" priority="72">
      <formula>$B76=0</formula>
    </cfRule>
  </conditionalFormatting>
  <conditionalFormatting sqref="A92:T92 A103:T111 A118:T118 L119:T119 L120:P120 I121:P121 A124:R124 A134:T137 A138:H139 A89:F91 S94:T98 A112:B117 S112:T117 S120:T124 R128:T133">
    <cfRule type="expression" dxfId="87" priority="229">
      <formula>$B89=0</formula>
    </cfRule>
  </conditionalFormatting>
  <conditionalFormatting sqref="A99:T100 A103:T111">
    <cfRule type="expression" dxfId="86" priority="60">
      <formula>$B99=3</formula>
    </cfRule>
    <cfRule type="expression" dxfId="85" priority="61">
      <formula>$B99=2</formula>
    </cfRule>
    <cfRule type="expression" dxfId="84" priority="62">
      <formula>$B99&lt;2</formula>
    </cfRule>
  </conditionalFormatting>
  <conditionalFormatting sqref="A99:T100">
    <cfRule type="expression" dxfId="83" priority="197">
      <formula>$B99=0</formula>
    </cfRule>
  </conditionalFormatting>
  <conditionalFormatting sqref="A125:T125">
    <cfRule type="expression" dxfId="82" priority="160">
      <formula>$B125&lt;2</formula>
    </cfRule>
    <cfRule type="expression" dxfId="81" priority="158">
      <formula>$B125=3</formula>
    </cfRule>
    <cfRule type="expression" dxfId="80" priority="159">
      <formula>$B125=2</formula>
    </cfRule>
    <cfRule type="expression" dxfId="79" priority="161">
      <formula>$B125=0</formula>
    </cfRule>
  </conditionalFormatting>
  <conditionalFormatting sqref="A145:T148">
    <cfRule type="expression" dxfId="78" priority="90">
      <formula>$B145=3</formula>
    </cfRule>
    <cfRule type="expression" dxfId="77" priority="91">
      <formula>$B145=2</formula>
    </cfRule>
    <cfRule type="expression" dxfId="76" priority="92">
      <formula>$B145&lt;2</formula>
    </cfRule>
    <cfRule type="expression" dxfId="75" priority="93">
      <formula>$B145=0</formula>
    </cfRule>
  </conditionalFormatting>
  <conditionalFormatting sqref="A1:AE45 A48:AE148 A46:S47 U46:AE47">
    <cfRule type="expression" dxfId="74" priority="193">
      <formula>$B1=0</formula>
    </cfRule>
    <cfRule type="expression" dxfId="73" priority="192">
      <formula>$B1&lt;2</formula>
    </cfRule>
    <cfRule type="expression" dxfId="72" priority="191">
      <formula>$B1=2</formula>
    </cfRule>
    <cfRule type="expression" dxfId="71" priority="190">
      <formula>$B1=3</formula>
    </cfRule>
  </conditionalFormatting>
  <conditionalFormatting sqref="C112:R112 C113:P117">
    <cfRule type="expression" dxfId="70" priority="52">
      <formula>$B112=0</formula>
    </cfRule>
    <cfRule type="expression" dxfId="69" priority="51">
      <formula>$B112&lt;2</formula>
    </cfRule>
    <cfRule type="expression" dxfId="68" priority="50">
      <formula>$B112=2</formula>
    </cfRule>
    <cfRule type="expression" dxfId="67" priority="49">
      <formula>$B112=3</formula>
    </cfRule>
  </conditionalFormatting>
  <conditionalFormatting sqref="D74">
    <cfRule type="colorScale" priority="27">
      <colorScale>
        <cfvo type="min"/>
        <cfvo type="max"/>
        <color rgb="FFFF7128"/>
        <color rgb="FFFFEF9C"/>
      </colorScale>
    </cfRule>
  </conditionalFormatting>
  <conditionalFormatting sqref="D76">
    <cfRule type="colorScale" priority="73">
      <colorScale>
        <cfvo type="min"/>
        <cfvo type="max"/>
        <color rgb="FFFF7128"/>
        <color rgb="FFFFEF9C"/>
      </colorScale>
    </cfRule>
  </conditionalFormatting>
  <conditionalFormatting sqref="D112:D117">
    <cfRule type="colorScale" priority="53">
      <colorScale>
        <cfvo type="min"/>
        <cfvo type="max"/>
        <color rgb="FFFF7128"/>
        <color rgb="FFFFEF9C"/>
      </colorScale>
    </cfRule>
  </conditionalFormatting>
  <conditionalFormatting sqref="D118:D148 D2:D73 D75 D77:D111">
    <cfRule type="colorScale" priority="478">
      <colorScale>
        <cfvo type="min"/>
        <cfvo type="max"/>
        <color rgb="FFFF7128"/>
        <color rgb="FFFFEF9C"/>
      </colorScale>
    </cfRule>
  </conditionalFormatting>
  <conditionalFormatting sqref="E112:O117">
    <cfRule type="expression" dxfId="66" priority="48">
      <formula>_xlfn.ISFORMULA(E112)</formula>
    </cfRule>
  </conditionalFormatting>
  <conditionalFormatting sqref="F45:G47">
    <cfRule type="expression" dxfId="65" priority="6">
      <formula>$B45=2</formula>
    </cfRule>
    <cfRule type="expression" dxfId="64" priority="7">
      <formula>$B45&lt;2</formula>
    </cfRule>
    <cfRule type="expression" dxfId="63" priority="8">
      <formula>$B45=0</formula>
    </cfRule>
    <cfRule type="expression" dxfId="62" priority="5">
      <formula>$B45=3</formula>
    </cfRule>
  </conditionalFormatting>
  <conditionalFormatting sqref="G89:G90">
    <cfRule type="expression" dxfId="61" priority="225">
      <formula>$B89=0</formula>
    </cfRule>
    <cfRule type="expression" dxfId="60" priority="224">
      <formula>$B89&lt;2</formula>
    </cfRule>
    <cfRule type="expression" dxfId="59" priority="222">
      <formula>$B89=3</formula>
    </cfRule>
    <cfRule type="expression" dxfId="58" priority="223">
      <formula>$B89=2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64:J66">
    <cfRule type="expression" dxfId="53" priority="79">
      <formula>_xlfn.ISFORMULA(H64)</formula>
    </cfRule>
    <cfRule type="expression" dxfId="52" priority="83">
      <formula>$B64=0</formula>
    </cfRule>
  </conditionalFormatting>
  <conditionalFormatting sqref="H1:O1048576">
    <cfRule type="expression" dxfId="51" priority="89">
      <formula>_xlfn.ISFORMULA(H1)</formula>
    </cfRule>
  </conditionalFormatting>
  <conditionalFormatting sqref="H61:O63">
    <cfRule type="expression" dxfId="50" priority="84">
      <formula>_xlfn.ISFORMULA(H61)</formula>
    </cfRule>
  </conditionalFormatting>
  <conditionalFormatting sqref="H62:Q66">
    <cfRule type="expression" dxfId="49" priority="76">
      <formula>$B62=2</formula>
    </cfRule>
    <cfRule type="expression" dxfId="48" priority="77">
      <formula>$B62&lt;2</formula>
    </cfRule>
    <cfRule type="expression" dxfId="47" priority="75">
      <formula>$B62=3</formula>
    </cfRule>
  </conditionalFormatting>
  <conditionalFormatting sqref="H61:T61 H62:Q63 S62:T66">
    <cfRule type="expression" dxfId="46" priority="88">
      <formula>$B61=0</formula>
    </cfRule>
  </conditionalFormatting>
  <conditionalFormatting sqref="H61:T61 S62:T66">
    <cfRule type="expression" dxfId="45" priority="87">
      <formula>$B61&lt;2</formula>
    </cfRule>
    <cfRule type="expression" dxfId="44" priority="85">
      <formula>$B61=3</formula>
    </cfRule>
    <cfRule type="expression" dxfId="43" priority="86">
      <formula>$B61=2</formula>
    </cfRule>
  </conditionalFormatting>
  <conditionalFormatting sqref="I74">
    <cfRule type="expression" dxfId="42" priority="21">
      <formula>_xlfn.ISFORMULA(I74)</formula>
    </cfRule>
  </conditionalFormatting>
  <conditionalFormatting sqref="I138:J139">
    <cfRule type="expression" dxfId="41" priority="109">
      <formula>$B139=0</formula>
    </cfRule>
    <cfRule type="expression" dxfId="40" priority="108">
      <formula>$B139&lt;2</formula>
    </cfRule>
    <cfRule type="expression" dxfId="39" priority="107">
      <formula>$B139=2</formula>
    </cfRule>
    <cfRule type="expression" dxfId="38" priority="106">
      <formula>$B139=3</formula>
    </cfRule>
  </conditionalFormatting>
  <conditionalFormatting sqref="I119:K120">
    <cfRule type="expression" dxfId="37" priority="188">
      <formula>$B119&lt;2</formula>
    </cfRule>
    <cfRule type="expression" dxfId="36" priority="187">
      <formula>$B119=2</formula>
    </cfRule>
    <cfRule type="expression" dxfId="35" priority="186">
      <formula>$B119=3</formula>
    </cfRule>
    <cfRule type="expression" dxfId="34" priority="189">
      <formula>$B119=0</formula>
    </cfRule>
  </conditionalFormatting>
  <conditionalFormatting sqref="J93">
    <cfRule type="expression" dxfId="33" priority="35">
      <formula>$B93=0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93:T93">
    <cfRule type="expression" dxfId="28" priority="32">
      <formula>$B93=3</formula>
    </cfRule>
    <cfRule type="expression" dxfId="27" priority="33">
      <formula>$B93=2</formula>
    </cfRule>
    <cfRule type="expression" dxfId="26" priority="34">
      <formula>$B93&lt;2</formula>
    </cfRule>
  </conditionalFormatting>
  <conditionalFormatting sqref="L74">
    <cfRule type="expression" dxfId="25" priority="16">
      <formula>_xlfn.ISFORMULA(L74)</formula>
    </cfRule>
  </conditionalFormatting>
  <conditionalFormatting sqref="L74:T74">
    <cfRule type="expression" dxfId="24" priority="17">
      <formula>$B74=0</formula>
    </cfRule>
  </conditionalFormatting>
  <conditionalFormatting sqref="O64:O66">
    <cfRule type="expression" dxfId="23" priority="74">
      <formula>_xlfn.ISFORMULA(O64)</formula>
    </cfRule>
  </conditionalFormatting>
  <conditionalFormatting sqref="O101:O102 E76:O76">
    <cfRule type="expression" dxfId="22" priority="68">
      <formula>_xlfn.ISFORMULA(E76)</formula>
    </cfRule>
  </conditionalFormatting>
  <conditionalFormatting sqref="O125">
    <cfRule type="expression" dxfId="21" priority="243">
      <formula>$B126=3</formula>
    </cfRule>
    <cfRule type="expression" dxfId="20" priority="244">
      <formula>$B126=2</formula>
    </cfRule>
    <cfRule type="expression" dxfId="19" priority="245">
      <formula>$B126&lt;2</formula>
    </cfRule>
    <cfRule type="expression" dxfId="18" priority="246">
      <formula>$B126=0</formula>
    </cfRule>
  </conditionalFormatting>
  <conditionalFormatting sqref="O64:Q66">
    <cfRule type="expression" dxfId="17" priority="78">
      <formula>$B64=0</formula>
    </cfRule>
  </conditionalFormatting>
  <conditionalFormatting sqref="Q128">
    <cfRule type="expression" dxfId="16" priority="170">
      <formula>$B128=3</formula>
    </cfRule>
    <cfRule type="expression" dxfId="15" priority="171">
      <formula>$B128=2</formula>
    </cfRule>
    <cfRule type="expression" dxfId="14" priority="172">
      <formula>$B128&lt;2</formula>
    </cfRule>
    <cfRule type="expression" dxfId="13" priority="173">
      <formula>$B128=0</formula>
    </cfRule>
  </conditionalFormatting>
  <conditionalFormatting sqref="Q132:Q133">
    <cfRule type="expression" dxfId="12" priority="168">
      <formula>$B132&lt;2</formula>
    </cfRule>
    <cfRule type="expression" dxfId="11" priority="169">
      <formula>$B132=0</formula>
    </cfRule>
    <cfRule type="expression" dxfId="10" priority="167">
      <formula>$B132=2</formula>
    </cfRule>
    <cfRule type="expression" dxfId="9" priority="166">
      <formula>$B132=3</formula>
    </cfRule>
  </conditionalFormatting>
  <conditionalFormatting sqref="Q80:T81">
    <cfRule type="expression" dxfId="8" priority="67">
      <formula>$B80=0</formula>
    </cfRule>
  </conditionalFormatting>
  <conditionalFormatting sqref="Q126:T127">
    <cfRule type="expression" dxfId="7" priority="130">
      <formula>$B126=3</formula>
    </cfRule>
    <cfRule type="expression" dxfId="6" priority="131">
      <formula>$B126=2</formula>
    </cfRule>
    <cfRule type="expression" dxfId="5" priority="132">
      <formula>$B126&lt;2</formula>
    </cfRule>
    <cfRule type="expression" dxfId="4" priority="133">
      <formula>$B126=0</formula>
    </cfRule>
  </conditionalFormatting>
  <conditionalFormatting sqref="S89">
    <cfRule type="expression" dxfId="3" priority="251">
      <formula>$B88=3</formula>
    </cfRule>
    <cfRule type="expression" dxfId="2" priority="253">
      <formula>$B88&lt;2</formula>
    </cfRule>
    <cfRule type="expression" dxfId="1" priority="254">
      <formula>$B88=0</formula>
    </cfRule>
    <cfRule type="expression" dxfId="0" priority="252">
      <formula>$B88=2</formula>
    </cfRule>
  </conditionalFormatting>
  <dataValidations disablePrompts="1" count="14">
    <dataValidation type="whole" allowBlank="1" showInputMessage="1" showErrorMessage="1" sqref="O149:P156 O127:O148 O2:O125" xr:uid="{7C199008-9AB6-6549-A861-AD474C13E949}">
      <formula1>1950</formula1>
      <formula2>2025</formula2>
    </dataValidation>
    <dataValidation type="decimal" operator="greaterThan" allowBlank="1" showInputMessage="1" showErrorMessage="1" sqref="I2:I9 I11:I41 I50:I52 I54:I56 I77 L78:L86 I82:I87 H107:H108 H111:H118 I60:I72 L64:L76 I45:I47 L1:L60 I125:I148 H122:H148 L88:L1048576 H2:H104 I89:I123" xr:uid="{66ABF627-CC97-3E44-B6AC-09E441BED0CD}">
      <formula1>0</formula1>
    </dataValidation>
    <dataValidation type="list" allowBlank="1" showInputMessage="1" showErrorMessage="1" sqref="K323:K333"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9:J1048576" xr:uid="{EEDF1E2A-32DC-6242-8EBD-BD01BBD19C77}">
      <formula1>"$/acres, $/MWe, $/m^3, $/MWt"</formula1>
    </dataValidation>
    <dataValidation type="whole" allowBlank="1" showInputMessage="1" showErrorMessage="1" sqref="N149:N302" xr:uid="{6D536505-A5B6-E145-A4B9-9C3C8E6B8527}">
      <formula1>0</formula1>
      <formula2>2</formula2>
    </dataValidation>
    <dataValidation type="decimal" allowBlank="1" showInputMessage="1" showErrorMessage="1" sqref="N2:N73 N118:N148 N75:N111" xr:uid="{1C0096F5-23AB-5A48-8F14-E27BC72A38A6}">
      <formula1>0</formula1>
      <formula2>2</formula2>
    </dataValidation>
    <dataValidation type="list" allowBlank="1" showInputMessage="1" showErrorMessage="1" sqref="M111 M2:M73 M118:M148 M75:M108" xr:uid="{127B7473-9D01-354E-A3BD-12180E660A5C}">
      <formula1>"acres, MWe, m^3, MWt, Kg, Drums, kW, $, m^2, kg/s"</formula1>
    </dataValidation>
    <dataValidation type="list" allowBlank="1" showInputMessage="1" showErrorMessage="1" sqref="J2:J73 J118:J148 J75:J111" xr:uid="{0FCCEC2F-487A-5A42-9C52-ED538456C753}">
      <formula1>"$/MWeHour,$/FTE, $/acres, $/MWe, $/m^3, $/MWt, $/Kg, $/Drum, $/(kg.sec), $/SWU, unitless, $/kWe"</formula1>
    </dataValidation>
    <dataValidation type="list" allowBlank="1" showInputMessage="1" showErrorMessage="1" sqref="M109:M110" xr:uid="{3DD8CB7E-F66A-4C30-8943-BB08D88ABA07}">
      <formula1>"acres, MWe, m^3, MWt, Kg, Drums, kW, $, m^2, kg/s, kWe"</formula1>
    </dataValidation>
    <dataValidation type="list" allowBlank="1" showInputMessage="1" showErrorMessage="1" sqref="J112:J117 J74" xr:uid="{C16DBC1B-3C9C-41C9-938B-EDB37E52B5AE}">
      <formula1>"$/MWeHour,$/FTE, $/acres, $/MWe, $/m^3, $/MWt, $/Kg, $/Drum, $/(kg.sec), $/SWU, unitless"</formula1>
    </dataValidation>
    <dataValidation type="list" allowBlank="1" showInputMessage="1" showErrorMessage="1" sqref="M112:M117 M74" xr:uid="{D3B885B1-E20F-47DA-80AD-4B608DA1A8DB}">
      <formula1>"acres, MWe, m^3, MWt, Kg, Drums, kW, $"</formula1>
    </dataValidation>
    <dataValidation type="decimal" allowBlank="1" showInputMessage="1" showErrorMessage="1" sqref="N112:N117 N74" xr:uid="{68CE29B1-8A74-4C55-81EE-3E98A1DF9596}">
      <formula1>0</formula1>
      <formula2>1</formula2>
    </dataValidation>
    <dataValidation type="list" allowBlank="1" showInputMessage="1" showErrorMessage="1" sqref="E2:E148" xr:uid="{E571E7A1-C2F9-2E4D-99A9-8FA0C5D45C39}">
      <formula1>"standard, nonstandard"</formula1>
    </dataValidation>
    <dataValidation type="list" allowBlank="1" showInputMessage="1" showErrorMessage="1" sqref="P2:P148"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9" r:id="rId3" display="https://www.sciencedirect.com/science/article/pii/S1290072903000218" xr:uid="{FB986645-DAA7-E546-AB13-44635CD5B6AC}"/>
    <hyperlink ref="S104" r:id="rId4" xr:uid="{22457633-A12F-48B5-9254-21F42C65D36E}"/>
    <hyperlink ref="S109" r:id="rId5" xr:uid="{9733E874-F01F-4A23-AD17-429EACFE0390}"/>
    <hyperlink ref="S110" r:id="rId6" xr:uid="{9C11E421-3DD6-4772-9616-7E50D5AE12D8}"/>
    <hyperlink ref="S105" r:id="rId7" xr:uid="{393EA17C-0C00-46CE-9606-5006E4E9652C}"/>
    <hyperlink ref="S142" r:id="rId8" xr:uid="{A0190E6E-C474-4BAD-A595-81F9F74A1788}"/>
    <hyperlink ref="S98" r:id="rId9" xr:uid="{76E52516-DD62-4AD6-9177-30451B64B47F}"/>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2" t="s">
        <v>189</v>
      </c>
      <c r="B1" s="103" t="s">
        <v>1</v>
      </c>
      <c r="C1" s="104" t="s">
        <v>318</v>
      </c>
    </row>
    <row r="2" spans="1:5">
      <c r="A2" s="102"/>
      <c r="B2" s="103"/>
      <c r="C2" s="105"/>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06" t="s">
        <v>240</v>
      </c>
      <c r="B2" s="107"/>
      <c r="C2" s="107"/>
      <c r="D2" s="108"/>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06" t="s">
        <v>249</v>
      </c>
      <c r="B7" s="107"/>
      <c r="C7" s="107"/>
      <c r="D7" s="108"/>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06" t="s">
        <v>13</v>
      </c>
      <c r="B12" s="107"/>
      <c r="C12" s="107"/>
      <c r="D12" s="108"/>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06" t="s">
        <v>272</v>
      </c>
      <c r="B20" s="107"/>
      <c r="C20" s="107"/>
      <c r="D20" s="108"/>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06" t="s">
        <v>285</v>
      </c>
      <c r="B30" s="107"/>
      <c r="C30" s="107"/>
      <c r="D30" s="108"/>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06" t="s">
        <v>292</v>
      </c>
      <c r="B37" s="107"/>
      <c r="C37" s="107"/>
      <c r="D37" s="108"/>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06" t="s">
        <v>305</v>
      </c>
      <c r="B44" s="107"/>
      <c r="C44" s="107"/>
      <c r="D44" s="108"/>
    </row>
    <row r="45" spans="1:4" ht="13.5" thickBot="1">
      <c r="A45" s="22" t="s">
        <v>306</v>
      </c>
      <c r="B45" s="7">
        <v>8.3000000000000007</v>
      </c>
      <c r="C45" s="23" t="s">
        <v>271</v>
      </c>
      <c r="D45" s="23" t="s">
        <v>307</v>
      </c>
    </row>
    <row r="46" spans="1:4" ht="13.5" thickBot="1">
      <c r="A46" s="106" t="s">
        <v>308</v>
      </c>
      <c r="B46" s="107"/>
      <c r="C46" s="107"/>
      <c r="D46" s="108"/>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06" t="s">
        <v>315</v>
      </c>
      <c r="B50" s="107"/>
      <c r="C50" s="107"/>
      <c r="D50" s="108"/>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09" t="s">
        <v>480</v>
      </c>
    </row>
    <row r="11" spans="1:3">
      <c r="A11" s="5" t="s">
        <v>469</v>
      </c>
      <c r="B11">
        <v>0.5</v>
      </c>
      <c r="C11" s="109"/>
    </row>
    <row r="12" spans="1:3">
      <c r="A12" s="5" t="s">
        <v>472</v>
      </c>
      <c r="B12">
        <v>0.6</v>
      </c>
      <c r="C12" s="109"/>
    </row>
    <row r="13" spans="1:3">
      <c r="A13" s="35" t="s">
        <v>450</v>
      </c>
      <c r="B13">
        <v>0.4</v>
      </c>
      <c r="C13" s="109"/>
    </row>
    <row r="14" spans="1:3">
      <c r="A14" s="5" t="s">
        <v>467</v>
      </c>
      <c r="B14">
        <v>0.3</v>
      </c>
      <c r="C14" s="109"/>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2025-06-26T23:41:41Z</dcterms:modified>
</cp:coreProperties>
</file>