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2728A36D-1E14-0049-9F8D-A70CB348B083}" xr6:coauthVersionLast="47" xr6:coauthVersionMax="47" xr10:uidLastSave="{00000000-0000-0000-0000-000000000000}"/>
  <bookViews>
    <workbookView xWindow="0" yWindow="760" windowWidth="30240" windowHeight="1888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Database'!$A$1:$Z$164</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2" l="1"/>
  <c r="Z33" i="2" s="1"/>
  <c r="I32" i="2"/>
  <c r="I31" i="2"/>
  <c r="I30" i="2"/>
  <c r="Y33" i="2"/>
  <c r="W33" i="2"/>
  <c r="V33" i="2"/>
  <c r="Z32" i="2"/>
  <c r="Y32" i="2"/>
  <c r="W32" i="2"/>
  <c r="V32" i="2"/>
  <c r="Z31" i="2"/>
  <c r="Y31" i="2"/>
  <c r="W31" i="2"/>
  <c r="V31" i="2"/>
  <c r="Z30" i="2"/>
  <c r="Y30" i="2"/>
  <c r="W30" i="2"/>
  <c r="V30" i="2"/>
  <c r="D33" i="2"/>
  <c r="D32" i="2"/>
  <c r="D31" i="2"/>
  <c r="D30" i="2"/>
  <c r="D29" i="2"/>
  <c r="B33" i="2"/>
  <c r="B32" i="2"/>
  <c r="B31" i="2"/>
  <c r="B30" i="2"/>
  <c r="B29" i="2"/>
  <c r="W19" i="2"/>
  <c r="V19" i="2"/>
  <c r="I19" i="2"/>
  <c r="Z19" i="2" s="1"/>
  <c r="B19" i="2"/>
  <c r="D19" i="2" s="1"/>
  <c r="I18" i="2"/>
  <c r="Y19" i="2" l="1"/>
  <c r="Z18" i="2"/>
  <c r="Y18" i="2"/>
  <c r="W18" i="2"/>
  <c r="V18" i="2"/>
  <c r="B18" i="2"/>
  <c r="D18" i="2" s="1"/>
  <c r="B159" i="2" l="1"/>
  <c r="D159" i="2" s="1"/>
  <c r="B158" i="2"/>
  <c r="D158" i="2" s="1"/>
  <c r="B157" i="2"/>
  <c r="D157" i="2" s="1"/>
  <c r="B156" i="2"/>
  <c r="D156" i="2" s="1"/>
  <c r="B155" i="2"/>
  <c r="D155" i="2" s="1"/>
  <c r="B154" i="2"/>
  <c r="D154"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Y152" i="2"/>
  <c r="Z152" i="2"/>
  <c r="Z54" i="2" l="1"/>
  <c r="Z52" i="2"/>
  <c r="Z53" i="2"/>
  <c r="Z99" i="2"/>
  <c r="Y99" i="2"/>
  <c r="W99" i="2"/>
  <c r="V99" i="2"/>
  <c r="Z91" i="2"/>
  <c r="Y91" i="2"/>
  <c r="W91" i="2"/>
  <c r="V91" i="2"/>
  <c r="Z164" i="2" l="1"/>
  <c r="Y164" i="2"/>
  <c r="Z162" i="2"/>
  <c r="Y162"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4" i="2"/>
  <c r="W162"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4" i="2"/>
  <c r="V162"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0" i="2"/>
  <c r="D160"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3" i="2"/>
  <c r="D153" i="2" s="1"/>
  <c r="B161" i="2"/>
  <c r="D161" i="2" s="1"/>
  <c r="B162" i="2"/>
  <c r="D162" i="2" s="1"/>
  <c r="B163" i="2"/>
  <c r="D163" i="2" s="1"/>
  <c r="B164" i="2"/>
  <c r="D164"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3"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<sst xmlns="http://schemas.openxmlformats.org/spreadsheetml/2006/main" count="1915" uniqueCount="534">
  <si>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</si>
  <si>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</si>
  <si>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</si>
  <si>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</si>
  <si>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</si>
  <si>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</si>
  <si>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</si>
  <si>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</si>
  <si>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</si>
  <si>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</si>
  <si>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</si>
  <si>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</si>
  <si>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</si>
  <si>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</si>
  <si>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</si>
  <si>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</si>
  <si>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</si>
  <si>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</si>
  <si>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</si>
  <si>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</si>
  <si>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</si>
  <si>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</si>
  <si>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</si>
  <si>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</si>
  <si>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</si>
  <si>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</si>
  <si>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</si>
  <si>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</si>
  <si>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</si>
  <si>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</si>
  <si>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</si>
  <si>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</si>
  <si>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</si>
  <si>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</si>
  <si>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</si>
  <si>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</si>
  <si>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</si>
  <si>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</si>
  <si>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</si>
  <si>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</si>
  <si>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</si>
  <si>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</si>
  <si>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</si>
  <si>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</si>
  <si>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</si>
  <si>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</si>
  <si>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</si>
  <si>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</si>
  <si>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</si>
  <si>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</si>
  <si>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</si>
  <si>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</si>
  <si>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</si>
  <si>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</si>
  <si>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</si>
  <si>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</si>
  <si>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</si>
  <si>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</si>
  <si>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</si>
  <si>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</si>
  <si>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</si>
  <si>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</si>
  <si>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</si>
  <si>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</si>
  <si>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</si>
  <si>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</si>
  <si>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</si>
  <si>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</si>
  <si>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</si>
  <si>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</si>
  <si>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</si>
  <si>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</si>
  <si>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</si>
  <si>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</si>
  <si>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</si>
  <si>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</si>
  <si>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</si>
  <si>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</si>
  <si>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</si>
  <si>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</si>
  <si>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</si>
  <si>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</si>
  <si>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</si>
  <si>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</si>
  <si>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</si>
  <si>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</si>
  <si>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</si>
  <si>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</si>
  <si>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</si>
  <si>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</si>
  <si>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</si>
  <si>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</si>
  <si>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</si>
  <si>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</si>
  <si>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</si>
  <si>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</si>
  <si>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</si>
  <si>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</si>
  <si>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</si>
  <si>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</si>
  <si>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</si>
  <si>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</si>
  <si>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</si>
  <si>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</si>
  <si>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</si>
  <si>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</si>
  <si>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</si>
  <si>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</si>
  <si>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</si>
  <si>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</si>
  <si>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</si>
  <si>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</si>
  <si>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</si>
  <si>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</si>
  <si>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</si>
  <si>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</si>
  <si>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</si>
  <si>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</si>
  <si>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</si>
  <si>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</si>
  <si>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</si>
  <si>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</si>
  <si>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</si>
  <si>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</si>
  <si>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</si>
  <si>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</si>
  <si>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</si>
  <si>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</si>
  <si>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</si>
  <si>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</si>
  <si>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</si>
  <si>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</si>
  <si>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</si>
  <si>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</si>
  <si>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</si>
  <si>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</si>
  <si>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</si>
  <si>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</si>
  <si>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</si>
  <si>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</si>
  <si>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</si>
  <si>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</si>
  <si>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</si>
  <si>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</si>
  <si>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</si>
  <si>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</si>
  <si>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</si>
  <si>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</si>
  <si>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</si>
  <si>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</si>
  <si>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</si>
  <si>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</si>
  <si>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</si>
  <si>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</si>
  <si>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</si>
  <si>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</si>
  <si>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</si>
  <si>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</si>
  <si>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</si>
  <si>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</si>
  <si>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</si>
  <si>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</si>
  <si>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</si>
  <si>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</si>
  <si>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</si>
  <si>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</si>
  <si>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</si>
  <si>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</si>
  <si>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</si>
  <si>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</si>
  <si>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</si>
  <si>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</si>
  <si>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</si>
  <si>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</si>
  <si>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</si>
  <si>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</si>
  <si>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</si>
  <si>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</si>
  <si>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</si>
  <si>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</si>
  <si>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</si>
  <si>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</si>
  <si>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</si>
  <si>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</si>
  <si>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</si>
  <si>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</si>
  <si>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</si>
  <si>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</si>
  <si>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</si>
  <si>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</si>
  <si>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</si>
  <si>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</si>
  <si>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</si>
  <si>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</si>
  <si>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</si>
  <si>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</si>
  <si>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</si>
  <si>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</si>
  <si>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</si>
  <si>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</si>
  <si>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</si>
  <si>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</si>
  <si>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</si>
  <si>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</si>
  <si>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</si>
  <si>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</si>
  <si>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</si>
  <si>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</si>
  <si>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</si>
  <si>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</si>
  <si>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</si>
  <si>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</si>
  <si>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</si>
  <si>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</si>
  <si>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</si>
  <si>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</si>
  <si>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</si>
  <si>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</si>
  <si>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</si>
  <si>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</si>
  <si>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</si>
  <si>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</si>
  <si>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</si>
  <si>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</si>
  <si>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</si>
  <si>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</si>
  <si>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</si>
  <si>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</si>
  <si>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</si>
  <si>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</si>
  <si>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</si>
  <si>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</si>
  <si>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</si>
  <si>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</si>
  <si>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</si>
  <si>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</si>
  <si>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</si>
  <si>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</si>
  <si>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</si>
  <si>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</si>
  <si>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</si>
  <si>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</si>
  <si>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</si>
  <si>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</si>
  <si>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</si>
  <si>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</si>
  <si>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</si>
  <si>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</si>
  <si>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</si>
  <si>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</si>
  <si>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</si>
  <si>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</si>
  <si>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</si>
  <si>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</si>
  <si>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</si>
  <si>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</si>
  <si>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</si>
  <si>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</si>
  <si>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</si>
  <si>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</si>
  <si>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</si>
  <si>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</si>
  <si>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</si>
  <si>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</si>
  <si>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</si>
  <si>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</si>
  <si>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</si>
  <si>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</si>
  <si>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</si>
  <si>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</si>
  <si>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</si>
  <si>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</si>
  <si>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</si>
  <si>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</si>
  <si>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</si>
  <si>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</si>
  <si>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</si>
  <si>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</si>
  <si>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</si>
  <si>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</si>
  <si>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</si>
  <si>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</si>
  <si>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</si>
  <si>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</si>
  <si>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</si>
  <si>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</si>
  <si>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</si>
  <si>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</si>
  <si>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</si>
  <si>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</si>
  <si>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</si>
  <si>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</si>
  <si>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</si>
  <si>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</si>
  <si>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</si>
  <si>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</si>
  <si>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</si>
  <si>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</si>
  <si>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</si>
  <si>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</si>
  <si>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</si>
  <si>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</si>
  <si>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</si>
  <si>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</si>
  <si>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</si>
  <si>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</si>
  <si>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</si>
  <si>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</si>
  <si>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</si>
  <si>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</si>
  <si>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</si>
  <si>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</si>
  <si>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</si>
  <si>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</si>
  <si>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</si>
  <si>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</si>
  <si>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</si>
  <si>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</si>
  <si>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</si>
  <si>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</si>
  <si>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</si>
  <si>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</si>
  <si>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</si>
  <si>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</si>
  <si>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</si>
  <si>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</si>
  <si>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</si>
  <si>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</si>
  <si>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</si>
  <si>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</si>
  <si>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</si>
  <si>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</si>
  <si>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</si>
  <si>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</si>
  <si>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</si>
  <si>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</si>
  <si>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</si>
  <si>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</si>
  <si>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</si>
  <si>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</si>
  <si>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</si>
  <si>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</si>
  <si>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</si>
  <si>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</si>
  <si>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</si>
  <si>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</si>
  <si>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</si>
  <si>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</si>
  <si>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</si>
  <si>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</si>
  <si>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</si>
  <si>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</si>
  <si>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</si>
  <si>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</si>
  <si>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</si>
  <si>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</si>
  <si>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</si>
  <si>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</si>
  <si>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</si>
  <si>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</si>
  <si>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</si>
  <si>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</si>
  <si>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</si>
  <si>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</si>
  <si>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</si>
  <si>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</si>
  <si>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</si>
  <si>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</si>
  <si>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</si>
  <si>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</si>
  <si>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</si>
  <si>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</si>
  <si>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</si>
  <si>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</si>
  <si>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</si>
  <si>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</si>
  <si>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</si>
  <si>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</si>
  <si>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</si>
  <si>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</si>
  <si>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</si>
  <si>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</si>
  <si>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</si>
  <si>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</si>
  <si>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</si>
  <si>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</si>
  <si>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</si>
  <si>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</si>
  <si>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</si>
  <si>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</si>
  <si>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</si>
  <si>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</si>
  <si>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</si>
  <si>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</si>
  <si>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</si>
  <si>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</si>
  <si>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</si>
  <si>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</si>
  <si>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</si>
  <si>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</si>
  <si>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</si>
  <si>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</si>
  <si>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</si>
  <si>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</si>
  <si>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</si>
  <si>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</si>
  <si>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</si>
  <si>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</si>
  <si>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</si>
  <si>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</si>
  <si>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</si>
  <si>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</si>
  <si>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</si>
  <si>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</si>
  <si>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</si>
  <si>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</si>
  <si>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</si>
  <si>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</si>
  <si>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</si>
  <si>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</si>
  <si>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</si>
  <si>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</si>
  <si>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</si>
  <si>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</si>
  <si>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</si>
  <si>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</si>
  <si>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</si>
  <si>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</si>
  <si>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</si>
  <si>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</si>
  <si>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</si>
  <si>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</si>
  <si>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</si>
  <si>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</si>
  <si>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</si>
  <si>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</si>
  <si>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</si>
  <si>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</si>
  <si>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</si>
  <si>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</si>
  <si>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</si>
  <si>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</si>
  <si>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</si>
  <si>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</si>
  <si>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</si>
  <si>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</si>
  <si>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</si>
  <si>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</si>
  <si>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</si>
  <si>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</si>
  <si>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</si>
  <si>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</si>
  <si>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</si>
  <si>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</si>
  <si>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</si>
  <si>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</si>
  <si>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</si>
  <si>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</si>
  <si>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</si>
  <si>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</si>
  <si>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</si>
  <si>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</si>
  <si>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</si>
  <si>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</si>
  <si>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</si>
  <si>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</si>
  <si>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</si>
  <si>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</si>
  <si>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</si>
  <si>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</si>
  <si>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</si>
  <si>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</si>
  <si>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</si>
  <si>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</si>
  <si>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</si>
  <si>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</si>
  <si>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</si>
  <si>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</si>
  <si>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</si>
  <si>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Assumed Onsite Learning Rate</t>
  </si>
  <si>
    <t>FOAK to NOAK Multipliers</t>
  </si>
  <si>
    <t>Assumed Number Of Units For Onsite Learning</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</si>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</sst>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7">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08">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6" tint="0.79998168889431442"/>
        </patternFill>
      </fill>
    </dxf>
    <dxf>
      <fill>
        <patternFill>
          <bgColor rgb="FFFFFFBA"/>
        </patternFill>
      </fill>
    </dxf>
    <dxf>
      <fill>
        <patternFill>
          <bgColor theme="9" tint="0.3999450666829432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font>
      <fill>
        <patternFill patternType="gray0625"/>
      </fill>
    </dxf>
    <dxf>
      <font>
        <b/>
        <i/>
      </font>
      <fill>
        <patternFill patternType="gray125"/>
      </fill>
    </dxf>
    <dxf>
      <font>
        <b/>
        <i/>
      </font>
      <fill>
        <patternFill patternType="gray0625"/>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ont>
        <b/>
        <i/>
      </font>
      <fill>
        <patternFill patternType="gray0625"/>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theme="6" tint="0.79998168889431442"/>
        </patternFill>
      </fill>
    </dxf>
    <dxf>
      <fill>
        <patternFill>
          <bgColor theme="9" tint="0.3999450666829432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theme="6" tint="0.79998168889431442"/>
        </patternFill>
      </fill>
    </dxf>
    <dxf>
      <fill>
        <patternFill>
          <bgColor rgb="FFFFFFBA"/>
        </patternFill>
      </fill>
    </dxf>
    <dxf>
      <font>
        <b/>
        <i val="0"/>
      </font>
    </dxf>
    <dxf>
      <fill>
        <patternFill>
          <bgColor rgb="FFFFFFBA"/>
        </patternFill>
      </fill>
    </dxf>
    <dxf>
      <fill>
        <patternFill>
          <bgColor theme="6" tint="0.79998168889431442"/>
        </patternFill>
      </fill>
    </dxf>
    <dxf>
      <fill>
        <patternFill>
          <bgColor theme="9" tint="0.3999450666829432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3"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3"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4"/>
  <sheetViews>
    <sheetView tabSelected="1" topLeftCell="A94" zoomScale="140" zoomScaleNormal="100" workbookViewId="0">
      <selection activeCell="F98" sqref="F98"/>
    </sheetView>
  </sheetViews>
  <sheetFormatPr baseColWidth="10" defaultColWidth="10.6640625" defaultRowHeight="14" x14ac:dyDescent="0.2"/>
  <cols>
    <col min="1" max="1" width="8.6640625" style="5" customWidth="1"/>
    <col min="2" max="2" width="4.6640625" style="5" customWidth="1"/>
    <col min="3" max="3" width="29.5" style="5" customWidth="1"/>
    <col min="4" max="4" width="41.6640625" style="6" customWidth="1"/>
    <col min="5" max="5" width="14.33203125" style="6" bestFit="1" customWidth="1"/>
    <col min="6" max="6" width="13.1640625" style="6" customWidth="1"/>
    <col min="7" max="7" width="10.83203125" style="6" customWidth="1"/>
    <col min="8" max="8" width="12.33203125" style="37" customWidth="1"/>
    <col min="9" max="9" width="10" style="37"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640625" style="5" customWidth="1"/>
    <col min="16" max="16" width="10.6640625" style="5" customWidth="1"/>
    <col min="17" max="17" width="29" style="5" customWidth="1"/>
    <col min="18" max="18" width="37.1640625" style="5" customWidth="1"/>
    <col min="19" max="19" width="81.1640625" style="5" customWidth="1"/>
    <col min="20" max="20" width="18.6640625" style="5" customWidth="1"/>
    <col min="21" max="21" width="21.5" style="5" bestFit="1" customWidth="1"/>
    <col min="22" max="23" width="16.6640625" style="37" customWidth="1"/>
    <col min="24" max="24" width="12.5" style="5" bestFit="1" customWidth="1"/>
    <col min="25" max="26" width="16.6640625" style="37" customWidth="1"/>
    <col min="27" max="27" width="12.5" style="5" customWidth="1"/>
    <col min="28" max="30" width="6.6640625" style="37" customWidth="1"/>
    <col min="31" max="31" width="15.33203125" style="5" bestFit="1" customWidth="1"/>
    <col min="32" max="16384" width="10.6640625" style="5"/>
  </cols>
  <sheetData>
    <row r="1" spans="1:31" s="86" customFormat="1" ht="31.25" customHeight="1" x14ac:dyDescent="0.2">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x14ac:dyDescent="0.2">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5"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ht="15" x14ac:dyDescent="0.2">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5"/>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ht="15" x14ac:dyDescent="0.2">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5"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ht="15" x14ac:dyDescent="0.2">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5"/>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x14ac:dyDescent="0.2">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ht="15" x14ac:dyDescent="0.2">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ht="15" x14ac:dyDescent="0.2">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ht="15" x14ac:dyDescent="0.2">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ht="15" x14ac:dyDescent="0.2">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94"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5"/>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ht="15" x14ac:dyDescent="0.2">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5"/>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ht="15" x14ac:dyDescent="0.2">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9" x14ac:dyDescent="0.2">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94"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9" x14ac:dyDescent="0.2">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5"/>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43" x14ac:dyDescent="0.2">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5"/>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57" x14ac:dyDescent="0.2">
      <c r="A18" s="55">
        <v>212.4</v>
      </c>
      <c r="B18" s="40">
        <f t="shared" si="0"/>
        <v>3</v>
      </c>
      <c r="C18" s="44" t="s">
        <v>518</v>
      </c>
      <c r="D18" s="41" t="str">
        <f>REPT("   ", B18*2) &amp; C18</f>
        <v xml:space="preserve">                  Reactor Building Liner</v>
      </c>
      <c r="E18" s="41" t="s">
        <v>341</v>
      </c>
      <c r="F18" s="41" t="s">
        <v>351</v>
      </c>
      <c r="G18" s="41" t="s">
        <v>354</v>
      </c>
      <c r="H18" s="45"/>
      <c r="I18" s="46">
        <f>60848829/9373</f>
        <v>6491.9267043635973</v>
      </c>
      <c r="J18" s="47" t="s">
        <v>522</v>
      </c>
      <c r="K18" s="49" t="s">
        <v>523</v>
      </c>
      <c r="L18" s="48">
        <v>9373</v>
      </c>
      <c r="M18" s="47" t="s">
        <v>521</v>
      </c>
      <c r="N18" s="48">
        <v>1</v>
      </c>
      <c r="O18" s="68">
        <v>2018</v>
      </c>
      <c r="P18" s="47" t="s">
        <v>77</v>
      </c>
      <c r="Q18" s="49" t="s">
        <v>519</v>
      </c>
      <c r="R18" s="49" t="s">
        <v>519</v>
      </c>
      <c r="S18" s="88" t="s">
        <v>520</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57" x14ac:dyDescent="0.2">
      <c r="A19" s="55">
        <v>212.5</v>
      </c>
      <c r="B19" s="40">
        <f t="shared" si="0"/>
        <v>3</v>
      </c>
      <c r="C19" s="44" t="s">
        <v>524</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519</v>
      </c>
      <c r="R19" s="49" t="s">
        <v>519</v>
      </c>
      <c r="S19" s="88" t="s">
        <v>520</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ht="15" x14ac:dyDescent="0.2">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ht="15" x14ac:dyDescent="0.2">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9" x14ac:dyDescent="0.2">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94"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9" x14ac:dyDescent="0.2">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5"/>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43" x14ac:dyDescent="0.2">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3"/>
      <c r="R24" s="93"/>
      <c r="S24" s="95"/>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ht="15" x14ac:dyDescent="0.2">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9" x14ac:dyDescent="0.2">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94"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9" x14ac:dyDescent="0.2">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5"/>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43" x14ac:dyDescent="0.2">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5"/>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ht="15" x14ac:dyDescent="0.2">
      <c r="A29" s="55">
        <v>213.3</v>
      </c>
      <c r="B29" s="40">
        <f t="shared" si="0"/>
        <v>3</v>
      </c>
      <c r="C29" s="44" t="s">
        <v>525</v>
      </c>
      <c r="D29" s="41" t="str">
        <f t="shared" si="1"/>
        <v xml:space="preserve">                  Integrated Heat Exchanger Building</v>
      </c>
      <c r="E29" s="41"/>
      <c r="F29" s="41"/>
      <c r="G29" s="41"/>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43" x14ac:dyDescent="0.2">
      <c r="A30" s="55">
        <v>213.31</v>
      </c>
      <c r="B30" s="40">
        <f t="shared" si="0"/>
        <v>4</v>
      </c>
      <c r="C30" s="44" t="s">
        <v>526</v>
      </c>
      <c r="D30" s="41" t="str">
        <f t="shared" si="1"/>
        <v xml:space="preserve">                        Integrated Heat Exchanger Building Slab Roof</v>
      </c>
      <c r="E30" s="41" t="s">
        <v>341</v>
      </c>
      <c r="F30" s="41" t="s">
        <v>351</v>
      </c>
      <c r="G30" s="41" t="s">
        <v>354</v>
      </c>
      <c r="H30" s="45"/>
      <c r="I30" s="46">
        <f>1200 *1.53</f>
        <v>1836</v>
      </c>
      <c r="J30" s="47" t="s">
        <v>79</v>
      </c>
      <c r="K30" s="49" t="s">
        <v>530</v>
      </c>
      <c r="L30" s="48"/>
      <c r="M30" s="47" t="s">
        <v>81</v>
      </c>
      <c r="N30" s="48"/>
      <c r="O30" s="68">
        <v>2024</v>
      </c>
      <c r="P30" s="47" t="s">
        <v>77</v>
      </c>
      <c r="Q30" s="93" t="s">
        <v>82</v>
      </c>
      <c r="R30" s="93" t="s">
        <v>83</v>
      </c>
      <c r="S30" s="94"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43" x14ac:dyDescent="0.2">
      <c r="A31" s="55">
        <v>213.32</v>
      </c>
      <c r="B31" s="40">
        <f t="shared" si="0"/>
        <v>4</v>
      </c>
      <c r="C31" s="44" t="s">
        <v>527</v>
      </c>
      <c r="D31" s="41" t="str">
        <f t="shared" si="1"/>
        <v xml:space="preserve">                        Integrated Heat Exchanger Building Basement</v>
      </c>
      <c r="E31" s="41" t="s">
        <v>341</v>
      </c>
      <c r="F31" s="41" t="s">
        <v>351</v>
      </c>
      <c r="G31" s="41" t="s">
        <v>354</v>
      </c>
      <c r="H31" s="45"/>
      <c r="I31" s="46">
        <f>943.9*1.53</f>
        <v>1444.1669999999999</v>
      </c>
      <c r="J31" s="47" t="s">
        <v>79</v>
      </c>
      <c r="K31" s="49" t="s">
        <v>531</v>
      </c>
      <c r="L31" s="48"/>
      <c r="M31" s="47" t="s">
        <v>81</v>
      </c>
      <c r="N31" s="48"/>
      <c r="O31" s="68">
        <v>2024</v>
      </c>
      <c r="P31" s="47" t="s">
        <v>77</v>
      </c>
      <c r="Q31" s="93"/>
      <c r="R31" s="93"/>
      <c r="S31" s="95"/>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7" x14ac:dyDescent="0.2">
      <c r="A32" s="55">
        <v>213.33</v>
      </c>
      <c r="B32" s="40">
        <f t="shared" si="0"/>
        <v>4</v>
      </c>
      <c r="C32" s="44" t="s">
        <v>528</v>
      </c>
      <c r="D32" s="41" t="str">
        <f t="shared" si="1"/>
        <v xml:space="preserve">                        Integrated Heat Exchanger Building Walls</v>
      </c>
      <c r="E32" s="41" t="s">
        <v>341</v>
      </c>
      <c r="F32" s="41" t="s">
        <v>351</v>
      </c>
      <c r="G32" s="41" t="s">
        <v>354</v>
      </c>
      <c r="H32" s="45"/>
      <c r="I32" s="46">
        <f>721.21*1.53</f>
        <v>1103.4513000000002</v>
      </c>
      <c r="J32" s="47" t="s">
        <v>79</v>
      </c>
      <c r="K32" s="49" t="s">
        <v>532</v>
      </c>
      <c r="L32" s="48"/>
      <c r="M32" s="47" t="s">
        <v>81</v>
      </c>
      <c r="N32" s="48"/>
      <c r="O32" s="68">
        <v>2024</v>
      </c>
      <c r="P32" s="47" t="s">
        <v>77</v>
      </c>
      <c r="Q32" s="93"/>
      <c r="R32" s="93"/>
      <c r="S32" s="95"/>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57" x14ac:dyDescent="0.2">
      <c r="A33" s="55">
        <v>213.34</v>
      </c>
      <c r="B33" s="40">
        <f t="shared" si="0"/>
        <v>4</v>
      </c>
      <c r="C33" s="44" t="s">
        <v>529</v>
      </c>
      <c r="D33" s="41" t="str">
        <f t="shared" si="1"/>
        <v xml:space="preserve">                        Integrated Heat Exchanger Building Liner</v>
      </c>
      <c r="E33" s="41" t="s">
        <v>341</v>
      </c>
      <c r="F33" s="41" t="s">
        <v>351</v>
      </c>
      <c r="G33" s="41" t="s">
        <v>354</v>
      </c>
      <c r="H33" s="45"/>
      <c r="I33" s="46">
        <f>60848829/9373</f>
        <v>6491.9267043635973</v>
      </c>
      <c r="J33" s="47" t="s">
        <v>522</v>
      </c>
      <c r="K33" s="49" t="s">
        <v>533</v>
      </c>
      <c r="L33" s="48">
        <v>9373</v>
      </c>
      <c r="M33" s="47" t="s">
        <v>521</v>
      </c>
      <c r="N33" s="48">
        <v>1</v>
      </c>
      <c r="O33" s="68">
        <v>2018</v>
      </c>
      <c r="P33" s="47" t="s">
        <v>77</v>
      </c>
      <c r="Q33" s="49" t="s">
        <v>519</v>
      </c>
      <c r="R33" s="49" t="s">
        <v>519</v>
      </c>
      <c r="S33" s="88" t="s">
        <v>520</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ht="15" x14ac:dyDescent="0.2">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ht="15" x14ac:dyDescent="0.2">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ht="15" x14ac:dyDescent="0.2">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8" x14ac:dyDescent="0.1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94"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8" x14ac:dyDescent="0.1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5"/>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42" x14ac:dyDescent="0.1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5"/>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ht="15" x14ac:dyDescent="0.2">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8" x14ac:dyDescent="0.1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94"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28" x14ac:dyDescent="0.1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5"/>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42" x14ac:dyDescent="0.1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5"/>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9" x14ac:dyDescent="0.2">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ht="15" x14ac:dyDescent="0.2">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8" x14ac:dyDescent="0.1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94" t="s">
        <v>84</v>
      </c>
      <c r="T46" s="51"/>
      <c r="U46" s="80" t="s">
        <v>467</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28" x14ac:dyDescent="0.1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5"/>
      <c r="T47" s="51"/>
      <c r="U47" s="80" t="s">
        <v>467</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42" x14ac:dyDescent="0.1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5"/>
      <c r="T48" s="51"/>
      <c r="U48" s="80" t="s">
        <v>467</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4" customHeight="1" x14ac:dyDescent="0.2">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x14ac:dyDescent="0.2">
      <c r="A50" s="55">
        <v>214.8</v>
      </c>
      <c r="B50" s="40">
        <f t="shared" si="0"/>
        <v>3</v>
      </c>
      <c r="C50" s="58" t="s">
        <v>486</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ht="15" x14ac:dyDescent="0.2">
      <c r="A51" s="55">
        <v>214.81</v>
      </c>
      <c r="B51" s="40">
        <f t="shared" si="0"/>
        <v>4</v>
      </c>
      <c r="C51" s="58" t="s">
        <v>487</v>
      </c>
      <c r="D51" s="41" t="str">
        <f t="shared" si="1"/>
        <v xml:space="preserve">                        Maniplator Building</v>
      </c>
      <c r="E51" s="41"/>
      <c r="F51" s="41"/>
      <c r="G51" s="41"/>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43" x14ac:dyDescent="0.2">
      <c r="A52" s="55">
        <v>214.81100000000001</v>
      </c>
      <c r="B52" s="40">
        <f t="shared" si="0"/>
        <v>5</v>
      </c>
      <c r="C52" s="58" t="s">
        <v>488</v>
      </c>
      <c r="D52" s="41" t="str">
        <f t="shared" si="1"/>
        <v xml:space="preserve">                              Manipulator Building Slab Roof</v>
      </c>
      <c r="E52" s="41" t="s">
        <v>341</v>
      </c>
      <c r="F52" s="41" t="s">
        <v>351</v>
      </c>
      <c r="G52" s="47" t="s">
        <v>354</v>
      </c>
      <c r="H52" s="45"/>
      <c r="I52" s="46">
        <f>1200 *1.53</f>
        <v>1836</v>
      </c>
      <c r="J52" s="47" t="s">
        <v>79</v>
      </c>
      <c r="K52" s="58" t="s">
        <v>491</v>
      </c>
      <c r="L52" s="47"/>
      <c r="M52" s="47" t="s">
        <v>81</v>
      </c>
      <c r="N52" s="48"/>
      <c r="O52" s="68">
        <v>2024</v>
      </c>
      <c r="P52" s="48" t="s">
        <v>77</v>
      </c>
      <c r="Q52" s="103" t="s">
        <v>82</v>
      </c>
      <c r="R52" s="103" t="s">
        <v>83</v>
      </c>
      <c r="S52" s="97" t="s">
        <v>84</v>
      </c>
      <c r="T52" s="89" t="s">
        <v>507</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43" x14ac:dyDescent="0.2">
      <c r="A53" s="55">
        <v>214.81200000000001</v>
      </c>
      <c r="B53" s="40">
        <f t="shared" si="0"/>
        <v>5</v>
      </c>
      <c r="C53" s="58" t="s">
        <v>489</v>
      </c>
      <c r="D53" s="41" t="str">
        <f t="shared" si="1"/>
        <v xml:space="preserve">                              ManipulatorBuilding Basement</v>
      </c>
      <c r="E53" s="41" t="s">
        <v>341</v>
      </c>
      <c r="F53" s="41" t="s">
        <v>351</v>
      </c>
      <c r="G53" s="47" t="s">
        <v>354</v>
      </c>
      <c r="H53" s="45"/>
      <c r="I53" s="46">
        <f>943.9*1.53</f>
        <v>1444.1669999999999</v>
      </c>
      <c r="J53" s="47" t="s">
        <v>79</v>
      </c>
      <c r="K53" s="58" t="s">
        <v>492</v>
      </c>
      <c r="L53" s="47"/>
      <c r="M53" s="47" t="s">
        <v>81</v>
      </c>
      <c r="N53" s="48"/>
      <c r="O53" s="68">
        <v>2024</v>
      </c>
      <c r="P53" s="48" t="s">
        <v>77</v>
      </c>
      <c r="Q53" s="104"/>
      <c r="R53" s="104"/>
      <c r="S53" s="98"/>
      <c r="T53" s="90"/>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43" x14ac:dyDescent="0.2">
      <c r="A54" s="55">
        <v>214.81299999999999</v>
      </c>
      <c r="B54" s="40">
        <f t="shared" si="0"/>
        <v>5</v>
      </c>
      <c r="C54" s="58" t="s">
        <v>490</v>
      </c>
      <c r="D54" s="41" t="str">
        <f t="shared" si="1"/>
        <v xml:space="preserve">                              Manipulator Building Exterior Walls</v>
      </c>
      <c r="E54" s="41" t="s">
        <v>341</v>
      </c>
      <c r="F54" s="41" t="s">
        <v>351</v>
      </c>
      <c r="G54" s="47" t="s">
        <v>354</v>
      </c>
      <c r="H54" s="45"/>
      <c r="I54" s="46">
        <f>721.21*1.53</f>
        <v>1103.4513000000002</v>
      </c>
      <c r="J54" s="47" t="s">
        <v>79</v>
      </c>
      <c r="K54" s="58" t="s">
        <v>493</v>
      </c>
      <c r="L54" s="47"/>
      <c r="M54" s="47" t="s">
        <v>81</v>
      </c>
      <c r="N54" s="48"/>
      <c r="O54" s="68">
        <v>2024</v>
      </c>
      <c r="P54" s="47" t="s">
        <v>77</v>
      </c>
      <c r="Q54" s="105"/>
      <c r="R54" s="105"/>
      <c r="S54" s="99"/>
      <c r="T54" s="91"/>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ht="15" x14ac:dyDescent="0.2">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15" x14ac:dyDescent="0.2">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9" x14ac:dyDescent="0.2">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94"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9" x14ac:dyDescent="0.2">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5"/>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43" x14ac:dyDescent="0.2">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5"/>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ht="15" x14ac:dyDescent="0.2">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9" x14ac:dyDescent="0.2">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94"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9" x14ac:dyDescent="0.2">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5"/>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43" x14ac:dyDescent="0.2">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5"/>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ht="15" x14ac:dyDescent="0.2">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ht="15" x14ac:dyDescent="0.2">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x14ac:dyDescent="0.2">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x14ac:dyDescent="0.2">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x14ac:dyDescent="0.2">
      <c r="A68" s="55">
        <v>221.12</v>
      </c>
      <c r="B68" s="40">
        <f t="shared" si="0"/>
        <v>4</v>
      </c>
      <c r="C68" s="58" t="s">
        <v>129</v>
      </c>
      <c r="D68" s="41" t="str">
        <f t="shared" si="1"/>
        <v xml:space="preserve">                        Outer Vessel Structure</v>
      </c>
      <c r="E68" s="41" t="s">
        <v>341</v>
      </c>
      <c r="F68" s="41" t="s">
        <v>501</v>
      </c>
      <c r="G68" s="41" t="s">
        <v>439</v>
      </c>
      <c r="H68" s="45"/>
      <c r="I68" s="63">
        <v>324.08</v>
      </c>
      <c r="J68" s="51" t="s">
        <v>174</v>
      </c>
      <c r="K68" s="61" t="s">
        <v>180</v>
      </c>
      <c r="L68" s="64"/>
      <c r="M68" s="51"/>
      <c r="N68" s="51"/>
      <c r="O68" s="68">
        <v>2017</v>
      </c>
      <c r="P68" s="51" t="s">
        <v>77</v>
      </c>
      <c r="Q68" s="61" t="s">
        <v>399</v>
      </c>
      <c r="R68" s="92"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x14ac:dyDescent="0.2">
      <c r="A69" s="55">
        <v>221.12</v>
      </c>
      <c r="B69" s="40">
        <f t="shared" si="0"/>
        <v>4</v>
      </c>
      <c r="C69" s="58" t="s">
        <v>129</v>
      </c>
      <c r="D69" s="41" t="str">
        <f t="shared" si="1"/>
        <v xml:space="preserve">                        Outer Vessel Structure</v>
      </c>
      <c r="E69" s="41" t="s">
        <v>341</v>
      </c>
      <c r="F69" s="41" t="s">
        <v>501</v>
      </c>
      <c r="G69" s="41" t="s">
        <v>440</v>
      </c>
      <c r="H69" s="45"/>
      <c r="I69" s="63">
        <v>154.08000000000001</v>
      </c>
      <c r="J69" s="51" t="s">
        <v>174</v>
      </c>
      <c r="K69" s="61" t="s">
        <v>180</v>
      </c>
      <c r="L69" s="64"/>
      <c r="M69" s="51"/>
      <c r="N69" s="51"/>
      <c r="O69" s="68">
        <v>2017</v>
      </c>
      <c r="P69" s="51" t="s">
        <v>77</v>
      </c>
      <c r="Q69" s="61" t="s">
        <v>399</v>
      </c>
      <c r="R69" s="92"/>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501</v>
      </c>
      <c r="G70" s="41" t="s">
        <v>441</v>
      </c>
      <c r="H70" s="45"/>
      <c r="I70" s="63">
        <v>444.08</v>
      </c>
      <c r="J70" s="51" t="s">
        <v>174</v>
      </c>
      <c r="K70" s="61" t="s">
        <v>180</v>
      </c>
      <c r="L70" s="64"/>
      <c r="M70" s="51"/>
      <c r="N70" s="51"/>
      <c r="O70" s="68">
        <v>2017</v>
      </c>
      <c r="P70" s="51" t="s">
        <v>77</v>
      </c>
      <c r="Q70" s="61" t="s">
        <v>399</v>
      </c>
      <c r="R70" s="92"/>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x14ac:dyDescent="0.2">
      <c r="A71" s="55">
        <v>221.13</v>
      </c>
      <c r="B71" s="40">
        <f t="shared" si="0"/>
        <v>4</v>
      </c>
      <c r="C71" s="58" t="s">
        <v>130</v>
      </c>
      <c r="D71" s="41" t="str">
        <f t="shared" si="1"/>
        <v xml:space="preserve">                        Inner Vessel Structure</v>
      </c>
      <c r="E71" s="41" t="s">
        <v>341</v>
      </c>
      <c r="F71" s="41" t="s">
        <v>502</v>
      </c>
      <c r="G71" s="41" t="s">
        <v>439</v>
      </c>
      <c r="H71" s="45"/>
      <c r="I71" s="63">
        <v>324.08</v>
      </c>
      <c r="J71" s="51" t="s">
        <v>174</v>
      </c>
      <c r="K71" s="61" t="s">
        <v>177</v>
      </c>
      <c r="L71" s="51"/>
      <c r="M71" s="51"/>
      <c r="N71" s="51"/>
      <c r="O71" s="68">
        <v>2017</v>
      </c>
      <c r="P71" s="51" t="s">
        <v>77</v>
      </c>
      <c r="Q71" s="61" t="s">
        <v>399</v>
      </c>
      <c r="R71" s="92"/>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x14ac:dyDescent="0.2">
      <c r="A72" s="55">
        <v>221.13</v>
      </c>
      <c r="B72" s="40">
        <f t="shared" si="0"/>
        <v>4</v>
      </c>
      <c r="C72" s="58" t="s">
        <v>130</v>
      </c>
      <c r="D72" s="41" t="str">
        <f t="shared" si="1"/>
        <v xml:space="preserve">                        Inner Vessel Structure</v>
      </c>
      <c r="E72" s="41" t="s">
        <v>341</v>
      </c>
      <c r="F72" s="41" t="s">
        <v>502</v>
      </c>
      <c r="G72" s="41" t="s">
        <v>440</v>
      </c>
      <c r="H72" s="45"/>
      <c r="I72" s="63">
        <v>154.08000000000001</v>
      </c>
      <c r="J72" s="51" t="s">
        <v>174</v>
      </c>
      <c r="K72" s="61" t="s">
        <v>177</v>
      </c>
      <c r="L72" s="51"/>
      <c r="M72" s="51"/>
      <c r="N72" s="51"/>
      <c r="O72" s="68">
        <v>2017</v>
      </c>
      <c r="P72" s="51" t="s">
        <v>77</v>
      </c>
      <c r="Q72" s="61" t="s">
        <v>399</v>
      </c>
      <c r="R72" s="92"/>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502</v>
      </c>
      <c r="G73" s="41" t="s">
        <v>441</v>
      </c>
      <c r="H73" s="45"/>
      <c r="I73" s="63">
        <v>444.08</v>
      </c>
      <c r="J73" s="51" t="s">
        <v>174</v>
      </c>
      <c r="K73" s="61" t="s">
        <v>177</v>
      </c>
      <c r="L73" s="51"/>
      <c r="M73" s="51"/>
      <c r="N73" s="51"/>
      <c r="O73" s="68">
        <v>2017</v>
      </c>
      <c r="P73" s="51" t="s">
        <v>77</v>
      </c>
      <c r="Q73" s="61" t="s">
        <v>399</v>
      </c>
      <c r="R73" s="92"/>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x14ac:dyDescent="0.2">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x14ac:dyDescent="0.2">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42" x14ac:dyDescent="0.1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2" t="s">
        <v>176</v>
      </c>
      <c r="S76" s="96"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x14ac:dyDescent="0.15">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2"/>
      <c r="S77" s="96"/>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2"/>
      <c r="S78" s="96"/>
      <c r="T78" s="51"/>
      <c r="U78" s="80" t="s">
        <v>450</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2"/>
      <c r="S79" s="96"/>
      <c r="T79" s="51"/>
      <c r="U79" s="80" t="s">
        <v>450</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2"/>
      <c r="S80" s="96"/>
      <c r="T80" s="51"/>
      <c r="U80" s="80" t="s">
        <v>450</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x14ac:dyDescent="0.15">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450</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x14ac:dyDescent="0.15">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450</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x14ac:dyDescent="0.15">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ht="15" x14ac:dyDescent="0.2">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x14ac:dyDescent="0.2">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6" t="s">
        <v>447</v>
      </c>
      <c r="T85" s="51"/>
      <c r="U85" s="80" t="s">
        <v>467</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5" customHeight="1" x14ac:dyDescent="0.2">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6"/>
      <c r="T86" s="51"/>
      <c r="U86" s="80" t="s">
        <v>467</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7" x14ac:dyDescent="0.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6"/>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ht="15" x14ac:dyDescent="0.2">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6"/>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ht="15" x14ac:dyDescent="0.2">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6"/>
      <c r="T89" s="51"/>
      <c r="U89" s="80"/>
      <c r="V89" s="84"/>
      <c r="W89" s="84"/>
      <c r="X89" s="80"/>
      <c r="Y89" s="83"/>
      <c r="Z89" s="83"/>
      <c r="AA89" s="80"/>
      <c r="AB89" s="83"/>
      <c r="AC89" s="83"/>
      <c r="AD89" s="83"/>
      <c r="AE89" s="80"/>
    </row>
    <row r="90" spans="1:34" s="35" customFormat="1" ht="30" customHeight="1" x14ac:dyDescent="0.15">
      <c r="A90" s="55">
        <v>221.321</v>
      </c>
      <c r="B90" s="40">
        <f t="shared" si="0"/>
        <v>5</v>
      </c>
      <c r="C90" s="58" t="s">
        <v>135</v>
      </c>
      <c r="D90" s="41" t="str">
        <f t="shared" si="1"/>
        <v xml:space="preserve">                              In Vessel Shield Materials</v>
      </c>
      <c r="E90" s="41" t="s">
        <v>341</v>
      </c>
      <c r="F90" s="41" t="s">
        <v>482</v>
      </c>
      <c r="G90" s="41" t="s">
        <v>186</v>
      </c>
      <c r="H90" s="45">
        <f>MARVEL_Cost!C30</f>
        <v>647990.6</v>
      </c>
      <c r="I90" s="63">
        <f>I78</f>
        <v>14285.714285714286</v>
      </c>
      <c r="J90" s="51" t="s">
        <v>174</v>
      </c>
      <c r="K90" s="61" t="s">
        <v>484</v>
      </c>
      <c r="L90" s="51">
        <f>L78</f>
        <v>28</v>
      </c>
      <c r="M90" s="51" t="s">
        <v>173</v>
      </c>
      <c r="N90" s="51">
        <v>1</v>
      </c>
      <c r="O90" s="68">
        <v>2024</v>
      </c>
      <c r="P90" s="51" t="s">
        <v>73</v>
      </c>
      <c r="Q90" s="61" t="s">
        <v>175</v>
      </c>
      <c r="R90" s="61"/>
      <c r="S90" s="96"/>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x14ac:dyDescent="0.15">
      <c r="A91" s="55">
        <v>221.322</v>
      </c>
      <c r="B91" s="40">
        <f t="shared" si="0"/>
        <v>5</v>
      </c>
      <c r="C91" s="58" t="s">
        <v>136</v>
      </c>
      <c r="D91" s="41" t="str">
        <f t="shared" si="1"/>
        <v xml:space="preserve">                              Out The Vessel Shield Materials</v>
      </c>
      <c r="E91" s="41" t="s">
        <v>341</v>
      </c>
      <c r="F91" s="41" t="s">
        <v>483</v>
      </c>
      <c r="G91" s="41" t="s">
        <v>331</v>
      </c>
      <c r="H91" s="45"/>
      <c r="I91" s="63">
        <v>20</v>
      </c>
      <c r="J91" s="51" t="s">
        <v>174</v>
      </c>
      <c r="K91" s="61" t="s">
        <v>485</v>
      </c>
      <c r="L91" s="51">
        <f>'Design Variables'!B43</f>
        <v>925.3</v>
      </c>
      <c r="M91" s="51" t="s">
        <v>173</v>
      </c>
      <c r="N91" s="51">
        <v>1</v>
      </c>
      <c r="O91" s="68">
        <v>2024</v>
      </c>
      <c r="P91" s="51" t="s">
        <v>73</v>
      </c>
      <c r="Q91" s="61" t="s">
        <v>175</v>
      </c>
      <c r="R91" s="61"/>
      <c r="S91" s="96"/>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x14ac:dyDescent="0.2">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x14ac:dyDescent="0.2">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x14ac:dyDescent="0.2">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ht="15" x14ac:dyDescent="0.2">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x14ac:dyDescent="0.2">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2" t="s">
        <v>448</v>
      </c>
      <c r="S96" s="100" t="s">
        <v>344</v>
      </c>
      <c r="T96" s="92"/>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9" x14ac:dyDescent="0.2">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2"/>
      <c r="S97" s="101"/>
      <c r="T97" s="92"/>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99" x14ac:dyDescent="0.2">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506</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x14ac:dyDescent="0.2">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ht="15" x14ac:dyDescent="0.2">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x14ac:dyDescent="0.2">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x14ac:dyDescent="0.2">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x14ac:dyDescent="0.2">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x14ac:dyDescent="0.2">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x14ac:dyDescent="0.2">
      <c r="A105" s="55">
        <v>222.5</v>
      </c>
      <c r="B105" s="40">
        <f t="shared" si="47"/>
        <v>3</v>
      </c>
      <c r="C105" s="58" t="s">
        <v>494</v>
      </c>
      <c r="D105" s="41" t="str">
        <f t="shared" si="48"/>
        <v xml:space="preserve">                  Initial Coolant Inventory</v>
      </c>
      <c r="E105" s="41" t="s">
        <v>341</v>
      </c>
      <c r="F105" s="41" t="s">
        <v>495</v>
      </c>
      <c r="G105" s="41" t="s">
        <v>496</v>
      </c>
      <c r="H105" s="45"/>
      <c r="I105" s="63">
        <v>170</v>
      </c>
      <c r="J105" s="51" t="s">
        <v>174</v>
      </c>
      <c r="K105" s="61" t="s">
        <v>500</v>
      </c>
      <c r="L105" s="51"/>
      <c r="M105" s="51" t="s">
        <v>173</v>
      </c>
      <c r="N105" s="51"/>
      <c r="O105" s="68">
        <v>2024</v>
      </c>
      <c r="P105" s="51" t="s">
        <v>74</v>
      </c>
      <c r="Q105" s="61" t="s">
        <v>498</v>
      </c>
      <c r="R105" s="65" t="s">
        <v>498</v>
      </c>
      <c r="S105" s="87" t="s">
        <v>497</v>
      </c>
      <c r="T105" s="51" t="s">
        <v>499</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x14ac:dyDescent="0.2">
      <c r="A106" s="55">
        <v>222.6</v>
      </c>
      <c r="B106" s="40">
        <f t="shared" si="47"/>
        <v>3</v>
      </c>
      <c r="C106" s="58" t="s">
        <v>509</v>
      </c>
      <c r="D106" s="41" t="str">
        <f t="shared" si="48"/>
        <v xml:space="preserve">                  Integrated Heat Transfer Vessel</v>
      </c>
      <c r="E106" s="41"/>
      <c r="F106" s="41"/>
      <c r="G106" s="41"/>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x14ac:dyDescent="0.2">
      <c r="A107" s="55">
        <v>222.61</v>
      </c>
      <c r="B107" s="40">
        <f t="shared" si="47"/>
        <v>4</v>
      </c>
      <c r="C107" s="58" t="s">
        <v>509</v>
      </c>
      <c r="D107" s="41" t="str">
        <f t="shared" si="48"/>
        <v xml:space="preserve">                        Integrated Heat Transfer Vessel</v>
      </c>
      <c r="E107" s="41" t="s">
        <v>341</v>
      </c>
      <c r="F107" s="41" t="s">
        <v>351</v>
      </c>
      <c r="G107" s="41" t="s">
        <v>354</v>
      </c>
      <c r="H107" s="45"/>
      <c r="I107" s="63">
        <v>50</v>
      </c>
      <c r="J107" s="51" t="s">
        <v>174</v>
      </c>
      <c r="K107" s="61" t="s">
        <v>511</v>
      </c>
      <c r="L107" s="51"/>
      <c r="M107" s="51" t="s">
        <v>173</v>
      </c>
      <c r="N107" s="51"/>
      <c r="O107" s="68">
        <v>2004</v>
      </c>
      <c r="P107" s="51" t="s">
        <v>77</v>
      </c>
      <c r="Q107" s="61" t="s">
        <v>359</v>
      </c>
      <c r="R107" s="65" t="s">
        <v>360</v>
      </c>
      <c r="S107" s="87"/>
      <c r="T107" s="106" t="s">
        <v>510</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x14ac:dyDescent="0.2">
      <c r="A108" s="55">
        <v>222.62</v>
      </c>
      <c r="B108" s="40">
        <f t="shared" si="47"/>
        <v>4</v>
      </c>
      <c r="C108" s="58" t="s">
        <v>508</v>
      </c>
      <c r="D108" s="41" t="str">
        <f t="shared" si="48"/>
        <v xml:space="preserve">                        Integrated Heat Transfer System Support</v>
      </c>
      <c r="E108" s="41" t="s">
        <v>341</v>
      </c>
      <c r="F108" s="41" t="s">
        <v>351</v>
      </c>
      <c r="G108" s="41" t="s">
        <v>354</v>
      </c>
      <c r="H108" s="45"/>
      <c r="I108" s="63">
        <f>3171011/L108</f>
        <v>8.1938268733850137</v>
      </c>
      <c r="J108" s="51" t="s">
        <v>174</v>
      </c>
      <c r="K108" s="61" t="s">
        <v>511</v>
      </c>
      <c r="L108" s="51">
        <v>387000</v>
      </c>
      <c r="M108" s="51" t="s">
        <v>173</v>
      </c>
      <c r="N108" s="51">
        <v>0.85</v>
      </c>
      <c r="O108" s="68">
        <v>2018</v>
      </c>
      <c r="P108" s="51" t="s">
        <v>77</v>
      </c>
      <c r="Q108" s="61" t="s">
        <v>398</v>
      </c>
      <c r="R108" s="65" t="s">
        <v>360</v>
      </c>
      <c r="S108" s="87"/>
      <c r="T108" s="107"/>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ht="15" x14ac:dyDescent="0.2">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15" x14ac:dyDescent="0.2">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x14ac:dyDescent="0.2">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x14ac:dyDescent="0.2">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x14ac:dyDescent="0.2">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x14ac:dyDescent="0.2">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43" x14ac:dyDescent="0.2">
      <c r="A115" s="55">
        <v>227</v>
      </c>
      <c r="B115" s="40">
        <f t="shared" ref="B115:B164" si="53">IF(ISNUMBER(A115),
    IF(AND(A115=INT(A115), MOD(A115, 10) = 0), 0,
        IF(AND(A115=INT(A115), LEN(A115)=2), 1,
            IF(AND(A115=INT(A115), LEN(A115)=3), 2,
                LEN(A115) - FIND(".", A115) + 2)
        )
    ),
"")</f>
        <v>2</v>
      </c>
      <c r="C115" s="58" t="s">
        <v>20</v>
      </c>
      <c r="D115" s="41" t="str">
        <f t="shared" ref="D115:D164"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ht="15" x14ac:dyDescent="0.2">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ht="15" x14ac:dyDescent="0.2">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ht="15" x14ac:dyDescent="0.2">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5" x14ac:dyDescent="0.2">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467</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43" x14ac:dyDescent="0.2">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ht="15" x14ac:dyDescent="0.2">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ht="15" x14ac:dyDescent="0.2">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102" t="s">
        <v>427</v>
      </c>
      <c r="R122" s="102" t="s">
        <v>365</v>
      </c>
      <c r="S122" s="51"/>
      <c r="T122" s="51"/>
      <c r="U122" s="80" t="s">
        <v>467</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ht="15" x14ac:dyDescent="0.2">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102"/>
      <c r="R123" s="102"/>
      <c r="S123" s="51"/>
      <c r="T123" s="51"/>
      <c r="U123" s="80" t="s">
        <v>467</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ht="15" x14ac:dyDescent="0.2">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102"/>
      <c r="R124" s="102"/>
      <c r="S124" s="51"/>
      <c r="T124" s="51"/>
      <c r="U124" s="80" t="s">
        <v>467</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ht="15" x14ac:dyDescent="0.2">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102"/>
      <c r="R125" s="102"/>
      <c r="S125" s="51"/>
      <c r="T125" s="51"/>
      <c r="U125" s="80" t="s">
        <v>467</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15" x14ac:dyDescent="0.2">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102"/>
      <c r="R126" s="102"/>
      <c r="S126" s="51"/>
      <c r="T126" s="51"/>
      <c r="U126" s="80" t="s">
        <v>467</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ht="15" x14ac:dyDescent="0.2">
      <c r="A127" s="39">
        <v>256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102"/>
      <c r="R127" s="102"/>
      <c r="S127" s="51"/>
      <c r="T127" s="51"/>
      <c r="U127" s="80" t="s">
        <v>467</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ht="15" x14ac:dyDescent="0.2">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25" customHeight="1" x14ac:dyDescent="0.2">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2" t="s">
        <v>369</v>
      </c>
      <c r="R129" s="92"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ht="15" x14ac:dyDescent="0.2">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2"/>
      <c r="R130" s="92"/>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ht="15" x14ac:dyDescent="0.2">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2"/>
      <c r="R131" s="92"/>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15" x14ac:dyDescent="0.2">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2"/>
      <c r="R132" s="92"/>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15" x14ac:dyDescent="0.2">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2"/>
      <c r="R133" s="92"/>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x14ac:dyDescent="0.2">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ht="15" x14ac:dyDescent="0.2">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9" customHeight="1" x14ac:dyDescent="0.2">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15" x14ac:dyDescent="0.2">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ht="15" x14ac:dyDescent="0.2">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x14ac:dyDescent="0.2">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ht="15" x14ac:dyDescent="0.2">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ht="15" x14ac:dyDescent="0.2">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ht="15" x14ac:dyDescent="0.2">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ht="15" x14ac:dyDescent="0.2">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ht="15" x14ac:dyDescent="0.2">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ht="15" x14ac:dyDescent="0.2">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ht="15" x14ac:dyDescent="0.2">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ht="15" x14ac:dyDescent="0.2">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1" customHeight="1" x14ac:dyDescent="0.2">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4" si="57">0.9*$H148</f>
        <v>0</v>
      </c>
      <c r="W148" s="84">
        <f t="shared" ref="W148:W164" si="58">1.5*H148</f>
        <v>0</v>
      </c>
      <c r="X148" s="80" t="s">
        <v>451</v>
      </c>
      <c r="Y148" s="83">
        <f t="shared" ref="Y148:Y164" si="59">0.9*I148</f>
        <v>160650</v>
      </c>
      <c r="Z148" s="83">
        <f t="shared" ref="Z148:Z164" si="60">1.3*I148</f>
        <v>232050</v>
      </c>
      <c r="AA148" s="80" t="s">
        <v>451</v>
      </c>
      <c r="AB148" s="83" t="s">
        <v>475</v>
      </c>
      <c r="AC148" s="83" t="s">
        <v>476</v>
      </c>
      <c r="AD148" s="83" t="s">
        <v>477</v>
      </c>
      <c r="AE148" s="80" t="s">
        <v>452</v>
      </c>
    </row>
    <row r="149" spans="1:31" ht="30" customHeight="1" x14ac:dyDescent="0.2">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5" x14ac:dyDescent="0.2">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ht="15" x14ac:dyDescent="0.2">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57" x14ac:dyDescent="0.2">
      <c r="A152" s="39">
        <v>721</v>
      </c>
      <c r="B152" s="40">
        <f t="shared" si="53"/>
        <v>2</v>
      </c>
      <c r="C152" s="58" t="s">
        <v>495</v>
      </c>
      <c r="D152" s="41" t="str">
        <f t="shared" si="54"/>
        <v xml:space="preserve">            Coolant</v>
      </c>
      <c r="E152" s="41" t="s">
        <v>342</v>
      </c>
      <c r="F152" s="41" t="s">
        <v>351</v>
      </c>
      <c r="G152" s="41" t="s">
        <v>354</v>
      </c>
      <c r="H152" s="45"/>
      <c r="I152" s="63">
        <v>170</v>
      </c>
      <c r="J152" s="51" t="s">
        <v>174</v>
      </c>
      <c r="K152" s="61" t="s">
        <v>500</v>
      </c>
      <c r="L152" s="51"/>
      <c r="M152" s="51" t="s">
        <v>173</v>
      </c>
      <c r="N152" s="51"/>
      <c r="O152" s="68">
        <v>2024</v>
      </c>
      <c r="P152" s="51" t="s">
        <v>74</v>
      </c>
      <c r="Q152" s="61" t="s">
        <v>498</v>
      </c>
      <c r="R152" s="65" t="s">
        <v>498</v>
      </c>
      <c r="S152" s="87" t="s">
        <v>497</v>
      </c>
      <c r="T152" s="51" t="s">
        <v>499</v>
      </c>
      <c r="U152" s="80" t="s">
        <v>468</v>
      </c>
      <c r="V152" s="84">
        <f t="shared" ref="V152" si="61">0.9*$H152</f>
        <v>0</v>
      </c>
      <c r="W152" s="84">
        <f t="shared" ref="W152" si="62">1.5*H152</f>
        <v>0</v>
      </c>
      <c r="X152" s="80" t="s">
        <v>451</v>
      </c>
      <c r="Y152" s="83">
        <f t="shared" ref="Y152" si="63">0.9*I152</f>
        <v>153</v>
      </c>
      <c r="Z152" s="83">
        <f t="shared" ref="Z152" si="64">1.3*I152</f>
        <v>221</v>
      </c>
      <c r="AA152" s="80" t="s">
        <v>451</v>
      </c>
      <c r="AB152" s="83" t="s">
        <v>475</v>
      </c>
      <c r="AC152" s="83" t="s">
        <v>476</v>
      </c>
      <c r="AD152" s="83" t="s">
        <v>477</v>
      </c>
      <c r="AE152" s="80" t="s">
        <v>452</v>
      </c>
    </row>
    <row r="153" spans="1:31" ht="127" x14ac:dyDescent="0.2">
      <c r="A153" s="39">
        <v>75</v>
      </c>
      <c r="B153" s="40">
        <f t="shared" si="53"/>
        <v>1</v>
      </c>
      <c r="C153" s="58" t="s">
        <v>41</v>
      </c>
      <c r="D153" s="41" t="str">
        <f t="shared" si="54"/>
        <v xml:space="preserve">      Capital Plant Expenditures</v>
      </c>
      <c r="E153" s="41"/>
      <c r="F153" s="41"/>
      <c r="G153" s="41"/>
      <c r="H153" s="45"/>
      <c r="I153" s="63"/>
      <c r="J153" s="51"/>
      <c r="K153" s="61"/>
      <c r="L153" s="51"/>
      <c r="M153" s="51"/>
      <c r="N153" s="51"/>
      <c r="O153" s="68"/>
      <c r="P153" s="51"/>
      <c r="Q153" s="61" t="s">
        <v>504</v>
      </c>
      <c r="R153" s="61" t="s">
        <v>504</v>
      </c>
      <c r="S153" s="51"/>
      <c r="T153" s="61" t="s">
        <v>505</v>
      </c>
      <c r="U153" s="80"/>
      <c r="V153" s="84"/>
      <c r="W153" s="84"/>
      <c r="X153" s="80"/>
      <c r="Y153" s="83"/>
      <c r="Z153" s="83"/>
      <c r="AA153" s="80"/>
      <c r="AB153" s="83"/>
      <c r="AC153" s="83"/>
      <c r="AD153" s="83"/>
      <c r="AE153" s="80"/>
    </row>
    <row r="154" spans="1:31" ht="12.75" customHeight="1" x14ac:dyDescent="0.2">
      <c r="A154" s="39">
        <v>751</v>
      </c>
      <c r="B154" s="40">
        <f t="shared" si="53"/>
        <v>2</v>
      </c>
      <c r="C154" s="58" t="s">
        <v>512</v>
      </c>
      <c r="D154" s="41" t="str">
        <f t="shared" si="54"/>
        <v xml:space="preserve">            Annualized Vessel Replacements</v>
      </c>
      <c r="E154" s="41"/>
      <c r="F154" s="41"/>
      <c r="G154" s="41"/>
      <c r="H154" s="45"/>
      <c r="I154" s="63"/>
      <c r="J154" s="51"/>
      <c r="K154" s="61"/>
      <c r="L154" s="51"/>
      <c r="M154" s="51"/>
      <c r="N154" s="51"/>
      <c r="O154" s="68"/>
      <c r="P154" s="51"/>
      <c r="Q154" s="106" t="s">
        <v>504</v>
      </c>
      <c r="R154" s="106" t="s">
        <v>504</v>
      </c>
      <c r="S154" s="51"/>
      <c r="T154" s="106" t="s">
        <v>505</v>
      </c>
      <c r="U154" s="80"/>
      <c r="V154" s="84"/>
      <c r="W154" s="84"/>
      <c r="X154" s="80"/>
      <c r="Y154" s="83"/>
      <c r="Z154" s="83"/>
      <c r="AA154" s="80"/>
      <c r="AB154" s="83"/>
      <c r="AC154" s="83"/>
      <c r="AD154" s="83"/>
      <c r="AE154" s="80"/>
    </row>
    <row r="155" spans="1:31" ht="15" x14ac:dyDescent="0.2">
      <c r="A155" s="39">
        <v>752</v>
      </c>
      <c r="B155" s="40">
        <f t="shared" si="53"/>
        <v>2</v>
      </c>
      <c r="C155" s="58" t="s">
        <v>513</v>
      </c>
      <c r="D155" s="41" t="str">
        <f t="shared" si="54"/>
        <v xml:space="preserve">            Annualized Moderator Replacements</v>
      </c>
      <c r="E155" s="41"/>
      <c r="F155" s="41"/>
      <c r="G155" s="41"/>
      <c r="H155" s="45"/>
      <c r="I155" s="63"/>
      <c r="J155" s="51"/>
      <c r="K155" s="61"/>
      <c r="L155" s="51"/>
      <c r="M155" s="51"/>
      <c r="N155" s="51"/>
      <c r="O155" s="68"/>
      <c r="P155" s="51"/>
      <c r="Q155" s="108"/>
      <c r="R155" s="108"/>
      <c r="S155" s="51"/>
      <c r="T155" s="108"/>
      <c r="U155" s="80"/>
      <c r="V155" s="84"/>
      <c r="W155" s="84"/>
      <c r="X155" s="80"/>
      <c r="Y155" s="83"/>
      <c r="Z155" s="83"/>
      <c r="AA155" s="80"/>
      <c r="AB155" s="83"/>
      <c r="AC155" s="83"/>
      <c r="AD155" s="83"/>
      <c r="AE155" s="80"/>
    </row>
    <row r="156" spans="1:31" ht="15" x14ac:dyDescent="0.2">
      <c r="A156" s="39">
        <v>753</v>
      </c>
      <c r="B156" s="40">
        <f t="shared" si="53"/>
        <v>2</v>
      </c>
      <c r="C156" s="58" t="s">
        <v>514</v>
      </c>
      <c r="D156" s="41" t="str">
        <f t="shared" si="54"/>
        <v xml:space="preserve">            Annualized Reflector Replacements</v>
      </c>
      <c r="E156" s="41"/>
      <c r="F156" s="41"/>
      <c r="G156" s="41"/>
      <c r="H156" s="45"/>
      <c r="I156" s="63"/>
      <c r="J156" s="51"/>
      <c r="K156" s="61"/>
      <c r="L156" s="51"/>
      <c r="M156" s="51"/>
      <c r="N156" s="51"/>
      <c r="O156" s="68"/>
      <c r="P156" s="51"/>
      <c r="Q156" s="108"/>
      <c r="R156" s="108"/>
      <c r="S156" s="51"/>
      <c r="T156" s="108"/>
      <c r="U156" s="80"/>
      <c r="V156" s="84"/>
      <c r="W156" s="84"/>
      <c r="X156" s="80"/>
      <c r="Y156" s="83"/>
      <c r="Z156" s="83"/>
      <c r="AA156" s="80"/>
      <c r="AB156" s="83"/>
      <c r="AC156" s="83"/>
      <c r="AD156" s="83"/>
      <c r="AE156" s="80"/>
    </row>
    <row r="157" spans="1:31" ht="29" x14ac:dyDescent="0.2">
      <c r="A157" s="39">
        <v>754</v>
      </c>
      <c r="B157" s="40">
        <f t="shared" si="53"/>
        <v>2</v>
      </c>
      <c r="C157" s="58" t="s">
        <v>515</v>
      </c>
      <c r="D157" s="41" t="str">
        <f t="shared" si="54"/>
        <v xml:space="preserve">            Annualized Reactivity Control Replacements</v>
      </c>
      <c r="E157" s="41"/>
      <c r="F157" s="41"/>
      <c r="G157" s="41"/>
      <c r="H157" s="45"/>
      <c r="I157" s="63"/>
      <c r="J157" s="51"/>
      <c r="K157" s="61"/>
      <c r="L157" s="51"/>
      <c r="M157" s="51"/>
      <c r="N157" s="51"/>
      <c r="O157" s="68"/>
      <c r="P157" s="51"/>
      <c r="Q157" s="108"/>
      <c r="R157" s="108"/>
      <c r="S157" s="51"/>
      <c r="T157" s="108"/>
      <c r="U157" s="80"/>
      <c r="V157" s="84"/>
      <c r="W157" s="84"/>
      <c r="X157" s="80"/>
      <c r="Y157" s="83"/>
      <c r="Z157" s="83"/>
      <c r="AA157" s="80"/>
      <c r="AB157" s="83"/>
      <c r="AC157" s="83"/>
      <c r="AD157" s="83"/>
      <c r="AE157" s="80"/>
    </row>
    <row r="158" spans="1:31" ht="29" x14ac:dyDescent="0.2">
      <c r="A158" s="39">
        <v>755</v>
      </c>
      <c r="B158" s="40">
        <f t="shared" si="53"/>
        <v>2</v>
      </c>
      <c r="C158" s="58" t="s">
        <v>516</v>
      </c>
      <c r="D158" s="41" t="str">
        <f t="shared" si="54"/>
        <v xml:space="preserve">            Annualized Integrated Heat Transfer System Replacements</v>
      </c>
      <c r="E158" s="41"/>
      <c r="F158" s="41"/>
      <c r="G158" s="41"/>
      <c r="H158" s="45"/>
      <c r="I158" s="63"/>
      <c r="J158" s="51"/>
      <c r="K158" s="61"/>
      <c r="L158" s="51"/>
      <c r="M158" s="51"/>
      <c r="N158" s="51"/>
      <c r="O158" s="68"/>
      <c r="P158" s="51"/>
      <c r="Q158" s="108"/>
      <c r="R158" s="108"/>
      <c r="S158" s="51"/>
      <c r="T158" s="108"/>
      <c r="U158" s="80"/>
      <c r="V158" s="84"/>
      <c r="W158" s="84"/>
      <c r="X158" s="80"/>
      <c r="Y158" s="83"/>
      <c r="Z158" s="83"/>
      <c r="AA158" s="80"/>
      <c r="AB158" s="83"/>
      <c r="AC158" s="83"/>
      <c r="AD158" s="83"/>
      <c r="AE158" s="80"/>
    </row>
    <row r="159" spans="1:31" ht="25.5" customHeight="1" x14ac:dyDescent="0.2">
      <c r="A159" s="39">
        <v>759</v>
      </c>
      <c r="B159" s="40">
        <f t="shared" si="53"/>
        <v>2</v>
      </c>
      <c r="C159" s="58" t="s">
        <v>517</v>
      </c>
      <c r="D159" s="41" t="str">
        <f t="shared" si="54"/>
        <v xml:space="preserve">            Annualized Misc. Replacements</v>
      </c>
      <c r="E159" s="41"/>
      <c r="F159" s="41"/>
      <c r="G159" s="41"/>
      <c r="H159" s="45"/>
      <c r="I159" s="63"/>
      <c r="J159" s="51"/>
      <c r="K159" s="61"/>
      <c r="L159" s="51"/>
      <c r="M159" s="51"/>
      <c r="N159" s="51"/>
      <c r="O159" s="68"/>
      <c r="P159" s="51"/>
      <c r="Q159" s="107"/>
      <c r="R159" s="107"/>
      <c r="S159" s="51"/>
      <c r="T159" s="107"/>
      <c r="U159" s="80"/>
      <c r="V159" s="84"/>
      <c r="W159" s="84"/>
      <c r="X159" s="80"/>
      <c r="Y159" s="83"/>
      <c r="Z159" s="83"/>
      <c r="AA159" s="80"/>
      <c r="AB159" s="83"/>
      <c r="AC159" s="83"/>
      <c r="AD159" s="83"/>
      <c r="AE159" s="80"/>
    </row>
    <row r="160" spans="1:31" ht="30" customHeight="1" x14ac:dyDescent="0.2">
      <c r="A160" s="39">
        <v>78</v>
      </c>
      <c r="B160" s="40">
        <f t="shared" ref="B160" si="65">IF(ISNUMBER(A160),
    IF(AND(A160=INT(A160), MOD(A160, 10) = 0), 0,
        IF(AND(A160=INT(A160), LEN(A160)=2), 1,
            IF(AND(A160=INT(A160), LEN(A160)=3), 2,
                LEN(A160) - FIND(".", A160) + 2)
        )
    ),
"")</f>
        <v>1</v>
      </c>
      <c r="C160" s="58" t="s">
        <v>42</v>
      </c>
      <c r="D160" s="41" t="str">
        <f t="shared" ref="D160" si="66">REPT("   ", B160*2) &amp; C160</f>
        <v xml:space="preserve">      Annualized Decommissioning Cost</v>
      </c>
      <c r="E160" s="41"/>
      <c r="F160" s="41"/>
      <c r="G160" s="41"/>
      <c r="H160" s="45"/>
      <c r="I160" s="75"/>
      <c r="J160" s="51"/>
      <c r="K160" s="47"/>
      <c r="L160" s="51"/>
      <c r="M160" s="51"/>
      <c r="N160" s="51"/>
      <c r="O160" s="68"/>
      <c r="P160" s="76"/>
      <c r="Q160" s="61"/>
      <c r="R160" s="61"/>
      <c r="S160" s="51"/>
      <c r="T160" s="61" t="s">
        <v>503</v>
      </c>
      <c r="U160" s="80"/>
      <c r="V160" s="84"/>
      <c r="W160" s="84"/>
      <c r="X160" s="80"/>
      <c r="Y160" s="83"/>
      <c r="Z160" s="83"/>
      <c r="AA160" s="80"/>
      <c r="AB160" s="83"/>
      <c r="AC160" s="83"/>
      <c r="AD160" s="83"/>
      <c r="AE160" s="80"/>
    </row>
    <row r="161" spans="1:31" ht="15" x14ac:dyDescent="0.2">
      <c r="A161" s="39">
        <v>80</v>
      </c>
      <c r="B161" s="40">
        <f t="shared" si="53"/>
        <v>0</v>
      </c>
      <c r="C161" s="74" t="s">
        <v>43</v>
      </c>
      <c r="D161" s="41" t="str">
        <f t="shared" si="54"/>
        <v>Annualized Fuel Cost</v>
      </c>
      <c r="E161" s="41"/>
      <c r="F161" s="41"/>
      <c r="G161" s="41"/>
      <c r="H161" s="42"/>
      <c r="I161" s="42"/>
      <c r="J161" s="40"/>
      <c r="K161" s="43"/>
      <c r="L161" s="40"/>
      <c r="M161" s="40"/>
      <c r="N161" s="40"/>
      <c r="O161" s="42"/>
      <c r="P161" s="40"/>
      <c r="Q161" s="43"/>
      <c r="R161" s="40"/>
      <c r="S161" s="40"/>
      <c r="T161" s="40"/>
      <c r="U161" s="80"/>
      <c r="V161" s="84"/>
      <c r="W161" s="84"/>
      <c r="X161" s="80"/>
      <c r="Y161" s="83"/>
      <c r="Z161" s="83"/>
      <c r="AA161" s="80"/>
      <c r="AB161" s="83"/>
      <c r="AC161" s="83"/>
      <c r="AD161" s="83"/>
      <c r="AE161" s="80"/>
    </row>
    <row r="162" spans="1:31" ht="85" x14ac:dyDescent="0.2">
      <c r="A162" s="39">
        <v>81</v>
      </c>
      <c r="B162" s="40">
        <f t="shared" si="53"/>
        <v>1</v>
      </c>
      <c r="C162" s="58" t="s">
        <v>44</v>
      </c>
      <c r="D162" s="41" t="str">
        <f t="shared" si="54"/>
        <v xml:space="preserve">      Refueling Operations</v>
      </c>
      <c r="E162" s="41" t="s">
        <v>342</v>
      </c>
      <c r="F162" s="41"/>
      <c r="G162" s="41"/>
      <c r="H162" s="45"/>
      <c r="I162" s="63">
        <v>178500</v>
      </c>
      <c r="J162" s="51" t="s">
        <v>383</v>
      </c>
      <c r="K162" s="61" t="s">
        <v>384</v>
      </c>
      <c r="L162" s="51"/>
      <c r="M162" s="51"/>
      <c r="N162" s="51">
        <v>1</v>
      </c>
      <c r="O162" s="68">
        <v>2024</v>
      </c>
      <c r="P162" s="76" t="s">
        <v>72</v>
      </c>
      <c r="Q162" s="61"/>
      <c r="R162" s="61" t="s">
        <v>385</v>
      </c>
      <c r="S162" s="51"/>
      <c r="T162" s="51"/>
      <c r="U162" s="80" t="s">
        <v>468</v>
      </c>
      <c r="V162" s="84">
        <f t="shared" si="57"/>
        <v>0</v>
      </c>
      <c r="W162" s="84">
        <f t="shared" si="58"/>
        <v>0</v>
      </c>
      <c r="X162" s="80" t="s">
        <v>451</v>
      </c>
      <c r="Y162" s="83">
        <f t="shared" si="59"/>
        <v>160650</v>
      </c>
      <c r="Z162" s="83">
        <f t="shared" si="60"/>
        <v>232050</v>
      </c>
      <c r="AA162" s="80" t="s">
        <v>451</v>
      </c>
      <c r="AB162" s="83" t="s">
        <v>475</v>
      </c>
      <c r="AC162" s="83" t="s">
        <v>476</v>
      </c>
      <c r="AD162" s="83" t="s">
        <v>477</v>
      </c>
      <c r="AE162" s="80" t="s">
        <v>452</v>
      </c>
    </row>
    <row r="163" spans="1:31" ht="15" x14ac:dyDescent="0.2">
      <c r="A163" s="39">
        <v>82</v>
      </c>
      <c r="B163" s="40">
        <f t="shared" si="53"/>
        <v>1</v>
      </c>
      <c r="C163" s="58" t="s">
        <v>45</v>
      </c>
      <c r="D163" s="41" t="str">
        <f t="shared" si="54"/>
        <v xml:space="preserve">      Additional Nuclear Fuel</v>
      </c>
      <c r="E163" s="41"/>
      <c r="F163" s="41"/>
      <c r="G163" s="41"/>
      <c r="H163" s="45"/>
      <c r="I163" s="63"/>
      <c r="J163" s="51"/>
      <c r="K163" s="61"/>
      <c r="L163" s="51"/>
      <c r="M163" s="51"/>
      <c r="N163" s="51"/>
      <c r="O163" s="68"/>
      <c r="P163" s="51"/>
      <c r="Q163" s="61"/>
      <c r="R163" s="51"/>
      <c r="S163" s="51"/>
      <c r="T163" s="51"/>
      <c r="U163" s="80"/>
      <c r="V163" s="84"/>
      <c r="W163" s="84"/>
      <c r="X163" s="80"/>
      <c r="Y163" s="83"/>
      <c r="Z163" s="83"/>
      <c r="AA163" s="80"/>
      <c r="AB163" s="83"/>
      <c r="AC163" s="83"/>
      <c r="AD163" s="83"/>
      <c r="AE163" s="80"/>
    </row>
    <row r="164" spans="1:31" ht="29" x14ac:dyDescent="0.2">
      <c r="A164" s="39">
        <v>83</v>
      </c>
      <c r="B164" s="40">
        <f t="shared" si="53"/>
        <v>1</v>
      </c>
      <c r="C164" s="58" t="s">
        <v>46</v>
      </c>
      <c r="D164" s="41" t="str">
        <f t="shared" si="54"/>
        <v xml:space="preserve">      Spent Fuel Management</v>
      </c>
      <c r="E164" s="41" t="s">
        <v>341</v>
      </c>
      <c r="F164" s="41"/>
      <c r="G164" s="41"/>
      <c r="H164" s="45"/>
      <c r="I164" s="63">
        <v>1</v>
      </c>
      <c r="J164" s="51" t="s">
        <v>396</v>
      </c>
      <c r="K164" s="61" t="s">
        <v>397</v>
      </c>
      <c r="L164" s="51"/>
      <c r="M164" s="51"/>
      <c r="N164" s="51">
        <v>1</v>
      </c>
      <c r="O164" s="68">
        <v>2024</v>
      </c>
      <c r="P164" s="51" t="s">
        <v>77</v>
      </c>
      <c r="Q164" s="61"/>
      <c r="R164" s="51"/>
      <c r="S164" s="51"/>
      <c r="T164" s="51"/>
      <c r="U164" s="80" t="s">
        <v>468</v>
      </c>
      <c r="V164" s="84">
        <f t="shared" si="57"/>
        <v>0</v>
      </c>
      <c r="W164" s="84">
        <f t="shared" si="58"/>
        <v>0</v>
      </c>
      <c r="X164" s="80" t="s">
        <v>451</v>
      </c>
      <c r="Y164" s="83">
        <f t="shared" si="59"/>
        <v>0.9</v>
      </c>
      <c r="Z164" s="83">
        <f t="shared" si="60"/>
        <v>1.3</v>
      </c>
      <c r="AA164" s="80" t="s">
        <v>451</v>
      </c>
      <c r="AB164" s="83" t="s">
        <v>475</v>
      </c>
      <c r="AC164" s="83" t="s">
        <v>476</v>
      </c>
      <c r="AD164" s="83" t="s">
        <v>477</v>
      </c>
      <c r="AE164" s="80" t="s">
        <v>452</v>
      </c>
    </row>
  </sheetData>
  <autoFilter ref="A1:Z164" xr:uid="{F5330BDA-7164-B946-A942-FFAE4F744BBA}"/>
  <mergeCells count="54">
    <mergeCell ref="T107:T108"/>
    <mergeCell ref="R154:R159"/>
    <mergeCell ref="Q154:Q159"/>
    <mergeCell ref="T154:T159"/>
    <mergeCell ref="Q138:Q141"/>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99:T99 S101:T106 S107:S108 A111:Q112 S111:T112 A122:B127 S122:T127 A128:T128 L129:T129 L130:P130 S130:T134 I131:P131 A134:R134 R138:T143 A144:T147 A148:H149 A150:J152 S152:T152 A96:F98">
    <cfRule type="expression" dxfId="107" priority="228">
      <formula>$B96&lt;2</formula>
    </cfRule>
    <cfRule type="expression" dxfId="106" priority="226">
      <formula>$B96=3</formula>
    </cfRule>
    <cfRule type="expression" dxfId="105" priority="227">
      <formula>$B96=2</formula>
    </cfRule>
  </conditionalFormatting>
  <conditionalFormatting sqref="A81:K81 A1:AE52 A111:Q112 S111:T112 A150:J152 S152:T152">
    <cfRule type="expression" dxfId="104" priority="22">
      <formula>$B1=0</formula>
    </cfRule>
  </conditionalFormatting>
  <conditionalFormatting sqref="A132:P133">
    <cfRule type="expression" dxfId="103" priority="175">
      <formula>$B132=2</formula>
    </cfRule>
    <cfRule type="expression" dxfId="102" priority="174">
      <formula>$B132=3</formula>
    </cfRule>
    <cfRule type="expression" dxfId="101" priority="176">
      <formula>$B132&lt;2</formula>
    </cfRule>
    <cfRule type="expression" dxfId="100" priority="177">
      <formula>$B132=0</formula>
    </cfRule>
  </conditionalFormatting>
  <conditionalFormatting sqref="A136:P143">
    <cfRule type="expression" dxfId="99" priority="125">
      <formula>$B136=0</formula>
    </cfRule>
    <cfRule type="expression" dxfId="98" priority="124">
      <formula>$B136&lt;2</formula>
    </cfRule>
    <cfRule type="expression" dxfId="97" priority="123">
      <formula>$B136=2</formula>
    </cfRule>
    <cfRule type="expression" dxfId="96" priority="122">
      <formula>$B136=3</formula>
    </cfRule>
  </conditionalFormatting>
  <conditionalFormatting sqref="A53:S54 A108:S108 A109:AE153 A154:P159 A160:AE164 U53:AE54 U108:AE108 Q154:AE154 S155:S159 U155:AE159 A55:AE107">
    <cfRule type="expression" dxfId="95" priority="193">
      <formula>$B53=0</formula>
    </cfRule>
  </conditionalFormatting>
  <conditionalFormatting sqref="A95:S95">
    <cfRule type="expression" dxfId="94" priority="233">
      <formula>$B95=0</formula>
    </cfRule>
    <cfRule type="expression" dxfId="93" priority="232">
      <formula>$B95&lt;2</formula>
    </cfRule>
    <cfRule type="expression" dxfId="92" priority="231">
      <formula>$B95=2</formula>
    </cfRule>
    <cfRule type="expression" dxfId="91" priority="230">
      <formula>$B95=3</formula>
    </cfRule>
  </conditionalFormatting>
  <conditionalFormatting sqref="A74:T94">
    <cfRule type="expression" dxfId="90" priority="13">
      <formula>$B74=3</formula>
    </cfRule>
    <cfRule type="expression" dxfId="89" priority="15">
      <formula>$B74&lt;2</formula>
    </cfRule>
    <cfRule type="expression" dxfId="88" priority="14">
      <formula>$B74=2</formula>
    </cfRule>
  </conditionalFormatting>
  <conditionalFormatting sqref="A83:T83">
    <cfRule type="expression" dxfId="87" priority="72">
      <formula>$B83=0</formula>
    </cfRule>
  </conditionalFormatting>
  <conditionalFormatting sqref="A99:T99 A113:T121 A128:T128 L129:T129 L130:P130 I131:P131 A134:R134 A144:T147 A148:H149 S101:T106 S107:S108 A122:B127 S122:T127 S130:T134 R138:T143 A96:F98">
    <cfRule type="expression" dxfId="86" priority="229">
      <formula>$B96=0</formula>
    </cfRule>
  </conditionalFormatting>
  <conditionalFormatting sqref="A109:T110 A113:T121">
    <cfRule type="expression" dxfId="85" priority="60">
      <formula>$B109=3</formula>
    </cfRule>
    <cfRule type="expression" dxfId="84" priority="61">
      <formula>$B109=2</formula>
    </cfRule>
    <cfRule type="expression" dxfId="83" priority="62">
      <formula>$B109&lt;2</formula>
    </cfRule>
  </conditionalFormatting>
  <conditionalFormatting sqref="A109:T110">
    <cfRule type="expression" dxfId="82" priority="197">
      <formula>$B109=0</formula>
    </cfRule>
  </conditionalFormatting>
  <conditionalFormatting sqref="A135:T135">
    <cfRule type="expression" dxfId="81" priority="158">
      <formula>$B135=3</formula>
    </cfRule>
    <cfRule type="expression" dxfId="80" priority="159">
      <formula>$B135=2</formula>
    </cfRule>
    <cfRule type="expression" dxfId="79" priority="160">
      <formula>$B135&lt;2</formula>
    </cfRule>
    <cfRule type="expression" dxfId="78" priority="161">
      <formula>$B135=0</formula>
    </cfRule>
  </conditionalFormatting>
  <conditionalFormatting sqref="A161:T164">
    <cfRule type="expression" dxfId="77" priority="91">
      <formula>$B161=2</formula>
    </cfRule>
    <cfRule type="expression" dxfId="76" priority="90">
      <formula>$B161=3</formula>
    </cfRule>
    <cfRule type="expression" dxfId="75" priority="93">
      <formula>$B161=0</formula>
    </cfRule>
    <cfRule type="expression" dxfId="74" priority="92">
      <formula>$B161&lt;2</formula>
    </cfRule>
  </conditionalFormatting>
  <conditionalFormatting sqref="A1:AE52 A53:S54 U53:AE54 A108:S108 U108:AE108 A109:AE153 Q154:AE154 A154:P159 S155:S159 U155:AE159 A160:AE164 A55:AE107">
    <cfRule type="expression" dxfId="73" priority="191">
      <formula>$B1=2</formula>
    </cfRule>
    <cfRule type="expression" dxfId="72" priority="192">
      <formula>$B1&lt;2</formula>
    </cfRule>
  </conditionalFormatting>
  <conditionalFormatting sqref="A109:AE153 A160:AE164 A1:AE52 A53:S54 U53:AE54 A108:S108 U108:AE108 Q154:AE154 A154:P159 S155:S159 U155:AE159 A55:AE107">
    <cfRule type="expression" dxfId="71" priority="190">
      <formula>$B1=3</formula>
    </cfRule>
  </conditionalFormatting>
  <conditionalFormatting sqref="C122:R122 C123:P127">
    <cfRule type="expression" dxfId="70" priority="52">
      <formula>$B122=0</formula>
    </cfRule>
    <cfRule type="expression" dxfId="69" priority="51">
      <formula>$B122&lt;2</formula>
    </cfRule>
    <cfRule type="expression" dxfId="68" priority="49">
      <formula>$B122=3</formula>
    </cfRule>
    <cfRule type="expression" dxfId="67" priority="50">
      <formula>$B122=2</formula>
    </cfRule>
  </conditionalFormatting>
  <conditionalFormatting sqref="D81">
    <cfRule type="colorScale" priority="27">
      <colorScale>
        <cfvo type="min"/>
        <cfvo type="max"/>
        <color rgb="FFFF7128"/>
        <color rgb="FFFFEF9C"/>
      </colorScale>
    </cfRule>
  </conditionalFormatting>
  <conditionalFormatting sqref="D83">
    <cfRule type="colorScale" priority="73">
      <colorScale>
        <cfvo type="min"/>
        <cfvo type="max"/>
        <color rgb="FFFF7128"/>
        <color rgb="FFFFEF9C"/>
      </colorScale>
    </cfRule>
  </conditionalFormatting>
  <conditionalFormatting sqref="D122:D127">
    <cfRule type="colorScale" priority="53">
      <colorScale>
        <cfvo type="min"/>
        <cfvo type="max"/>
        <color rgb="FFFF7128"/>
        <color rgb="FFFFEF9C"/>
      </colorScale>
    </cfRule>
  </conditionalFormatting>
  <conditionalFormatting sqref="D128:D164 D2:D80 D82 D84:D121">
    <cfRule type="colorScale" priority="478">
      <colorScale>
        <cfvo type="min"/>
        <cfvo type="max"/>
        <color rgb="FFFF7128"/>
        <color rgb="FFFFEF9C"/>
      </colorScale>
    </cfRule>
  </conditionalFormatting>
  <conditionalFormatting sqref="E122:O127">
    <cfRule type="expression" dxfId="66" priority="48">
      <formula>_xlfn.ISFORMULA(E122)</formula>
    </cfRule>
  </conditionalFormatting>
  <conditionalFormatting sqref="F52:G54">
    <cfRule type="expression" dxfId="65" priority="6">
      <formula>$B52=2</formula>
    </cfRule>
    <cfRule type="expression" dxfId="64" priority="7">
      <formula>$B52&lt;2</formula>
    </cfRule>
    <cfRule type="expression" dxfId="63" priority="8">
      <formula>$B52=0</formula>
    </cfRule>
    <cfRule type="expression" dxfId="62" priority="5">
      <formula>$B52=3</formula>
    </cfRule>
  </conditionalFormatting>
  <conditionalFormatting sqref="G96:G97">
    <cfRule type="expression" dxfId="61" priority="225">
      <formula>$B96=0</formula>
    </cfRule>
    <cfRule type="expression" dxfId="60" priority="224">
      <formula>$B96&lt;2</formula>
    </cfRule>
    <cfRule type="expression" dxfId="59" priority="223">
      <formula>$B96=2</formula>
    </cfRule>
    <cfRule type="expression" dxfId="58" priority="222">
      <formula>$B96=3</formula>
    </cfRule>
  </conditionalFormatting>
  <conditionalFormatting sqref="H5">
    <cfRule type="expression" dxfId="57" priority="28">
      <formula>$B5=3</formula>
    </cfRule>
    <cfRule type="expression" dxfId="56" priority="29">
      <formula>$B5=2</formula>
    </cfRule>
    <cfRule type="expression" dxfId="55" priority="30">
      <formula>$B5&lt;2</formula>
    </cfRule>
    <cfRule type="expression" dxfId="54" priority="31">
      <formula>$B5=0</formula>
    </cfRule>
  </conditionalFormatting>
  <conditionalFormatting sqref="H71:J73">
    <cfRule type="expression" dxfId="53" priority="83">
      <formula>$B71=0</formula>
    </cfRule>
    <cfRule type="expression" dxfId="52" priority="79">
      <formula>_xlfn.ISFORMULA(H71)</formula>
    </cfRule>
  </conditionalFormatting>
  <conditionalFormatting sqref="H1:O1048576">
    <cfRule type="expression" dxfId="51" priority="89">
      <formula>_xlfn.ISFORMULA(H1)</formula>
    </cfRule>
  </conditionalFormatting>
  <conditionalFormatting sqref="H68:O70">
    <cfRule type="expression" dxfId="50" priority="84">
      <formula>_xlfn.ISFORMULA(H68)</formula>
    </cfRule>
  </conditionalFormatting>
  <conditionalFormatting sqref="H69:Q73">
    <cfRule type="expression" dxfId="49" priority="77">
      <formula>$B69&lt;2</formula>
    </cfRule>
    <cfRule type="expression" dxfId="48" priority="76">
      <formula>$B69=2</formula>
    </cfRule>
    <cfRule type="expression" dxfId="47" priority="75">
      <formula>$B69=3</formula>
    </cfRule>
  </conditionalFormatting>
  <conditionalFormatting sqref="H68:T68 H69:Q70 S69:T73">
    <cfRule type="expression" dxfId="46" priority="88">
      <formula>$B68=0</formula>
    </cfRule>
  </conditionalFormatting>
  <conditionalFormatting sqref="H68:T68 S69:T73">
    <cfRule type="expression" dxfId="45" priority="86">
      <formula>$B68=2</formula>
    </cfRule>
    <cfRule type="expression" dxfId="44" priority="85">
      <formula>$B68=3</formula>
    </cfRule>
    <cfRule type="expression" dxfId="43" priority="87">
      <formula>$B68&lt;2</formula>
    </cfRule>
  </conditionalFormatting>
  <conditionalFormatting sqref="I81">
    <cfRule type="expression" dxfId="42" priority="21">
      <formula>_xlfn.ISFORMULA(I81)</formula>
    </cfRule>
  </conditionalFormatting>
  <conditionalFormatting sqref="I148:J149">
    <cfRule type="expression" dxfId="41" priority="106">
      <formula>$B149=3</formula>
    </cfRule>
    <cfRule type="expression" dxfId="40" priority="107">
      <formula>$B149=2</formula>
    </cfRule>
    <cfRule type="expression" dxfId="39" priority="108">
      <formula>$B149&lt;2</formula>
    </cfRule>
    <cfRule type="expression" dxfId="38" priority="109">
      <formula>$B149=0</formula>
    </cfRule>
  </conditionalFormatting>
  <conditionalFormatting sqref="I129:K130">
    <cfRule type="expression" dxfId="37" priority="186">
      <formula>$B129=3</formula>
    </cfRule>
    <cfRule type="expression" dxfId="36" priority="189">
      <formula>$B129=0</formula>
    </cfRule>
    <cfRule type="expression" dxfId="35" priority="188">
      <formula>$B129&lt;2</formula>
    </cfRule>
    <cfRule type="expression" dxfId="34" priority="187">
      <formula>$B129=2</formula>
    </cfRule>
  </conditionalFormatting>
  <conditionalFormatting sqref="J100">
    <cfRule type="expression" dxfId="33" priority="35">
      <formula>$B100=0</formula>
    </cfRule>
    <cfRule type="expression" dxfId="32" priority="425">
      <formula>#REF!=2</formula>
    </cfRule>
    <cfRule type="expression" dxfId="31" priority="426">
      <formula>#REF!&lt;2</formula>
    </cfRule>
    <cfRule type="expression" dxfId="30" priority="427">
      <formula>#REF!=0</formula>
    </cfRule>
    <cfRule type="expression" dxfId="29" priority="428">
      <formula>#REF!=3</formula>
    </cfRule>
  </conditionalFormatting>
  <conditionalFormatting sqref="J100:T100">
    <cfRule type="expression" dxfId="28" priority="34">
      <formula>$B100&lt;2</formula>
    </cfRule>
    <cfRule type="expression" dxfId="27" priority="33">
      <formula>$B100=2</formula>
    </cfRule>
    <cfRule type="expression" dxfId="26" priority="32">
      <formula>$B100=3</formula>
    </cfRule>
  </conditionalFormatting>
  <conditionalFormatting sqref="L81">
    <cfRule type="expression" dxfId="25" priority="16">
      <formula>_xlfn.ISFORMULA(L81)</formula>
    </cfRule>
  </conditionalFormatting>
  <conditionalFormatting sqref="L81:T81">
    <cfRule type="expression" dxfId="24" priority="17">
      <formula>$B81=0</formula>
    </cfRule>
  </conditionalFormatting>
  <conditionalFormatting sqref="O71:O73">
    <cfRule type="expression" dxfId="23" priority="74">
      <formula>_xlfn.ISFORMULA(O71)</formula>
    </cfRule>
  </conditionalFormatting>
  <conditionalFormatting sqref="O111:O112 E83:O83">
    <cfRule type="expression" dxfId="22" priority="68">
      <formula>_xlfn.ISFORMULA(E83)</formula>
    </cfRule>
  </conditionalFormatting>
  <conditionalFormatting sqref="O135">
    <cfRule type="expression" dxfId="21" priority="243">
      <formula>$B136=3</formula>
    </cfRule>
    <cfRule type="expression" dxfId="20" priority="244">
      <formula>$B136=2</formula>
    </cfRule>
    <cfRule type="expression" dxfId="19" priority="245">
      <formula>$B136&lt;2</formula>
    </cfRule>
    <cfRule type="expression" dxfId="18" priority="246">
      <formula>$B136=0</formula>
    </cfRule>
  </conditionalFormatting>
  <conditionalFormatting sqref="O71:Q73">
    <cfRule type="expression" dxfId="17" priority="78">
      <formula>$B71=0</formula>
    </cfRule>
  </conditionalFormatting>
  <conditionalFormatting sqref="Q138">
    <cfRule type="expression" dxfId="16" priority="173">
      <formula>$B138=0</formula>
    </cfRule>
    <cfRule type="expression" dxfId="15" priority="172">
      <formula>$B138&lt;2</formula>
    </cfRule>
    <cfRule type="expression" dxfId="14" priority="171">
      <formula>$B138=2</formula>
    </cfRule>
    <cfRule type="expression" dxfId="13" priority="170">
      <formula>$B138=3</formula>
    </cfRule>
  </conditionalFormatting>
  <conditionalFormatting sqref="Q142:Q143">
    <cfRule type="expression" dxfId="12" priority="169">
      <formula>$B142=0</formula>
    </cfRule>
    <cfRule type="expression" dxfId="11" priority="168">
      <formula>$B142&lt;2</formula>
    </cfRule>
    <cfRule type="expression" dxfId="10" priority="167">
      <formula>$B142=2</formula>
    </cfRule>
    <cfRule type="expression" dxfId="9" priority="166">
      <formula>$B142=3</formula>
    </cfRule>
  </conditionalFormatting>
  <conditionalFormatting sqref="Q87:T88">
    <cfRule type="expression" dxfId="8" priority="67">
      <formula>$B87=0</formula>
    </cfRule>
  </conditionalFormatting>
  <conditionalFormatting sqref="Q136:T137">
    <cfRule type="expression" dxfId="7" priority="130">
      <formula>$B136=3</formula>
    </cfRule>
    <cfRule type="expression" dxfId="6" priority="131">
      <formula>$B136=2</formula>
    </cfRule>
    <cfRule type="expression" dxfId="5" priority="132">
      <formula>$B136&lt;2</formula>
    </cfRule>
    <cfRule type="expression" dxfId="4" priority="133">
      <formula>$B136=0</formula>
    </cfRule>
  </conditionalFormatting>
  <conditionalFormatting sqref="S96">
    <cfRule type="expression" dxfId="3" priority="251">
      <formula>$B95=3</formula>
    </cfRule>
    <cfRule type="expression" dxfId="2" priority="252">
      <formula>$B95=2</formula>
    </cfRule>
    <cfRule type="expression" dxfId="1" priority="253">
      <formula>$B95&lt;2</formula>
    </cfRule>
    <cfRule type="expression" dxfId="0" priority="254">
      <formula>$B95=0</formula>
    </cfRule>
  </conditionalFormatting>
  <dataValidations count="14">
    <dataValidation type="whole" allowBlank="1" showInputMessage="1" showErrorMessage="1" sqref="O165:P172 O137:O164 O2:O135" xr:uid="{7C199008-9AB6-6549-A861-AD474C13E949}">
      <formula1>1950</formula1>
      <formula2>2025</formula2>
    </dataValidation>
    <dataValidation type="decimal" operator="greaterThan" allowBlank="1" showInputMessage="1" showErrorMessage="1" sqref="I2:I9 I57:I59 I61:I63 I84 L85:L93 I89:I94 H117:H118 H121:H128 I67:I79 L71:L83 I52:I54 I135:I164 H132:H164 I96:I133 L95:L1048576 H2:H114 L1:L67 I11:I48" xr:uid="{66ABF627-CC97-3E44-B6AC-09E441BED0CD}">
      <formula1>0</formula1>
    </dataValidation>
    <dataValidation type="list" allowBlank="1" showInputMessage="1" showErrorMessage="1" sqref="K339:K349"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5:J1048576" xr:uid="{EEDF1E2A-32DC-6242-8EBD-BD01BBD19C77}">
      <formula1>"$/acres, $/MWe, $/m^3, $/MWt"</formula1>
    </dataValidation>
    <dataValidation type="whole" allowBlank="1" showInputMessage="1" showErrorMessage="1" sqref="N165:N318" xr:uid="{6D536505-A5B6-E145-A4B9-9C3C8E6B8527}">
      <formula1>0</formula1>
      <formula2>2</formula2>
    </dataValidation>
    <dataValidation type="decimal" allowBlank="1" showInputMessage="1" showErrorMessage="1" sqref="N128:N164 N82:N121 N2:N80" xr:uid="{1C0096F5-23AB-5A48-8F14-E27BC72A38A6}">
      <formula1>0</formula1>
      <formula2>2</formula2>
    </dataValidation>
    <dataValidation type="list" allowBlank="1" showInputMessage="1" showErrorMessage="1" sqref="M121 M128:M164 M82:M118 M2:M80" xr:uid="{127B7473-9D01-354E-A3BD-12180E660A5C}">
      <formula1>"acres, MWe, m^3, MWt, Kg, Drums, kW, $, m^2, kg/s"</formula1>
    </dataValidation>
    <dataValidation type="list" allowBlank="1" showInputMessage="1" showErrorMessage="1" sqref="J128:J164 J82:J121 J2:J80"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4" xr:uid="{E571E7A1-C2F9-2E4D-99A9-8FA0C5D45C39}">
      <formula1>"standard, nonstandard"</formula1>
    </dataValidation>
    <dataValidation type="list" allowBlank="1" showInputMessage="1" showErrorMessage="1" sqref="P2:P164"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09" t="s">
        <v>189</v>
      </c>
      <c r="B1" s="110" t="s">
        <v>1</v>
      </c>
      <c r="C1" s="111" t="s">
        <v>318</v>
      </c>
    </row>
    <row r="2" spans="1:5" x14ac:dyDescent="0.2">
      <c r="A2" s="109"/>
      <c r="B2" s="110"/>
      <c r="C2" s="112"/>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3" t="s">
        <v>240</v>
      </c>
      <c r="B2" s="114"/>
      <c r="C2" s="114"/>
      <c r="D2" s="115"/>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3" t="s">
        <v>249</v>
      </c>
      <c r="B7" s="114"/>
      <c r="C7" s="114"/>
      <c r="D7" s="115"/>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3" t="s">
        <v>13</v>
      </c>
      <c r="B12" s="114"/>
      <c r="C12" s="114"/>
      <c r="D12" s="115"/>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3" t="s">
        <v>272</v>
      </c>
      <c r="B20" s="114"/>
      <c r="C20" s="114"/>
      <c r="D20" s="115"/>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3" t="s">
        <v>285</v>
      </c>
      <c r="B30" s="114"/>
      <c r="C30" s="114"/>
      <c r="D30" s="115"/>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3" t="s">
        <v>292</v>
      </c>
      <c r="B37" s="114"/>
      <c r="C37" s="114"/>
      <c r="D37" s="115"/>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3" t="s">
        <v>305</v>
      </c>
      <c r="B44" s="114"/>
      <c r="C44" s="114"/>
      <c r="D44" s="115"/>
    </row>
    <row r="45" spans="1:4" ht="14" thickBot="1" x14ac:dyDescent="0.25">
      <c r="A45" s="22" t="s">
        <v>306</v>
      </c>
      <c r="B45" s="7">
        <v>8.3000000000000007</v>
      </c>
      <c r="C45" s="23" t="s">
        <v>271</v>
      </c>
      <c r="D45" s="23" t="s">
        <v>307</v>
      </c>
    </row>
    <row r="46" spans="1:4" ht="14" thickBot="1" x14ac:dyDescent="0.25">
      <c r="A46" s="113" t="s">
        <v>308</v>
      </c>
      <c r="B46" s="114"/>
      <c r="C46" s="114"/>
      <c r="D46" s="115"/>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3" t="s">
        <v>315</v>
      </c>
      <c r="B50" s="114"/>
      <c r="C50" s="114"/>
      <c r="D50" s="115"/>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C15"/>
  <sheetViews>
    <sheetView zoomScale="164" workbookViewId="0">
      <selection activeCell="F7" sqref="F7"/>
    </sheetView>
  </sheetViews>
  <sheetFormatPr baseColWidth="10" defaultColWidth="11.5" defaultRowHeight="15" x14ac:dyDescent="0.2"/>
  <cols>
    <col min="1" max="1" width="27.5" customWidth="1"/>
    <col min="2" max="2" width="6.5" customWidth="1"/>
  </cols>
  <sheetData>
    <row r="1" spans="1:3" s="36" customFormat="1" x14ac:dyDescent="0.2">
      <c r="A1" s="36" t="s">
        <v>382</v>
      </c>
      <c r="B1" s="36" t="s">
        <v>238</v>
      </c>
    </row>
    <row r="2" spans="1:3" x14ac:dyDescent="0.2">
      <c r="A2" t="s">
        <v>381</v>
      </c>
      <c r="B2" s="4">
        <v>6.5389932052543287E-2</v>
      </c>
    </row>
    <row r="3" spans="1:3" x14ac:dyDescent="0.2">
      <c r="A3" t="s">
        <v>391</v>
      </c>
      <c r="B3">
        <v>5</v>
      </c>
    </row>
    <row r="4" spans="1:3" x14ac:dyDescent="0.2">
      <c r="A4" t="s">
        <v>392</v>
      </c>
      <c r="B4">
        <v>5</v>
      </c>
    </row>
    <row r="5" spans="1:3" x14ac:dyDescent="0.2">
      <c r="A5" t="s">
        <v>393</v>
      </c>
      <c r="B5">
        <v>5</v>
      </c>
    </row>
    <row r="6" spans="1:3" x14ac:dyDescent="0.2">
      <c r="A6" t="s">
        <v>394</v>
      </c>
      <c r="B6">
        <v>1800</v>
      </c>
    </row>
    <row r="7" spans="1:3" x14ac:dyDescent="0.2">
      <c r="A7" t="s">
        <v>386</v>
      </c>
      <c r="B7">
        <v>10</v>
      </c>
    </row>
    <row r="8" spans="1:3" x14ac:dyDescent="0.2">
      <c r="A8" t="s">
        <v>395</v>
      </c>
      <c r="B8">
        <v>0.01</v>
      </c>
    </row>
    <row r="9" spans="1:3" x14ac:dyDescent="0.2">
      <c r="A9" t="s">
        <v>479</v>
      </c>
      <c r="B9">
        <v>0.08</v>
      </c>
    </row>
    <row r="10" spans="1:3" ht="15" customHeight="1" x14ac:dyDescent="0.2">
      <c r="A10" s="5" t="s">
        <v>468</v>
      </c>
      <c r="B10">
        <v>1</v>
      </c>
      <c r="C10" s="116" t="s">
        <v>480</v>
      </c>
    </row>
    <row r="11" spans="1:3" x14ac:dyDescent="0.2">
      <c r="A11" s="5" t="s">
        <v>469</v>
      </c>
      <c r="B11">
        <v>0.5</v>
      </c>
      <c r="C11" s="116"/>
    </row>
    <row r="12" spans="1:3" x14ac:dyDescent="0.2">
      <c r="A12" s="5" t="s">
        <v>472</v>
      </c>
      <c r="B12">
        <v>0.6</v>
      </c>
      <c r="C12" s="116"/>
    </row>
    <row r="13" spans="1:3" x14ac:dyDescent="0.2">
      <c r="A13" s="35" t="s">
        <v>450</v>
      </c>
      <c r="B13">
        <v>0.4</v>
      </c>
      <c r="C13" s="116"/>
    </row>
    <row r="14" spans="1:3" x14ac:dyDescent="0.2">
      <c r="A14" s="5" t="s">
        <v>467</v>
      </c>
      <c r="B14">
        <v>0.3</v>
      </c>
      <c r="C14" s="116"/>
    </row>
    <row r="15" spans="1:3" x14ac:dyDescent="0.2">
      <c r="A15" s="5" t="s">
        <v>481</v>
      </c>
      <c r="B15">
        <v>20</v>
      </c>
    </row>
  </sheetData>
  <mergeCells count="1">
    <mergeCell ref="C10:C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2025-07-16T16:31:38Z</dcterms:modified>
</cp:coreProperties>
</file>