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F2EBA101-A52C-1349-AD93-4B99B67931F3}" xr6:coauthVersionLast="47" xr6:coauthVersionMax="47" xr10:uidLastSave="{00000000-0000-0000-0000-000000000000}"/>
  <bookViews>
    <workbookView xWindow="0" yWindow="740" windowWidth="30240" windowHeight="18900" activeTab="3" xr2:uid="{00000000-000D-0000-FFFF-FFFF00000000}"/>
  </bookViews>
  <sheets>
    <sheet name="Cost Database" sheetId="2" r:id="rId1"/>
    <sheet name="MARVEL_Cost" sheetId="4" r:id="rId2"/>
    <sheet name="Design Variables" sheetId="6" r:id="rId3"/>
    <sheet name="Inflation Adjustment" sheetId="3" r:id="rId4"/>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2" i="2" l="1"/>
  <c r="D124" i="2"/>
  <c r="B124" i="2"/>
  <c r="D123" i="2"/>
  <c r="B123" i="2"/>
  <c r="H109" i="2"/>
  <c r="D109" i="2"/>
  <c r="B109" i="2"/>
  <c r="D108" i="2"/>
  <c r="B108" i="2"/>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2" i="2"/>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H7" i="2"/>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B8" i="2"/>
  <c r="D8" i="2" s="1"/>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B101" i="2"/>
  <c r="D101" i="2" s="1"/>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<sst xmlns="http://schemas.openxmlformats.org/spreadsheetml/2006/main" count="811" uniqueCount="407">
  <si>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</si>
  <si>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</si>
  <si>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</si>
  <si>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</si>
  <si>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</si>
  <si>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</si>
  <si>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</si>
  <si>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</si>
  <si>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</si>
  <si>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</si>
  <si>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</si>
  <si>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</si>
  <si>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</si>
  <si>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</si>
  <si>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</si>
  <si>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</si>
  <si>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</si>
  <si>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</si>
  <si>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</si>
  <si>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</si>
  <si>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</si>
  <si>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</si>
  <si>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</si>
  <si>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</si>
  <si>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</si>
  <si>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</si>
  <si>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</si>
  <si>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</si>
  <si>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</si>
  <si>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</si>
  <si>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</si>
  <si>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</si>
  <si>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</si>
  <si>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</si>
  <si>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</si>
  <si>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</si>
  <si>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</si>
  <si>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</si>
  <si>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</si>
  <si>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</si>
  <si>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</si>
  <si>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</si>
  <si>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</si>
  <si>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</si>
  <si>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</si>
  <si>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</si>
  <si>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</si>
  <si>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</si>
  <si>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</si>
  <si>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</si>
  <si>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</si>
  <si>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</si>
  <si>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</si>
  <si>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</si>
  <si>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</si>
  <si>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</si>
  <si>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</si>
  <si>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</si>
  <si>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</si>
  <si>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</si>
  <si>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</si>
  <si>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</si>
  <si>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</si>
  <si>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</si>
  <si>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</si>
  <si>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</si>
  <si>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</si>
  <si>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</si>
  <si>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</si>
  <si>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</si>
  <si>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</si>
  <si>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</si>
  <si>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</si>
  <si>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</si>
  <si>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</si>
  <si>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</si>
  <si>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</si>
  <si>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</si>
  <si>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</si>
  <si>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</si>
  <si>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</si>
  <si>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</si>
  <si>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</si>
  <si>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</si>
  <si>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</si>
  <si>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</si>
  <si>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</si>
  <si>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</si>
  <si>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</si>
  <si>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</si>
  <si>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</si>
  <si>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</si>
  <si>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</si>
  <si>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</si>
  <si>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</si>
  <si>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</si>
  <si>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</si>
  <si>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</si>
  <si>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</si>
  <si>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</si>
  <si>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</si>
  <si>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</si>
  <si>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</si>
  <si>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</si>
  <si>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</si>
  <si>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</si>
  <si>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</si>
  <si>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</si>
  <si>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</si>
  <si>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</si>
  <si>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</si>
  <si>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</si>
  <si>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</si>
  <si>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</si>
  <si>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</si>
  <si>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</si>
  <si>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</si>
  <si>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</si>
  <si>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</si>
  <si>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</si>
  <si>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</si>
  <si>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</si>
  <si>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</si>
  <si>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</si>
  <si>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</si>
  <si>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</si>
  <si>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</si>
  <si>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</si>
  <si>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</si>
  <si>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</si>
  <si>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</si>
  <si>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</si>
  <si>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</si>
  <si>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</si>
  <si>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</si>
  <si>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</si>
  <si>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</si>
  <si>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</si>
  <si>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</si>
  <si>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</si>
  <si>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</si>
  <si>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</si>
  <si>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</si>
  <si>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</si>
  <si>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</si>
  <si>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</si>
  <si>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</si>
  <si>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</si>
  <si>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</si>
  <si>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</si>
  <si>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</si>
  <si>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</si>
  <si>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</si>
  <si>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</si>
  <si>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</si>
  <si>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</si>
  <si>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</si>
  <si>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</si>
  <si>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</si>
  <si>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</si>
  <si>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</si>
  <si>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</si>
  <si>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</si>
  <si>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</si>
  <si>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</si>
  <si>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</si>
  <si>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</si>
  <si>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</si>
  <si>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</si>
  <si>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</si>
  <si>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</si>
  <si>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</si>
  <si>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</si>
  <si>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</si>
  <si>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</si>
  <si>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</si>
  <si>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</si>
  <si>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</si>
  <si>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</si>
  <si>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</si>
  <si>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</si>
  <si>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</si>
  <si>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</si>
  <si>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</si>
  <si>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</si>
  <si>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</si>
  <si>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</si>
  <si>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</si>
  <si>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</si>
  <si>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</si>
  <si>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</si>
  <si>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</si>
  <si>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</si>
  <si>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</si>
  <si>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</si>
  <si>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</si>
  <si>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</si>
  <si>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</si>
  <si>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</si>
  <si>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</si>
  <si>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</si>
  <si>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</si>
  <si>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</si>
  <si>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</si>
  <si>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</si>
  <si>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</si>
  <si>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</si>
  <si>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</si>
  <si>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</si>
  <si>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</si>
  <si>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</si>
  <si>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</si>
  <si>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</si>
  <si>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</si>
  <si>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</si>
  <si>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</si>
  <si>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</si>
  <si>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</si>
  <si>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</si>
  <si>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</si>
  <si>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</si>
  <si>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</si>
  <si>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</si>
  <si>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</si>
  <si>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</si>
  <si>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</si>
  <si>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</si>
  <si>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</si>
  <si>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</si>
  <si>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</si>
  <si>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</si>
  <si>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</si>
  <si>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</si>
  <si>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</si>
  <si>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</si>
  <si>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</si>
  <si>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</si>
  <si>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</si>
  <si>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</si>
  <si>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</si>
  <si>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</si>
  <si>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</si>
  <si>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</si>
  <si>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</si>
  <si>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</si>
  <si>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</si>
  <si>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</si>
  <si>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</si>
  <si>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</si>
  <si>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</si>
  <si>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</si>
  <si>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</si>
  <si>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</si>
  <si>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</si>
  <si>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</si>
  <si>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</si>
  <si>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</si>
  <si>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</si>
  <si>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</si>
  <si>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</si>
  <si>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</si>
  <si>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</si>
  <si>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</si>
  <si>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</si>
  <si>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</si>
  <si>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</si>
  <si>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</si>
  <si>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</si>
  <si>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</si>
  <si>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</si>
  <si>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</si>
  <si>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</si>
  <si>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</si>
  <si>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</si>
  <si>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</si>
  <si>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</si>
  <si>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</si>
  <si>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</si>
  <si>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</si>
  <si>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</si>
  <si>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</si>
  <si>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</si>
  <si>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</si>
  <si>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</si>
  <si>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</si>
  <si>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</si>
  <si>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</si>
  <si>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</si>
  <si>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</si>
  <si>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</si>
  <si>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</si>
  <si>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</si>
  <si>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</si>
  <si>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</si>
  <si>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</si>
  <si>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</si>
  <si>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</si>
  <si>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</si>
  <si>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</si>
  <si>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</si>
  <si>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</si>
  <si>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</si>
  <si>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</si>
  <si>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</si>
  <si>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</si>
  <si>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</si>
  <si>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</si>
  <si>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</si>
  <si>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</si>
  <si>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</si>
  <si>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</si>
  <si>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</si>
  <si>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</si>
  <si>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</si>
  <si>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</si>
  <si>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</si>
  <si>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</si>
  <si>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</si>
  <si>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</si>
  <si>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</si>
  <si>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</si>
  <si>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</si>
  <si>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</si>
  <si>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</si>
  <si>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</si>
  <si>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</si>
  <si>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</si>
  <si>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</si>
  <si>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</si>
  <si>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</si>
  <si>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</si>
  <si>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</si>
  <si>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</si>
  <si>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</si>
  <si>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</si>
  <si>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</si>
  <si>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</si>
  <si>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</si>
  <si>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</si>
  <si>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</si>
  <si>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</si>
  <si>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</si>
  <si>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</si>
  <si>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</si>
  <si>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</si>
  <si>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</si>
  <si>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</si>
  <si>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</si>
  <si>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</si>
  <si>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</si>
  <si>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</si>
  <si>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</si>
  <si>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</si>
  <si>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</si>
  <si>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</si>
  <si>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</si>
  <si>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</si>
  <si>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</si>
  <si>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Unit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</si>
  <si>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</si>
  <si>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</si>
  <si>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</si>
  <si>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</si>
  <si>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</si>
  <si>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</si>
  <si>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</si>
  <si>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</si>
  <si>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</si>
  <si>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</si>
  <si>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</si>
  <si>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</si>
  <si>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</si>
  <si>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</si>
  <si>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</si>
  <si>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</si>
  <si>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</si>
  <si>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</si>
  <si>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</si>
  <si>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</si>
  <si>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</si>
  <si>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</si>
  <si>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</si>
  <si>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</si>
  <si>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</si>
  <si>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</si>
  <si>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</si>
  <si>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</si>
  <si>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</si>
  <si>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</si>
  <si>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</si>
  <si>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</si>
  <si>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</si>
  <si>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</si>
  <si>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</si>
  <si>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</si>
  <si>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</si>
  <si>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</si>
  <si>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</si>
  <si>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</si>
  <si>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OCC</t>
  </si>
  <si>
    <t>Overnight Capital Cost</t>
  </si>
  <si>
    <t>TCI</t>
  </si>
  <si>
    <t>Total Capital Investment</t>
  </si>
  <si>
    <t>unitless</t>
  </si>
  <si>
    <t>Total Field Direct Cost</t>
  </si>
  <si>
    <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</si>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</sst>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70" formatCode="_(* #,##0.000_);_(* \(#,##0.000\);_(* &quot;-&quot;??_);_(@_)"/>
  </numFmts>
  <fonts count="37"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b/>
      <sz val="12"/>
      <color theme="1"/>
      <name val="Calibri"/>
      <family val="2"/>
      <scheme val="minor"/>
    </font>
    <font>
      <sz val="10"/>
      <color rgb="FF000000"/>
      <name val="Calibri"/>
      <family val="2"/>
    </font>
    <font>
      <b/>
      <sz val="12"/>
      <color rgb="FF000000"/>
      <name val="Times New Roman"/>
      <family val="2"/>
    </font>
  </fonts>
  <fills count="5">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00B0F0"/>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8">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5" fillId="0" borderId="1" xfId="0" applyFont="1" applyBorder="1" applyAlignment="1">
      <alignment horizontal="left" wrapText="1"/>
    </xf>
    <xf numFmtId="0" fontId="34" fillId="0" borderId="0" xfId="0" applyFont="1"/>
    <xf numFmtId="0" fontId="22" fillId="4" borderId="1" xfId="0" applyFont="1" applyFill="1" applyBorder="1" applyAlignment="1">
      <alignment horizontal="left"/>
    </xf>
    <xf numFmtId="3" fontId="36" fillId="4" borderId="1" xfId="0" applyNumberFormat="1" applyFont="1" applyFill="1" applyBorder="1" applyAlignment="1">
      <alignment horizontal="left"/>
    </xf>
    <xf numFmtId="0" fontId="22" fillId="4" borderId="2" xfId="0" applyFont="1" applyFill="1" applyBorder="1" applyAlignment="1">
      <alignment vertical="center" wrapText="1"/>
    </xf>
    <xf numFmtId="3" fontId="22" fillId="4" borderId="1" xfId="0" applyNumberFormat="1" applyFont="1" applyFill="1" applyBorder="1" applyAlignment="1">
      <alignment horizontal="left" wrapText="1"/>
    </xf>
    <xf numFmtId="164" fontId="34" fillId="4" borderId="1" xfId="1" applyNumberFormat="1" applyFont="1" applyFill="1" applyBorder="1"/>
    <xf numFmtId="3" fontId="34" fillId="4" borderId="1" xfId="0" applyNumberFormat="1" applyFont="1" applyFill="1" applyBorder="1"/>
    <xf numFmtId="0" fontId="34" fillId="4" borderId="1" xfId="0" applyFont="1" applyFill="1" applyBorder="1"/>
    <xf numFmtId="0" fontId="34" fillId="4" borderId="1" xfId="0" applyFont="1" applyFill="1" applyBorder="1" applyAlignment="1">
      <alignment wrapText="1"/>
    </xf>
    <xf numFmtId="0" fontId="10" fillId="4" borderId="0" xfId="0" applyFont="1" applyFill="1"/>
    <xf numFmtId="0" fontId="10" fillId="4" borderId="0" xfId="0" applyFont="1" applyFill="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9" fillId="0" borderId="1" xfId="0" applyFont="1" applyBorder="1" applyAlignment="1">
      <alignment horizontal="left" vertical="center" wrapText="1"/>
    </xf>
    <xf numFmtId="0" fontId="13" fillId="0" borderId="1" xfId="0" applyFont="1" applyBorder="1" applyAlignment="1">
      <alignment horizontal="left" vertic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28" fillId="0" borderId="1" xfId="0" applyFont="1" applyBorder="1" applyAlignment="1">
      <alignment horizontal="left"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170" fontId="10" fillId="0" borderId="1" xfId="1" applyNumberFormat="1" applyFont="1" applyBorder="1" applyAlignment="1">
      <alignment horizontal="left"/>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96">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6"/>
  <sheetViews>
    <sheetView topLeftCell="F1" zoomScale="150" zoomScaleNormal="63" workbookViewId="0">
      <pane ySplit="1" topLeftCell="A97" activePane="bottomLeft" state="frozen"/>
      <selection pane="bottomLeft" activeCell="P102" sqref="P102"/>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1.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349</v>
      </c>
      <c r="F1" s="14" t="s">
        <v>329</v>
      </c>
      <c r="G1" s="14" t="s">
        <v>330</v>
      </c>
      <c r="H1" s="13" t="s">
        <v>357</v>
      </c>
      <c r="I1" s="13" t="s">
        <v>358</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350</v>
      </c>
      <c r="F3" s="19"/>
      <c r="G3" s="19"/>
      <c r="H3" s="5"/>
      <c r="I3" s="65">
        <v>3800</v>
      </c>
      <c r="J3" s="23" t="s">
        <v>70</v>
      </c>
      <c r="K3" s="23" t="s">
        <v>68</v>
      </c>
      <c r="L3" s="24"/>
      <c r="M3" s="23" t="s">
        <v>78</v>
      </c>
      <c r="N3" s="23"/>
      <c r="O3" s="23">
        <v>2022</v>
      </c>
      <c r="P3" s="23" t="s">
        <v>75</v>
      </c>
      <c r="Q3" s="25" t="s">
        <v>53</v>
      </c>
      <c r="R3" s="119" t="s">
        <v>142</v>
      </c>
      <c r="S3" s="123" t="s">
        <v>56</v>
      </c>
      <c r="T3" s="26"/>
    </row>
    <row r="4" spans="1:20" ht="16" thickBot="1" x14ac:dyDescent="0.25">
      <c r="A4" s="21">
        <v>12</v>
      </c>
      <c r="B4" s="17">
        <f t="shared" si="0"/>
        <v>1</v>
      </c>
      <c r="C4" s="22" t="s">
        <v>52</v>
      </c>
      <c r="D4" s="19" t="str">
        <f t="shared" si="1"/>
        <v xml:space="preserve">      Site Permits</v>
      </c>
      <c r="E4" s="19" t="s">
        <v>350</v>
      </c>
      <c r="F4" s="19"/>
      <c r="G4" s="19"/>
      <c r="H4" s="5"/>
      <c r="I4" s="65">
        <f>10.03*1000</f>
        <v>10030</v>
      </c>
      <c r="J4" s="23" t="s">
        <v>67</v>
      </c>
      <c r="K4" s="23" t="s">
        <v>71</v>
      </c>
      <c r="L4" s="24"/>
      <c r="M4" s="23" t="s">
        <v>69</v>
      </c>
      <c r="N4" s="23"/>
      <c r="O4" s="23">
        <v>2022</v>
      </c>
      <c r="P4" s="23" t="s">
        <v>72</v>
      </c>
      <c r="Q4" s="25" t="s">
        <v>57</v>
      </c>
      <c r="R4" s="119"/>
      <c r="S4" s="123"/>
      <c r="T4" s="26"/>
    </row>
    <row r="5" spans="1:20" ht="16" thickBot="1" x14ac:dyDescent="0.25">
      <c r="A5" s="21">
        <v>13</v>
      </c>
      <c r="B5" s="17">
        <f t="shared" si="0"/>
        <v>1</v>
      </c>
      <c r="C5" s="22" t="s">
        <v>4</v>
      </c>
      <c r="D5" s="19" t="str">
        <f t="shared" si="1"/>
        <v xml:space="preserve">      Plant Licensing</v>
      </c>
      <c r="E5" s="19" t="s">
        <v>350</v>
      </c>
      <c r="F5" s="19"/>
      <c r="G5" s="19"/>
      <c r="H5" s="27">
        <f>50*1000000</f>
        <v>50000000</v>
      </c>
      <c r="I5" s="66"/>
      <c r="J5" s="24"/>
      <c r="K5" s="5"/>
      <c r="L5" s="24"/>
      <c r="M5" s="23"/>
      <c r="N5" s="23"/>
      <c r="O5" s="23">
        <v>2009</v>
      </c>
      <c r="P5" s="23" t="s">
        <v>72</v>
      </c>
      <c r="Q5" s="28" t="s">
        <v>58</v>
      </c>
      <c r="R5" s="119" t="s">
        <v>143</v>
      </c>
      <c r="S5" s="123" t="s">
        <v>59</v>
      </c>
      <c r="T5" s="26"/>
    </row>
    <row r="6" spans="1:20" ht="16" thickBot="1" x14ac:dyDescent="0.25">
      <c r="A6" s="21">
        <v>14</v>
      </c>
      <c r="B6" s="17">
        <f t="shared" si="0"/>
        <v>1</v>
      </c>
      <c r="C6" s="22" t="s">
        <v>121</v>
      </c>
      <c r="D6" s="19" t="str">
        <f t="shared" si="1"/>
        <v xml:space="preserve">      Plant Permits</v>
      </c>
      <c r="E6" s="19" t="s">
        <v>350</v>
      </c>
      <c r="F6" s="19"/>
      <c r="G6" s="19"/>
      <c r="H6" s="27">
        <v>3000000</v>
      </c>
      <c r="I6" s="66"/>
      <c r="J6" s="24"/>
      <c r="K6" s="5"/>
      <c r="L6" s="24"/>
      <c r="M6" s="23"/>
      <c r="N6" s="23"/>
      <c r="O6" s="23">
        <v>2009</v>
      </c>
      <c r="P6" s="23" t="s">
        <v>72</v>
      </c>
      <c r="Q6" s="28" t="s">
        <v>58</v>
      </c>
      <c r="R6" s="119"/>
      <c r="S6" s="123"/>
      <c r="T6" s="26"/>
    </row>
    <row r="7" spans="1:20" ht="24" customHeight="1" thickBot="1" x14ac:dyDescent="0.25">
      <c r="A7" s="21">
        <v>15</v>
      </c>
      <c r="B7" s="17">
        <f t="shared" si="0"/>
        <v>1</v>
      </c>
      <c r="C7" s="22" t="s">
        <v>5</v>
      </c>
      <c r="D7" s="19" t="str">
        <f t="shared" si="1"/>
        <v xml:space="preserve">      Plant Studies</v>
      </c>
      <c r="E7" s="19"/>
      <c r="F7" s="19"/>
      <c r="G7" s="19"/>
      <c r="H7" s="27">
        <f>MARVEL_Cost!E4</f>
        <v>0</v>
      </c>
      <c r="I7" s="66"/>
      <c r="J7" s="24"/>
      <c r="K7" s="5"/>
      <c r="L7" s="24"/>
      <c r="M7" s="23"/>
      <c r="N7" s="23"/>
      <c r="O7" s="23">
        <v>2024</v>
      </c>
      <c r="P7" s="23" t="s">
        <v>72</v>
      </c>
      <c r="Q7" s="25" t="s">
        <v>60</v>
      </c>
      <c r="R7" s="25" t="s">
        <v>144</v>
      </c>
      <c r="S7" s="26" t="s">
        <v>61</v>
      </c>
      <c r="T7" s="23" t="s">
        <v>63</v>
      </c>
    </row>
    <row r="8" spans="1:20" ht="16" thickBot="1" x14ac:dyDescent="0.25">
      <c r="A8" s="29">
        <v>20</v>
      </c>
      <c r="B8" s="17">
        <f t="shared" si="0"/>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350</v>
      </c>
      <c r="F11" s="19"/>
      <c r="G11" s="19"/>
      <c r="H11" s="27"/>
      <c r="I11" s="65">
        <f>4408.18*1.33</f>
        <v>5862.8794000000007</v>
      </c>
      <c r="J11" s="23" t="s">
        <v>70</v>
      </c>
      <c r="K11" s="23" t="s">
        <v>68</v>
      </c>
      <c r="L11" s="5"/>
      <c r="M11" s="23" t="s">
        <v>78</v>
      </c>
      <c r="N11" s="5"/>
      <c r="O11" s="23">
        <v>2024</v>
      </c>
      <c r="P11" s="34" t="s">
        <v>85</v>
      </c>
      <c r="Q11" s="115" t="s">
        <v>82</v>
      </c>
      <c r="R11" s="119" t="s">
        <v>83</v>
      </c>
      <c r="S11" s="124"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350</v>
      </c>
      <c r="F12" s="19"/>
      <c r="G12" s="19"/>
      <c r="H12" s="27"/>
      <c r="I12" s="65">
        <f>2565.2*1.33</f>
        <v>3411.7159999999999</v>
      </c>
      <c r="J12" s="23" t="s">
        <v>70</v>
      </c>
      <c r="K12" s="23" t="s">
        <v>68</v>
      </c>
      <c r="L12" s="5"/>
      <c r="M12" s="23" t="s">
        <v>78</v>
      </c>
      <c r="N12" s="5"/>
      <c r="O12" s="23">
        <v>2024</v>
      </c>
      <c r="P12" s="34" t="s">
        <v>85</v>
      </c>
      <c r="Q12" s="115"/>
      <c r="R12" s="119"/>
      <c r="S12" s="125"/>
      <c r="T12" s="26"/>
    </row>
    <row r="13" spans="1:20" ht="16" thickBot="1" x14ac:dyDescent="0.25">
      <c r="A13" s="32">
        <v>211.3</v>
      </c>
      <c r="B13" s="17">
        <f t="shared" si="0"/>
        <v>3</v>
      </c>
      <c r="C13" s="22" t="s">
        <v>103</v>
      </c>
      <c r="D13" s="19" t="str">
        <f t="shared" si="1"/>
        <v xml:space="preserve">                  Excavation</v>
      </c>
      <c r="E13" s="19" t="s">
        <v>350</v>
      </c>
      <c r="F13" s="19"/>
      <c r="G13" s="19"/>
      <c r="H13" s="27"/>
      <c r="I13" s="65">
        <f>22.86*1.4</f>
        <v>32.003999999999998</v>
      </c>
      <c r="J13" s="23" t="s">
        <v>79</v>
      </c>
      <c r="K13" s="23" t="s">
        <v>80</v>
      </c>
      <c r="L13" s="5"/>
      <c r="M13" s="23" t="s">
        <v>81</v>
      </c>
      <c r="N13" s="5"/>
      <c r="O13" s="23">
        <v>2024</v>
      </c>
      <c r="P13" s="34" t="s">
        <v>85</v>
      </c>
      <c r="Q13" s="115"/>
      <c r="R13" s="119"/>
      <c r="S13" s="125"/>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350</v>
      </c>
      <c r="G15" s="19"/>
      <c r="H15" s="27"/>
      <c r="I15" s="65">
        <f>1200 *1.53</f>
        <v>1836</v>
      </c>
      <c r="J15" s="23" t="s">
        <v>79</v>
      </c>
      <c r="K15" s="25" t="s">
        <v>86</v>
      </c>
      <c r="L15" s="5"/>
      <c r="M15" s="23" t="s">
        <v>81</v>
      </c>
      <c r="N15" s="5"/>
      <c r="O15" s="23">
        <v>2024</v>
      </c>
      <c r="P15" s="23" t="s">
        <v>77</v>
      </c>
      <c r="Q15" s="115" t="s">
        <v>82</v>
      </c>
      <c r="R15" s="119" t="s">
        <v>83</v>
      </c>
      <c r="S15" s="124" t="s">
        <v>84</v>
      </c>
      <c r="T15" s="26"/>
    </row>
    <row r="16" spans="1:20" ht="31" thickBot="1" x14ac:dyDescent="0.25">
      <c r="A16" s="36">
        <v>212.2</v>
      </c>
      <c r="B16" s="17">
        <f t="shared" si="0"/>
        <v>3</v>
      </c>
      <c r="C16" s="30" t="s">
        <v>122</v>
      </c>
      <c r="D16" s="19" t="str">
        <f t="shared" si="1"/>
        <v xml:space="preserve">                  Reactor Building Basement</v>
      </c>
      <c r="E16" s="19" t="s">
        <v>350</v>
      </c>
      <c r="F16" s="19"/>
      <c r="G16" s="19"/>
      <c r="H16" s="27"/>
      <c r="I16" s="65">
        <f>943.9*1.53</f>
        <v>1444.1669999999999</v>
      </c>
      <c r="J16" s="23" t="s">
        <v>79</v>
      </c>
      <c r="K16" s="25" t="s">
        <v>91</v>
      </c>
      <c r="L16" s="5"/>
      <c r="M16" s="23" t="s">
        <v>81</v>
      </c>
      <c r="N16" s="5"/>
      <c r="O16" s="23">
        <v>2024</v>
      </c>
      <c r="P16" s="23" t="s">
        <v>77</v>
      </c>
      <c r="Q16" s="115"/>
      <c r="R16" s="119"/>
      <c r="S16" s="125"/>
      <c r="T16" s="26"/>
    </row>
    <row r="17" spans="1:20" ht="31" thickBot="1" x14ac:dyDescent="0.25">
      <c r="A17" s="36">
        <v>212.3</v>
      </c>
      <c r="B17" s="17">
        <f t="shared" si="0"/>
        <v>3</v>
      </c>
      <c r="C17" s="30" t="s">
        <v>105</v>
      </c>
      <c r="D17" s="19" t="str">
        <f>REPT("   ", B17*2) &amp; C17</f>
        <v xml:space="preserve">                  Reactor Building Walls</v>
      </c>
      <c r="E17" s="19" t="s">
        <v>350</v>
      </c>
      <c r="F17" s="19"/>
      <c r="G17" s="19"/>
      <c r="H17" s="27"/>
      <c r="I17" s="65">
        <f>721.21*1.53</f>
        <v>1103.4513000000002</v>
      </c>
      <c r="J17" s="23" t="s">
        <v>79</v>
      </c>
      <c r="K17" s="25" t="s">
        <v>92</v>
      </c>
      <c r="L17" s="5"/>
      <c r="M17" s="23" t="s">
        <v>81</v>
      </c>
      <c r="N17" s="5"/>
      <c r="O17" s="23">
        <v>2024</v>
      </c>
      <c r="P17" s="23" t="s">
        <v>77</v>
      </c>
      <c r="Q17" s="115"/>
      <c r="R17" s="119"/>
      <c r="S17" s="125"/>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350</v>
      </c>
      <c r="F20" s="19"/>
      <c r="G20" s="19"/>
      <c r="H20" s="5"/>
      <c r="I20" s="65">
        <f>1200 *1.53</f>
        <v>1836</v>
      </c>
      <c r="J20" s="23" t="s">
        <v>79</v>
      </c>
      <c r="K20" s="25" t="s">
        <v>90</v>
      </c>
      <c r="L20" s="5"/>
      <c r="M20" s="23" t="s">
        <v>81</v>
      </c>
      <c r="N20" s="5"/>
      <c r="O20" s="23">
        <v>2024</v>
      </c>
      <c r="P20" s="23" t="s">
        <v>77</v>
      </c>
      <c r="Q20" s="115" t="s">
        <v>82</v>
      </c>
      <c r="R20" s="119" t="s">
        <v>83</v>
      </c>
      <c r="S20" s="124" t="s">
        <v>84</v>
      </c>
      <c r="T20" s="26"/>
    </row>
    <row r="21" spans="1:20" ht="31" thickBot="1" x14ac:dyDescent="0.25">
      <c r="A21" s="36">
        <v>213.12</v>
      </c>
      <c r="B21" s="17">
        <f t="shared" si="0"/>
        <v>4</v>
      </c>
      <c r="C21" s="30" t="s">
        <v>119</v>
      </c>
      <c r="D21" s="19" t="str">
        <f>REPT("   ", B21*2) &amp; C21</f>
        <v xml:space="preserve">                        Energy Conversion Building Basement</v>
      </c>
      <c r="E21" s="19" t="s">
        <v>350</v>
      </c>
      <c r="F21" s="19"/>
      <c r="G21" s="19"/>
      <c r="H21" s="5"/>
      <c r="I21" s="65">
        <f>943.9*1.53</f>
        <v>1444.1669999999999</v>
      </c>
      <c r="J21" s="23" t="s">
        <v>79</v>
      </c>
      <c r="K21" s="25" t="s">
        <v>93</v>
      </c>
      <c r="L21" s="5"/>
      <c r="M21" s="23" t="s">
        <v>81</v>
      </c>
      <c r="N21" s="5"/>
      <c r="O21" s="23">
        <v>2024</v>
      </c>
      <c r="P21" s="23" t="s">
        <v>77</v>
      </c>
      <c r="Q21" s="115"/>
      <c r="R21" s="119"/>
      <c r="S21" s="125"/>
      <c r="T21" s="26"/>
    </row>
    <row r="22" spans="1:20" ht="31" thickBot="1" x14ac:dyDescent="0.25">
      <c r="A22" s="36">
        <v>213.13</v>
      </c>
      <c r="B22" s="17">
        <f t="shared" si="0"/>
        <v>4</v>
      </c>
      <c r="C22" s="30" t="s">
        <v>112</v>
      </c>
      <c r="D22" s="19" t="str">
        <f t="shared" si="1"/>
        <v xml:space="preserve">                        Energy Conversion Building Walls</v>
      </c>
      <c r="E22" s="19" t="s">
        <v>350</v>
      </c>
      <c r="F22" s="19"/>
      <c r="G22" s="19"/>
      <c r="H22" s="5"/>
      <c r="I22" s="65">
        <f>721.21*1.53</f>
        <v>1103.4513000000002</v>
      </c>
      <c r="J22" s="23" t="s">
        <v>79</v>
      </c>
      <c r="K22" s="25" t="s">
        <v>94</v>
      </c>
      <c r="L22" s="5"/>
      <c r="M22" s="23" t="s">
        <v>81</v>
      </c>
      <c r="N22" s="5"/>
      <c r="O22" s="23">
        <v>2024</v>
      </c>
      <c r="P22" s="23" t="s">
        <v>77</v>
      </c>
      <c r="Q22" s="115"/>
      <c r="R22" s="119"/>
      <c r="S22" s="125"/>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350</v>
      </c>
      <c r="F24" s="19"/>
      <c r="G24" s="19"/>
      <c r="H24" s="5"/>
      <c r="I24" s="65">
        <f>1200 *1.53</f>
        <v>1836</v>
      </c>
      <c r="J24" s="23" t="s">
        <v>79</v>
      </c>
      <c r="K24" s="25" t="s">
        <v>87</v>
      </c>
      <c r="L24" s="5"/>
      <c r="M24" s="23" t="s">
        <v>81</v>
      </c>
      <c r="N24" s="5"/>
      <c r="O24" s="23">
        <v>2024</v>
      </c>
      <c r="P24" s="23" t="s">
        <v>77</v>
      </c>
      <c r="Q24" s="115" t="s">
        <v>82</v>
      </c>
      <c r="R24" s="119" t="s">
        <v>83</v>
      </c>
      <c r="S24" s="124" t="s">
        <v>84</v>
      </c>
      <c r="T24" s="26"/>
    </row>
    <row r="25" spans="1:20" ht="31" thickBot="1" x14ac:dyDescent="0.25">
      <c r="A25" s="36">
        <v>213.22</v>
      </c>
      <c r="B25" s="17">
        <f t="shared" si="0"/>
        <v>4</v>
      </c>
      <c r="C25" s="30" t="s">
        <v>125</v>
      </c>
      <c r="D25" s="19" t="str">
        <f t="shared" si="1"/>
        <v xml:space="preserve">                        Control Building Basement</v>
      </c>
      <c r="E25" s="19" t="s">
        <v>350</v>
      </c>
      <c r="F25" s="19"/>
      <c r="G25" s="19"/>
      <c r="H25" s="5"/>
      <c r="I25" s="65">
        <f>943.9*1.53</f>
        <v>1444.1669999999999</v>
      </c>
      <c r="J25" s="23" t="s">
        <v>79</v>
      </c>
      <c r="K25" s="25" t="s">
        <v>95</v>
      </c>
      <c r="L25" s="5"/>
      <c r="M25" s="23" t="s">
        <v>81</v>
      </c>
      <c r="N25" s="5"/>
      <c r="O25" s="23">
        <v>2024</v>
      </c>
      <c r="P25" s="23" t="s">
        <v>77</v>
      </c>
      <c r="Q25" s="115"/>
      <c r="R25" s="119"/>
      <c r="S25" s="125"/>
      <c r="T25" s="26"/>
    </row>
    <row r="26" spans="1:20" ht="31" thickBot="1" x14ac:dyDescent="0.25">
      <c r="A26" s="36">
        <v>213.23</v>
      </c>
      <c r="B26" s="17">
        <f t="shared" si="0"/>
        <v>4</v>
      </c>
      <c r="C26" s="30" t="s">
        <v>114</v>
      </c>
      <c r="D26" s="19" t="str">
        <f t="shared" si="1"/>
        <v xml:space="preserve">                        Control Building Walls</v>
      </c>
      <c r="E26" s="19" t="s">
        <v>350</v>
      </c>
      <c r="F26" s="19"/>
      <c r="G26" s="19"/>
      <c r="H26" s="5"/>
      <c r="I26" s="65">
        <f>721.21*1.53</f>
        <v>1103.4513000000002</v>
      </c>
      <c r="J26" s="23" t="s">
        <v>79</v>
      </c>
      <c r="K26" s="25" t="s">
        <v>145</v>
      </c>
      <c r="L26" s="5"/>
      <c r="M26" s="23" t="s">
        <v>81</v>
      </c>
      <c r="N26" s="5"/>
      <c r="O26" s="23">
        <v>2024</v>
      </c>
      <c r="P26" s="23" t="s">
        <v>77</v>
      </c>
      <c r="Q26" s="115"/>
      <c r="R26" s="119"/>
      <c r="S26" s="125"/>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350</v>
      </c>
      <c r="F30" s="80"/>
      <c r="G30" s="80"/>
      <c r="H30" s="81"/>
      <c r="I30" s="82">
        <f>1200 *1.53</f>
        <v>1836</v>
      </c>
      <c r="J30" s="83" t="s">
        <v>79</v>
      </c>
      <c r="K30" s="84" t="s">
        <v>88</v>
      </c>
      <c r="L30" s="81"/>
      <c r="M30" s="83" t="s">
        <v>81</v>
      </c>
      <c r="N30" s="81"/>
      <c r="O30" s="83">
        <v>2024</v>
      </c>
      <c r="P30" s="83" t="s">
        <v>77</v>
      </c>
      <c r="Q30" s="114" t="s">
        <v>82</v>
      </c>
      <c r="R30" s="120" t="s">
        <v>83</v>
      </c>
      <c r="S30" s="129" t="s">
        <v>84</v>
      </c>
      <c r="T30" s="85"/>
    </row>
    <row r="31" spans="1:20" s="86" customFormat="1" ht="27" thickBot="1" x14ac:dyDescent="0.2">
      <c r="A31" s="77">
        <v>214.11199999999999</v>
      </c>
      <c r="B31" s="78">
        <f t="shared" si="0"/>
        <v>5</v>
      </c>
      <c r="C31" s="79" t="s">
        <v>120</v>
      </c>
      <c r="D31" s="80" t="str">
        <f t="shared" si="1"/>
        <v xml:space="preserve">                              Refueling Building Basement</v>
      </c>
      <c r="E31" s="80" t="s">
        <v>350</v>
      </c>
      <c r="F31" s="80"/>
      <c r="G31" s="80"/>
      <c r="H31" s="81"/>
      <c r="I31" s="82">
        <f>943.9*1.53</f>
        <v>1444.1669999999999</v>
      </c>
      <c r="J31" s="83" t="s">
        <v>79</v>
      </c>
      <c r="K31" s="84" t="s">
        <v>96</v>
      </c>
      <c r="L31" s="81"/>
      <c r="M31" s="83" t="s">
        <v>81</v>
      </c>
      <c r="N31" s="81"/>
      <c r="O31" s="83">
        <v>2024</v>
      </c>
      <c r="P31" s="83" t="s">
        <v>77</v>
      </c>
      <c r="Q31" s="114"/>
      <c r="R31" s="120"/>
      <c r="S31" s="130"/>
      <c r="T31" s="85"/>
    </row>
    <row r="32" spans="1:20" s="86" customFormat="1" ht="27" thickBot="1" x14ac:dyDescent="0.2">
      <c r="A32" s="77">
        <v>214.113</v>
      </c>
      <c r="B32" s="78">
        <f t="shared" si="0"/>
        <v>5</v>
      </c>
      <c r="C32" s="79" t="s">
        <v>108</v>
      </c>
      <c r="D32" s="80" t="str">
        <f t="shared" si="1"/>
        <v xml:space="preserve">                              Refueling Building Walls</v>
      </c>
      <c r="E32" s="80" t="s">
        <v>350</v>
      </c>
      <c r="F32" s="80"/>
      <c r="G32" s="80"/>
      <c r="H32" s="81"/>
      <c r="I32" s="82">
        <f>721.21*1.53</f>
        <v>1103.4513000000002</v>
      </c>
      <c r="J32" s="83" t="s">
        <v>79</v>
      </c>
      <c r="K32" s="84" t="s">
        <v>97</v>
      </c>
      <c r="L32" s="81"/>
      <c r="M32" s="83" t="s">
        <v>81</v>
      </c>
      <c r="N32" s="81"/>
      <c r="O32" s="83">
        <v>2024</v>
      </c>
      <c r="P32" s="83" t="s">
        <v>77</v>
      </c>
      <c r="Q32" s="114"/>
      <c r="R32" s="120"/>
      <c r="S32" s="130"/>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350</v>
      </c>
      <c r="F34" s="80"/>
      <c r="G34" s="80"/>
      <c r="H34" s="81"/>
      <c r="I34" s="82">
        <f>1200 *1.53</f>
        <v>1836</v>
      </c>
      <c r="J34" s="83" t="s">
        <v>79</v>
      </c>
      <c r="K34" s="84" t="s">
        <v>89</v>
      </c>
      <c r="L34" s="81"/>
      <c r="M34" s="83" t="s">
        <v>81</v>
      </c>
      <c r="N34" s="81"/>
      <c r="O34" s="83">
        <v>2024</v>
      </c>
      <c r="P34" s="81" t="s">
        <v>77</v>
      </c>
      <c r="Q34" s="114" t="s">
        <v>82</v>
      </c>
      <c r="R34" s="120" t="s">
        <v>83</v>
      </c>
      <c r="S34" s="129" t="s">
        <v>84</v>
      </c>
      <c r="T34" s="85"/>
    </row>
    <row r="35" spans="1:20" s="86" customFormat="1" ht="27" thickBot="1" x14ac:dyDescent="0.2">
      <c r="A35" s="77">
        <v>214.12200000000001</v>
      </c>
      <c r="B35" s="78">
        <f t="shared" si="0"/>
        <v>5</v>
      </c>
      <c r="C35" s="79" t="s">
        <v>127</v>
      </c>
      <c r="D35" s="80" t="str">
        <f t="shared" si="1"/>
        <v xml:space="preserve">                              Spent Fuel Building Basement</v>
      </c>
      <c r="E35" s="80" t="s">
        <v>350</v>
      </c>
      <c r="F35" s="80"/>
      <c r="G35" s="80"/>
      <c r="H35" s="81"/>
      <c r="I35" s="82">
        <f>943.9*1.53</f>
        <v>1444.1669999999999</v>
      </c>
      <c r="J35" s="83" t="s">
        <v>79</v>
      </c>
      <c r="K35" s="84" t="s">
        <v>98</v>
      </c>
      <c r="L35" s="81"/>
      <c r="M35" s="83" t="s">
        <v>81</v>
      </c>
      <c r="N35" s="81"/>
      <c r="O35" s="83">
        <v>2024</v>
      </c>
      <c r="P35" s="81" t="s">
        <v>77</v>
      </c>
      <c r="Q35" s="114"/>
      <c r="R35" s="120"/>
      <c r="S35" s="130"/>
      <c r="T35" s="85"/>
    </row>
    <row r="36" spans="1:20" s="86" customFormat="1" ht="27" thickBot="1" x14ac:dyDescent="0.2">
      <c r="A36" s="77">
        <v>214.12299999999999</v>
      </c>
      <c r="B36" s="78">
        <f t="shared" si="0"/>
        <v>5</v>
      </c>
      <c r="C36" s="79" t="s">
        <v>110</v>
      </c>
      <c r="D36" s="80" t="str">
        <f t="shared" si="1"/>
        <v xml:space="preserve">                              Spent Fuel Building Walls</v>
      </c>
      <c r="E36" s="80" t="s">
        <v>350</v>
      </c>
      <c r="F36" s="80"/>
      <c r="G36" s="80"/>
      <c r="H36" s="81"/>
      <c r="I36" s="82">
        <f>721.21*1.53</f>
        <v>1103.4513000000002</v>
      </c>
      <c r="J36" s="83" t="s">
        <v>79</v>
      </c>
      <c r="K36" s="84" t="s">
        <v>99</v>
      </c>
      <c r="L36" s="81"/>
      <c r="M36" s="83" t="s">
        <v>81</v>
      </c>
      <c r="N36" s="81"/>
      <c r="O36" s="83">
        <v>2024</v>
      </c>
      <c r="P36" s="83" t="s">
        <v>77</v>
      </c>
      <c r="Q36" s="114"/>
      <c r="R36" s="120"/>
      <c r="S36" s="130"/>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350</v>
      </c>
      <c r="F39" s="80"/>
      <c r="G39" s="80"/>
      <c r="H39" s="81"/>
      <c r="I39" s="82">
        <f>1200 *1.53</f>
        <v>1836</v>
      </c>
      <c r="J39" s="83" t="s">
        <v>79</v>
      </c>
      <c r="K39" s="84" t="s">
        <v>152</v>
      </c>
      <c r="L39" s="81"/>
      <c r="M39" s="83" t="s">
        <v>81</v>
      </c>
      <c r="N39" s="81"/>
      <c r="O39" s="83">
        <v>2024</v>
      </c>
      <c r="P39" s="81" t="s">
        <v>77</v>
      </c>
      <c r="Q39" s="114" t="s">
        <v>82</v>
      </c>
      <c r="R39" s="120" t="s">
        <v>83</v>
      </c>
      <c r="S39" s="129" t="s">
        <v>84</v>
      </c>
      <c r="T39" s="85"/>
    </row>
    <row r="40" spans="1:20" s="86" customFormat="1" ht="27" thickBot="1" x14ac:dyDescent="0.2">
      <c r="A40" s="77">
        <v>214.71199999999999</v>
      </c>
      <c r="B40" s="78">
        <f t="shared" si="0"/>
        <v>5</v>
      </c>
      <c r="C40" s="79" t="s">
        <v>150</v>
      </c>
      <c r="D40" s="80" t="str">
        <f t="shared" si="1"/>
        <v xml:space="preserve">                              Emergency Building Basement</v>
      </c>
      <c r="E40" s="80" t="s">
        <v>350</v>
      </c>
      <c r="F40" s="80"/>
      <c r="G40" s="80"/>
      <c r="H40" s="81"/>
      <c r="I40" s="82">
        <f>943.9*1.53</f>
        <v>1444.1669999999999</v>
      </c>
      <c r="J40" s="83" t="s">
        <v>79</v>
      </c>
      <c r="K40" s="84" t="s">
        <v>153</v>
      </c>
      <c r="L40" s="81"/>
      <c r="M40" s="83" t="s">
        <v>81</v>
      </c>
      <c r="N40" s="81"/>
      <c r="O40" s="83">
        <v>2024</v>
      </c>
      <c r="P40" s="81" t="s">
        <v>77</v>
      </c>
      <c r="Q40" s="114"/>
      <c r="R40" s="120"/>
      <c r="S40" s="130"/>
      <c r="T40" s="85"/>
    </row>
    <row r="41" spans="1:20" s="86" customFormat="1" ht="27" thickBot="1" x14ac:dyDescent="0.2">
      <c r="A41" s="77">
        <v>214.71299999999999</v>
      </c>
      <c r="B41" s="78">
        <f t="shared" si="0"/>
        <v>5</v>
      </c>
      <c r="C41" s="79" t="s">
        <v>151</v>
      </c>
      <c r="D41" s="80" t="str">
        <f t="shared" si="1"/>
        <v xml:space="preserve">                              Emergency Building Walls</v>
      </c>
      <c r="E41" s="80" t="s">
        <v>350</v>
      </c>
      <c r="F41" s="80"/>
      <c r="G41" s="80"/>
      <c r="H41" s="81"/>
      <c r="I41" s="82">
        <f>721.21*1.53</f>
        <v>1103.4513000000002</v>
      </c>
      <c r="J41" s="83" t="s">
        <v>79</v>
      </c>
      <c r="K41" s="84" t="s">
        <v>154</v>
      </c>
      <c r="L41" s="81"/>
      <c r="M41" s="83" t="s">
        <v>81</v>
      </c>
      <c r="N41" s="81"/>
      <c r="O41" s="83">
        <v>2024</v>
      </c>
      <c r="P41" s="83" t="s">
        <v>77</v>
      </c>
      <c r="Q41" s="114"/>
      <c r="R41" s="120"/>
      <c r="S41" s="130"/>
      <c r="T41" s="85"/>
    </row>
    <row r="42" spans="1:20" ht="104" customHeight="1" thickBot="1" x14ac:dyDescent="0.25">
      <c r="A42" s="36">
        <v>214.72</v>
      </c>
      <c r="B42" s="17">
        <f t="shared" si="0"/>
        <v>4</v>
      </c>
      <c r="C42" s="37" t="s">
        <v>148</v>
      </c>
      <c r="D42" s="19" t="str">
        <f t="shared" si="1"/>
        <v xml:space="preserve">                        Diesel Generator</v>
      </c>
      <c r="E42" s="19" t="s">
        <v>350</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350</v>
      </c>
      <c r="F45" s="19"/>
      <c r="G45" s="19"/>
      <c r="H45" s="5"/>
      <c r="I45" s="65">
        <f>1200 *1.53</f>
        <v>1836</v>
      </c>
      <c r="J45" s="23" t="s">
        <v>79</v>
      </c>
      <c r="K45" s="25" t="s">
        <v>170</v>
      </c>
      <c r="L45" s="23"/>
      <c r="M45" s="23" t="s">
        <v>81</v>
      </c>
      <c r="N45" s="23"/>
      <c r="O45" s="23">
        <v>2024</v>
      </c>
      <c r="P45" s="23" t="s">
        <v>77</v>
      </c>
      <c r="Q45" s="115" t="s">
        <v>82</v>
      </c>
      <c r="R45" s="119" t="s">
        <v>83</v>
      </c>
      <c r="S45" s="124" t="s">
        <v>84</v>
      </c>
      <c r="T45" s="26"/>
    </row>
    <row r="46" spans="1:20" ht="31" thickBot="1" x14ac:dyDescent="0.25">
      <c r="A46" s="36">
        <v>215.12</v>
      </c>
      <c r="B46" s="17">
        <f t="shared" si="0"/>
        <v>4</v>
      </c>
      <c r="C46" s="37" t="s">
        <v>165</v>
      </c>
      <c r="D46" s="19" t="str">
        <f t="shared" si="1"/>
        <v xml:space="preserve">                        Storage Building Basement</v>
      </c>
      <c r="E46" s="19" t="s">
        <v>350</v>
      </c>
      <c r="F46" s="19"/>
      <c r="G46" s="19"/>
      <c r="H46" s="5"/>
      <c r="I46" s="65">
        <f>943.9*1.53</f>
        <v>1444.1669999999999</v>
      </c>
      <c r="J46" s="23" t="s">
        <v>79</v>
      </c>
      <c r="K46" s="25" t="s">
        <v>171</v>
      </c>
      <c r="L46" s="23"/>
      <c r="M46" s="23" t="s">
        <v>81</v>
      </c>
      <c r="N46" s="23"/>
      <c r="O46" s="23">
        <v>2024</v>
      </c>
      <c r="P46" s="23" t="s">
        <v>77</v>
      </c>
      <c r="Q46" s="115"/>
      <c r="R46" s="119"/>
      <c r="S46" s="125"/>
      <c r="T46" s="26"/>
    </row>
    <row r="47" spans="1:20" ht="31" thickBot="1" x14ac:dyDescent="0.25">
      <c r="A47" s="36">
        <v>215.13</v>
      </c>
      <c r="B47" s="17">
        <f t="shared" si="0"/>
        <v>4</v>
      </c>
      <c r="C47" s="37" t="s">
        <v>166</v>
      </c>
      <c r="D47" s="19" t="str">
        <f t="shared" si="1"/>
        <v xml:space="preserve">                        Storage Building Walls</v>
      </c>
      <c r="E47" s="19" t="s">
        <v>350</v>
      </c>
      <c r="F47" s="19"/>
      <c r="G47" s="19"/>
      <c r="H47" s="5"/>
      <c r="I47" s="65">
        <f>721.21*1.53</f>
        <v>1103.4513000000002</v>
      </c>
      <c r="J47" s="23" t="s">
        <v>79</v>
      </c>
      <c r="K47" s="25" t="s">
        <v>172</v>
      </c>
      <c r="L47" s="23"/>
      <c r="M47" s="23" t="s">
        <v>81</v>
      </c>
      <c r="N47" s="23"/>
      <c r="O47" s="23">
        <v>2024</v>
      </c>
      <c r="P47" s="23" t="s">
        <v>77</v>
      </c>
      <c r="Q47" s="115"/>
      <c r="R47" s="119"/>
      <c r="S47" s="125"/>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350</v>
      </c>
      <c r="F49" s="19"/>
      <c r="G49" s="19"/>
      <c r="H49" s="5"/>
      <c r="I49" s="65">
        <f>1200 *1.53</f>
        <v>1836</v>
      </c>
      <c r="J49" s="23" t="s">
        <v>79</v>
      </c>
      <c r="K49" s="25" t="s">
        <v>173</v>
      </c>
      <c r="L49" s="23"/>
      <c r="M49" s="23" t="s">
        <v>81</v>
      </c>
      <c r="N49" s="23"/>
      <c r="O49" s="23">
        <v>2024</v>
      </c>
      <c r="P49" s="23" t="s">
        <v>77</v>
      </c>
      <c r="Q49" s="115" t="s">
        <v>82</v>
      </c>
      <c r="R49" s="119" t="s">
        <v>83</v>
      </c>
      <c r="S49" s="124" t="s">
        <v>84</v>
      </c>
      <c r="T49" s="26"/>
    </row>
    <row r="50" spans="1:20" ht="31" thickBot="1" x14ac:dyDescent="0.25">
      <c r="A50" s="36">
        <v>215.42</v>
      </c>
      <c r="B50" s="17">
        <f t="shared" si="0"/>
        <v>4</v>
      </c>
      <c r="C50" s="37" t="s">
        <v>167</v>
      </c>
      <c r="D50" s="19" t="str">
        <f t="shared" si="1"/>
        <v xml:space="preserve">                        Radwaste Building Basement</v>
      </c>
      <c r="E50" s="19" t="s">
        <v>350</v>
      </c>
      <c r="F50" s="19"/>
      <c r="G50" s="19"/>
      <c r="H50" s="5"/>
      <c r="I50" s="65">
        <f>943.9*1.53</f>
        <v>1444.1669999999999</v>
      </c>
      <c r="J50" s="23" t="s">
        <v>79</v>
      </c>
      <c r="K50" s="25" t="s">
        <v>174</v>
      </c>
      <c r="L50" s="23"/>
      <c r="M50" s="23" t="s">
        <v>81</v>
      </c>
      <c r="N50" s="23"/>
      <c r="O50" s="23">
        <v>2024</v>
      </c>
      <c r="P50" s="23" t="s">
        <v>77</v>
      </c>
      <c r="Q50" s="115"/>
      <c r="R50" s="119"/>
      <c r="S50" s="125"/>
      <c r="T50" s="26"/>
    </row>
    <row r="51" spans="1:20" ht="31" thickBot="1" x14ac:dyDescent="0.25">
      <c r="A51" s="36">
        <v>215.43</v>
      </c>
      <c r="B51" s="17">
        <f t="shared" si="0"/>
        <v>4</v>
      </c>
      <c r="C51" s="37" t="s">
        <v>169</v>
      </c>
      <c r="D51" s="19" t="str">
        <f t="shared" si="1"/>
        <v xml:space="preserve">                        Radwaste Building Walls</v>
      </c>
      <c r="E51" s="19" t="s">
        <v>350</v>
      </c>
      <c r="F51" s="19"/>
      <c r="G51" s="19"/>
      <c r="H51" s="5"/>
      <c r="I51" s="65">
        <f>721.21*1.53</f>
        <v>1103.4513000000002</v>
      </c>
      <c r="J51" s="23" t="s">
        <v>79</v>
      </c>
      <c r="K51" s="25" t="s">
        <v>175</v>
      </c>
      <c r="L51" s="23"/>
      <c r="M51" s="23" t="s">
        <v>81</v>
      </c>
      <c r="N51" s="23"/>
      <c r="O51" s="23">
        <v>2024</v>
      </c>
      <c r="P51" s="23" t="s">
        <v>77</v>
      </c>
      <c r="Q51" s="115"/>
      <c r="R51" s="119"/>
      <c r="S51" s="125"/>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149" customHeight="1" thickBot="1" x14ac:dyDescent="0.25">
      <c r="A55" s="36">
        <v>221.11</v>
      </c>
      <c r="B55" s="17">
        <f t="shared" si="0"/>
        <v>4</v>
      </c>
      <c r="C55" s="37" t="s">
        <v>129</v>
      </c>
      <c r="D55" s="19" t="str">
        <f t="shared" si="1"/>
        <v xml:space="preserve">                        Reactor Support</v>
      </c>
      <c r="E55" s="19" t="s">
        <v>350</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26" t="s">
        <v>179</v>
      </c>
      <c r="S55" s="131" t="s">
        <v>183</v>
      </c>
      <c r="T55" s="42" t="s">
        <v>181</v>
      </c>
    </row>
    <row r="56" spans="1:20" ht="30" customHeight="1" thickBot="1" x14ac:dyDescent="0.25">
      <c r="A56" s="36">
        <v>221.12</v>
      </c>
      <c r="B56" s="17">
        <f t="shared" si="0"/>
        <v>4</v>
      </c>
      <c r="C56" s="37" t="s">
        <v>130</v>
      </c>
      <c r="D56" s="19" t="str">
        <f t="shared" si="1"/>
        <v xml:space="preserve">                        Outer Vessel Structure</v>
      </c>
      <c r="E56" s="19" t="s">
        <v>350</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27"/>
      <c r="S56" s="132"/>
      <c r="T56" s="26"/>
    </row>
    <row r="57" spans="1:20" ht="30" customHeight="1" thickBot="1" x14ac:dyDescent="0.25">
      <c r="A57" s="36">
        <v>221.13</v>
      </c>
      <c r="B57" s="17">
        <f t="shared" si="0"/>
        <v>4</v>
      </c>
      <c r="C57" s="37" t="s">
        <v>131</v>
      </c>
      <c r="D57" s="19" t="str">
        <f t="shared" si="1"/>
        <v xml:space="preserve">                        Inner Vessel Structure</v>
      </c>
      <c r="E57" s="19" t="s">
        <v>350</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28"/>
      <c r="S57" s="133"/>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350</v>
      </c>
      <c r="F60" s="80"/>
      <c r="G60" s="80"/>
      <c r="H60" s="88">
        <f>MARVEL_Cost!C21</f>
        <v>1391560</v>
      </c>
      <c r="I60" s="89"/>
      <c r="J60" s="85"/>
      <c r="K60" s="90"/>
      <c r="L60" s="85"/>
      <c r="M60" s="85"/>
      <c r="N60" s="85">
        <v>1</v>
      </c>
      <c r="O60" s="85">
        <v>2024</v>
      </c>
      <c r="P60" s="85" t="s">
        <v>77</v>
      </c>
      <c r="Q60" s="90" t="s">
        <v>178</v>
      </c>
      <c r="R60" s="134" t="s">
        <v>179</v>
      </c>
      <c r="S60" s="137" t="s">
        <v>352</v>
      </c>
      <c r="T60" s="90" t="s">
        <v>188</v>
      </c>
    </row>
    <row r="61" spans="1:20" s="86" customFormat="1" thickBot="1" x14ac:dyDescent="0.2">
      <c r="A61" s="77">
        <v>221.21199999999999</v>
      </c>
      <c r="B61" s="78">
        <f t="shared" si="0"/>
        <v>5</v>
      </c>
      <c r="C61" s="87" t="s">
        <v>134</v>
      </c>
      <c r="D61" s="80" t="str">
        <f t="shared" si="1"/>
        <v xml:space="preserve">                              Installation</v>
      </c>
      <c r="E61" s="80" t="s">
        <v>350</v>
      </c>
      <c r="F61" s="80"/>
      <c r="G61" s="80"/>
      <c r="H61" s="88">
        <f>MARVEL_Cost!C22</f>
        <v>322663</v>
      </c>
      <c r="I61" s="89"/>
      <c r="J61" s="85"/>
      <c r="K61" s="90"/>
      <c r="L61" s="85"/>
      <c r="M61" s="85"/>
      <c r="N61" s="85"/>
      <c r="O61" s="85">
        <v>2024</v>
      </c>
      <c r="P61" s="91" t="s">
        <v>85</v>
      </c>
      <c r="Q61" s="90" t="s">
        <v>178</v>
      </c>
      <c r="R61" s="135"/>
      <c r="S61" s="138"/>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350</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35"/>
      <c r="S62" s="138"/>
      <c r="T62" s="85"/>
    </row>
    <row r="63" spans="1:20" s="86" customFormat="1" ht="30" customHeight="1" thickBot="1" x14ac:dyDescent="0.2">
      <c r="A63" s="77">
        <v>221.214</v>
      </c>
      <c r="B63" s="78">
        <f t="shared" si="0"/>
        <v>5</v>
      </c>
      <c r="C63" s="87" t="s">
        <v>186</v>
      </c>
      <c r="D63" s="80" t="str">
        <f t="shared" si="1"/>
        <v xml:space="preserve">                              Control Drums Materials (Reflector)</v>
      </c>
      <c r="E63" s="80" t="s">
        <v>350</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36"/>
      <c r="S63" s="139"/>
      <c r="T63" s="85"/>
    </row>
    <row r="64" spans="1:20" ht="16" thickBot="1" x14ac:dyDescent="0.25">
      <c r="A64" s="36">
        <v>221.3</v>
      </c>
      <c r="B64" s="17">
        <f t="shared" si="0"/>
        <v>3</v>
      </c>
      <c r="C64" s="37" t="s">
        <v>135</v>
      </c>
      <c r="D64" s="19" t="str">
        <f t="shared" si="1"/>
        <v xml:space="preserve">                  Non-Fuel Core Internals</v>
      </c>
      <c r="E64" s="19" t="s">
        <v>350</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350</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26" t="s">
        <v>179</v>
      </c>
      <c r="S65" s="131"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27"/>
      <c r="S66" s="132"/>
      <c r="T66" s="26"/>
    </row>
    <row r="67" spans="1:20" s="86" customFormat="1" ht="30" customHeight="1" thickBot="1" x14ac:dyDescent="0.2">
      <c r="A67" s="77">
        <v>221.321</v>
      </c>
      <c r="B67" s="78">
        <f t="shared" si="0"/>
        <v>5</v>
      </c>
      <c r="C67" s="87" t="s">
        <v>136</v>
      </c>
      <c r="D67" s="80" t="str">
        <f t="shared" si="1"/>
        <v xml:space="preserve">                              In Vessel Shield Materials</v>
      </c>
      <c r="E67" s="80" t="s">
        <v>350</v>
      </c>
      <c r="F67" s="80" t="s">
        <v>335</v>
      </c>
      <c r="G67" s="80" t="s">
        <v>190</v>
      </c>
      <c r="H67" s="88">
        <f>MARVEL_Cost!C30</f>
        <v>647990.6</v>
      </c>
      <c r="I67" s="89">
        <f>I62</f>
        <v>14285.714285714286</v>
      </c>
      <c r="J67" s="85" t="s">
        <v>177</v>
      </c>
      <c r="K67" s="90" t="s">
        <v>338</v>
      </c>
      <c r="L67" s="85">
        <f>L62</f>
        <v>28</v>
      </c>
      <c r="M67" s="85" t="s">
        <v>176</v>
      </c>
      <c r="N67" s="85">
        <v>1</v>
      </c>
      <c r="O67" s="85">
        <v>2024</v>
      </c>
      <c r="P67" s="85" t="s">
        <v>73</v>
      </c>
      <c r="Q67" s="90" t="s">
        <v>178</v>
      </c>
      <c r="R67" s="127"/>
      <c r="S67" s="132"/>
      <c r="T67" s="85"/>
    </row>
    <row r="68" spans="1:20" s="86" customFormat="1" ht="30" customHeight="1" thickBot="1" x14ac:dyDescent="0.2">
      <c r="A68" s="77">
        <v>221.322</v>
      </c>
      <c r="B68" s="78">
        <f t="shared" si="0"/>
        <v>5</v>
      </c>
      <c r="C68" s="87" t="s">
        <v>137</v>
      </c>
      <c r="D68" s="80" t="str">
        <f t="shared" si="1"/>
        <v xml:space="preserve">                              Out The Vessel Shield Materials</v>
      </c>
      <c r="E68" s="80" t="s">
        <v>350</v>
      </c>
      <c r="F68" s="80" t="s">
        <v>336</v>
      </c>
      <c r="G68" s="80" t="s">
        <v>337</v>
      </c>
      <c r="H68" s="88"/>
      <c r="I68" s="89">
        <v>20</v>
      </c>
      <c r="J68" s="85" t="s">
        <v>177</v>
      </c>
      <c r="K68" s="90" t="s">
        <v>339</v>
      </c>
      <c r="L68" s="85">
        <f>'Design Variables'!B43</f>
        <v>925.3</v>
      </c>
      <c r="M68" s="85" t="s">
        <v>176</v>
      </c>
      <c r="N68" s="85">
        <v>1</v>
      </c>
      <c r="O68" s="85">
        <v>2024</v>
      </c>
      <c r="P68" s="85" t="s">
        <v>73</v>
      </c>
      <c r="Q68" s="90" t="s">
        <v>178</v>
      </c>
      <c r="R68" s="128"/>
      <c r="S68" s="133"/>
      <c r="T68" s="85"/>
    </row>
    <row r="69" spans="1:20" ht="69" customHeight="1" thickBot="1" x14ac:dyDescent="0.25">
      <c r="A69" s="36">
        <v>221.33</v>
      </c>
      <c r="B69" s="17">
        <f t="shared" si="0"/>
        <v>4</v>
      </c>
      <c r="C69" s="37" t="s">
        <v>203</v>
      </c>
      <c r="D69" s="19" t="str">
        <f>REPT("   ", B70*2) &amp; C69</f>
        <v xml:space="preserve">                        Moderator</v>
      </c>
      <c r="E69" s="19" t="s">
        <v>350</v>
      </c>
      <c r="F69" s="19" t="s">
        <v>203</v>
      </c>
      <c r="G69" s="19" t="s">
        <v>340</v>
      </c>
      <c r="H69" s="24"/>
      <c r="I69" s="69">
        <v>1520</v>
      </c>
      <c r="J69" s="26" t="s">
        <v>177</v>
      </c>
      <c r="K69" s="42" t="s">
        <v>342</v>
      </c>
      <c r="M69" s="26" t="s">
        <v>176</v>
      </c>
      <c r="N69" s="26"/>
      <c r="O69" s="26">
        <v>2017</v>
      </c>
      <c r="P69" s="26" t="s">
        <v>73</v>
      </c>
      <c r="Q69" s="42" t="s">
        <v>343</v>
      </c>
      <c r="R69" s="73" t="s">
        <v>344</v>
      </c>
      <c r="S69" s="75"/>
      <c r="T69" s="26"/>
    </row>
    <row r="70" spans="1:20" ht="30" customHeight="1" thickBot="1" x14ac:dyDescent="0.25">
      <c r="A70" s="36">
        <v>221.33</v>
      </c>
      <c r="B70" s="17">
        <f t="shared" si="0"/>
        <v>4</v>
      </c>
      <c r="C70" s="37" t="s">
        <v>203</v>
      </c>
      <c r="D70" s="19" t="str">
        <f>REPT("   ", B71*2) &amp; C70</f>
        <v xml:space="preserve">            Moderator</v>
      </c>
      <c r="E70" s="19" t="s">
        <v>350</v>
      </c>
      <c r="F70" s="19" t="s">
        <v>203</v>
      </c>
      <c r="G70" s="19" t="s">
        <v>341</v>
      </c>
      <c r="H70" s="24"/>
      <c r="I70" s="69">
        <v>75</v>
      </c>
      <c r="J70" s="26" t="s">
        <v>177</v>
      </c>
      <c r="K70" s="42" t="s">
        <v>342</v>
      </c>
      <c r="M70" s="26" t="s">
        <v>176</v>
      </c>
      <c r="N70" s="26"/>
      <c r="O70" s="26">
        <v>2024</v>
      </c>
      <c r="P70" s="26" t="s">
        <v>73</v>
      </c>
      <c r="Q70" s="76" t="s">
        <v>345</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364</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360</v>
      </c>
      <c r="D73" s="19" t="str">
        <f>REPT("   ", B73*2) &amp; C73</f>
        <v xml:space="preserve">                        Primary Pump</v>
      </c>
      <c r="E73" s="19" t="s">
        <v>351</v>
      </c>
      <c r="F73" s="19" t="s">
        <v>360</v>
      </c>
      <c r="G73" s="19" t="s">
        <v>369</v>
      </c>
      <c r="H73" s="24"/>
      <c r="I73" s="69">
        <f>12.5*705.48</f>
        <v>8818.5</v>
      </c>
      <c r="J73" s="26" t="s">
        <v>356</v>
      </c>
      <c r="K73" s="42" t="s">
        <v>346</v>
      </c>
      <c r="L73" s="26"/>
      <c r="M73" s="26"/>
      <c r="N73" s="26">
        <v>0.71</v>
      </c>
      <c r="O73" s="26">
        <v>2003</v>
      </c>
      <c r="P73" s="26" t="s">
        <v>74</v>
      </c>
      <c r="Q73" s="42" t="s">
        <v>354</v>
      </c>
      <c r="R73" s="116" t="s">
        <v>353</v>
      </c>
      <c r="S73" s="121" t="s">
        <v>355</v>
      </c>
      <c r="T73" s="116"/>
    </row>
    <row r="74" spans="1:20" ht="31" thickBot="1" x14ac:dyDescent="0.25">
      <c r="A74" s="30">
        <v>222.12</v>
      </c>
      <c r="B74" s="17">
        <f t="shared" si="2"/>
        <v>4</v>
      </c>
      <c r="C74" s="37" t="s">
        <v>359</v>
      </c>
      <c r="D74" s="19" t="str">
        <f t="shared" si="1"/>
        <v xml:space="preserve">                        Secondary Pump</v>
      </c>
      <c r="E74" s="19" t="s">
        <v>351</v>
      </c>
      <c r="F74" s="19" t="s">
        <v>359</v>
      </c>
      <c r="G74" s="19" t="s">
        <v>369</v>
      </c>
      <c r="H74" s="24"/>
      <c r="I74" s="69">
        <v>705.48</v>
      </c>
      <c r="J74" s="26" t="s">
        <v>356</v>
      </c>
      <c r="K74" s="42" t="s">
        <v>347</v>
      </c>
      <c r="L74" s="26"/>
      <c r="M74" s="26"/>
      <c r="N74" s="26">
        <v>0.71</v>
      </c>
      <c r="O74" s="26">
        <v>2003</v>
      </c>
      <c r="P74" s="26" t="s">
        <v>74</v>
      </c>
      <c r="Q74" s="42" t="s">
        <v>348</v>
      </c>
      <c r="R74" s="118"/>
      <c r="S74" s="122"/>
      <c r="T74" s="118"/>
    </row>
    <row r="75" spans="1:20" ht="76" thickBot="1" x14ac:dyDescent="0.25">
      <c r="A75" s="30">
        <v>222.13</v>
      </c>
      <c r="B75" s="17">
        <f t="shared" si="2"/>
        <v>4</v>
      </c>
      <c r="C75" s="37" t="s">
        <v>365</v>
      </c>
      <c r="D75" s="19" t="str">
        <f t="shared" ref="D75" si="3">REPT("   ", B75*2) &amp; C75</f>
        <v xml:space="preserve">                        Compressor</v>
      </c>
      <c r="E75" s="19" t="s">
        <v>351</v>
      </c>
      <c r="F75" s="19" t="s">
        <v>363</v>
      </c>
      <c r="G75" s="19" t="s">
        <v>366</v>
      </c>
      <c r="H75" s="24"/>
      <c r="I75" s="69">
        <v>44.71</v>
      </c>
      <c r="J75" s="26" t="s">
        <v>356</v>
      </c>
      <c r="K75" s="42" t="s">
        <v>368</v>
      </c>
      <c r="L75" s="26"/>
      <c r="M75" s="26"/>
      <c r="N75" s="26">
        <v>1</v>
      </c>
      <c r="O75" s="26">
        <v>2003</v>
      </c>
      <c r="P75" s="26" t="s">
        <v>74</v>
      </c>
      <c r="Q75" s="42" t="s">
        <v>348</v>
      </c>
      <c r="R75" s="93" t="s">
        <v>367</v>
      </c>
      <c r="S75" s="94"/>
      <c r="T75" s="93"/>
    </row>
    <row r="76" spans="1:20" ht="30" customHeight="1" thickBot="1" x14ac:dyDescent="0.25">
      <c r="A76" s="36">
        <v>222.2</v>
      </c>
      <c r="B76" s="17">
        <f t="shared" si="2"/>
        <v>3</v>
      </c>
      <c r="C76" s="37" t="s">
        <v>16</v>
      </c>
      <c r="D76" s="19" t="str">
        <f t="shared" si="1"/>
        <v xml:space="preserve">                  Reactor Heat Transfer Piping System</v>
      </c>
      <c r="E76" s="19" t="s">
        <v>350</v>
      </c>
      <c r="F76" s="19"/>
      <c r="G76" s="19"/>
      <c r="H76" s="24"/>
      <c r="I76" s="69">
        <v>20000</v>
      </c>
      <c r="J76" s="26" t="s">
        <v>67</v>
      </c>
      <c r="K76" s="23" t="s">
        <v>71</v>
      </c>
      <c r="L76" s="26"/>
      <c r="M76" s="26"/>
      <c r="N76" s="26"/>
      <c r="O76" s="26">
        <v>2017</v>
      </c>
      <c r="P76" s="26" t="s">
        <v>74</v>
      </c>
      <c r="Q76" s="42" t="s">
        <v>361</v>
      </c>
      <c r="R76" s="42" t="s">
        <v>362</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371</v>
      </c>
      <c r="D78" s="19" t="str">
        <f t="shared" si="1"/>
        <v xml:space="preserve">                        Primary Heat Exchanger</v>
      </c>
      <c r="E78" s="19" t="s">
        <v>350</v>
      </c>
      <c r="F78" s="19" t="s">
        <v>363</v>
      </c>
      <c r="G78" s="19" t="s">
        <v>370</v>
      </c>
      <c r="H78" s="24"/>
      <c r="I78" s="69">
        <v>50</v>
      </c>
      <c r="J78" s="6" t="s">
        <v>177</v>
      </c>
      <c r="K78" s="42" t="s">
        <v>372</v>
      </c>
      <c r="L78" s="26"/>
      <c r="M78" s="26" t="s">
        <v>176</v>
      </c>
      <c r="N78" s="26"/>
      <c r="O78" s="26">
        <v>2004</v>
      </c>
      <c r="P78" s="26" t="s">
        <v>74</v>
      </c>
      <c r="Q78" s="42" t="s">
        <v>374</v>
      </c>
      <c r="R78" s="93" t="s">
        <v>375</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371</v>
      </c>
      <c r="D79" s="19" t="str">
        <f t="shared" ref="D79" si="5">REPT("   ", B79*2) &amp; C79</f>
        <v xml:space="preserve">                        Primary Heat Exchanger</v>
      </c>
      <c r="E79" s="19" t="s">
        <v>350</v>
      </c>
      <c r="F79" s="19" t="s">
        <v>363</v>
      </c>
      <c r="G79" s="19" t="s">
        <v>366</v>
      </c>
      <c r="H79" s="24"/>
      <c r="I79" s="69">
        <v>120</v>
      </c>
      <c r="J79" s="6" t="s">
        <v>177</v>
      </c>
      <c r="K79" s="42" t="s">
        <v>372</v>
      </c>
      <c r="L79" s="26"/>
      <c r="M79" s="26" t="s">
        <v>176</v>
      </c>
      <c r="N79" s="26"/>
      <c r="O79" s="26">
        <v>2013</v>
      </c>
      <c r="P79" s="26" t="s">
        <v>74</v>
      </c>
      <c r="Q79" s="42" t="s">
        <v>374</v>
      </c>
      <c r="R79" s="93" t="s">
        <v>376</v>
      </c>
      <c r="S79" s="26"/>
      <c r="T79" s="26"/>
    </row>
    <row r="80" spans="1:20" ht="30" customHeight="1" thickBot="1" x14ac:dyDescent="0.25">
      <c r="A80" s="36">
        <v>222.32</v>
      </c>
      <c r="B80" s="17">
        <f t="shared" si="0"/>
        <v>4</v>
      </c>
      <c r="C80" s="37" t="s">
        <v>18</v>
      </c>
      <c r="D80" s="19" t="str">
        <f t="shared" si="1"/>
        <v xml:space="preserve">                        Secondary Heat Exchanger</v>
      </c>
      <c r="E80" s="19" t="s">
        <v>350</v>
      </c>
      <c r="F80" s="19" t="s">
        <v>363</v>
      </c>
      <c r="G80" s="19" t="s">
        <v>370</v>
      </c>
      <c r="H80" s="24"/>
      <c r="I80" s="69">
        <v>50</v>
      </c>
      <c r="J80" s="6" t="s">
        <v>177</v>
      </c>
      <c r="K80" s="42" t="s">
        <v>373</v>
      </c>
      <c r="L80" s="26"/>
      <c r="M80" s="26" t="s">
        <v>176</v>
      </c>
      <c r="N80" s="26"/>
      <c r="O80" s="26">
        <v>2004</v>
      </c>
      <c r="P80" s="26" t="s">
        <v>74</v>
      </c>
      <c r="Q80" s="42" t="s">
        <v>374</v>
      </c>
      <c r="R80" s="93" t="s">
        <v>375</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350</v>
      </c>
      <c r="F81" s="19" t="s">
        <v>363</v>
      </c>
      <c r="G81" s="19" t="s">
        <v>366</v>
      </c>
      <c r="H81" s="24"/>
      <c r="I81" s="69">
        <v>120</v>
      </c>
      <c r="J81" s="6" t="s">
        <v>177</v>
      </c>
      <c r="K81" s="42" t="s">
        <v>373</v>
      </c>
      <c r="L81" s="26"/>
      <c r="M81" s="26" t="s">
        <v>176</v>
      </c>
      <c r="N81" s="26"/>
      <c r="O81" s="26">
        <v>2013</v>
      </c>
      <c r="P81" s="26" t="s">
        <v>74</v>
      </c>
      <c r="Q81" s="42" t="s">
        <v>374</v>
      </c>
      <c r="R81" s="93" t="s">
        <v>376</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350</v>
      </c>
      <c r="F84" s="19"/>
      <c r="G84" s="23"/>
      <c r="H84" s="23"/>
      <c r="I84" s="69">
        <f>I56</f>
        <v>757.20768746061754</v>
      </c>
      <c r="J84" s="26" t="s">
        <v>177</v>
      </c>
      <c r="K84" s="42" t="s">
        <v>377</v>
      </c>
      <c r="L84" s="26">
        <f>L56</f>
        <v>1587</v>
      </c>
      <c r="M84" s="26" t="s">
        <v>176</v>
      </c>
      <c r="N84" s="26">
        <v>1</v>
      </c>
      <c r="O84" s="26">
        <v>2024</v>
      </c>
      <c r="P84" s="26" t="s">
        <v>77</v>
      </c>
      <c r="Q84" s="42" t="s">
        <v>379</v>
      </c>
      <c r="R84" s="26"/>
      <c r="S84" s="26"/>
      <c r="T84" s="26"/>
    </row>
    <row r="85" spans="1:20" ht="30" customHeight="1" thickBot="1" x14ac:dyDescent="0.25">
      <c r="A85" s="36">
        <v>223.22</v>
      </c>
      <c r="B85" s="17">
        <f t="shared" si="0"/>
        <v>4</v>
      </c>
      <c r="C85" s="37" t="s">
        <v>140</v>
      </c>
      <c r="D85" s="19" t="str">
        <f>REPT("   ", B85*2) &amp; C85</f>
        <v xml:space="preserve">                        Rvacs (Intake Vessel)</v>
      </c>
      <c r="E85" s="19" t="s">
        <v>350</v>
      </c>
      <c r="F85" s="19"/>
      <c r="G85" s="23"/>
      <c r="H85" s="23"/>
      <c r="I85" s="69">
        <f>I84</f>
        <v>757.20768746061754</v>
      </c>
      <c r="J85" s="26" t="s">
        <v>177</v>
      </c>
      <c r="K85" s="42" t="s">
        <v>378</v>
      </c>
      <c r="L85" s="26">
        <f>L84</f>
        <v>1587</v>
      </c>
      <c r="M85" s="26" t="s">
        <v>176</v>
      </c>
      <c r="N85" s="26">
        <v>1</v>
      </c>
      <c r="O85" s="26">
        <v>2024</v>
      </c>
      <c r="P85" s="26" t="s">
        <v>77</v>
      </c>
      <c r="Q85" s="42" t="s">
        <v>379</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350</v>
      </c>
      <c r="F86" s="19"/>
      <c r="G86" s="23"/>
      <c r="H86" s="95">
        <f>MARVEL_Cost!C42</f>
        <v>456297</v>
      </c>
      <c r="I86" s="69"/>
      <c r="J86" s="26"/>
      <c r="K86" s="42"/>
      <c r="L86" s="26"/>
      <c r="M86" s="26"/>
      <c r="N86" s="26"/>
      <c r="O86" s="26">
        <v>2024</v>
      </c>
      <c r="P86" s="26" t="s">
        <v>74</v>
      </c>
      <c r="Q86" s="42" t="s">
        <v>380</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350</v>
      </c>
      <c r="F87" s="19"/>
      <c r="G87" s="23"/>
      <c r="H87" s="95">
        <f>MARVEL_Cost!C43</f>
        <v>2253208.37</v>
      </c>
      <c r="I87" s="69"/>
      <c r="J87" s="26"/>
      <c r="K87" s="42"/>
      <c r="L87" s="26"/>
      <c r="M87" s="26"/>
      <c r="N87" s="26"/>
      <c r="O87" s="26">
        <v>2024</v>
      </c>
      <c r="P87" s="26" t="s">
        <v>74</v>
      </c>
      <c r="Q87" s="42" t="s">
        <v>380</v>
      </c>
      <c r="R87" s="26"/>
      <c r="S87" s="26"/>
      <c r="T87" s="26"/>
    </row>
    <row r="88" spans="1:20" ht="16" thickBot="1" x14ac:dyDescent="0.25">
      <c r="A88" s="36">
        <v>228</v>
      </c>
      <c r="B88" s="17">
        <f t="shared" si="8"/>
        <v>2</v>
      </c>
      <c r="C88" s="37" t="s">
        <v>215</v>
      </c>
      <c r="D88" s="19" t="str">
        <f t="shared" si="9"/>
        <v xml:space="preserve">            Reactor Plant Miscellaneous Items</v>
      </c>
      <c r="E88" s="19" t="s">
        <v>350</v>
      </c>
      <c r="F88" s="19"/>
      <c r="G88" s="23"/>
      <c r="H88" s="95">
        <f>MARVEL_Cost!C44</f>
        <v>30960</v>
      </c>
      <c r="I88" s="69"/>
      <c r="J88" s="26"/>
      <c r="K88" s="42"/>
      <c r="L88" s="26"/>
      <c r="M88" s="26"/>
      <c r="N88" s="26"/>
      <c r="O88" s="26">
        <v>2024</v>
      </c>
      <c r="P88" s="26" t="s">
        <v>77</v>
      </c>
      <c r="Q88" s="42" t="s">
        <v>380</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350</v>
      </c>
      <c r="F91" s="19"/>
      <c r="G91" s="23"/>
      <c r="H91" s="23"/>
      <c r="I91" s="96">
        <f>23310000/L91</f>
        <v>2331000</v>
      </c>
      <c r="J91" s="26" t="s">
        <v>67</v>
      </c>
      <c r="K91" s="23" t="s">
        <v>71</v>
      </c>
      <c r="L91" s="26">
        <v>10</v>
      </c>
      <c r="M91" s="26" t="s">
        <v>69</v>
      </c>
      <c r="N91" s="23">
        <v>0.7</v>
      </c>
      <c r="O91" s="26">
        <v>2017</v>
      </c>
      <c r="P91" s="26" t="s">
        <v>74</v>
      </c>
      <c r="Q91" s="42" t="s">
        <v>382</v>
      </c>
      <c r="R91" s="42" t="s">
        <v>381</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350</v>
      </c>
      <c r="F93" s="19"/>
      <c r="G93" s="23"/>
      <c r="H93" s="23"/>
      <c r="I93" s="69">
        <f>MARVEL_Cost!C51/L93</f>
        <v>3589430</v>
      </c>
      <c r="J93" s="26" t="s">
        <v>67</v>
      </c>
      <c r="K93" s="23" t="s">
        <v>71</v>
      </c>
      <c r="L93" s="26">
        <f>'Design Variables'!B4/1000</f>
        <v>0.02</v>
      </c>
      <c r="M93" s="26" t="s">
        <v>69</v>
      </c>
      <c r="N93" s="23">
        <v>0.7</v>
      </c>
      <c r="O93" s="26">
        <v>2024</v>
      </c>
      <c r="P93" s="26" t="s">
        <v>74</v>
      </c>
      <c r="Q93" s="42" t="s">
        <v>383</v>
      </c>
      <c r="R93" s="42" t="s">
        <v>384</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350</v>
      </c>
      <c r="F95" s="19"/>
      <c r="G95" s="23"/>
      <c r="H95" s="23"/>
      <c r="I95" s="23">
        <v>184</v>
      </c>
      <c r="J95" s="26" t="s">
        <v>177</v>
      </c>
      <c r="K95" s="23" t="s">
        <v>386</v>
      </c>
      <c r="L95" s="26"/>
      <c r="M95" s="26"/>
      <c r="N95" s="26"/>
      <c r="O95" s="26">
        <v>2022</v>
      </c>
      <c r="P95" s="26" t="s">
        <v>73</v>
      </c>
      <c r="Q95" s="116" t="s">
        <v>388</v>
      </c>
      <c r="R95" s="116" t="s">
        <v>389</v>
      </c>
      <c r="S95" s="26"/>
      <c r="T95" s="26"/>
    </row>
    <row r="96" spans="1:20" ht="16" thickBot="1" x14ac:dyDescent="0.25">
      <c r="A96" s="36">
        <v>252</v>
      </c>
      <c r="B96" s="17">
        <f t="shared" si="8"/>
        <v>2</v>
      </c>
      <c r="C96" s="37" t="s">
        <v>26</v>
      </c>
      <c r="D96" s="19" t="str">
        <f t="shared" si="9"/>
        <v xml:space="preserve">            First Core Conversion </v>
      </c>
      <c r="E96" s="19" t="s">
        <v>350</v>
      </c>
      <c r="F96" s="19"/>
      <c r="G96" s="23"/>
      <c r="H96" s="23"/>
      <c r="I96" s="23">
        <v>15.1</v>
      </c>
      <c r="J96" s="26" t="s">
        <v>177</v>
      </c>
      <c r="K96" s="23" t="s">
        <v>386</v>
      </c>
      <c r="L96" s="26"/>
      <c r="M96" s="26"/>
      <c r="N96" s="26"/>
      <c r="O96" s="26">
        <v>2022</v>
      </c>
      <c r="P96" s="26" t="s">
        <v>73</v>
      </c>
      <c r="Q96" s="117"/>
      <c r="R96" s="117"/>
      <c r="S96" s="26"/>
      <c r="T96" s="26"/>
    </row>
    <row r="97" spans="1:26" ht="16" thickBot="1" x14ac:dyDescent="0.25">
      <c r="A97" s="36">
        <v>253</v>
      </c>
      <c r="B97" s="17">
        <f t="shared" si="8"/>
        <v>2</v>
      </c>
      <c r="C97" s="37" t="s">
        <v>27</v>
      </c>
      <c r="D97" s="19" t="str">
        <f t="shared" si="9"/>
        <v xml:space="preserve">            First Core Enrichment </v>
      </c>
      <c r="E97" s="19" t="s">
        <v>351</v>
      </c>
      <c r="F97" s="19"/>
      <c r="G97" s="23"/>
      <c r="H97" s="23"/>
      <c r="I97" s="23">
        <v>184.2</v>
      </c>
      <c r="J97" s="26" t="s">
        <v>385</v>
      </c>
      <c r="K97" s="42" t="s">
        <v>387</v>
      </c>
      <c r="L97" s="26"/>
      <c r="M97" s="26"/>
      <c r="N97" s="26">
        <v>1</v>
      </c>
      <c r="O97" s="26">
        <v>2022</v>
      </c>
      <c r="P97" s="26" t="s">
        <v>73</v>
      </c>
      <c r="Q97" s="117"/>
      <c r="R97" s="117"/>
      <c r="S97" s="26"/>
      <c r="T97" s="26"/>
    </row>
    <row r="98" spans="1:26" ht="16" thickBot="1" x14ac:dyDescent="0.25">
      <c r="A98" s="36">
        <v>254</v>
      </c>
      <c r="B98" s="17">
        <f t="shared" si="8"/>
        <v>2</v>
      </c>
      <c r="C98" s="37" t="s">
        <v>28</v>
      </c>
      <c r="D98" s="19" t="str">
        <f t="shared" si="9"/>
        <v xml:space="preserve">            First Core Fuel Assembly Fabrication </v>
      </c>
      <c r="E98" s="19" t="s">
        <v>350</v>
      </c>
      <c r="F98" s="19" t="s">
        <v>391</v>
      </c>
      <c r="G98" s="23" t="s">
        <v>392</v>
      </c>
      <c r="H98" s="23"/>
      <c r="I98" s="23">
        <v>1520</v>
      </c>
      <c r="J98" s="26" t="s">
        <v>177</v>
      </c>
      <c r="K98" s="42" t="s">
        <v>390</v>
      </c>
      <c r="L98" s="26"/>
      <c r="M98" s="26"/>
      <c r="N98" s="26"/>
      <c r="O98" s="26">
        <v>2023</v>
      </c>
      <c r="P98" s="26" t="s">
        <v>73</v>
      </c>
      <c r="Q98" s="117"/>
      <c r="R98" s="117"/>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350</v>
      </c>
      <c r="F99" s="19" t="s">
        <v>391</v>
      </c>
      <c r="G99" s="23" t="s">
        <v>369</v>
      </c>
      <c r="H99" s="23"/>
      <c r="I99" s="23">
        <v>10000</v>
      </c>
      <c r="J99" s="26" t="s">
        <v>177</v>
      </c>
      <c r="K99" s="42" t="s">
        <v>390</v>
      </c>
      <c r="L99" s="26"/>
      <c r="M99" s="26"/>
      <c r="N99" s="26"/>
      <c r="O99" s="26">
        <v>2009</v>
      </c>
      <c r="P99" s="26" t="s">
        <v>73</v>
      </c>
      <c r="Q99" s="118"/>
      <c r="R99" s="118"/>
      <c r="S99" s="26"/>
      <c r="T99" s="26"/>
    </row>
    <row r="100" spans="1:26" ht="30" customHeight="1" thickBot="1" x14ac:dyDescent="0.25">
      <c r="A100" s="21">
        <v>26</v>
      </c>
      <c r="B100" s="17">
        <f t="shared" si="8"/>
        <v>1</v>
      </c>
      <c r="C100" s="37" t="s">
        <v>141</v>
      </c>
      <c r="D100" s="19" t="str">
        <f t="shared" si="9"/>
        <v xml:space="preserve">      Miscellaneous Equipment (Cranes)</v>
      </c>
      <c r="E100" s="19" t="s">
        <v>350</v>
      </c>
      <c r="F100" s="19"/>
      <c r="G100" s="19"/>
      <c r="H100" s="69">
        <v>1000000</v>
      </c>
      <c r="I100" s="26"/>
      <c r="J100" s="26"/>
      <c r="K100" s="42"/>
      <c r="L100" s="26"/>
      <c r="M100" s="26"/>
      <c r="N100" s="26"/>
      <c r="O100" s="26">
        <v>2021</v>
      </c>
      <c r="P100" s="26" t="s">
        <v>74</v>
      </c>
      <c r="Q100" s="42" t="s">
        <v>393</v>
      </c>
      <c r="R100" s="42" t="s">
        <v>394</v>
      </c>
      <c r="S100" s="26"/>
      <c r="T100" s="26"/>
    </row>
    <row r="101" spans="1:26" ht="16" thickBot="1" x14ac:dyDescent="0.25">
      <c r="A101" s="29">
        <v>30</v>
      </c>
      <c r="B101" s="17">
        <f t="shared" si="8"/>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16" thickBot="1" x14ac:dyDescent="0.25">
      <c r="A102" s="29">
        <v>31</v>
      </c>
      <c r="B102" s="17">
        <v>1</v>
      </c>
      <c r="C102" s="37" t="s">
        <v>395</v>
      </c>
      <c r="D102" s="19" t="str">
        <f t="shared" si="9"/>
        <v xml:space="preserve">      Factory &amp; field indirect costs</v>
      </c>
      <c r="E102" s="19" t="s">
        <v>351</v>
      </c>
      <c r="F102" s="19"/>
      <c r="G102" s="19"/>
      <c r="H102" s="29"/>
      <c r="I102" s="147">
        <f>MARVEL_Cost!C56/(MARVEL_Cost!C6+MARVEL_Cost!C13+MARVEL_Cost!C45)</f>
        <v>6.5389932052543287E-2</v>
      </c>
      <c r="J102" s="26" t="s">
        <v>403</v>
      </c>
      <c r="K102" s="42" t="s">
        <v>404</v>
      </c>
      <c r="L102" s="29"/>
      <c r="M102" s="29" t="s">
        <v>405</v>
      </c>
      <c r="N102" s="29"/>
      <c r="O102" s="26">
        <v>2024</v>
      </c>
      <c r="P102" s="26" t="s">
        <v>406</v>
      </c>
      <c r="Q102" s="98"/>
      <c r="R102" s="29"/>
      <c r="S102" s="29"/>
      <c r="T102" s="29"/>
    </row>
    <row r="103" spans="1:26" ht="16" thickBot="1" x14ac:dyDescent="0.25">
      <c r="A103" s="29">
        <v>32</v>
      </c>
      <c r="B103" s="17">
        <v>1</v>
      </c>
      <c r="C103" s="37" t="s">
        <v>396</v>
      </c>
      <c r="D103" s="19" t="str">
        <f t="shared" si="9"/>
        <v xml:space="preserve">      Factory and construction supervision</v>
      </c>
      <c r="E103" s="19"/>
      <c r="F103" s="19"/>
      <c r="G103" s="19"/>
      <c r="H103" s="29"/>
      <c r="I103" s="20"/>
      <c r="J103" s="29"/>
      <c r="K103" s="29"/>
      <c r="L103" s="29"/>
      <c r="M103" s="29"/>
      <c r="N103" s="29"/>
      <c r="O103" s="29"/>
      <c r="P103" s="29"/>
      <c r="Q103" s="98"/>
      <c r="R103" s="29"/>
      <c r="S103" s="29"/>
      <c r="T103" s="29"/>
    </row>
    <row r="104" spans="1:26" ht="16" thickBot="1" x14ac:dyDescent="0.25">
      <c r="A104" s="21">
        <v>33</v>
      </c>
      <c r="B104" s="17">
        <f t="shared" si="8"/>
        <v>1</v>
      </c>
      <c r="C104" s="37" t="s">
        <v>31</v>
      </c>
      <c r="D104" s="19" t="str">
        <f t="shared" si="9"/>
        <v xml:space="preserve">      Startup Costs</v>
      </c>
      <c r="E104" s="19" t="s">
        <v>350</v>
      </c>
      <c r="F104" s="19"/>
      <c r="G104" s="19"/>
      <c r="H104" s="24">
        <f>MARVEL_Cost!C58</f>
        <v>2407166.4000000004</v>
      </c>
      <c r="I104" s="66"/>
      <c r="J104" s="24"/>
      <c r="K104" s="31"/>
      <c r="L104" s="24"/>
      <c r="M104" s="24"/>
      <c r="N104" s="24"/>
      <c r="O104" s="24">
        <v>2024</v>
      </c>
      <c r="P104" s="97" t="s">
        <v>85</v>
      </c>
      <c r="Q104" s="111" t="s">
        <v>380</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350</v>
      </c>
      <c r="F105" s="19"/>
      <c r="G105" s="19"/>
      <c r="H105" s="24">
        <f>MARVEL_Cost!C62</f>
        <v>1665282.7999999998</v>
      </c>
      <c r="I105" s="66"/>
      <c r="J105" s="24"/>
      <c r="K105" s="31"/>
      <c r="L105" s="24"/>
      <c r="M105" s="24"/>
      <c r="N105" s="24"/>
      <c r="O105" s="24">
        <v>2024</v>
      </c>
      <c r="P105" s="97" t="s">
        <v>85</v>
      </c>
      <c r="Q105" s="112"/>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350</v>
      </c>
      <c r="F106" s="19"/>
      <c r="G106" s="19"/>
      <c r="H106" s="24">
        <f>MARVEL_Cost!C65</f>
        <v>620313.58773783164</v>
      </c>
      <c r="I106" s="69"/>
      <c r="J106" s="26"/>
      <c r="K106" s="42"/>
      <c r="L106" s="26"/>
      <c r="M106" s="26"/>
      <c r="N106" s="26"/>
      <c r="O106" s="26">
        <v>2024</v>
      </c>
      <c r="P106" s="26" t="s">
        <v>72</v>
      </c>
      <c r="Q106" s="112"/>
      <c r="R106" s="26"/>
      <c r="S106" s="26"/>
      <c r="T106" s="26"/>
      <c r="U106" s="12"/>
    </row>
    <row r="107" spans="1:26" ht="16" thickBot="1" x14ac:dyDescent="0.25">
      <c r="A107" s="21">
        <v>36</v>
      </c>
      <c r="B107" s="17">
        <f t="shared" si="8"/>
        <v>1</v>
      </c>
      <c r="C107" s="37" t="s">
        <v>234</v>
      </c>
      <c r="D107" s="19" t="str">
        <f t="shared" si="9"/>
        <v xml:space="preserve">      PM/CM Services</v>
      </c>
      <c r="E107" s="19" t="s">
        <v>350</v>
      </c>
      <c r="F107" s="19"/>
      <c r="G107" s="19"/>
      <c r="H107" s="24">
        <f>MARVEL_Cost!C68</f>
        <v>416958.9359999997</v>
      </c>
      <c r="I107" s="69"/>
      <c r="J107" s="26"/>
      <c r="K107" s="42"/>
      <c r="L107" s="26"/>
      <c r="M107" s="26"/>
      <c r="N107" s="26"/>
      <c r="O107" s="26">
        <v>2024</v>
      </c>
      <c r="P107" s="26" t="s">
        <v>72</v>
      </c>
      <c r="Q107" s="113"/>
      <c r="R107" s="26"/>
      <c r="S107" s="26"/>
      <c r="T107" s="26"/>
      <c r="U107" s="12"/>
    </row>
    <row r="108" spans="1:26" ht="16" thickBot="1" x14ac:dyDescent="0.25">
      <c r="A108" s="21">
        <v>40</v>
      </c>
      <c r="B108" s="17">
        <f t="shared" si="8"/>
        <v>0</v>
      </c>
      <c r="C108" s="37" t="s">
        <v>397</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398</v>
      </c>
      <c r="D109" s="19" t="str">
        <f t="shared" si="9"/>
        <v xml:space="preserve">      staff recruitment and training</v>
      </c>
      <c r="E109" s="19" t="s">
        <v>350</v>
      </c>
      <c r="F109" s="19"/>
      <c r="G109" s="19"/>
      <c r="H109" s="24">
        <f>MARVEL_Cost!C72</f>
        <v>4169765</v>
      </c>
      <c r="I109" s="69"/>
      <c r="J109" s="26"/>
      <c r="K109" s="42"/>
      <c r="L109" s="26"/>
      <c r="M109" s="26"/>
      <c r="N109" s="26"/>
      <c r="O109" s="26">
        <v>2024</v>
      </c>
      <c r="P109" s="26" t="s">
        <v>72</v>
      </c>
      <c r="Q109" s="99" t="s">
        <v>380</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16" thickBot="1" x14ac:dyDescent="0.25">
      <c r="A114" s="36">
        <v>711</v>
      </c>
      <c r="B114" s="17">
        <f t="shared" si="8"/>
        <v>2</v>
      </c>
      <c r="C114" s="37" t="s">
        <v>38</v>
      </c>
      <c r="D114" s="19" t="str">
        <f t="shared" si="9"/>
        <v xml:space="preserve">            Operators </v>
      </c>
      <c r="E114" s="19"/>
      <c r="F114" s="19"/>
      <c r="G114" s="19"/>
      <c r="H114" s="24"/>
      <c r="I114" s="69"/>
      <c r="J114" s="26"/>
      <c r="K114" s="42"/>
      <c r="L114" s="26"/>
      <c r="M114" s="26"/>
      <c r="N114" s="26"/>
      <c r="O114" s="26"/>
      <c r="P114" s="26"/>
      <c r="Q114" s="42"/>
      <c r="R114" s="26"/>
      <c r="S114" s="26"/>
      <c r="T114" s="26"/>
      <c r="U114" s="12"/>
    </row>
    <row r="115" spans="1:21" ht="30" customHeight="1" thickBot="1" x14ac:dyDescent="0.25">
      <c r="A115" s="36">
        <v>712</v>
      </c>
      <c r="B115" s="17">
        <f t="shared" si="8"/>
        <v>2</v>
      </c>
      <c r="C115" s="37" t="s">
        <v>39</v>
      </c>
      <c r="D115" s="19" t="str">
        <f t="shared" si="9"/>
        <v xml:space="preserve">            Remote Monitoring Technicians </v>
      </c>
      <c r="E115" s="19"/>
      <c r="F115" s="19"/>
      <c r="G115" s="19"/>
      <c r="H115" s="24"/>
      <c r="I115" s="69"/>
      <c r="J115" s="26"/>
      <c r="K115" s="42"/>
      <c r="L115" s="26"/>
      <c r="M115" s="26"/>
      <c r="N115" s="26"/>
      <c r="O115" s="26"/>
      <c r="P115" s="26"/>
      <c r="Q115" s="42"/>
      <c r="R115" s="26"/>
      <c r="S115" s="26"/>
      <c r="T115" s="26"/>
      <c r="U115" s="12"/>
    </row>
    <row r="116" spans="1:21" ht="16" thickBot="1" x14ac:dyDescent="0.25">
      <c r="A116" s="36">
        <v>713</v>
      </c>
      <c r="B116" s="17">
        <f t="shared" si="8"/>
        <v>2</v>
      </c>
      <c r="C116" s="37" t="s">
        <v>40</v>
      </c>
      <c r="D116" s="19" t="str">
        <f t="shared" si="9"/>
        <v xml:space="preserve">            Security Staff </v>
      </c>
      <c r="E116" s="19"/>
      <c r="F116" s="19"/>
      <c r="G116" s="19"/>
      <c r="H116" s="24"/>
      <c r="I116" s="69"/>
      <c r="J116" s="26"/>
      <c r="K116" s="42"/>
      <c r="L116" s="26"/>
      <c r="M116" s="26"/>
      <c r="N116" s="26"/>
      <c r="O116" s="26"/>
      <c r="P116" s="26"/>
      <c r="Q116" s="42"/>
      <c r="R116" s="26"/>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c r="F118" s="19"/>
      <c r="G118" s="19"/>
      <c r="H118" s="24"/>
      <c r="I118" s="69"/>
      <c r="J118" s="26"/>
      <c r="K118" s="42"/>
      <c r="L118" s="26"/>
      <c r="M118" s="26"/>
      <c r="N118" s="26"/>
      <c r="O118" s="26"/>
      <c r="P118" s="26"/>
      <c r="Q118" s="42"/>
      <c r="R118" s="26"/>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6" thickBot="1" x14ac:dyDescent="0.25">
      <c r="A120" s="21">
        <v>81</v>
      </c>
      <c r="B120" s="17">
        <f t="shared" si="8"/>
        <v>1</v>
      </c>
      <c r="C120" s="37" t="s">
        <v>44</v>
      </c>
      <c r="D120" s="19" t="str">
        <f t="shared" si="9"/>
        <v xml:space="preserve">      Refueling Operations</v>
      </c>
      <c r="E120" s="19"/>
      <c r="F120" s="19"/>
      <c r="G120" s="19"/>
      <c r="H120" s="24"/>
      <c r="I120" s="69"/>
      <c r="J120" s="26"/>
      <c r="K120" s="42"/>
      <c r="L120" s="26"/>
      <c r="M120" s="26"/>
      <c r="N120" s="26"/>
      <c r="O120" s="26"/>
      <c r="P120" s="26"/>
      <c r="Q120" s="42"/>
      <c r="R120" s="26"/>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16" thickBot="1" x14ac:dyDescent="0.25">
      <c r="A122" s="21">
        <v>83</v>
      </c>
      <c r="B122" s="17">
        <f t="shared" si="8"/>
        <v>1</v>
      </c>
      <c r="C122" s="37" t="s">
        <v>46</v>
      </c>
      <c r="D122" s="19" t="str">
        <f t="shared" si="9"/>
        <v xml:space="preserve">      Spent Fuel Management</v>
      </c>
      <c r="E122" s="19"/>
      <c r="F122" s="19"/>
      <c r="G122" s="19"/>
      <c r="H122" s="24"/>
      <c r="I122" s="69"/>
      <c r="J122" s="26"/>
      <c r="K122" s="42"/>
      <c r="L122" s="26"/>
      <c r="M122" s="26"/>
      <c r="N122" s="26"/>
      <c r="O122" s="26"/>
      <c r="P122" s="26"/>
      <c r="Q122" s="42"/>
      <c r="R122" s="26"/>
      <c r="S122" s="26"/>
      <c r="T122" s="26"/>
    </row>
    <row r="123" spans="1:21" s="100" customFormat="1" ht="16" customHeight="1" thickBot="1" x14ac:dyDescent="0.25">
      <c r="A123" s="101" t="s">
        <v>399</v>
      </c>
      <c r="B123" s="102" t="str">
        <f t="shared" ref="B123:B124" si="12">IF(ISNUMBER(A123),
    IF(AND(A123=INT(A123), MOD(A123, 10) = 0), 0,
        IF(AND(A123=INT(A123), LEN(A123)=2), 1,
            IF(AND(A123=INT(A123), LEN(A123)=3), 2,
                LEN(A123) - FIND(".", A123) + 2)
        )
    ),
"")</f>
        <v/>
      </c>
      <c r="C123" s="103" t="s">
        <v>400</v>
      </c>
      <c r="D123" s="104" t="str">
        <f>C123</f>
        <v>Overnight Capital Cost</v>
      </c>
      <c r="E123" s="104"/>
      <c r="F123" s="104"/>
      <c r="G123" s="104"/>
      <c r="H123" s="105"/>
      <c r="I123" s="106"/>
      <c r="J123" s="107"/>
      <c r="K123" s="108"/>
      <c r="L123" s="107"/>
      <c r="M123" s="107"/>
      <c r="N123" s="107"/>
      <c r="O123" s="107"/>
      <c r="P123" s="107"/>
      <c r="Q123" s="108"/>
      <c r="R123" s="107"/>
      <c r="S123" s="107"/>
      <c r="T123" s="107"/>
    </row>
    <row r="124" spans="1:21" ht="18" thickBot="1" x14ac:dyDescent="0.25">
      <c r="A124" s="101" t="s">
        <v>401</v>
      </c>
      <c r="B124" s="109" t="str">
        <f t="shared" si="12"/>
        <v/>
      </c>
      <c r="C124" s="103" t="s">
        <v>402</v>
      </c>
      <c r="D124" s="103" t="str">
        <f>C124</f>
        <v>Total Capital Investment</v>
      </c>
      <c r="E124" s="110"/>
      <c r="F124" s="110"/>
      <c r="G124" s="110"/>
      <c r="H124" s="109"/>
      <c r="I124" s="109"/>
      <c r="J124" s="109"/>
      <c r="K124" s="109"/>
      <c r="L124" s="109"/>
      <c r="M124" s="109"/>
      <c r="N124" s="109"/>
      <c r="O124" s="109"/>
      <c r="P124" s="109"/>
      <c r="Q124" s="109"/>
      <c r="R124" s="109"/>
      <c r="S124" s="109"/>
      <c r="T124" s="109"/>
    </row>
    <row r="125" spans="1:21" x14ac:dyDescent="0.2">
      <c r="A125" s="109"/>
      <c r="B125" s="109"/>
      <c r="C125" s="109"/>
      <c r="D125" s="110"/>
      <c r="E125" s="110"/>
      <c r="F125" s="110"/>
      <c r="G125" s="110"/>
      <c r="H125" s="109"/>
      <c r="I125" s="109"/>
      <c r="J125" s="109"/>
      <c r="K125" s="109"/>
      <c r="L125" s="109"/>
      <c r="M125" s="109"/>
      <c r="N125" s="109"/>
      <c r="O125" s="109"/>
      <c r="P125" s="109"/>
      <c r="Q125" s="109"/>
      <c r="R125" s="109"/>
      <c r="S125" s="109"/>
      <c r="T125" s="109"/>
    </row>
    <row r="126" spans="1:21" x14ac:dyDescent="0.2">
      <c r="A126" s="109"/>
      <c r="B126" s="109"/>
      <c r="C126" s="109"/>
      <c r="D126" s="110"/>
      <c r="E126" s="110"/>
      <c r="F126" s="110"/>
      <c r="G126" s="110"/>
      <c r="H126" s="109"/>
      <c r="I126" s="109"/>
      <c r="J126" s="109"/>
      <c r="K126" s="109"/>
      <c r="L126" s="109"/>
      <c r="M126" s="109"/>
      <c r="N126" s="109"/>
      <c r="O126" s="109"/>
      <c r="P126" s="109"/>
      <c r="Q126" s="109"/>
      <c r="R126" s="109"/>
      <c r="S126" s="109"/>
      <c r="T126" s="109"/>
    </row>
  </sheetData>
  <mergeCells count="43">
    <mergeCell ref="T73:T74"/>
    <mergeCell ref="R45:R47"/>
    <mergeCell ref="R49:R51"/>
    <mergeCell ref="S45:S47"/>
    <mergeCell ref="S49:S51"/>
    <mergeCell ref="S65:S68"/>
    <mergeCell ref="R60:R63"/>
    <mergeCell ref="S60:S63"/>
    <mergeCell ref="Q15:Q17"/>
    <mergeCell ref="Q11:Q13"/>
    <mergeCell ref="R11:R13"/>
    <mergeCell ref="S11:S13"/>
    <mergeCell ref="R15:R17"/>
    <mergeCell ref="S15:S17"/>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R24:R26"/>
    <mergeCell ref="R30:R32"/>
    <mergeCell ref="R34:R36"/>
    <mergeCell ref="R39:R41"/>
    <mergeCell ref="Q20:Q22"/>
    <mergeCell ref="Q24:Q26"/>
    <mergeCell ref="Q30:Q32"/>
    <mergeCell ref="Q34:Q36"/>
    <mergeCell ref="Q104:Q107"/>
    <mergeCell ref="Q39:Q41"/>
    <mergeCell ref="Q45:Q47"/>
    <mergeCell ref="Q49:Q51"/>
    <mergeCell ref="Q95:Q99"/>
  </mergeCells>
  <conditionalFormatting sqref="A124 L102:N102 Q102:T102">
    <cfRule type="expression" dxfId="95" priority="29">
      <formula>$B102=3</formula>
    </cfRule>
    <cfRule type="expression" dxfId="94" priority="30">
      <formula>$B102=2</formula>
    </cfRule>
    <cfRule type="expression" dxfId="93" priority="31">
      <formula>$B102&lt;2</formula>
    </cfRule>
    <cfRule type="expression" dxfId="92" priority="32">
      <formula>$B102=0</formula>
    </cfRule>
  </conditionalFormatting>
  <conditionalFormatting sqref="A73:F75 L95:T95 L96:P96 S96:T100 I97:P97 A100:R100 A101:T101 A104:P109 R104:T109 A103:T103 A102:H102">
    <cfRule type="expression" dxfId="91" priority="97">
      <formula>$B73=3</formula>
    </cfRule>
    <cfRule type="expression" dxfId="90" priority="98">
      <formula>$B73=2</formula>
    </cfRule>
    <cfRule type="expression" dxfId="89" priority="99">
      <formula>$B73&lt;2</formula>
    </cfRule>
    <cfRule type="expression" dxfId="88" priority="100">
      <formula>$B73=0</formula>
    </cfRule>
  </conditionalFormatting>
  <conditionalFormatting sqref="A95:H97">
    <cfRule type="expression" dxfId="87" priority="61">
      <formula>$B95=3</formula>
    </cfRule>
    <cfRule type="expression" dxfId="86" priority="62">
      <formula>$B95=2</formula>
    </cfRule>
    <cfRule type="expression" dxfId="85" priority="63">
      <formula>$B95&lt;2</formula>
    </cfRule>
    <cfRule type="expression" dxfId="84" priority="64">
      <formula>$B95=0</formula>
    </cfRule>
  </conditionalFormatting>
  <conditionalFormatting sqref="A77:I81">
    <cfRule type="expression" dxfId="83" priority="85">
      <formula>$B77=3</formula>
    </cfRule>
    <cfRule type="expression" dxfId="82" priority="86">
      <formula>$B77=2</formula>
    </cfRule>
    <cfRule type="expression" dxfId="81" priority="87">
      <formula>$B77&lt;2</formula>
    </cfRule>
    <cfRule type="expression" dxfId="80" priority="88">
      <formula>$B77=0</formula>
    </cfRule>
  </conditionalFormatting>
  <conditionalFormatting sqref="A98:P99">
    <cfRule type="expression" dxfId="79" priority="45">
      <formula>$B98=3</formula>
    </cfRule>
    <cfRule type="expression" dxfId="78" priority="46">
      <formula>$B98=2</formula>
    </cfRule>
    <cfRule type="expression" dxfId="77" priority="47">
      <formula>$B98&lt;2</formula>
    </cfRule>
    <cfRule type="expression" dxfId="76" priority="48">
      <formula>$B98=0</formula>
    </cfRule>
  </conditionalFormatting>
  <conditionalFormatting sqref="A72:S72">
    <cfRule type="expression" dxfId="75" priority="101">
      <formula>$B72=3</formula>
    </cfRule>
    <cfRule type="expression" dxfId="74" priority="102">
      <formula>$B72=2</formula>
    </cfRule>
    <cfRule type="expression" dxfId="73" priority="103">
      <formula>$B72&lt;2</formula>
    </cfRule>
    <cfRule type="expression" dxfId="72" priority="104">
      <formula>$B72=0</formula>
    </cfRule>
  </conditionalFormatting>
  <conditionalFormatting sqref="A1:T71 T72:T75 H73:R73 H74:Q74 G75:Q75 A76:T76 K77:T77 S78:T81">
    <cfRule type="expression" dxfId="71" priority="105">
      <formula>$B1=3</formula>
    </cfRule>
    <cfRule type="expression" dxfId="70" priority="106">
      <formula>$B1=2</formula>
    </cfRule>
    <cfRule type="expression" dxfId="69" priority="107">
      <formula>$B1&lt;2</formula>
    </cfRule>
    <cfRule type="expression" dxfId="68" priority="108">
      <formula>$B1=0</formula>
    </cfRule>
  </conditionalFormatting>
  <conditionalFormatting sqref="A82:T94">
    <cfRule type="expression" dxfId="67" priority="65">
      <formula>$B82=3</formula>
    </cfRule>
    <cfRule type="expression" dxfId="66" priority="66">
      <formula>$B82=2</formula>
    </cfRule>
    <cfRule type="expression" dxfId="65" priority="67">
      <formula>$B82&lt;2</formula>
    </cfRule>
    <cfRule type="expression" dxfId="64" priority="68">
      <formula>$B82=0</formula>
    </cfRule>
  </conditionalFormatting>
  <conditionalFormatting sqref="A110:T123">
    <cfRule type="expression" dxfId="63" priority="33">
      <formula>$B110=3</formula>
    </cfRule>
    <cfRule type="expression" dxfId="62" priority="34">
      <formula>$B110=2</formula>
    </cfRule>
    <cfRule type="expression" dxfId="61" priority="35">
      <formula>$B110&lt;2</formula>
    </cfRule>
    <cfRule type="expression" dxfId="60" priority="36">
      <formula>$B110=0</formula>
    </cfRule>
  </conditionalFormatting>
  <conditionalFormatting sqref="C124:D124">
    <cfRule type="expression" dxfId="59" priority="25">
      <formula>$B124=3</formula>
    </cfRule>
    <cfRule type="expression" dxfId="58" priority="26">
      <formula>$B124=2</formula>
    </cfRule>
    <cfRule type="expression" dxfId="57" priority="27">
      <formula>$B124&lt;2</formula>
    </cfRule>
    <cfRule type="expression" dxfId="56" priority="28">
      <formula>$B124=0</formula>
    </cfRule>
  </conditionalFormatting>
  <conditionalFormatting sqref="D2:D123">
    <cfRule type="colorScale" priority="152">
      <colorScale>
        <cfvo type="min"/>
        <cfvo type="max"/>
        <color rgb="FFFF7128"/>
        <color rgb="FFFFEF9C"/>
      </colorScale>
    </cfRule>
  </conditionalFormatting>
  <conditionalFormatting sqref="G73:G74">
    <cfRule type="expression" dxfId="55" priority="93">
      <formula>$B73=3</formula>
    </cfRule>
    <cfRule type="expression" dxfId="54" priority="94">
      <formula>$B73=2</formula>
    </cfRule>
    <cfRule type="expression" dxfId="53" priority="95">
      <formula>$B73&lt;2</formula>
    </cfRule>
    <cfRule type="expression" dxfId="52" priority="96">
      <formula>$B73=0</formula>
    </cfRule>
  </conditionalFormatting>
  <conditionalFormatting sqref="I95:K96">
    <cfRule type="expression" dxfId="51" priority="57">
      <formula>$B95=3</formula>
    </cfRule>
    <cfRule type="expression" dxfId="50" priority="58">
      <formula>$B95=2</formula>
    </cfRule>
    <cfRule type="expression" dxfId="49" priority="59">
      <formula>$B95&lt;2</formula>
    </cfRule>
    <cfRule type="expression" dxfId="48" priority="60">
      <formula>$B95=0</formula>
    </cfRule>
  </conditionalFormatting>
  <conditionalFormatting sqref="J77 O101">
    <cfRule type="expression" dxfId="47" priority="114">
      <formula>$B78=3</formula>
    </cfRule>
    <cfRule type="expression" dxfId="46" priority="115">
      <formula>$B78=2</formula>
    </cfRule>
    <cfRule type="expression" dxfId="45" priority="116">
      <formula>$B78&lt;2</formula>
    </cfRule>
    <cfRule type="expression" dxfId="44" priority="117">
      <formula>$B78=0</formula>
    </cfRule>
  </conditionalFormatting>
  <conditionalFormatting sqref="K78:Q81">
    <cfRule type="expression" dxfId="43" priority="81">
      <formula>$B78=3</formula>
    </cfRule>
    <cfRule type="expression" dxfId="42" priority="82">
      <formula>$B78=2</formula>
    </cfRule>
    <cfRule type="expression" dxfId="41" priority="83">
      <formula>$B78&lt;2</formula>
    </cfRule>
    <cfRule type="expression" dxfId="40" priority="84">
      <formula>$B78=0</formula>
    </cfRule>
  </conditionalFormatting>
  <conditionalFormatting sqref="Q104">
    <cfRule type="expression" dxfId="39" priority="41">
      <formula>$B104=3</formula>
    </cfRule>
    <cfRule type="expression" dxfId="38" priority="42">
      <formula>$B104=2</formula>
    </cfRule>
    <cfRule type="expression" dxfId="37" priority="43">
      <formula>$B104&lt;2</formula>
    </cfRule>
    <cfRule type="expression" dxfId="36" priority="44">
      <formula>$B104=0</formula>
    </cfRule>
  </conditionalFormatting>
  <conditionalFormatting sqref="Q108:Q109">
    <cfRule type="expression" dxfId="35" priority="37">
      <formula>$B108=3</formula>
    </cfRule>
    <cfRule type="expression" dxfId="34" priority="38">
      <formula>$B108=2</formula>
    </cfRule>
    <cfRule type="expression" dxfId="33" priority="39">
      <formula>$B108&lt;2</formula>
    </cfRule>
    <cfRule type="expression" dxfId="32" priority="40">
      <formula>$B108=0</formula>
    </cfRule>
  </conditionalFormatting>
  <conditionalFormatting sqref="S73">
    <cfRule type="expression" dxfId="31" priority="122">
      <formula>$B72=3</formula>
    </cfRule>
    <cfRule type="expression" dxfId="30" priority="123">
      <formula>$B72=2</formula>
    </cfRule>
    <cfRule type="expression" dxfId="29" priority="124">
      <formula>$B72&lt;2</formula>
    </cfRule>
    <cfRule type="expression" dxfId="28" priority="125">
      <formula>$B72=0</formula>
    </cfRule>
  </conditionalFormatting>
  <conditionalFormatting sqref="I102">
    <cfRule type="expression" dxfId="27" priority="21">
      <formula>$B102=3</formula>
    </cfRule>
    <cfRule type="expression" dxfId="26" priority="22">
      <formula>$B102=2</formula>
    </cfRule>
    <cfRule type="expression" dxfId="25" priority="23">
      <formula>$B102&lt;2</formula>
    </cfRule>
    <cfRule type="expression" dxfId="24" priority="24">
      <formula>$B102=0</formula>
    </cfRule>
  </conditionalFormatting>
  <conditionalFormatting sqref="J102">
    <cfRule type="expression" dxfId="23" priority="17">
      <formula>$B102=3</formula>
    </cfRule>
    <cfRule type="expression" dxfId="22" priority="18">
      <formula>$B102=2</formula>
    </cfRule>
    <cfRule type="expression" dxfId="21" priority="19">
      <formula>$B102&lt;2</formula>
    </cfRule>
    <cfRule type="expression" dxfId="20" priority="20">
      <formula>$B102=0</formula>
    </cfRule>
  </conditionalFormatting>
  <conditionalFormatting sqref="K102">
    <cfRule type="expression" dxfId="19" priority="13">
      <formula>$B102=3</formula>
    </cfRule>
    <cfRule type="expression" dxfId="18" priority="14">
      <formula>$B102=2</formula>
    </cfRule>
    <cfRule type="expression" dxfId="17" priority="15">
      <formula>$B102&lt;2</formula>
    </cfRule>
    <cfRule type="expression" dxfId="16" priority="16">
      <formula>$B102=0</formula>
    </cfRule>
  </conditionalFormatting>
  <conditionalFormatting sqref="P102">
    <cfRule type="expression" dxfId="11" priority="5">
      <formula>$B102=3</formula>
    </cfRule>
    <cfRule type="expression" dxfId="10" priority="6">
      <formula>$B102=2</formula>
    </cfRule>
    <cfRule type="expression" dxfId="9" priority="7">
      <formula>$B102&lt;2</formula>
    </cfRule>
    <cfRule type="expression" dxfId="8" priority="8">
      <formula>$B102=0</formula>
    </cfRule>
  </conditionalFormatting>
  <conditionalFormatting sqref="O102">
    <cfRule type="expression" dxfId="7" priority="1">
      <formula>$B102=3</formula>
    </cfRule>
    <cfRule type="expression" dxfId="6" priority="2">
      <formula>$B102=2</formula>
    </cfRule>
    <cfRule type="expression" dxfId="5" priority="3">
      <formula>$B102&lt;2</formula>
    </cfRule>
    <cfRule type="expression" dxfId="4" priority="4">
      <formula>$B102=0</formula>
    </cfRule>
  </conditionalFormatting>
  <dataValidations count="14">
    <dataValidation type="whole" operator="greaterThan" allowBlank="1" showInputMessage="1" showErrorMessage="1" sqref="I157:I186 H124:H148" xr:uid="{0D656B1C-36BB-D24C-9DF1-8575D533B58B}">
      <formula1>0</formula1>
    </dataValidation>
    <dataValidation type="whole" allowBlank="1" showInputMessage="1" showErrorMessage="1" sqref="P171:P215 O2:O101 O103:O215"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3 L72:L1048576 I101:I156" xr:uid="{66ABF627-CC97-3E44-B6AC-09E441BED0CD}">
      <formula1>0</formula1>
    </dataValidation>
    <dataValidation type="list" allowBlank="1" showInputMessage="1" showErrorMessage="1" sqref="P124:P170" xr:uid="{F4F53CC5-25AF-5B42-8EEF-6E8D6F9FC73C}">
      <formula1>"General, Labor, Material, Equipment,Lab and Mat and Equip"</formula1>
    </dataValidation>
    <dataValidation type="list" allowBlank="1" showInputMessage="1" showErrorMessage="1" sqref="K382:K392"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4:J1048576" xr:uid="{EEDF1E2A-32DC-6242-8EBD-BD01BBD19C77}">
      <formula1>"$/acres, $/MWe, $/m^3, $/MWt"</formula1>
    </dataValidation>
    <dataValidation type="list" allowBlank="1" showInputMessage="1" showErrorMessage="1" sqref="M124:M148" xr:uid="{19C103B6-865E-F94F-B938-0317482E5B19}">
      <formula1>"acres, MWe, m^3"</formula1>
    </dataValidation>
    <dataValidation type="whole" allowBlank="1" showInputMessage="1" showErrorMessage="1" sqref="N124:N361" xr:uid="{6D536505-A5B6-E145-A4B9-9C3C8E6B8527}">
      <formula1>0</formula1>
      <formula2>1</formula2>
    </dataValidation>
    <dataValidation type="list" allowBlank="1" showInputMessage="1" showErrorMessage="1" sqref="E2:E10 E14 E18:E19 E23 E27:E29 E33 E37:E38 E43:E44 E48 E52:E54 E59 E66 E71:E123" xr:uid="{E571E7A1-C2F9-2E4D-99A9-8FA0C5D45C39}">
      <formula1>"standard, nonstandard"</formula1>
    </dataValidation>
    <dataValidation type="decimal" allowBlank="1" showInputMessage="1" showErrorMessage="1" sqref="N2:N123" xr:uid="{1C0096F5-23AB-5A48-8F14-E27BC72A38A6}">
      <formula1>0</formula1>
      <formula2>1</formula2>
    </dataValidation>
    <dataValidation type="list" allowBlank="1" showInputMessage="1" showErrorMessage="1" sqref="M2:M123" xr:uid="{127B7473-9D01-354E-A3BD-12180E660A5C}">
      <formula1>"acres, MWe, m^3, MWt, Kg, Drums, kW, $"</formula1>
    </dataValidation>
    <dataValidation type="list" allowBlank="1" showInputMessage="1" showErrorMessage="1" sqref="P123" xr:uid="{7E44D5D7-AB3F-D340-AE9A-F65BCE5B6A48}">
      <formula1>"General, Labor, Material, Equipment,Lab and Mat and Equip, 'Lab and Equip"</formula1>
    </dataValidation>
    <dataValidation type="list" allowBlank="1" showInputMessage="1" showErrorMessage="1" sqref="J2:J123" xr:uid="{0FCCEC2F-487A-5A42-9C52-ED538456C753}">
      <formula1>"$/acres, $/MWe, $/m^3, $/MWt, $/Kg, $/Drum, $/(kg.sec), $/SWU, unitless"</formula1>
    </dataValidation>
    <dataValidation type="list" allowBlank="1" showInputMessage="1" showErrorMessage="1" sqref="P2:P122"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34"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40" t="s">
        <v>193</v>
      </c>
      <c r="B1" s="141" t="s">
        <v>1</v>
      </c>
      <c r="C1" s="142" t="s">
        <v>322</v>
      </c>
    </row>
    <row r="2" spans="1:5" x14ac:dyDescent="0.2">
      <c r="A2" s="140"/>
      <c r="B2" s="141"/>
      <c r="C2" s="143"/>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44" t="s">
        <v>244</v>
      </c>
      <c r="B2" s="145"/>
      <c r="C2" s="145"/>
      <c r="D2" s="146"/>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44" t="s">
        <v>253</v>
      </c>
      <c r="B7" s="145"/>
      <c r="C7" s="145"/>
      <c r="D7" s="146"/>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44" t="s">
        <v>13</v>
      </c>
      <c r="B12" s="145"/>
      <c r="C12" s="145"/>
      <c r="D12" s="146"/>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44" t="s">
        <v>276</v>
      </c>
      <c r="B20" s="145"/>
      <c r="C20" s="145"/>
      <c r="D20" s="146"/>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44" t="s">
        <v>289</v>
      </c>
      <c r="B30" s="145"/>
      <c r="C30" s="145"/>
      <c r="D30" s="146"/>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44" t="s">
        <v>296</v>
      </c>
      <c r="B37" s="145"/>
      <c r="C37" s="145"/>
      <c r="D37" s="146"/>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44" t="s">
        <v>309</v>
      </c>
      <c r="B44" s="145"/>
      <c r="C44" s="145"/>
      <c r="D44" s="146"/>
    </row>
    <row r="45" spans="1:4" ht="14" thickBot="1" x14ac:dyDescent="0.25">
      <c r="A45" s="54" t="s">
        <v>310</v>
      </c>
      <c r="B45" s="8">
        <v>8.3000000000000007</v>
      </c>
      <c r="C45" s="55" t="s">
        <v>275</v>
      </c>
      <c r="D45" s="55" t="s">
        <v>311</v>
      </c>
    </row>
    <row r="46" spans="1:4" ht="14" thickBot="1" x14ac:dyDescent="0.25">
      <c r="A46" s="144" t="s">
        <v>312</v>
      </c>
      <c r="B46" s="145"/>
      <c r="C46" s="145"/>
      <c r="D46" s="146"/>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44" t="s">
        <v>319</v>
      </c>
      <c r="B50" s="145"/>
      <c r="C50" s="145"/>
      <c r="D50" s="146"/>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abSelected="1" zoomScale="156" workbookViewId="0">
      <selection activeCell="F12" sqref="F12"/>
    </sheetView>
  </sheetViews>
  <sheetFormatPr baseColWidth="10" defaultRowHeight="15" x14ac:dyDescent="0.2"/>
  <cols>
    <col min="2" max="2" width="15" customWidth="1"/>
    <col min="5" max="5" width="18.1640625" customWidth="1"/>
    <col min="6" max="6" width="22.5" customWidth="1"/>
    <col min="7" max="7" width="12.5" customWidth="1"/>
  </cols>
  <sheetData>
    <row r="1" spans="1:8" x14ac:dyDescent="0.2">
      <c r="A1" s="1" t="s">
        <v>47</v>
      </c>
      <c r="B1" s="1" t="s">
        <v>75</v>
      </c>
      <c r="C1" s="1" t="s">
        <v>72</v>
      </c>
      <c r="D1" s="1" t="s">
        <v>73</v>
      </c>
      <c r="E1" s="1" t="s">
        <v>74</v>
      </c>
      <c r="F1" s="1" t="s">
        <v>77</v>
      </c>
      <c r="G1" s="1" t="s">
        <v>85</v>
      </c>
      <c r="H1" s="1" t="s">
        <v>406</v>
      </c>
    </row>
    <row r="2" spans="1:8" x14ac:dyDescent="0.2">
      <c r="A2" s="2">
        <v>1985</v>
      </c>
      <c r="B2" s="3">
        <v>2.4640873650293922</v>
      </c>
      <c r="C2" s="3">
        <v>3.1848906560636179</v>
      </c>
      <c r="D2" s="3">
        <v>3.0544913612768263</v>
      </c>
      <c r="E2" s="3">
        <v>3.830563070147845</v>
      </c>
      <c r="F2" s="4">
        <f>(C2+D2+E2)/3</f>
        <v>3.3566483624960965</v>
      </c>
      <c r="G2" s="4">
        <f>AVERAGE(C2,E2)</f>
        <v>3.5077268631057317</v>
      </c>
      <c r="H2" s="3">
        <v>1</v>
      </c>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3">
        <v>1</v>
      </c>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3">
        <v>1</v>
      </c>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3">
        <v>1</v>
      </c>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3">
        <v>1</v>
      </c>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3">
        <v>1</v>
      </c>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3">
        <v>1</v>
      </c>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3">
        <v>1</v>
      </c>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3">
        <v>1</v>
      </c>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3">
        <v>1</v>
      </c>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3">
        <v>1</v>
      </c>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3">
        <v>1</v>
      </c>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3">
        <v>1</v>
      </c>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3">
        <v>1</v>
      </c>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3">
        <v>1</v>
      </c>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3">
        <v>1</v>
      </c>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3">
        <v>1</v>
      </c>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3">
        <v>1</v>
      </c>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3">
        <v>1</v>
      </c>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3">
        <v>1</v>
      </c>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3">
        <v>1</v>
      </c>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3">
        <v>1</v>
      </c>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3">
        <v>1</v>
      </c>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3">
        <v>1</v>
      </c>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3">
        <v>1</v>
      </c>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3">
        <v>1</v>
      </c>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3">
        <v>1</v>
      </c>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3">
        <v>1</v>
      </c>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3">
        <v>1</v>
      </c>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3">
        <v>1</v>
      </c>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3">
        <v>1</v>
      </c>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3">
        <v>1</v>
      </c>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3">
        <v>1</v>
      </c>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3">
        <v>1</v>
      </c>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3">
        <v>1</v>
      </c>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3">
        <v>1</v>
      </c>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3">
        <v>1</v>
      </c>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3">
        <v>1</v>
      </c>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3">
        <v>1</v>
      </c>
    </row>
    <row r="41" spans="1:8" x14ac:dyDescent="0.2">
      <c r="A41" s="2">
        <v>2024</v>
      </c>
      <c r="B41" s="3">
        <v>1</v>
      </c>
      <c r="C41" s="3">
        <v>1</v>
      </c>
      <c r="D41" s="3">
        <v>1</v>
      </c>
      <c r="E41" s="3">
        <v>1</v>
      </c>
      <c r="F41" s="4">
        <f t="shared" si="0"/>
        <v>1</v>
      </c>
      <c r="G41" s="4">
        <f t="shared" si="1"/>
        <v>1</v>
      </c>
      <c r="H41" s="3">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Cost Database</vt:lpstr>
      <vt:lpstr>MARVEL_Cost</vt:lpstr>
      <vt:lpstr>Design Variables</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2025-06-04T16:57:25Z</dcterms:modified>
</cp:coreProperties>
</file>