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52B4C26A-A334-40F9-B945-F62E3E33B9F4}" xr6:coauthVersionLast="47" xr6:coauthVersionMax="47" xr10:uidLastSave="{00000000-0000-0000-0000-000000000000}"/>
  <bookViews>
    <workbookView xWindow="-120" yWindow="-120" windowWidth="29040" windowHeight="1572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externalReferences>
    <externalReference r:id="rId6"/>
  </externalReferences>
  <definedNames>
    <definedName name="_xlnm._FilterDatabase" localSheetId="0" hidden="1">'Cost Database'!$A$1:$Z$164</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4" l="1"/>
  <c r="E15" i="4" s="1"/>
  <c r="I33" i="2" l="1"/>
  <c r="Z33" i="2" s="1"/>
  <c r="I32" i="2"/>
  <c r="I31" i="2"/>
  <c r="I30" i="2"/>
  <c r="Y33" i="2"/>
  <c r="W33" i="2"/>
  <c r="V33" i="2"/>
  <c r="Z32" i="2"/>
  <c r="Y32" i="2"/>
  <c r="W32" i="2"/>
  <c r="V32" i="2"/>
  <c r="Z31" i="2"/>
  <c r="Y31" i="2"/>
  <c r="W31" i="2"/>
  <c r="V31" i="2"/>
  <c r="Z30" i="2"/>
  <c r="Y30" i="2"/>
  <c r="W30" i="2"/>
  <c r="V30" i="2"/>
  <c r="D33" i="2"/>
  <c r="D32" i="2"/>
  <c r="D31" i="2"/>
  <c r="D30" i="2"/>
  <c r="D29" i="2"/>
  <c r="B33" i="2"/>
  <c r="B32" i="2"/>
  <c r="B31" i="2"/>
  <c r="B30" i="2"/>
  <c r="B29" i="2"/>
  <c r="W19" i="2"/>
  <c r="V19" i="2"/>
  <c r="I19" i="2"/>
  <c r="Z19" i="2" s="1"/>
  <c r="B19" i="2"/>
  <c r="D19" i="2" s="1"/>
  <c r="I18" i="2"/>
  <c r="Y19" i="2" l="1"/>
  <c r="Z18" i="2"/>
  <c r="Y18" i="2"/>
  <c r="W18" i="2"/>
  <c r="V18" i="2"/>
  <c r="B18" i="2"/>
  <c r="D18" i="2" s="1"/>
  <c r="B159" i="2" l="1"/>
  <c r="D159" i="2" s="1"/>
  <c r="B158" i="2"/>
  <c r="D158" i="2" s="1"/>
  <c r="B157" i="2"/>
  <c r="D157" i="2" s="1"/>
  <c r="B156" i="2"/>
  <c r="D156" i="2" s="1"/>
  <c r="B155" i="2"/>
  <c r="D155" i="2" s="1"/>
  <c r="B154" i="2"/>
  <c r="D154"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Y152" i="2"/>
  <c r="Z152" i="2"/>
  <c r="Z54" i="2" l="1"/>
  <c r="Z52" i="2"/>
  <c r="Z53" i="2"/>
  <c r="Z99" i="2"/>
  <c r="Y99" i="2"/>
  <c r="W99" i="2"/>
  <c r="V99" i="2"/>
  <c r="Z91" i="2"/>
  <c r="Y91" i="2"/>
  <c r="W91" i="2"/>
  <c r="V91" i="2"/>
  <c r="Z164" i="2" l="1"/>
  <c r="Y164" i="2"/>
  <c r="Z162" i="2"/>
  <c r="Y162"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4" i="2"/>
  <c r="W162"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4" i="2"/>
  <c r="V162"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0" i="2"/>
  <c r="D160"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3" i="2"/>
  <c r="D153" i="2" s="1"/>
  <c r="B161" i="2"/>
  <c r="D161" i="2" s="1"/>
  <c r="B162" i="2"/>
  <c r="D162" i="2" s="1"/>
  <c r="B163" i="2"/>
  <c r="D163" i="2" s="1"/>
  <c r="B164" i="2"/>
  <c r="D164"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<sst xmlns="http://schemas.openxmlformats.org/spreadsheetml/2006/main" count="1921" uniqueCount="541">
  <si>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</si>
  <si>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</si>
  <si>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</si>
  <si>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</si>
  <si>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</si>
  <si>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</si>
  <si>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</si>
  <si>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</si>
  <si>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</si>
  <si>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</si>
  <si>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</si>
  <si>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</si>
  <si>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</si>
  <si>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</si>
  <si>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</si>
  <si>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</si>
  <si>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</si>
  <si>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</si>
  <si>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</si>
  <si>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</si>
  <si>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</si>
  <si>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</si>
  <si>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</si>
  <si>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</si>
  <si>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</si>
  <si>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</si>
  <si>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</si>
  <si>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</si>
  <si>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</si>
  <si>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</si>
  <si>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</si>
  <si>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</si>
  <si>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</si>
  <si>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</si>
  <si>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</si>
  <si>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</si>
  <si>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</si>
  <si>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</si>
  <si>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</si>
  <si>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</si>
  <si>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</si>
  <si>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</si>
  <si>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</si>
  <si>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</si>
  <si>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</si>
  <si>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</si>
  <si>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</si>
  <si>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</si>
  <si>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</si>
  <si>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</si>
  <si>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</si>
  <si>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</si>
  <si>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</si>
  <si>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</si>
  <si>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</si>
  <si>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</si>
  <si>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</si>
  <si>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</si>
  <si>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</si>
  <si>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</si>
  <si>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</si>
  <si>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</si>
  <si>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</si>
  <si>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</si>
  <si>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</si>
  <si>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</si>
  <si>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</si>
  <si>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</si>
  <si>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</si>
  <si>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</si>
  <si>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</si>
  <si>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</si>
  <si>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</si>
  <si>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</si>
  <si>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</si>
  <si>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</si>
  <si>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</si>
  <si>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</si>
  <si>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</si>
  <si>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</si>
  <si>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</si>
  <si>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</si>
  <si>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</si>
  <si>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</si>
  <si>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</si>
  <si>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</si>
  <si>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</si>
  <si>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</si>
  <si>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</si>
  <si>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</si>
  <si>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</si>
  <si>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</si>
  <si>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</si>
  <si>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</si>
  <si>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</si>
  <si>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</si>
  <si>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</si>
  <si>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</si>
  <si>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</si>
  <si>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</si>
  <si>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</si>
  <si>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</si>
  <si>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</si>
  <si>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</si>
  <si>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</si>
  <si>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</si>
  <si>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</si>
  <si>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</si>
  <si>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</si>
  <si>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</si>
  <si>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</si>
  <si>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</si>
  <si>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</si>
  <si>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</si>
  <si>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</si>
  <si>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</si>
  <si>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</si>
  <si>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</si>
  <si>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</si>
  <si>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</si>
  <si>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</si>
  <si>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</si>
  <si>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</si>
  <si>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</si>
  <si>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</si>
  <si>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</si>
  <si>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</si>
  <si>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</si>
  <si>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</si>
  <si>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</si>
  <si>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</si>
  <si>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</si>
  <si>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</si>
  <si>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</si>
  <si>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</si>
  <si>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</si>
  <si>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</si>
  <si>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</si>
  <si>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</si>
  <si>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</si>
  <si>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</si>
  <si>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</si>
  <si>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</si>
  <si>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</si>
  <si>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</si>
  <si>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</si>
  <si>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</si>
  <si>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</si>
  <si>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</si>
  <si>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</si>
  <si>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</si>
  <si>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</si>
  <si>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</si>
  <si>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</si>
  <si>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</si>
  <si>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</si>
  <si>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</si>
  <si>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</si>
  <si>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</si>
  <si>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</si>
  <si>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</si>
  <si>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</si>
  <si>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</si>
  <si>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</si>
  <si>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</si>
  <si>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</si>
  <si>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</si>
  <si>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</si>
  <si>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</si>
  <si>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</si>
  <si>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</si>
  <si>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</si>
  <si>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</si>
  <si>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</si>
  <si>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</si>
  <si>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</si>
  <si>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</si>
  <si>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</si>
  <si>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</si>
  <si>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</si>
  <si>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</si>
  <si>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</si>
  <si>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</si>
  <si>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</si>
  <si>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</si>
  <si>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</si>
  <si>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</si>
  <si>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</si>
  <si>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</si>
  <si>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</si>
  <si>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</si>
  <si>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</si>
  <si>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</si>
  <si>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</si>
  <si>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</si>
  <si>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</si>
  <si>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</si>
  <si>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</si>
  <si>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</si>
  <si>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</si>
  <si>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</si>
  <si>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</si>
  <si>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</si>
  <si>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</si>
  <si>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</si>
  <si>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</si>
  <si>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</si>
  <si>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</si>
  <si>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</si>
  <si>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</si>
  <si>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</si>
  <si>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</si>
  <si>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</si>
  <si>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</si>
  <si>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</si>
  <si>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</si>
  <si>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</si>
  <si>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</si>
  <si>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</si>
  <si>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</si>
  <si>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</si>
  <si>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</si>
  <si>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</si>
  <si>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</si>
  <si>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</si>
  <si>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</si>
  <si>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</si>
  <si>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</si>
  <si>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</si>
  <si>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</si>
  <si>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</si>
  <si>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</si>
  <si>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</si>
  <si>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</si>
  <si>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</si>
  <si>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</si>
  <si>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</si>
  <si>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</si>
  <si>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</si>
  <si>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</si>
  <si>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</si>
  <si>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</si>
  <si>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</si>
  <si>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</si>
  <si>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</si>
  <si>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</si>
  <si>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</si>
  <si>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</si>
  <si>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</si>
  <si>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</si>
  <si>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</si>
  <si>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</si>
  <si>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</si>
  <si>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</si>
  <si>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</si>
  <si>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</si>
  <si>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</si>
  <si>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</si>
  <si>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</si>
  <si>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</si>
  <si>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</si>
  <si>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</si>
  <si>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</si>
  <si>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</si>
  <si>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</si>
  <si>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</si>
  <si>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</si>
  <si>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</si>
  <si>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</si>
  <si>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</si>
  <si>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</si>
  <si>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</si>
  <si>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</si>
  <si>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</si>
  <si>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</si>
  <si>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</si>
  <si>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</si>
  <si>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</si>
  <si>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</si>
  <si>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</si>
  <si>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</si>
  <si>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</si>
  <si>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</si>
  <si>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</si>
  <si>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</si>
  <si>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</si>
  <si>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</si>
  <si>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</si>
  <si>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</si>
  <si>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</si>
  <si>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</si>
  <si>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</si>
  <si>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</si>
  <si>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</si>
  <si>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</si>
  <si>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</si>
  <si>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</si>
  <si>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</si>
  <si>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</si>
  <si>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</si>
  <si>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</si>
  <si>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</si>
  <si>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</si>
  <si>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</si>
  <si>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</si>
  <si>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</si>
  <si>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</si>
  <si>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</si>
  <si>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</si>
  <si>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</si>
  <si>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</si>
  <si>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</si>
  <si>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</si>
  <si>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</si>
  <si>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</si>
  <si>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</si>
  <si>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</si>
  <si>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</si>
  <si>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</si>
  <si>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</si>
  <si>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</si>
  <si>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</si>
  <si>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</si>
  <si>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</si>
  <si>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</si>
  <si>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</si>
  <si>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</si>
  <si>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</si>
  <si>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</si>
  <si>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</si>
  <si>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</si>
  <si>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</si>
  <si>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</si>
  <si>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</si>
  <si>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</si>
  <si>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</si>
  <si>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</si>
  <si>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</si>
  <si>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</si>
  <si>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</si>
  <si>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</si>
  <si>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</si>
  <si>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</si>
  <si>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</si>
  <si>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</si>
  <si>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</si>
  <si>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</si>
  <si>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</si>
  <si>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</si>
  <si>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</si>
  <si>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</si>
  <si>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</si>
  <si>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</si>
  <si>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</si>
  <si>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</si>
  <si>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</si>
  <si>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</si>
  <si>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</si>
  <si>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</si>
  <si>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</si>
  <si>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</si>
  <si>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</si>
  <si>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</si>
  <si>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</si>
  <si>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</si>
  <si>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</si>
  <si>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</si>
  <si>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</si>
  <si>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</si>
  <si>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</si>
  <si>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</si>
  <si>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</si>
  <si>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</si>
  <si>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</si>
  <si>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</si>
  <si>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</si>
  <si>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</si>
  <si>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</si>
  <si>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</si>
  <si>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</si>
  <si>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</si>
  <si>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</si>
  <si>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</si>
  <si>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</si>
  <si>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</si>
  <si>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</si>
  <si>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</si>
  <si>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</si>
  <si>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</si>
  <si>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</si>
  <si>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</si>
  <si>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</si>
  <si>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</si>
  <si>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</si>
  <si>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</si>
  <si>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</si>
  <si>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</si>
  <si>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</si>
  <si>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</si>
  <si>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</si>
  <si>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</si>
  <si>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</si>
  <si>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</si>
  <si>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</si>
  <si>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</si>
  <si>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</si>
  <si>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</si>
  <si>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</si>
  <si>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</si>
  <si>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</si>
  <si>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</si>
  <si>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</si>
  <si>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</si>
  <si>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</si>
  <si>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</si>
  <si>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</si>
  <si>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</si>
  <si>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</si>
  <si>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</si>
  <si>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</si>
  <si>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</si>
  <si>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</si>
  <si>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</si>
  <si>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</si>
  <si>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</si>
  <si>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</si>
  <si>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</si>
  <si>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</si>
  <si>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</si>
  <si>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</si>
  <si>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</si>
  <si>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</si>
  <si>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</si>
  <si>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</si>
  <si>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</si>
  <si>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</si>
  <si>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</si>
  <si>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</si>
  <si>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</si>
  <si>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</si>
  <si>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</si>
  <si>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</si>
  <si>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</si>
  <si>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</si>
  <si>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</si>
  <si>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</si>
  <si>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</si>
  <si>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</si>
  <si>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</si>
  <si>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</si>
  <si>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</si>
  <si>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</si>
  <si>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</si>
  <si>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</si>
  <si>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</si>
  <si>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</si>
  <si>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</si>
  <si>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</si>
  <si>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</si>
  <si>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</si>
  <si>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</si>
  <si>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</si>
  <si>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</si>
  <si>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</si>
  <si>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</si>
  <si>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</si>
  <si>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</si>
  <si>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</si>
  <si>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</si>
  <si>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</si>
  <si>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</si>
  <si>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</si>
  <si>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</si>
  <si>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</si>
  <si>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</si>
  <si>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</si>
  <si>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</si>
  <si>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</si>
  <si>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</si>
  <si>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</si>
  <si>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</si>
  <si>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</si>
  <si>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</si>
  <si>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</si>
  <si>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</si>
  <si>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</si>
  <si>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</si>
  <si>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</si>
  <si>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</si>
  <si>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</si>
  <si>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</si>
  <si>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</si>
  <si>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</si>
  <si>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</si>
  <si>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</si>
  <si>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</si>
  <si>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</si>
  <si>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</si>
  <si>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</si>
  <si>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</si>
  <si>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</si>
  <si>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</si>
  <si>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</si>
  <si>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</si>
  <si>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</si>
  <si>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</si>
  <si>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</si>
  <si>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</si>
  <si>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</si>
  <si>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</si>
  <si>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</si>
  <si>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</si>
  <si>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</si>
  <si>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</si>
  <si>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</si>
  <si>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</si>
  <si>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</si>
  <si>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</si>
  <si>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</si>
  <si>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</si>
  <si>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</si>
  <si>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</si>
  <si>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</si>
  <si>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</si>
  <si>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</si>
  <si>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</si>
  <si>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</si>
  <si>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</si>
  <si>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</si>
  <si>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</si>
  <si>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</si>
  <si>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Note</t>
  </si>
  <si>
    <t>Reference</t>
  </si>
  <si>
    <t>FOAK to NOAK Learning Rates</t>
  </si>
  <si>
    <t>Assessment of Factory Fabrication Considerations
for Nuclear Microreactors
 10.1080/00295450.2023.2206779</t>
  </si>
  <si>
    <t>Factory Be</t>
  </si>
  <si>
    <t>Factory BeO</t>
  </si>
  <si>
    <t>Calculated based on Refernce Paper + Gyutae's work. Refer to TEM Slides for rationale and methodology</t>
  </si>
  <si>
    <t>Park, et al., Bottom-up levelized cost estimation of low-enriched and low-pressure nuclear batteries. Nuclear Engineering and Design. 2025.</t>
  </si>
  <si>
    <t>For off-the-shelf commercial components that are not produced in the FB Factory</t>
  </si>
  <si>
    <t>Non-nuclear off-the-shelf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</si>
</sst>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xf numFmtId="167" fontId="0" fillId="0" borderId="0" xfId="0" applyNumberFormat="1"/>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 Id="rId1"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ccs_Qradiation"/>
      <sheetName val="MIGHTR He Circulator Sizing"/>
      <sheetName val="A13 Fitting"/>
      <sheetName val="A21"/>
      <sheetName val="A22"/>
      <sheetName val="A23,24"/>
      <sheetName val="A78"/>
      <sheetName val="Building Dimensions"/>
      <sheetName val="Spent Fuel StorageCask Capacity"/>
      <sheetName val="Scaling Factory"/>
      <sheetName val="Factory Fabricated Learning Rat"/>
    </sheetNames>
    <sheetDataSet>
      <sheetData sheetId="0"/>
      <sheetData sheetId="1"/>
      <sheetData sheetId="2"/>
      <sheetData sheetId="3"/>
      <sheetData sheetId="4"/>
      <sheetData sheetId="5"/>
      <sheetData sheetId="6"/>
      <sheetData sheetId="7"/>
      <sheetData sheetId="8"/>
      <sheetData sheetId="9"/>
      <sheetData sheetId="10">
        <row r="3">
          <cell r="Q3">
            <v>0.17627928659011793</v>
          </cell>
        </row>
        <row r="4">
          <cell r="Q4">
            <v>0.18845943020781919</v>
          </cell>
        </row>
        <row r="5">
          <cell r="Q5">
            <v>0.24138465715027702</v>
          </cell>
        </row>
        <row r="6">
          <cell r="Q6">
            <v>0.23265368932625929</v>
          </cell>
        </row>
      </sheetData>
    </sheetDataSet>
  </externalBook>
</externalLink>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4"/>
  <sheetViews>
    <sheetView tabSelected="1" zoomScaleNormal="100" workbookViewId="0">
      <pane xSplit="7" ySplit="1" topLeftCell="T121" activePane="bottomRight" state="frozen"/>
      <selection pane="topRight" activeCell="H1" sqref="H1"/>
      <selection pane="bottomLeft" activeCell="A2" sqref="A2"/>
      <selection pane="bottomRight" activeCell="W126" sqref="W126"/>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3" t="s">
        <v>445</v>
      </c>
      <c r="S3" s="95"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3"/>
      <c r="S4" s="95"/>
      <c r="T4" s="51"/>
      <c r="U4" s="80" t="s">
        <v>468</v>
      </c>
      <c r="V4" s="84">
        <f t="shared" ref="V4:V79" si="4">0.9*$H4</f>
        <v>0</v>
      </c>
      <c r="W4" s="84">
        <f t="shared" ref="W4:W79" si="5">1.5*H4</f>
        <v>0</v>
      </c>
      <c r="X4" s="80" t="s">
        <v>451</v>
      </c>
      <c r="Y4" s="83">
        <f t="shared" ref="Y4:Y79" si="6">0.9*I4</f>
        <v>9027</v>
      </c>
      <c r="Z4" s="83">
        <f t="shared" ref="Z4:Z79" si="7">1.3*I4</f>
        <v>13039</v>
      </c>
      <c r="AA4" s="80" t="s">
        <v>451</v>
      </c>
      <c r="AB4" s="83" t="s">
        <v>475</v>
      </c>
      <c r="AC4" s="83" t="s">
        <v>476</v>
      </c>
      <c r="AD4" s="83" t="s">
        <v>477</v>
      </c>
      <c r="AE4" s="80" t="s">
        <v>452</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3" t="s">
        <v>141</v>
      </c>
      <c r="S5" s="95"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3"/>
      <c r="S6" s="95"/>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3" t="s">
        <v>82</v>
      </c>
      <c r="R11" s="93" t="s">
        <v>83</v>
      </c>
      <c r="S11" s="94"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3"/>
      <c r="R12" s="93"/>
      <c r="S12" s="95"/>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3"/>
      <c r="R13" s="93"/>
      <c r="S13" s="95"/>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3" t="s">
        <v>82</v>
      </c>
      <c r="R15" s="93" t="s">
        <v>83</v>
      </c>
      <c r="S15" s="94"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3"/>
      <c r="R16" s="93"/>
      <c r="S16" s="95"/>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3"/>
      <c r="R17" s="93"/>
      <c r="S17" s="95"/>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ht="64.5">
      <c r="A18" s="55">
        <v>212.4</v>
      </c>
      <c r="B18" s="40">
        <f t="shared" si="0"/>
        <v>3</v>
      </c>
      <c r="C18" s="44" t="s">
        <v>515</v>
      </c>
      <c r="D18" s="41" t="str">
        <f>REPT("   ", B18*2) &amp; C18</f>
        <v xml:space="preserve">                  Reactor Building Liner</v>
      </c>
      <c r="E18" s="41" t="s">
        <v>341</v>
      </c>
      <c r="F18" s="41" t="s">
        <v>351</v>
      </c>
      <c r="G18" s="41" t="s">
        <v>354</v>
      </c>
      <c r="H18" s="45"/>
      <c r="I18" s="46">
        <f>60848829/9373</f>
        <v>6491.9267043635973</v>
      </c>
      <c r="J18" s="47" t="s">
        <v>519</v>
      </c>
      <c r="K18" s="49" t="s">
        <v>520</v>
      </c>
      <c r="L18" s="48">
        <v>9373</v>
      </c>
      <c r="M18" s="47" t="s">
        <v>518</v>
      </c>
      <c r="N18" s="48">
        <v>1</v>
      </c>
      <c r="O18" s="68">
        <v>2018</v>
      </c>
      <c r="P18" s="47" t="s">
        <v>77</v>
      </c>
      <c r="Q18" s="49" t="s">
        <v>516</v>
      </c>
      <c r="R18" s="49" t="s">
        <v>516</v>
      </c>
      <c r="S18" s="88" t="s">
        <v>517</v>
      </c>
      <c r="T18" s="51"/>
      <c r="U18" s="80" t="s">
        <v>471</v>
      </c>
      <c r="V18" s="84">
        <f t="shared" si="4"/>
        <v>0</v>
      </c>
      <c r="W18" s="84">
        <f t="shared" ref="W18" si="8">1.5*H18</f>
        <v>0</v>
      </c>
      <c r="X18" s="80" t="s">
        <v>451</v>
      </c>
      <c r="Y18" s="83">
        <f t="shared" ref="Y18" si="9">0.9*I18</f>
        <v>5842.7340339272378</v>
      </c>
      <c r="Z18" s="83">
        <f t="shared" ref="Z18" si="10">1.3*I18</f>
        <v>8439.504715672676</v>
      </c>
      <c r="AA18" s="80" t="s">
        <v>451</v>
      </c>
      <c r="AB18" s="83" t="s">
        <v>475</v>
      </c>
      <c r="AC18" s="83" t="s">
        <v>476</v>
      </c>
      <c r="AD18" s="83" t="s">
        <v>477</v>
      </c>
      <c r="AE18" s="80" t="s">
        <v>452</v>
      </c>
    </row>
    <row r="19" spans="1:31" ht="64.5">
      <c r="A19" s="55">
        <v>212.5</v>
      </c>
      <c r="B19" s="40">
        <f t="shared" si="0"/>
        <v>3</v>
      </c>
      <c r="C19" s="44" t="s">
        <v>521</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516</v>
      </c>
      <c r="R19" s="49" t="s">
        <v>516</v>
      </c>
      <c r="S19" s="88" t="s">
        <v>517</v>
      </c>
      <c r="T19" s="51"/>
      <c r="U19" s="80" t="s">
        <v>471</v>
      </c>
      <c r="V19" s="84">
        <f t="shared" si="4"/>
        <v>0</v>
      </c>
      <c r="W19" s="84">
        <f t="shared" ref="W19" si="11">1.5*H19</f>
        <v>0</v>
      </c>
      <c r="X19" s="80" t="s">
        <v>451</v>
      </c>
      <c r="Y19" s="83">
        <f t="shared" ref="Y19" si="12">0.9*I19</f>
        <v>1558.727041264267</v>
      </c>
      <c r="Z19" s="83">
        <f t="shared" ref="Z19" si="13">1.3*I19</f>
        <v>2251.4946151594968</v>
      </c>
      <c r="AA19" s="80" t="s">
        <v>451</v>
      </c>
      <c r="AB19" s="83" t="s">
        <v>475</v>
      </c>
      <c r="AC19" s="83" t="s">
        <v>476</v>
      </c>
      <c r="AD19" s="83" t="s">
        <v>477</v>
      </c>
      <c r="AE19" s="80" t="s">
        <v>452</v>
      </c>
    </row>
    <row r="20" spans="1:31">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5.5">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3" t="s">
        <v>82</v>
      </c>
      <c r="R22" s="93" t="s">
        <v>83</v>
      </c>
      <c r="S22" s="94" t="s">
        <v>84</v>
      </c>
      <c r="T22" s="51"/>
      <c r="U22" s="80" t="s">
        <v>471</v>
      </c>
      <c r="V22" s="84">
        <f t="shared" si="4"/>
        <v>0</v>
      </c>
      <c r="W22" s="84">
        <f t="shared" si="5"/>
        <v>0</v>
      </c>
      <c r="X22" s="80" t="s">
        <v>451</v>
      </c>
      <c r="Y22" s="83">
        <f t="shared" si="6"/>
        <v>1652.4</v>
      </c>
      <c r="Z22" s="83">
        <f t="shared" si="7"/>
        <v>2386.8000000000002</v>
      </c>
      <c r="AA22" s="80" t="s">
        <v>451</v>
      </c>
      <c r="AB22" s="83" t="s">
        <v>475</v>
      </c>
      <c r="AC22" s="83" t="s">
        <v>476</v>
      </c>
      <c r="AD22" s="83" t="s">
        <v>477</v>
      </c>
      <c r="AE22" s="80" t="s">
        <v>452</v>
      </c>
    </row>
    <row r="23" spans="1:31" ht="25.5">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3"/>
      <c r="R23" s="93"/>
      <c r="S23" s="95"/>
      <c r="T23" s="51"/>
      <c r="U23" s="80" t="s">
        <v>471</v>
      </c>
      <c r="V23" s="84">
        <f t="shared" si="4"/>
        <v>0</v>
      </c>
      <c r="W23" s="84">
        <f t="shared" si="5"/>
        <v>0</v>
      </c>
      <c r="X23" s="80" t="s">
        <v>451</v>
      </c>
      <c r="Y23" s="83">
        <f t="shared" si="6"/>
        <v>1299.7502999999999</v>
      </c>
      <c r="Z23" s="83">
        <f t="shared" si="7"/>
        <v>1877.4170999999999</v>
      </c>
      <c r="AA23" s="80" t="s">
        <v>451</v>
      </c>
      <c r="AB23" s="83" t="s">
        <v>475</v>
      </c>
      <c r="AC23" s="83" t="s">
        <v>476</v>
      </c>
      <c r="AD23" s="83" t="s">
        <v>477</v>
      </c>
      <c r="AE23" s="80" t="s">
        <v>452</v>
      </c>
    </row>
    <row r="24" spans="1:31" ht="38.25">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474</v>
      </c>
      <c r="L24" s="48"/>
      <c r="M24" s="47" t="s">
        <v>81</v>
      </c>
      <c r="N24" s="48"/>
      <c r="O24" s="68">
        <v>2024</v>
      </c>
      <c r="P24" s="47" t="s">
        <v>77</v>
      </c>
      <c r="Q24" s="93"/>
      <c r="R24" s="93"/>
      <c r="S24" s="95"/>
      <c r="T24" s="51"/>
      <c r="U24" s="80" t="s">
        <v>471</v>
      </c>
      <c r="V24" s="84">
        <f t="shared" si="4"/>
        <v>0</v>
      </c>
      <c r="W24" s="84">
        <f t="shared" si="5"/>
        <v>0</v>
      </c>
      <c r="X24" s="80" t="s">
        <v>451</v>
      </c>
      <c r="Y24" s="83">
        <f t="shared" si="6"/>
        <v>993.10617000000013</v>
      </c>
      <c r="Z24" s="83">
        <f t="shared" si="7"/>
        <v>1434.4866900000002</v>
      </c>
      <c r="AA24" s="80" t="s">
        <v>451</v>
      </c>
      <c r="AB24" s="83" t="s">
        <v>475</v>
      </c>
      <c r="AC24" s="83" t="s">
        <v>476</v>
      </c>
      <c r="AD24" s="83" t="s">
        <v>477</v>
      </c>
      <c r="AE24" s="80" t="s">
        <v>452</v>
      </c>
    </row>
    <row r="25" spans="1:31">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5.5">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3" t="s">
        <v>82</v>
      </c>
      <c r="R26" s="93" t="s">
        <v>83</v>
      </c>
      <c r="S26" s="94" t="s">
        <v>84</v>
      </c>
      <c r="T26" s="51"/>
      <c r="U26" s="80" t="s">
        <v>471</v>
      </c>
      <c r="V26" s="84">
        <f t="shared" si="4"/>
        <v>0</v>
      </c>
      <c r="W26" s="84">
        <f t="shared" si="5"/>
        <v>0</v>
      </c>
      <c r="X26" s="80" t="s">
        <v>451</v>
      </c>
      <c r="Y26" s="83">
        <f t="shared" si="6"/>
        <v>1652.4</v>
      </c>
      <c r="Z26" s="83">
        <f t="shared" si="7"/>
        <v>2386.8000000000002</v>
      </c>
      <c r="AA26" s="80" t="s">
        <v>451</v>
      </c>
      <c r="AB26" s="83" t="s">
        <v>475</v>
      </c>
      <c r="AC26" s="83" t="s">
        <v>476</v>
      </c>
      <c r="AD26" s="83" t="s">
        <v>477</v>
      </c>
      <c r="AE26" s="80" t="s">
        <v>452</v>
      </c>
    </row>
    <row r="27" spans="1:31" ht="25.5">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3"/>
      <c r="R27" s="93"/>
      <c r="S27" s="95"/>
      <c r="T27" s="51"/>
      <c r="U27" s="80" t="s">
        <v>471</v>
      </c>
      <c r="V27" s="84">
        <f t="shared" si="4"/>
        <v>0</v>
      </c>
      <c r="W27" s="84">
        <f t="shared" si="5"/>
        <v>0</v>
      </c>
      <c r="X27" s="80" t="s">
        <v>451</v>
      </c>
      <c r="Y27" s="83">
        <f t="shared" si="6"/>
        <v>1299.7502999999999</v>
      </c>
      <c r="Z27" s="83">
        <f t="shared" si="7"/>
        <v>1877.4170999999999</v>
      </c>
      <c r="AA27" s="80" t="s">
        <v>451</v>
      </c>
      <c r="AB27" s="83" t="s">
        <v>475</v>
      </c>
      <c r="AC27" s="83" t="s">
        <v>476</v>
      </c>
      <c r="AD27" s="83" t="s">
        <v>477</v>
      </c>
      <c r="AE27" s="80" t="s">
        <v>452</v>
      </c>
    </row>
    <row r="28" spans="1:31" ht="38.25">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3"/>
      <c r="R28" s="93"/>
      <c r="S28" s="95"/>
      <c r="T28" s="51"/>
      <c r="U28" s="80" t="s">
        <v>471</v>
      </c>
      <c r="V28" s="84">
        <f t="shared" si="4"/>
        <v>0</v>
      </c>
      <c r="W28" s="84">
        <f t="shared" si="5"/>
        <v>0</v>
      </c>
      <c r="X28" s="80" t="s">
        <v>451</v>
      </c>
      <c r="Y28" s="83">
        <f t="shared" si="6"/>
        <v>993.10617000000013</v>
      </c>
      <c r="Z28" s="83">
        <f t="shared" si="7"/>
        <v>1434.4866900000002</v>
      </c>
      <c r="AA28" s="80" t="s">
        <v>451</v>
      </c>
      <c r="AB28" s="83" t="s">
        <v>475</v>
      </c>
      <c r="AC28" s="83" t="s">
        <v>476</v>
      </c>
      <c r="AD28" s="83" t="s">
        <v>477</v>
      </c>
      <c r="AE28" s="80" t="s">
        <v>452</v>
      </c>
    </row>
    <row r="29" spans="1:31">
      <c r="A29" s="55">
        <v>213.3</v>
      </c>
      <c r="B29" s="40">
        <f t="shared" si="0"/>
        <v>3</v>
      </c>
      <c r="C29" s="44" t="s">
        <v>522</v>
      </c>
      <c r="D29" s="41" t="str">
        <f t="shared" si="1"/>
        <v xml:space="preserve">                  Integrated Heat Exchanger Building</v>
      </c>
      <c r="E29" s="41"/>
      <c r="F29" s="41"/>
      <c r="G29" s="41"/>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51">
      <c r="A30" s="55">
        <v>213.31</v>
      </c>
      <c r="B30" s="40">
        <f t="shared" si="0"/>
        <v>4</v>
      </c>
      <c r="C30" s="44" t="s">
        <v>523</v>
      </c>
      <c r="D30" s="41" t="str">
        <f t="shared" si="1"/>
        <v xml:space="preserve">                        Integrated Heat Exchanger Building Slab Roof</v>
      </c>
      <c r="E30" s="41" t="s">
        <v>341</v>
      </c>
      <c r="F30" s="41" t="s">
        <v>351</v>
      </c>
      <c r="G30" s="41" t="s">
        <v>354</v>
      </c>
      <c r="H30" s="45"/>
      <c r="I30" s="46">
        <f>1200 *1.53</f>
        <v>1836</v>
      </c>
      <c r="J30" s="47" t="s">
        <v>79</v>
      </c>
      <c r="K30" s="49" t="s">
        <v>527</v>
      </c>
      <c r="L30" s="48"/>
      <c r="M30" s="47" t="s">
        <v>81</v>
      </c>
      <c r="N30" s="48"/>
      <c r="O30" s="68">
        <v>2024</v>
      </c>
      <c r="P30" s="47" t="s">
        <v>77</v>
      </c>
      <c r="Q30" s="93" t="s">
        <v>82</v>
      </c>
      <c r="R30" s="93" t="s">
        <v>83</v>
      </c>
      <c r="S30" s="94" t="s">
        <v>84</v>
      </c>
      <c r="T30" s="51"/>
      <c r="U30" s="80" t="s">
        <v>471</v>
      </c>
      <c r="V30" s="84">
        <f t="shared" si="4"/>
        <v>0</v>
      </c>
      <c r="W30" s="84">
        <f t="shared" ref="W30:W33" si="14">1.5*H30</f>
        <v>0</v>
      </c>
      <c r="X30" s="80" t="s">
        <v>451</v>
      </c>
      <c r="Y30" s="83">
        <f t="shared" ref="Y30:Y33" si="15">0.9*I30</f>
        <v>1652.4</v>
      </c>
      <c r="Z30" s="83">
        <f t="shared" ref="Z30:Z33" si="16">1.3*I30</f>
        <v>2386.8000000000002</v>
      </c>
      <c r="AA30" s="80" t="s">
        <v>451</v>
      </c>
      <c r="AB30" s="83" t="s">
        <v>475</v>
      </c>
      <c r="AC30" s="83" t="s">
        <v>476</v>
      </c>
      <c r="AD30" s="83" t="s">
        <v>477</v>
      </c>
      <c r="AE30" s="80" t="s">
        <v>452</v>
      </c>
    </row>
    <row r="31" spans="1:31" ht="51">
      <c r="A31" s="55">
        <v>213.32</v>
      </c>
      <c r="B31" s="40">
        <f t="shared" si="0"/>
        <v>4</v>
      </c>
      <c r="C31" s="44" t="s">
        <v>524</v>
      </c>
      <c r="D31" s="41" t="str">
        <f t="shared" si="1"/>
        <v xml:space="preserve">                        Integrated Heat Exchanger Building Basement</v>
      </c>
      <c r="E31" s="41" t="s">
        <v>341</v>
      </c>
      <c r="F31" s="41" t="s">
        <v>351</v>
      </c>
      <c r="G31" s="41" t="s">
        <v>354</v>
      </c>
      <c r="H31" s="45"/>
      <c r="I31" s="46">
        <f>943.9*1.53</f>
        <v>1444.1669999999999</v>
      </c>
      <c r="J31" s="47" t="s">
        <v>79</v>
      </c>
      <c r="K31" s="49" t="s">
        <v>528</v>
      </c>
      <c r="L31" s="48"/>
      <c r="M31" s="47" t="s">
        <v>81</v>
      </c>
      <c r="N31" s="48"/>
      <c r="O31" s="68">
        <v>2024</v>
      </c>
      <c r="P31" s="47" t="s">
        <v>77</v>
      </c>
      <c r="Q31" s="93"/>
      <c r="R31" s="93"/>
      <c r="S31" s="95"/>
      <c r="T31" s="51"/>
      <c r="U31" s="80" t="s">
        <v>471</v>
      </c>
      <c r="V31" s="84">
        <f t="shared" si="4"/>
        <v>0</v>
      </c>
      <c r="W31" s="84">
        <f t="shared" si="14"/>
        <v>0</v>
      </c>
      <c r="X31" s="80" t="s">
        <v>451</v>
      </c>
      <c r="Y31" s="83">
        <f t="shared" si="15"/>
        <v>1299.7502999999999</v>
      </c>
      <c r="Z31" s="83">
        <f t="shared" si="16"/>
        <v>1877.4170999999999</v>
      </c>
      <c r="AA31" s="80" t="s">
        <v>451</v>
      </c>
      <c r="AB31" s="83" t="s">
        <v>475</v>
      </c>
      <c r="AC31" s="83" t="s">
        <v>476</v>
      </c>
      <c r="AD31" s="83" t="s">
        <v>477</v>
      </c>
      <c r="AE31" s="80" t="s">
        <v>452</v>
      </c>
    </row>
    <row r="32" spans="1:31" ht="51">
      <c r="A32" s="55">
        <v>213.33</v>
      </c>
      <c r="B32" s="40">
        <f t="shared" si="0"/>
        <v>4</v>
      </c>
      <c r="C32" s="44" t="s">
        <v>525</v>
      </c>
      <c r="D32" s="41" t="str">
        <f t="shared" si="1"/>
        <v xml:space="preserve">                        Integrated Heat Exchanger Building Walls</v>
      </c>
      <c r="E32" s="41" t="s">
        <v>341</v>
      </c>
      <c r="F32" s="41" t="s">
        <v>351</v>
      </c>
      <c r="G32" s="41" t="s">
        <v>354</v>
      </c>
      <c r="H32" s="45"/>
      <c r="I32" s="46">
        <f>721.21*1.53</f>
        <v>1103.4513000000002</v>
      </c>
      <c r="J32" s="47" t="s">
        <v>79</v>
      </c>
      <c r="K32" s="49" t="s">
        <v>529</v>
      </c>
      <c r="L32" s="48"/>
      <c r="M32" s="47" t="s">
        <v>81</v>
      </c>
      <c r="N32" s="48"/>
      <c r="O32" s="68">
        <v>2024</v>
      </c>
      <c r="P32" s="47" t="s">
        <v>77</v>
      </c>
      <c r="Q32" s="93"/>
      <c r="R32" s="93"/>
      <c r="S32" s="95"/>
      <c r="T32" s="51"/>
      <c r="U32" s="80" t="s">
        <v>471</v>
      </c>
      <c r="V32" s="84">
        <f t="shared" si="4"/>
        <v>0</v>
      </c>
      <c r="W32" s="84">
        <f t="shared" si="14"/>
        <v>0</v>
      </c>
      <c r="X32" s="80" t="s">
        <v>451</v>
      </c>
      <c r="Y32" s="83">
        <f t="shared" si="15"/>
        <v>993.10617000000013</v>
      </c>
      <c r="Z32" s="83">
        <f t="shared" si="16"/>
        <v>1434.4866900000002</v>
      </c>
      <c r="AA32" s="80" t="s">
        <v>451</v>
      </c>
      <c r="AB32" s="83" t="s">
        <v>475</v>
      </c>
      <c r="AC32" s="83" t="s">
        <v>476</v>
      </c>
      <c r="AD32" s="83" t="s">
        <v>477</v>
      </c>
      <c r="AE32" s="80" t="s">
        <v>452</v>
      </c>
    </row>
    <row r="33" spans="1:31" ht="64.5">
      <c r="A33" s="55">
        <v>213.34</v>
      </c>
      <c r="B33" s="40">
        <f t="shared" si="0"/>
        <v>4</v>
      </c>
      <c r="C33" s="44" t="s">
        <v>526</v>
      </c>
      <c r="D33" s="41" t="str">
        <f t="shared" si="1"/>
        <v xml:space="preserve">                        Integrated Heat Exchanger Building Liner</v>
      </c>
      <c r="E33" s="41" t="s">
        <v>341</v>
      </c>
      <c r="F33" s="41" t="s">
        <v>351</v>
      </c>
      <c r="G33" s="41" t="s">
        <v>354</v>
      </c>
      <c r="H33" s="45"/>
      <c r="I33" s="46">
        <f>60848829/9373</f>
        <v>6491.9267043635973</v>
      </c>
      <c r="J33" s="47" t="s">
        <v>519</v>
      </c>
      <c r="K33" s="49" t="s">
        <v>530</v>
      </c>
      <c r="L33" s="48">
        <v>9373</v>
      </c>
      <c r="M33" s="47" t="s">
        <v>518</v>
      </c>
      <c r="N33" s="48">
        <v>1</v>
      </c>
      <c r="O33" s="68">
        <v>2018</v>
      </c>
      <c r="P33" s="47" t="s">
        <v>77</v>
      </c>
      <c r="Q33" s="49" t="s">
        <v>516</v>
      </c>
      <c r="R33" s="49" t="s">
        <v>516</v>
      </c>
      <c r="S33" s="88" t="s">
        <v>517</v>
      </c>
      <c r="T33" s="51"/>
      <c r="U33" s="80" t="s">
        <v>471</v>
      </c>
      <c r="V33" s="84">
        <f t="shared" si="4"/>
        <v>0</v>
      </c>
      <c r="W33" s="84">
        <f t="shared" si="14"/>
        <v>0</v>
      </c>
      <c r="X33" s="80" t="s">
        <v>451</v>
      </c>
      <c r="Y33" s="83">
        <f t="shared" si="15"/>
        <v>5842.7340339272378</v>
      </c>
      <c r="Z33" s="83">
        <f t="shared" si="16"/>
        <v>8439.504715672676</v>
      </c>
      <c r="AA33" s="80" t="s">
        <v>451</v>
      </c>
      <c r="AB33" s="83" t="s">
        <v>475</v>
      </c>
      <c r="AC33" s="83" t="s">
        <v>476</v>
      </c>
      <c r="AD33" s="83" t="s">
        <v>477</v>
      </c>
      <c r="AE33" s="80" t="s">
        <v>452</v>
      </c>
    </row>
    <row r="34" spans="1:31">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5.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3" t="s">
        <v>82</v>
      </c>
      <c r="R37" s="93" t="s">
        <v>83</v>
      </c>
      <c r="S37" s="94" t="s">
        <v>84</v>
      </c>
      <c r="T37" s="51"/>
      <c r="U37" s="80" t="s">
        <v>471</v>
      </c>
      <c r="V37" s="84">
        <f t="shared" si="4"/>
        <v>0</v>
      </c>
      <c r="W37" s="84">
        <f t="shared" si="5"/>
        <v>0</v>
      </c>
      <c r="X37" s="80" t="s">
        <v>470</v>
      </c>
      <c r="Y37" s="83">
        <f t="shared" si="6"/>
        <v>1652.4</v>
      </c>
      <c r="Z37" s="83">
        <f t="shared" si="7"/>
        <v>2386.8000000000002</v>
      </c>
      <c r="AA37" s="80" t="s">
        <v>470</v>
      </c>
      <c r="AB37" s="83" t="s">
        <v>470</v>
      </c>
      <c r="AC37" s="83" t="s">
        <v>470</v>
      </c>
      <c r="AD37" s="83" t="s">
        <v>470</v>
      </c>
      <c r="AE37" s="80" t="s">
        <v>470</v>
      </c>
    </row>
    <row r="38" spans="1:31" s="35" customFormat="1" ht="25.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3"/>
      <c r="R38" s="93"/>
      <c r="S38" s="95"/>
      <c r="T38" s="51"/>
      <c r="U38" s="80" t="s">
        <v>471</v>
      </c>
      <c r="V38" s="84">
        <f t="shared" si="4"/>
        <v>0</v>
      </c>
      <c r="W38" s="84">
        <f t="shared" si="5"/>
        <v>0</v>
      </c>
      <c r="X38" s="80" t="s">
        <v>451</v>
      </c>
      <c r="Y38" s="83">
        <f t="shared" si="6"/>
        <v>1299.7502999999999</v>
      </c>
      <c r="Z38" s="83">
        <f t="shared" si="7"/>
        <v>1877.4170999999999</v>
      </c>
      <c r="AA38" s="80" t="s">
        <v>451</v>
      </c>
      <c r="AB38" s="83" t="s">
        <v>475</v>
      </c>
      <c r="AC38" s="83" t="s">
        <v>476</v>
      </c>
      <c r="AD38" s="83" t="s">
        <v>477</v>
      </c>
      <c r="AE38" s="80" t="s">
        <v>452</v>
      </c>
    </row>
    <row r="39" spans="1:31" s="35" customFormat="1" ht="38.2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3"/>
      <c r="R39" s="93"/>
      <c r="S39" s="95"/>
      <c r="T39" s="51"/>
      <c r="U39" s="80" t="s">
        <v>471</v>
      </c>
      <c r="V39" s="84">
        <f t="shared" si="4"/>
        <v>0</v>
      </c>
      <c r="W39" s="84">
        <f t="shared" si="5"/>
        <v>0</v>
      </c>
      <c r="X39" s="80" t="s">
        <v>451</v>
      </c>
      <c r="Y39" s="83">
        <f t="shared" si="6"/>
        <v>993.10617000000013</v>
      </c>
      <c r="Z39" s="83">
        <f t="shared" si="7"/>
        <v>1434.4866900000002</v>
      </c>
      <c r="AA39" s="80" t="s">
        <v>451</v>
      </c>
      <c r="AB39" s="83" t="s">
        <v>475</v>
      </c>
      <c r="AC39" s="83" t="s">
        <v>476</v>
      </c>
      <c r="AD39" s="83" t="s">
        <v>477</v>
      </c>
      <c r="AE39" s="80" t="s">
        <v>452</v>
      </c>
    </row>
    <row r="40" spans="1:31">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38.2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3" t="s">
        <v>82</v>
      </c>
      <c r="R41" s="93" t="s">
        <v>83</v>
      </c>
      <c r="S41" s="94" t="s">
        <v>84</v>
      </c>
      <c r="T41" s="51"/>
      <c r="U41" s="80" t="s">
        <v>471</v>
      </c>
      <c r="V41" s="84">
        <f t="shared" si="4"/>
        <v>0</v>
      </c>
      <c r="W41" s="84">
        <f t="shared" si="5"/>
        <v>0</v>
      </c>
      <c r="X41" s="80" t="s">
        <v>451</v>
      </c>
      <c r="Y41" s="83">
        <f t="shared" si="6"/>
        <v>1652.4</v>
      </c>
      <c r="Z41" s="83">
        <f t="shared" si="7"/>
        <v>2386.8000000000002</v>
      </c>
      <c r="AA41" s="80" t="s">
        <v>451</v>
      </c>
      <c r="AB41" s="83" t="s">
        <v>475</v>
      </c>
      <c r="AC41" s="83" t="s">
        <v>476</v>
      </c>
      <c r="AD41" s="83" t="s">
        <v>477</v>
      </c>
      <c r="AE41" s="80" t="s">
        <v>452</v>
      </c>
    </row>
    <row r="42" spans="1:31" s="35" customFormat="1" ht="38.2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3"/>
      <c r="R42" s="93"/>
      <c r="S42" s="95"/>
      <c r="T42" s="51"/>
      <c r="U42" s="80" t="s">
        <v>471</v>
      </c>
      <c r="V42" s="84">
        <f t="shared" si="4"/>
        <v>0</v>
      </c>
      <c r="W42" s="84">
        <f t="shared" si="5"/>
        <v>0</v>
      </c>
      <c r="X42" s="80" t="s">
        <v>451</v>
      </c>
      <c r="Y42" s="83">
        <f t="shared" si="6"/>
        <v>1299.7502999999999</v>
      </c>
      <c r="Z42" s="83">
        <f t="shared" si="7"/>
        <v>1877.4170999999999</v>
      </c>
      <c r="AA42" s="80" t="s">
        <v>451</v>
      </c>
      <c r="AB42" s="83" t="s">
        <v>475</v>
      </c>
      <c r="AC42" s="83" t="s">
        <v>476</v>
      </c>
      <c r="AD42" s="83" t="s">
        <v>477</v>
      </c>
      <c r="AE42" s="80" t="s">
        <v>452</v>
      </c>
    </row>
    <row r="43" spans="1:31" s="35" customFormat="1" ht="38.2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3"/>
      <c r="R43" s="93"/>
      <c r="S43" s="95"/>
      <c r="T43" s="51"/>
      <c r="U43" s="80" t="s">
        <v>471</v>
      </c>
      <c r="V43" s="84">
        <f t="shared" si="4"/>
        <v>0</v>
      </c>
      <c r="W43" s="84">
        <f t="shared" si="5"/>
        <v>0</v>
      </c>
      <c r="X43" s="80" t="s">
        <v>451</v>
      </c>
      <c r="Y43" s="83">
        <f t="shared" si="6"/>
        <v>993.10617000000013</v>
      </c>
      <c r="Z43" s="83">
        <f t="shared" si="7"/>
        <v>1434.4866900000002</v>
      </c>
      <c r="AA43" s="80" t="s">
        <v>451</v>
      </c>
      <c r="AB43" s="83" t="s">
        <v>475</v>
      </c>
      <c r="AC43" s="83" t="s">
        <v>476</v>
      </c>
      <c r="AD43" s="83" t="s">
        <v>477</v>
      </c>
      <c r="AE43" s="80" t="s">
        <v>452</v>
      </c>
    </row>
    <row r="44" spans="1:31" ht="25.5">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38.2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3" t="s">
        <v>82</v>
      </c>
      <c r="R46" s="93" t="s">
        <v>83</v>
      </c>
      <c r="S46" s="94" t="s">
        <v>84</v>
      </c>
      <c r="T46" s="51"/>
      <c r="U46" s="80" t="s">
        <v>467</v>
      </c>
      <c r="V46" s="84">
        <f t="shared" si="4"/>
        <v>0</v>
      </c>
      <c r="W46" s="84">
        <f t="shared" si="5"/>
        <v>0</v>
      </c>
      <c r="X46" s="80" t="s">
        <v>451</v>
      </c>
      <c r="Y46" s="83">
        <f t="shared" si="6"/>
        <v>1652.4</v>
      </c>
      <c r="Z46" s="83">
        <f t="shared" si="7"/>
        <v>2386.8000000000002</v>
      </c>
      <c r="AA46" s="80" t="s">
        <v>451</v>
      </c>
      <c r="AB46" s="83" t="s">
        <v>475</v>
      </c>
      <c r="AC46" s="83" t="s">
        <v>476</v>
      </c>
      <c r="AD46" s="83" t="s">
        <v>477</v>
      </c>
      <c r="AE46" s="80" t="s">
        <v>452</v>
      </c>
    </row>
    <row r="47" spans="1:31" s="35" customFormat="1" ht="38.2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3"/>
      <c r="R47" s="93"/>
      <c r="S47" s="95"/>
      <c r="T47" s="51"/>
      <c r="U47" s="80" t="s">
        <v>467</v>
      </c>
      <c r="V47" s="84">
        <f t="shared" si="4"/>
        <v>0</v>
      </c>
      <c r="W47" s="84">
        <f t="shared" si="5"/>
        <v>0</v>
      </c>
      <c r="X47" s="80" t="s">
        <v>451</v>
      </c>
      <c r="Y47" s="83">
        <f t="shared" si="6"/>
        <v>1299.7502999999999</v>
      </c>
      <c r="Z47" s="83">
        <f t="shared" si="7"/>
        <v>1877.4170999999999</v>
      </c>
      <c r="AA47" s="80" t="s">
        <v>451</v>
      </c>
      <c r="AB47" s="83" t="s">
        <v>475</v>
      </c>
      <c r="AC47" s="83" t="s">
        <v>476</v>
      </c>
      <c r="AD47" s="83" t="s">
        <v>477</v>
      </c>
      <c r="AE47" s="80" t="s">
        <v>452</v>
      </c>
    </row>
    <row r="48" spans="1:31" s="35" customFormat="1" ht="38.2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3"/>
      <c r="R48" s="93"/>
      <c r="S48" s="95"/>
      <c r="T48" s="51"/>
      <c r="U48" s="80" t="s">
        <v>467</v>
      </c>
      <c r="V48" s="84">
        <f t="shared" si="4"/>
        <v>0</v>
      </c>
      <c r="W48" s="84">
        <f t="shared" si="5"/>
        <v>0</v>
      </c>
      <c r="X48" s="80" t="s">
        <v>451</v>
      </c>
      <c r="Y48" s="83">
        <f t="shared" si="6"/>
        <v>993.10617000000013</v>
      </c>
      <c r="Z48" s="83">
        <f t="shared" si="7"/>
        <v>1434.4866900000002</v>
      </c>
      <c r="AA48" s="80" t="s">
        <v>451</v>
      </c>
      <c r="AB48" s="83" t="s">
        <v>475</v>
      </c>
      <c r="AC48" s="83" t="s">
        <v>476</v>
      </c>
      <c r="AD48" s="83" t="s">
        <v>477</v>
      </c>
      <c r="AE48" s="80" t="s">
        <v>452</v>
      </c>
    </row>
    <row r="49" spans="1:31" ht="103.9" customHeight="1">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467</v>
      </c>
      <c r="V49" s="84">
        <f t="shared" si="4"/>
        <v>0</v>
      </c>
      <c r="W49" s="84">
        <f t="shared" si="5"/>
        <v>0</v>
      </c>
      <c r="X49" s="80" t="s">
        <v>451</v>
      </c>
      <c r="Y49" s="83">
        <f t="shared" si="6"/>
        <v>2445580.4096385543</v>
      </c>
      <c r="Z49" s="83">
        <f t="shared" si="7"/>
        <v>3532505.0361445784</v>
      </c>
      <c r="AA49" s="80" t="s">
        <v>451</v>
      </c>
      <c r="AB49" s="83" t="s">
        <v>475</v>
      </c>
      <c r="AC49" s="83" t="s">
        <v>476</v>
      </c>
      <c r="AD49" s="83" t="s">
        <v>477</v>
      </c>
      <c r="AE49" s="80" t="s">
        <v>452</v>
      </c>
    </row>
    <row r="50" spans="1:31" ht="12.75" customHeight="1">
      <c r="A50" s="55">
        <v>214.8</v>
      </c>
      <c r="B50" s="40">
        <f t="shared" si="0"/>
        <v>3</v>
      </c>
      <c r="C50" s="58" t="s">
        <v>483</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c r="A51" s="55">
        <v>214.81</v>
      </c>
      <c r="B51" s="40">
        <f t="shared" si="0"/>
        <v>4</v>
      </c>
      <c r="C51" s="58" t="s">
        <v>484</v>
      </c>
      <c r="D51" s="41" t="str">
        <f t="shared" si="1"/>
        <v xml:space="preserve">                        Maniplator Building</v>
      </c>
      <c r="E51" s="41"/>
      <c r="F51" s="41"/>
      <c r="G51" s="41"/>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38.25">
      <c r="A52" s="55">
        <v>214.81100000000001</v>
      </c>
      <c r="B52" s="40">
        <f t="shared" si="0"/>
        <v>5</v>
      </c>
      <c r="C52" s="58" t="s">
        <v>485</v>
      </c>
      <c r="D52" s="41" t="str">
        <f t="shared" si="1"/>
        <v xml:space="preserve">                              Manipulator Building Slab Roof</v>
      </c>
      <c r="E52" s="41" t="s">
        <v>341</v>
      </c>
      <c r="F52" s="41" t="s">
        <v>351</v>
      </c>
      <c r="G52" s="47" t="s">
        <v>354</v>
      </c>
      <c r="H52" s="45"/>
      <c r="I52" s="46">
        <f>1200 *1.53</f>
        <v>1836</v>
      </c>
      <c r="J52" s="47" t="s">
        <v>79</v>
      </c>
      <c r="K52" s="58" t="s">
        <v>488</v>
      </c>
      <c r="L52" s="47"/>
      <c r="M52" s="47" t="s">
        <v>81</v>
      </c>
      <c r="N52" s="48"/>
      <c r="O52" s="68">
        <v>2024</v>
      </c>
      <c r="P52" s="48" t="s">
        <v>77</v>
      </c>
      <c r="Q52" s="103" t="s">
        <v>82</v>
      </c>
      <c r="R52" s="103" t="s">
        <v>83</v>
      </c>
      <c r="S52" s="97" t="s">
        <v>84</v>
      </c>
      <c r="T52" s="89" t="s">
        <v>504</v>
      </c>
      <c r="U52" s="80" t="s">
        <v>471</v>
      </c>
      <c r="V52" s="84">
        <f t="shared" si="4"/>
        <v>0</v>
      </c>
      <c r="W52" s="84">
        <f t="shared" ref="W52:W54" si="17">1.5*H52</f>
        <v>0</v>
      </c>
      <c r="X52" s="80" t="s">
        <v>451</v>
      </c>
      <c r="Y52" s="83">
        <f t="shared" ref="Y52:Y54" si="18">0.9*I52</f>
        <v>1652.4</v>
      </c>
      <c r="Z52" s="83">
        <f t="shared" ref="Z52:Z54" si="19">1.3*I52</f>
        <v>2386.8000000000002</v>
      </c>
      <c r="AA52" s="80" t="s">
        <v>451</v>
      </c>
      <c r="AB52" s="83" t="s">
        <v>475</v>
      </c>
      <c r="AC52" s="83" t="s">
        <v>476</v>
      </c>
      <c r="AD52" s="83" t="s">
        <v>477</v>
      </c>
      <c r="AE52" s="80" t="s">
        <v>452</v>
      </c>
    </row>
    <row r="53" spans="1:31" ht="38.25">
      <c r="A53" s="55">
        <v>214.81200000000001</v>
      </c>
      <c r="B53" s="40">
        <f t="shared" si="0"/>
        <v>5</v>
      </c>
      <c r="C53" s="58" t="s">
        <v>486</v>
      </c>
      <c r="D53" s="41" t="str">
        <f t="shared" si="1"/>
        <v xml:space="preserve">                              ManipulatorBuilding Basement</v>
      </c>
      <c r="E53" s="41" t="s">
        <v>341</v>
      </c>
      <c r="F53" s="41" t="s">
        <v>351</v>
      </c>
      <c r="G53" s="47" t="s">
        <v>354</v>
      </c>
      <c r="H53" s="45"/>
      <c r="I53" s="46">
        <f>943.9*1.53</f>
        <v>1444.1669999999999</v>
      </c>
      <c r="J53" s="47" t="s">
        <v>79</v>
      </c>
      <c r="K53" s="58" t="s">
        <v>489</v>
      </c>
      <c r="L53" s="47"/>
      <c r="M53" s="47" t="s">
        <v>81</v>
      </c>
      <c r="N53" s="48"/>
      <c r="O53" s="68">
        <v>2024</v>
      </c>
      <c r="P53" s="48" t="s">
        <v>77</v>
      </c>
      <c r="Q53" s="104"/>
      <c r="R53" s="104"/>
      <c r="S53" s="98"/>
      <c r="T53" s="90"/>
      <c r="U53" s="80" t="s">
        <v>471</v>
      </c>
      <c r="V53" s="84">
        <f t="shared" si="4"/>
        <v>0</v>
      </c>
      <c r="W53" s="84">
        <f t="shared" si="17"/>
        <v>0</v>
      </c>
      <c r="X53" s="80" t="s">
        <v>451</v>
      </c>
      <c r="Y53" s="83">
        <f t="shared" si="18"/>
        <v>1299.7502999999999</v>
      </c>
      <c r="Z53" s="83">
        <f t="shared" si="19"/>
        <v>1877.4170999999999</v>
      </c>
      <c r="AA53" s="80" t="s">
        <v>451</v>
      </c>
      <c r="AB53" s="83" t="s">
        <v>475</v>
      </c>
      <c r="AC53" s="83" t="s">
        <v>476</v>
      </c>
      <c r="AD53" s="83" t="s">
        <v>477</v>
      </c>
      <c r="AE53" s="80" t="s">
        <v>452</v>
      </c>
    </row>
    <row r="54" spans="1:31" ht="38.25">
      <c r="A54" s="55">
        <v>214.81299999999999</v>
      </c>
      <c r="B54" s="40">
        <f t="shared" si="0"/>
        <v>5</v>
      </c>
      <c r="C54" s="58" t="s">
        <v>487</v>
      </c>
      <c r="D54" s="41" t="str">
        <f t="shared" si="1"/>
        <v xml:space="preserve">                              Manipulator Building Exterior Walls</v>
      </c>
      <c r="E54" s="41" t="s">
        <v>341</v>
      </c>
      <c r="F54" s="41" t="s">
        <v>351</v>
      </c>
      <c r="G54" s="47" t="s">
        <v>354</v>
      </c>
      <c r="H54" s="45"/>
      <c r="I54" s="46">
        <f>721.21*1.53</f>
        <v>1103.4513000000002</v>
      </c>
      <c r="J54" s="47" t="s">
        <v>79</v>
      </c>
      <c r="K54" s="58" t="s">
        <v>490</v>
      </c>
      <c r="L54" s="47"/>
      <c r="M54" s="47" t="s">
        <v>81</v>
      </c>
      <c r="N54" s="48"/>
      <c r="O54" s="68">
        <v>2024</v>
      </c>
      <c r="P54" s="47" t="s">
        <v>77</v>
      </c>
      <c r="Q54" s="105"/>
      <c r="R54" s="105"/>
      <c r="S54" s="99"/>
      <c r="T54" s="91"/>
      <c r="U54" s="80" t="s">
        <v>471</v>
      </c>
      <c r="V54" s="84">
        <f t="shared" si="4"/>
        <v>0</v>
      </c>
      <c r="W54" s="84">
        <f t="shared" si="17"/>
        <v>0</v>
      </c>
      <c r="X54" s="80" t="s">
        <v>451</v>
      </c>
      <c r="Y54" s="83">
        <f t="shared" si="18"/>
        <v>993.10617000000013</v>
      </c>
      <c r="Z54" s="83">
        <f t="shared" si="19"/>
        <v>1434.4866900000002</v>
      </c>
      <c r="AA54" s="80" t="s">
        <v>451</v>
      </c>
      <c r="AB54" s="83" t="s">
        <v>475</v>
      </c>
      <c r="AC54" s="83" t="s">
        <v>476</v>
      </c>
      <c r="AD54" s="83" t="s">
        <v>477</v>
      </c>
      <c r="AE54" s="80" t="s">
        <v>452</v>
      </c>
    </row>
    <row r="55" spans="1:31">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5.5">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3" t="s">
        <v>82</v>
      </c>
      <c r="R57" s="93" t="s">
        <v>83</v>
      </c>
      <c r="S57" s="94" t="s">
        <v>84</v>
      </c>
      <c r="T57" s="51"/>
      <c r="U57" s="80" t="s">
        <v>471</v>
      </c>
      <c r="V57" s="84">
        <f t="shared" si="4"/>
        <v>0</v>
      </c>
      <c r="W57" s="84">
        <f t="shared" si="5"/>
        <v>0</v>
      </c>
      <c r="X57" s="80" t="s">
        <v>451</v>
      </c>
      <c r="Y57" s="83">
        <f t="shared" si="6"/>
        <v>1652.4</v>
      </c>
      <c r="Z57" s="83">
        <f t="shared" si="7"/>
        <v>2386.8000000000002</v>
      </c>
      <c r="AA57" s="80" t="s">
        <v>451</v>
      </c>
      <c r="AB57" s="83" t="s">
        <v>475</v>
      </c>
      <c r="AC57" s="83" t="s">
        <v>476</v>
      </c>
      <c r="AD57" s="83" t="s">
        <v>477</v>
      </c>
      <c r="AE57" s="80" t="s">
        <v>452</v>
      </c>
    </row>
    <row r="58" spans="1:31" ht="25.5">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3"/>
      <c r="R58" s="93"/>
      <c r="S58" s="95"/>
      <c r="T58" s="51"/>
      <c r="U58" s="80" t="s">
        <v>471</v>
      </c>
      <c r="V58" s="84">
        <f t="shared" si="4"/>
        <v>0</v>
      </c>
      <c r="W58" s="84">
        <f t="shared" si="5"/>
        <v>0</v>
      </c>
      <c r="X58" s="80" t="s">
        <v>451</v>
      </c>
      <c r="Y58" s="83">
        <f t="shared" si="6"/>
        <v>1299.7502999999999</v>
      </c>
      <c r="Z58" s="83">
        <f t="shared" si="7"/>
        <v>1877.4170999999999</v>
      </c>
      <c r="AA58" s="80" t="s">
        <v>451</v>
      </c>
      <c r="AB58" s="83" t="s">
        <v>475</v>
      </c>
      <c r="AC58" s="83" t="s">
        <v>476</v>
      </c>
      <c r="AD58" s="83" t="s">
        <v>477</v>
      </c>
      <c r="AE58" s="80" t="s">
        <v>452</v>
      </c>
    </row>
    <row r="59" spans="1:31" ht="38.25">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3"/>
      <c r="R59" s="93"/>
      <c r="S59" s="95"/>
      <c r="T59" s="51"/>
      <c r="U59" s="80" t="s">
        <v>471</v>
      </c>
      <c r="V59" s="84">
        <f t="shared" si="4"/>
        <v>0</v>
      </c>
      <c r="W59" s="84">
        <f t="shared" si="5"/>
        <v>0</v>
      </c>
      <c r="X59" s="80" t="s">
        <v>451</v>
      </c>
      <c r="Y59" s="83">
        <f t="shared" si="6"/>
        <v>993.10617000000013</v>
      </c>
      <c r="Z59" s="83">
        <f t="shared" si="7"/>
        <v>1434.4866900000002</v>
      </c>
      <c r="AA59" s="80" t="s">
        <v>451</v>
      </c>
      <c r="AB59" s="83" t="s">
        <v>475</v>
      </c>
      <c r="AC59" s="83" t="s">
        <v>476</v>
      </c>
      <c r="AD59" s="83" t="s">
        <v>477</v>
      </c>
      <c r="AE59" s="80" t="s">
        <v>452</v>
      </c>
    </row>
    <row r="60" spans="1:31">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5.5">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3" t="s">
        <v>82</v>
      </c>
      <c r="R61" s="93" t="s">
        <v>83</v>
      </c>
      <c r="S61" s="94" t="s">
        <v>84</v>
      </c>
      <c r="T61" s="51"/>
      <c r="U61" s="80" t="s">
        <v>471</v>
      </c>
      <c r="V61" s="84">
        <f t="shared" si="4"/>
        <v>0</v>
      </c>
      <c r="W61" s="84">
        <f t="shared" si="5"/>
        <v>0</v>
      </c>
      <c r="X61" s="80" t="s">
        <v>451</v>
      </c>
      <c r="Y61" s="83">
        <f t="shared" si="6"/>
        <v>1652.4</v>
      </c>
      <c r="Z61" s="83">
        <f t="shared" si="7"/>
        <v>2386.8000000000002</v>
      </c>
      <c r="AA61" s="80" t="s">
        <v>451</v>
      </c>
      <c r="AB61" s="83" t="s">
        <v>475</v>
      </c>
      <c r="AC61" s="83" t="s">
        <v>476</v>
      </c>
      <c r="AD61" s="83" t="s">
        <v>477</v>
      </c>
      <c r="AE61" s="80" t="s">
        <v>452</v>
      </c>
    </row>
    <row r="62" spans="1:31" ht="25.5">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3"/>
      <c r="R62" s="93"/>
      <c r="S62" s="95"/>
      <c r="T62" s="51"/>
      <c r="U62" s="80" t="s">
        <v>471</v>
      </c>
      <c r="V62" s="84">
        <f t="shared" si="4"/>
        <v>0</v>
      </c>
      <c r="W62" s="84">
        <f t="shared" si="5"/>
        <v>0</v>
      </c>
      <c r="X62" s="80" t="s">
        <v>451</v>
      </c>
      <c r="Y62" s="83">
        <f t="shared" si="6"/>
        <v>1299.7502999999999</v>
      </c>
      <c r="Z62" s="83">
        <f t="shared" si="7"/>
        <v>1877.4170999999999</v>
      </c>
      <c r="AA62" s="80" t="s">
        <v>451</v>
      </c>
      <c r="AB62" s="83" t="s">
        <v>475</v>
      </c>
      <c r="AC62" s="83" t="s">
        <v>476</v>
      </c>
      <c r="AD62" s="83" t="s">
        <v>477</v>
      </c>
      <c r="AE62" s="80" t="s">
        <v>452</v>
      </c>
    </row>
    <row r="63" spans="1:31" ht="38.25">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3"/>
      <c r="R63" s="93"/>
      <c r="S63" s="95"/>
      <c r="T63" s="51"/>
      <c r="U63" s="80" t="s">
        <v>471</v>
      </c>
      <c r="V63" s="84">
        <f t="shared" si="4"/>
        <v>0</v>
      </c>
      <c r="W63" s="84">
        <f t="shared" si="5"/>
        <v>0</v>
      </c>
      <c r="X63" s="80" t="s">
        <v>451</v>
      </c>
      <c r="Y63" s="83">
        <f t="shared" si="6"/>
        <v>993.10617000000013</v>
      </c>
      <c r="Z63" s="83">
        <f t="shared" si="7"/>
        <v>1434.4866900000002</v>
      </c>
      <c r="AA63" s="80" t="s">
        <v>451</v>
      </c>
      <c r="AB63" s="83" t="s">
        <v>475</v>
      </c>
      <c r="AC63" s="83" t="s">
        <v>476</v>
      </c>
      <c r="AD63" s="83" t="s">
        <v>477</v>
      </c>
      <c r="AE63" s="80" t="s">
        <v>452</v>
      </c>
    </row>
    <row r="64" spans="1:31">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472</v>
      </c>
      <c r="V67" s="84">
        <f t="shared" si="4"/>
        <v>0</v>
      </c>
      <c r="W67" s="84">
        <f t="shared" si="5"/>
        <v>0</v>
      </c>
      <c r="X67" s="80" t="s">
        <v>451</v>
      </c>
      <c r="Y67" s="83">
        <f t="shared" si="6"/>
        <v>7.3744441860465129</v>
      </c>
      <c r="Z67" s="83">
        <f t="shared" si="7"/>
        <v>10.651974935400519</v>
      </c>
      <c r="AA67" s="80" t="s">
        <v>451</v>
      </c>
      <c r="AB67" s="83" t="s">
        <v>475</v>
      </c>
      <c r="AC67" s="83" t="s">
        <v>476</v>
      </c>
      <c r="AD67" s="83" t="s">
        <v>477</v>
      </c>
      <c r="AE67" s="80" t="s">
        <v>452</v>
      </c>
    </row>
    <row r="68" spans="1:31" ht="30" customHeight="1">
      <c r="A68" s="55">
        <v>221.12</v>
      </c>
      <c r="B68" s="40">
        <f t="shared" si="0"/>
        <v>4</v>
      </c>
      <c r="C68" s="58" t="s">
        <v>129</v>
      </c>
      <c r="D68" s="41" t="str">
        <f t="shared" si="1"/>
        <v xml:space="preserve">                        Outer Vessel Structure</v>
      </c>
      <c r="E68" s="41" t="s">
        <v>341</v>
      </c>
      <c r="F68" s="41" t="s">
        <v>498</v>
      </c>
      <c r="G68" s="41" t="s">
        <v>439</v>
      </c>
      <c r="H68" s="45"/>
      <c r="I68" s="63">
        <v>324.08</v>
      </c>
      <c r="J68" s="51" t="s">
        <v>174</v>
      </c>
      <c r="K68" s="61" t="s">
        <v>180</v>
      </c>
      <c r="L68" s="64"/>
      <c r="M68" s="51"/>
      <c r="N68" s="51"/>
      <c r="O68" s="68">
        <v>2017</v>
      </c>
      <c r="P68" s="51" t="s">
        <v>77</v>
      </c>
      <c r="Q68" s="61" t="s">
        <v>399</v>
      </c>
      <c r="R68" s="92" t="s">
        <v>350</v>
      </c>
      <c r="S68" s="58"/>
      <c r="T68" s="51"/>
      <c r="U68" s="80" t="s">
        <v>472</v>
      </c>
      <c r="V68" s="84">
        <f t="shared" si="4"/>
        <v>0</v>
      </c>
      <c r="W68" s="84">
        <f t="shared" si="5"/>
        <v>0</v>
      </c>
      <c r="X68" s="80" t="s">
        <v>451</v>
      </c>
      <c r="Y68" s="83">
        <f t="shared" si="6"/>
        <v>291.67199999999997</v>
      </c>
      <c r="Z68" s="83">
        <f t="shared" si="7"/>
        <v>421.30399999999997</v>
      </c>
      <c r="AA68" s="80" t="s">
        <v>451</v>
      </c>
      <c r="AB68" s="83" t="s">
        <v>475</v>
      </c>
      <c r="AC68" s="83" t="s">
        <v>476</v>
      </c>
      <c r="AD68" s="83" t="s">
        <v>477</v>
      </c>
      <c r="AE68" s="80" t="s">
        <v>452</v>
      </c>
    </row>
    <row r="69" spans="1:31" ht="30" customHeight="1">
      <c r="A69" s="55">
        <v>221.12</v>
      </c>
      <c r="B69" s="40">
        <f t="shared" si="0"/>
        <v>4</v>
      </c>
      <c r="C69" s="58" t="s">
        <v>129</v>
      </c>
      <c r="D69" s="41" t="str">
        <f t="shared" si="1"/>
        <v xml:space="preserve">                        Outer Vessel Structure</v>
      </c>
      <c r="E69" s="41" t="s">
        <v>341</v>
      </c>
      <c r="F69" s="41" t="s">
        <v>498</v>
      </c>
      <c r="G69" s="41" t="s">
        <v>440</v>
      </c>
      <c r="H69" s="45"/>
      <c r="I69" s="63">
        <v>154.08000000000001</v>
      </c>
      <c r="J69" s="51" t="s">
        <v>174</v>
      </c>
      <c r="K69" s="61" t="s">
        <v>180</v>
      </c>
      <c r="L69" s="64"/>
      <c r="M69" s="51"/>
      <c r="N69" s="51"/>
      <c r="O69" s="68">
        <v>2017</v>
      </c>
      <c r="P69" s="51" t="s">
        <v>77</v>
      </c>
      <c r="Q69" s="61" t="s">
        <v>399</v>
      </c>
      <c r="R69" s="92"/>
      <c r="S69" s="58"/>
      <c r="T69" s="51"/>
      <c r="U69" s="80" t="s">
        <v>472</v>
      </c>
      <c r="V69" s="84">
        <f t="shared" si="4"/>
        <v>0</v>
      </c>
      <c r="W69" s="84">
        <f t="shared" si="5"/>
        <v>0</v>
      </c>
      <c r="X69" s="80" t="s">
        <v>451</v>
      </c>
      <c r="Y69" s="83">
        <f t="shared" si="6"/>
        <v>138.67200000000003</v>
      </c>
      <c r="Z69" s="83">
        <f t="shared" si="7"/>
        <v>200.30400000000003</v>
      </c>
      <c r="AA69" s="80" t="s">
        <v>451</v>
      </c>
      <c r="AB69" s="83" t="s">
        <v>475</v>
      </c>
      <c r="AC69" s="83" t="s">
        <v>476</v>
      </c>
      <c r="AD69" s="83" t="s">
        <v>477</v>
      </c>
      <c r="AE69" s="80" t="s">
        <v>452</v>
      </c>
    </row>
    <row r="70" spans="1:31" ht="30" customHeight="1">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498</v>
      </c>
      <c r="G70" s="41" t="s">
        <v>441</v>
      </c>
      <c r="H70" s="45"/>
      <c r="I70" s="63">
        <v>444.08</v>
      </c>
      <c r="J70" s="51" t="s">
        <v>174</v>
      </c>
      <c r="K70" s="61" t="s">
        <v>180</v>
      </c>
      <c r="L70" s="64"/>
      <c r="M70" s="51"/>
      <c r="N70" s="51"/>
      <c r="O70" s="68">
        <v>2017</v>
      </c>
      <c r="P70" s="51" t="s">
        <v>77</v>
      </c>
      <c r="Q70" s="61" t="s">
        <v>399</v>
      </c>
      <c r="R70" s="92"/>
      <c r="S70" s="58"/>
      <c r="T70" s="51"/>
      <c r="U70" s="80" t="s">
        <v>472</v>
      </c>
      <c r="V70" s="84">
        <f t="shared" si="4"/>
        <v>0</v>
      </c>
      <c r="W70" s="84">
        <f t="shared" si="5"/>
        <v>0</v>
      </c>
      <c r="X70" s="80" t="s">
        <v>451</v>
      </c>
      <c r="Y70" s="83">
        <f t="shared" si="6"/>
        <v>399.67199999999997</v>
      </c>
      <c r="Z70" s="83">
        <f t="shared" si="7"/>
        <v>577.30399999999997</v>
      </c>
      <c r="AA70" s="80" t="s">
        <v>451</v>
      </c>
      <c r="AB70" s="83" t="s">
        <v>475</v>
      </c>
      <c r="AC70" s="83" t="s">
        <v>476</v>
      </c>
      <c r="AD70" s="83" t="s">
        <v>477</v>
      </c>
      <c r="AE70" s="80" t="s">
        <v>452</v>
      </c>
    </row>
    <row r="71" spans="1:31" ht="30" customHeight="1">
      <c r="A71" s="55">
        <v>221.13</v>
      </c>
      <c r="B71" s="40">
        <f t="shared" si="0"/>
        <v>4</v>
      </c>
      <c r="C71" s="58" t="s">
        <v>130</v>
      </c>
      <c r="D71" s="41" t="str">
        <f t="shared" si="1"/>
        <v xml:space="preserve">                        Inner Vessel Structure</v>
      </c>
      <c r="E71" s="41" t="s">
        <v>341</v>
      </c>
      <c r="F71" s="41" t="s">
        <v>499</v>
      </c>
      <c r="G71" s="41" t="s">
        <v>439</v>
      </c>
      <c r="H71" s="45"/>
      <c r="I71" s="63">
        <v>324.08</v>
      </c>
      <c r="J71" s="51" t="s">
        <v>174</v>
      </c>
      <c r="K71" s="61" t="s">
        <v>177</v>
      </c>
      <c r="L71" s="51"/>
      <c r="M71" s="51"/>
      <c r="N71" s="51"/>
      <c r="O71" s="68">
        <v>2017</v>
      </c>
      <c r="P71" s="51" t="s">
        <v>77</v>
      </c>
      <c r="Q71" s="61" t="s">
        <v>399</v>
      </c>
      <c r="R71" s="92"/>
      <c r="S71" s="58"/>
      <c r="T71" s="61" t="s">
        <v>179</v>
      </c>
      <c r="U71" s="80" t="s">
        <v>472</v>
      </c>
      <c r="V71" s="84">
        <f t="shared" si="4"/>
        <v>0</v>
      </c>
      <c r="W71" s="84">
        <f t="shared" si="5"/>
        <v>0</v>
      </c>
      <c r="X71" s="80" t="s">
        <v>451</v>
      </c>
      <c r="Y71" s="83">
        <f t="shared" si="6"/>
        <v>291.67199999999997</v>
      </c>
      <c r="Z71" s="83">
        <f t="shared" si="7"/>
        <v>421.30399999999997</v>
      </c>
      <c r="AA71" s="80" t="s">
        <v>451</v>
      </c>
      <c r="AB71" s="83" t="s">
        <v>475</v>
      </c>
      <c r="AC71" s="83" t="s">
        <v>476</v>
      </c>
      <c r="AD71" s="83" t="s">
        <v>477</v>
      </c>
      <c r="AE71" s="80" t="s">
        <v>452</v>
      </c>
    </row>
    <row r="72" spans="1:31" ht="30" customHeight="1">
      <c r="A72" s="55">
        <v>221.13</v>
      </c>
      <c r="B72" s="40">
        <f t="shared" si="0"/>
        <v>4</v>
      </c>
      <c r="C72" s="58" t="s">
        <v>130</v>
      </c>
      <c r="D72" s="41" t="str">
        <f t="shared" si="1"/>
        <v xml:space="preserve">                        Inner Vessel Structure</v>
      </c>
      <c r="E72" s="41" t="s">
        <v>341</v>
      </c>
      <c r="F72" s="41" t="s">
        <v>499</v>
      </c>
      <c r="G72" s="41" t="s">
        <v>440</v>
      </c>
      <c r="H72" s="45"/>
      <c r="I72" s="63">
        <v>154.08000000000001</v>
      </c>
      <c r="J72" s="51" t="s">
        <v>174</v>
      </c>
      <c r="K72" s="61" t="s">
        <v>177</v>
      </c>
      <c r="L72" s="51"/>
      <c r="M72" s="51"/>
      <c r="N72" s="51"/>
      <c r="O72" s="68">
        <v>2017</v>
      </c>
      <c r="P72" s="51" t="s">
        <v>77</v>
      </c>
      <c r="Q72" s="61" t="s">
        <v>399</v>
      </c>
      <c r="R72" s="92"/>
      <c r="S72" s="58"/>
      <c r="T72" s="61"/>
      <c r="U72" s="80" t="s">
        <v>472</v>
      </c>
      <c r="V72" s="84">
        <f t="shared" si="4"/>
        <v>0</v>
      </c>
      <c r="W72" s="84">
        <f t="shared" si="5"/>
        <v>0</v>
      </c>
      <c r="X72" s="80" t="s">
        <v>451</v>
      </c>
      <c r="Y72" s="83">
        <f t="shared" si="6"/>
        <v>138.67200000000003</v>
      </c>
      <c r="Z72" s="83">
        <f t="shared" si="7"/>
        <v>200.30400000000003</v>
      </c>
      <c r="AA72" s="80" t="s">
        <v>451</v>
      </c>
      <c r="AB72" s="83" t="s">
        <v>475</v>
      </c>
      <c r="AC72" s="83" t="s">
        <v>476</v>
      </c>
      <c r="AD72" s="83" t="s">
        <v>477</v>
      </c>
      <c r="AE72" s="80" t="s">
        <v>452</v>
      </c>
    </row>
    <row r="73" spans="1:31" ht="30" customHeight="1">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499</v>
      </c>
      <c r="G73" s="41" t="s">
        <v>441</v>
      </c>
      <c r="H73" s="45"/>
      <c r="I73" s="63">
        <v>444.08</v>
      </c>
      <c r="J73" s="51" t="s">
        <v>174</v>
      </c>
      <c r="K73" s="61" t="s">
        <v>177</v>
      </c>
      <c r="L73" s="51"/>
      <c r="M73" s="51"/>
      <c r="N73" s="51"/>
      <c r="O73" s="68">
        <v>2017</v>
      </c>
      <c r="P73" s="51" t="s">
        <v>77</v>
      </c>
      <c r="Q73" s="61" t="s">
        <v>399</v>
      </c>
      <c r="R73" s="92"/>
      <c r="S73" s="58"/>
      <c r="T73" s="61"/>
      <c r="U73" s="80" t="s">
        <v>472</v>
      </c>
      <c r="V73" s="84">
        <f t="shared" si="4"/>
        <v>0</v>
      </c>
      <c r="W73" s="84">
        <f t="shared" si="5"/>
        <v>0</v>
      </c>
      <c r="X73" s="80" t="s">
        <v>451</v>
      </c>
      <c r="Y73" s="83">
        <f t="shared" si="6"/>
        <v>399.67199999999997</v>
      </c>
      <c r="Z73" s="83">
        <f t="shared" si="7"/>
        <v>577.30399999999997</v>
      </c>
      <c r="AA73" s="80" t="s">
        <v>451</v>
      </c>
      <c r="AB73" s="83" t="s">
        <v>475</v>
      </c>
      <c r="AC73" s="83" t="s">
        <v>476</v>
      </c>
      <c r="AD73" s="83" t="s">
        <v>477</v>
      </c>
      <c r="AE73" s="80" t="s">
        <v>452</v>
      </c>
    </row>
    <row r="74" spans="1:31" ht="30" customHeight="1">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51">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478</v>
      </c>
      <c r="L76" s="51"/>
      <c r="M76" s="51"/>
      <c r="N76" s="51"/>
      <c r="O76" s="68">
        <v>2024</v>
      </c>
      <c r="P76" s="51" t="s">
        <v>77</v>
      </c>
      <c r="Q76" s="61" t="s">
        <v>175</v>
      </c>
      <c r="R76" s="92" t="s">
        <v>176</v>
      </c>
      <c r="S76" s="96" t="s">
        <v>447</v>
      </c>
      <c r="T76" s="61" t="s">
        <v>184</v>
      </c>
      <c r="U76" s="80" t="s">
        <v>450</v>
      </c>
      <c r="V76" s="84">
        <f t="shared" si="4"/>
        <v>0</v>
      </c>
      <c r="W76" s="84">
        <f t="shared" si="5"/>
        <v>0</v>
      </c>
      <c r="X76" s="80" t="s">
        <v>451</v>
      </c>
      <c r="Y76" s="83">
        <f t="shared" si="6"/>
        <v>313101</v>
      </c>
      <c r="Z76" s="83">
        <f t="shared" si="7"/>
        <v>452257</v>
      </c>
      <c r="AA76" s="80" t="s">
        <v>451</v>
      </c>
      <c r="AB76" s="83" t="s">
        <v>475</v>
      </c>
      <c r="AC76" s="83" t="s">
        <v>476</v>
      </c>
      <c r="AD76" s="83" t="s">
        <v>477</v>
      </c>
      <c r="AE76" s="80" t="s">
        <v>452</v>
      </c>
    </row>
    <row r="77" spans="1:31" s="35" customFormat="1">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478</v>
      </c>
      <c r="L77" s="51"/>
      <c r="M77" s="51"/>
      <c r="N77" s="51"/>
      <c r="O77" s="68">
        <v>2024</v>
      </c>
      <c r="P77" s="76" t="s">
        <v>85</v>
      </c>
      <c r="Q77" s="61" t="s">
        <v>175</v>
      </c>
      <c r="R77" s="92"/>
      <c r="S77" s="96"/>
      <c r="T77" s="51"/>
      <c r="U77" s="80" t="s">
        <v>450</v>
      </c>
      <c r="V77" s="84">
        <f t="shared" si="4"/>
        <v>0</v>
      </c>
      <c r="W77" s="84">
        <f t="shared" si="5"/>
        <v>0</v>
      </c>
      <c r="X77" s="80" t="s">
        <v>451</v>
      </c>
      <c r="Y77" s="83">
        <f t="shared" si="6"/>
        <v>72599.175000000003</v>
      </c>
      <c r="Z77" s="83">
        <f t="shared" si="7"/>
        <v>104865.47500000001</v>
      </c>
      <c r="AA77" s="80" t="s">
        <v>451</v>
      </c>
      <c r="AB77" s="83" t="s">
        <v>475</v>
      </c>
      <c r="AC77" s="83" t="s">
        <v>476</v>
      </c>
      <c r="AD77" s="83" t="s">
        <v>477</v>
      </c>
      <c r="AE77" s="80" t="s">
        <v>452</v>
      </c>
    </row>
    <row r="78" spans="1:31" s="35" customFormat="1" ht="30" customHeight="1">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2"/>
      <c r="S78" s="96"/>
      <c r="T78" s="51"/>
      <c r="U78" s="80" t="s">
        <v>450</v>
      </c>
      <c r="V78" s="84">
        <f t="shared" si="4"/>
        <v>0</v>
      </c>
      <c r="W78" s="84">
        <f t="shared" si="5"/>
        <v>0</v>
      </c>
      <c r="X78" s="80" t="s">
        <v>451</v>
      </c>
      <c r="Y78" s="83">
        <f t="shared" si="6"/>
        <v>12857.142857142859</v>
      </c>
      <c r="Z78" s="83">
        <f t="shared" si="7"/>
        <v>18571.428571428572</v>
      </c>
      <c r="AA78" s="80" t="s">
        <v>451</v>
      </c>
      <c r="AB78" s="83" t="s">
        <v>475</v>
      </c>
      <c r="AC78" s="83" t="s">
        <v>476</v>
      </c>
      <c r="AD78" s="83" t="s">
        <v>477</v>
      </c>
      <c r="AE78" s="80" t="s">
        <v>452</v>
      </c>
    </row>
    <row r="79" spans="1:31" s="35" customFormat="1" ht="30" customHeight="1">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2"/>
      <c r="S79" s="96"/>
      <c r="T79" s="51"/>
      <c r="U79" s="80" t="s">
        <v>450</v>
      </c>
      <c r="V79" s="84">
        <f t="shared" si="4"/>
        <v>0</v>
      </c>
      <c r="W79" s="84">
        <f t="shared" si="5"/>
        <v>0</v>
      </c>
      <c r="X79" s="80" t="s">
        <v>451</v>
      </c>
      <c r="Y79" s="83">
        <f t="shared" si="6"/>
        <v>9057.6</v>
      </c>
      <c r="Z79" s="83">
        <f t="shared" si="7"/>
        <v>13083.2</v>
      </c>
      <c r="AA79" s="80" t="s">
        <v>451</v>
      </c>
      <c r="AB79" s="83" t="s">
        <v>475</v>
      </c>
      <c r="AC79" s="83" t="s">
        <v>476</v>
      </c>
      <c r="AD79" s="83" t="s">
        <v>477</v>
      </c>
      <c r="AE79" s="80" t="s">
        <v>452</v>
      </c>
    </row>
    <row r="80" spans="1:31" s="35" customFormat="1" ht="30" customHeight="1">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2"/>
      <c r="S80" s="96"/>
      <c r="T80" s="51"/>
      <c r="U80" s="80" t="s">
        <v>536</v>
      </c>
      <c r="V80" s="84">
        <f t="shared" ref="V80:V143" si="25">0.9*$H80</f>
        <v>0</v>
      </c>
      <c r="W80" s="84">
        <f t="shared" ref="W80:W143" si="26">1.5*H80</f>
        <v>0</v>
      </c>
      <c r="X80" s="80" t="s">
        <v>451</v>
      </c>
      <c r="Y80" s="83">
        <f t="shared" ref="Y80:Y143" si="27">0.9*I80</f>
        <v>9056.6037735849059</v>
      </c>
      <c r="Z80" s="83">
        <f t="shared" ref="Z80:Z143" si="28">1.3*I80</f>
        <v>13081.761006289309</v>
      </c>
      <c r="AA80" s="80" t="s">
        <v>451</v>
      </c>
      <c r="AB80" s="83" t="s">
        <v>475</v>
      </c>
      <c r="AC80" s="83" t="s">
        <v>476</v>
      </c>
      <c r="AD80" s="83" t="s">
        <v>477</v>
      </c>
      <c r="AE80" s="80" t="s">
        <v>452</v>
      </c>
    </row>
    <row r="81" spans="1:34" s="35" customFormat="1" ht="30" customHeight="1">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535</v>
      </c>
      <c r="V81" s="84">
        <f t="shared" si="25"/>
        <v>0</v>
      </c>
      <c r="W81" s="84">
        <f t="shared" si="26"/>
        <v>0</v>
      </c>
      <c r="X81" s="80" t="s">
        <v>451</v>
      </c>
      <c r="Y81" s="83">
        <f t="shared" si="27"/>
        <v>40263.157894736847</v>
      </c>
      <c r="Z81" s="83">
        <f t="shared" si="28"/>
        <v>58157.894736842107</v>
      </c>
      <c r="AA81" s="80" t="s">
        <v>451</v>
      </c>
      <c r="AB81" s="83" t="s">
        <v>475</v>
      </c>
      <c r="AC81" s="83" t="s">
        <v>476</v>
      </c>
      <c r="AD81" s="83" t="s">
        <v>477</v>
      </c>
      <c r="AE81" s="80" t="s">
        <v>452</v>
      </c>
      <c r="AH81" s="38"/>
    </row>
    <row r="82" spans="1:34" s="35" customFormat="1" ht="30" customHeight="1">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450</v>
      </c>
      <c r="V82" s="84">
        <f t="shared" si="25"/>
        <v>0</v>
      </c>
      <c r="W82" s="84">
        <f t="shared" si="26"/>
        <v>0</v>
      </c>
      <c r="X82" s="80" t="s">
        <v>451</v>
      </c>
      <c r="Y82" s="83">
        <f t="shared" si="27"/>
        <v>72</v>
      </c>
      <c r="Z82" s="83">
        <f t="shared" si="28"/>
        <v>104</v>
      </c>
      <c r="AA82" s="80" t="s">
        <v>451</v>
      </c>
      <c r="AB82" s="83" t="s">
        <v>475</v>
      </c>
      <c r="AC82" s="83" t="s">
        <v>476</v>
      </c>
      <c r="AD82" s="83" t="s">
        <v>477</v>
      </c>
      <c r="AE82" s="80" t="s">
        <v>452</v>
      </c>
    </row>
    <row r="83" spans="1:34" s="35" customFormat="1" ht="30" customHeight="1">
      <c r="A83" s="55">
        <v>221.215</v>
      </c>
      <c r="B83" s="40">
        <f t="shared" si="0"/>
        <v>5</v>
      </c>
      <c r="C83" s="58" t="s">
        <v>403</v>
      </c>
      <c r="D83" s="41" t="str">
        <f t="shared" si="1"/>
        <v xml:space="preserve">                              Control System Drive Mechanism</v>
      </c>
      <c r="E83" s="41" t="s">
        <v>341</v>
      </c>
      <c r="F83" s="41"/>
      <c r="G83" s="41"/>
      <c r="H83" s="45"/>
      <c r="I83" s="63">
        <v>74759</v>
      </c>
      <c r="J83" s="51" t="s">
        <v>400</v>
      </c>
      <c r="K83" s="61" t="s">
        <v>478</v>
      </c>
      <c r="L83" s="51"/>
      <c r="M83" s="51"/>
      <c r="N83" s="51"/>
      <c r="O83" s="68">
        <v>2023</v>
      </c>
      <c r="P83" s="51" t="s">
        <v>77</v>
      </c>
      <c r="Q83" s="61" t="s">
        <v>436</v>
      </c>
      <c r="R83" s="65" t="s">
        <v>401</v>
      </c>
      <c r="S83" s="67"/>
      <c r="T83" s="51" t="s">
        <v>402</v>
      </c>
      <c r="U83" s="80" t="s">
        <v>450</v>
      </c>
      <c r="V83" s="84">
        <f t="shared" si="25"/>
        <v>0</v>
      </c>
      <c r="W83" s="84">
        <f t="shared" si="26"/>
        <v>0</v>
      </c>
      <c r="X83" s="80" t="s">
        <v>451</v>
      </c>
      <c r="Y83" s="83">
        <f t="shared" si="27"/>
        <v>67283.100000000006</v>
      </c>
      <c r="Z83" s="83">
        <f t="shared" si="28"/>
        <v>97186.7</v>
      </c>
      <c r="AA83" s="80" t="s">
        <v>451</v>
      </c>
      <c r="AB83" s="83" t="s">
        <v>475</v>
      </c>
      <c r="AC83" s="83" t="s">
        <v>476</v>
      </c>
      <c r="AD83" s="83" t="s">
        <v>477</v>
      </c>
      <c r="AE83" s="80" t="s">
        <v>452</v>
      </c>
    </row>
    <row r="84" spans="1:34">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45" customHeight="1">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96" t="s">
        <v>447</v>
      </c>
      <c r="T85" s="51"/>
      <c r="U85" s="80" t="s">
        <v>467</v>
      </c>
      <c r="V85" s="84">
        <f t="shared" si="25"/>
        <v>108207.90000000001</v>
      </c>
      <c r="W85" s="84">
        <f t="shared" si="26"/>
        <v>180346.5</v>
      </c>
      <c r="X85" s="80" t="s">
        <v>451</v>
      </c>
      <c r="Y85" s="83">
        <f t="shared" si="27"/>
        <v>9056.6037735849059</v>
      </c>
      <c r="Z85" s="83">
        <f t="shared" si="28"/>
        <v>13081.761006289309</v>
      </c>
      <c r="AA85" s="80" t="s">
        <v>451</v>
      </c>
      <c r="AB85" s="83" t="s">
        <v>475</v>
      </c>
      <c r="AC85" s="83" t="s">
        <v>476</v>
      </c>
      <c r="AD85" s="83" t="s">
        <v>477</v>
      </c>
      <c r="AE85" s="80" t="s">
        <v>452</v>
      </c>
    </row>
    <row r="86" spans="1:34" ht="14.45" customHeight="1">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96"/>
      <c r="T86" s="51"/>
      <c r="U86" s="80" t="s">
        <v>467</v>
      </c>
      <c r="V86" s="84">
        <f t="shared" si="25"/>
        <v>0</v>
      </c>
      <c r="W86" s="84">
        <f t="shared" si="26"/>
        <v>0</v>
      </c>
      <c r="X86" s="80" t="s">
        <v>451</v>
      </c>
      <c r="Y86" s="83">
        <f t="shared" si="27"/>
        <v>40263.157894736847</v>
      </c>
      <c r="Z86" s="83">
        <f t="shared" si="28"/>
        <v>58157.894736842107</v>
      </c>
      <c r="AA86" s="80" t="s">
        <v>451</v>
      </c>
      <c r="AB86" s="83" t="s">
        <v>475</v>
      </c>
      <c r="AC86" s="83" t="s">
        <v>476</v>
      </c>
      <c r="AD86" s="83" t="s">
        <v>477</v>
      </c>
      <c r="AE86" s="80" t="s">
        <v>452</v>
      </c>
    </row>
    <row r="87" spans="1:34" ht="51">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96"/>
      <c r="T87" s="51"/>
      <c r="U87" s="80" t="s">
        <v>467</v>
      </c>
      <c r="V87" s="84">
        <f t="shared" si="25"/>
        <v>0</v>
      </c>
      <c r="W87" s="84">
        <f t="shared" si="26"/>
        <v>0</v>
      </c>
      <c r="X87" s="80" t="s">
        <v>451</v>
      </c>
      <c r="Y87" s="83">
        <f t="shared" si="27"/>
        <v>72</v>
      </c>
      <c r="Z87" s="83">
        <f t="shared" si="28"/>
        <v>104</v>
      </c>
      <c r="AA87" s="80" t="s">
        <v>451</v>
      </c>
      <c r="AB87" s="83" t="s">
        <v>475</v>
      </c>
      <c r="AC87" s="83" t="s">
        <v>476</v>
      </c>
      <c r="AD87" s="83" t="s">
        <v>477</v>
      </c>
      <c r="AE87" s="80" t="s">
        <v>452</v>
      </c>
    </row>
    <row r="88" spans="1:34">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96"/>
      <c r="T88" s="51"/>
      <c r="U88" s="80" t="s">
        <v>467</v>
      </c>
      <c r="V88" s="84">
        <f t="shared" si="25"/>
        <v>0</v>
      </c>
      <c r="W88" s="84">
        <f t="shared" si="26"/>
        <v>0</v>
      </c>
      <c r="X88" s="80" t="s">
        <v>451</v>
      </c>
      <c r="Y88" s="83">
        <f t="shared" si="27"/>
        <v>120.69</v>
      </c>
      <c r="Z88" s="83">
        <f t="shared" si="28"/>
        <v>174.33</v>
      </c>
      <c r="AA88" s="80" t="s">
        <v>451</v>
      </c>
      <c r="AB88" s="83" t="s">
        <v>475</v>
      </c>
      <c r="AC88" s="83" t="s">
        <v>476</v>
      </c>
      <c r="AD88" s="83" t="s">
        <v>477</v>
      </c>
      <c r="AE88" s="80" t="s">
        <v>452</v>
      </c>
    </row>
    <row r="89" spans="1:34">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96"/>
      <c r="T89" s="51"/>
      <c r="U89" s="80"/>
      <c r="V89" s="84"/>
      <c r="W89" s="84"/>
      <c r="X89" s="80"/>
      <c r="Y89" s="83"/>
      <c r="Z89" s="83"/>
      <c r="AA89" s="80"/>
      <c r="AB89" s="83"/>
      <c r="AC89" s="83"/>
      <c r="AD89" s="83"/>
      <c r="AE89" s="80"/>
    </row>
    <row r="90" spans="1:34" s="35" customFormat="1" ht="30" customHeight="1">
      <c r="A90" s="55">
        <v>221.321</v>
      </c>
      <c r="B90" s="40">
        <f t="shared" si="0"/>
        <v>5</v>
      </c>
      <c r="C90" s="58" t="s">
        <v>135</v>
      </c>
      <c r="D90" s="41" t="str">
        <f t="shared" si="1"/>
        <v xml:space="preserve">                              In Vessel Shield Materials</v>
      </c>
      <c r="E90" s="41" t="s">
        <v>341</v>
      </c>
      <c r="F90" s="41" t="s">
        <v>479</v>
      </c>
      <c r="G90" s="41" t="s">
        <v>186</v>
      </c>
      <c r="H90" s="45">
        <f>MARVEL_Cost!C30</f>
        <v>647990.6</v>
      </c>
      <c r="I90" s="63">
        <f>I78</f>
        <v>14285.714285714286</v>
      </c>
      <c r="J90" s="51" t="s">
        <v>174</v>
      </c>
      <c r="K90" s="61" t="s">
        <v>481</v>
      </c>
      <c r="L90" s="51">
        <f>L78</f>
        <v>28</v>
      </c>
      <c r="M90" s="51" t="s">
        <v>173</v>
      </c>
      <c r="N90" s="51">
        <v>1</v>
      </c>
      <c r="O90" s="68">
        <v>2024</v>
      </c>
      <c r="P90" s="51" t="s">
        <v>73</v>
      </c>
      <c r="Q90" s="61" t="s">
        <v>175</v>
      </c>
      <c r="R90" s="61"/>
      <c r="S90" s="96"/>
      <c r="T90" s="51"/>
      <c r="U90" s="80" t="s">
        <v>467</v>
      </c>
      <c r="V90" s="84">
        <f t="shared" si="25"/>
        <v>583191.54</v>
      </c>
      <c r="W90" s="84">
        <f t="shared" si="26"/>
        <v>971985.89999999991</v>
      </c>
      <c r="X90" s="80" t="s">
        <v>451</v>
      </c>
      <c r="Y90" s="83">
        <f t="shared" si="27"/>
        <v>12857.142857142859</v>
      </c>
      <c r="Z90" s="83">
        <f t="shared" si="28"/>
        <v>18571.428571428572</v>
      </c>
      <c r="AA90" s="80" t="s">
        <v>451</v>
      </c>
      <c r="AB90" s="83" t="s">
        <v>475</v>
      </c>
      <c r="AC90" s="83" t="s">
        <v>476</v>
      </c>
      <c r="AD90" s="83" t="s">
        <v>477</v>
      </c>
      <c r="AE90" s="80" t="s">
        <v>452</v>
      </c>
    </row>
    <row r="91" spans="1:34" s="35" customFormat="1" ht="30" customHeight="1">
      <c r="A91" s="55">
        <v>221.322</v>
      </c>
      <c r="B91" s="40">
        <f t="shared" si="0"/>
        <v>5</v>
      </c>
      <c r="C91" s="58" t="s">
        <v>136</v>
      </c>
      <c r="D91" s="41" t="str">
        <f t="shared" si="1"/>
        <v xml:space="preserve">                              Out The Vessel Shield Materials</v>
      </c>
      <c r="E91" s="41" t="s">
        <v>341</v>
      </c>
      <c r="F91" s="41" t="s">
        <v>480</v>
      </c>
      <c r="G91" s="41" t="s">
        <v>331</v>
      </c>
      <c r="H91" s="45"/>
      <c r="I91" s="63">
        <v>20</v>
      </c>
      <c r="J91" s="51" t="s">
        <v>174</v>
      </c>
      <c r="K91" s="61" t="s">
        <v>482</v>
      </c>
      <c r="L91" s="51">
        <f>'Design Variables'!B43</f>
        <v>925.3</v>
      </c>
      <c r="M91" s="51" t="s">
        <v>173</v>
      </c>
      <c r="N91" s="51">
        <v>1</v>
      </c>
      <c r="O91" s="68">
        <v>2024</v>
      </c>
      <c r="P91" s="51" t="s">
        <v>73</v>
      </c>
      <c r="Q91" s="61" t="s">
        <v>175</v>
      </c>
      <c r="R91" s="61"/>
      <c r="S91" s="96"/>
      <c r="T91" s="51"/>
      <c r="U91" s="80" t="s">
        <v>467</v>
      </c>
      <c r="V91" s="84">
        <f>0.9*$H91</f>
        <v>0</v>
      </c>
      <c r="W91" s="84">
        <f>1.5*H91</f>
        <v>0</v>
      </c>
      <c r="X91" s="80" t="s">
        <v>451</v>
      </c>
      <c r="Y91" s="83">
        <f>0.9*I91</f>
        <v>18</v>
      </c>
      <c r="Z91" s="83">
        <f>1.3*I91</f>
        <v>26</v>
      </c>
      <c r="AA91" s="80" t="s">
        <v>451</v>
      </c>
      <c r="AB91" s="83" t="s">
        <v>475</v>
      </c>
      <c r="AC91" s="83" t="s">
        <v>476</v>
      </c>
      <c r="AD91" s="83" t="s">
        <v>477</v>
      </c>
      <c r="AE91" s="80" t="s">
        <v>452</v>
      </c>
    </row>
    <row r="92" spans="1:34" ht="69" customHeight="1">
      <c r="A92" s="55">
        <v>221.33</v>
      </c>
      <c r="B92" s="40">
        <f t="shared" si="0"/>
        <v>4</v>
      </c>
      <c r="C92" s="58" t="s">
        <v>444</v>
      </c>
      <c r="D92" s="41" t="str">
        <f>REPT("   ", B93*2) &amp; C92</f>
        <v xml:space="preserve">                        Moderator (Booster)</v>
      </c>
      <c r="E92" s="41" t="s">
        <v>341</v>
      </c>
      <c r="F92" s="41" t="s">
        <v>453</v>
      </c>
      <c r="G92" s="41" t="s">
        <v>332</v>
      </c>
      <c r="H92" s="45"/>
      <c r="I92" s="63">
        <v>1520</v>
      </c>
      <c r="J92" s="51" t="s">
        <v>174</v>
      </c>
      <c r="K92" s="61" t="s">
        <v>442</v>
      </c>
      <c r="L92" s="51"/>
      <c r="M92" s="51" t="s">
        <v>173</v>
      </c>
      <c r="N92" s="51"/>
      <c r="O92" s="68">
        <v>2017</v>
      </c>
      <c r="P92" s="51" t="s">
        <v>73</v>
      </c>
      <c r="Q92" s="61" t="s">
        <v>335</v>
      </c>
      <c r="R92" s="65" t="s">
        <v>336</v>
      </c>
      <c r="S92" s="67"/>
      <c r="T92" s="51"/>
      <c r="U92" s="80" t="s">
        <v>467</v>
      </c>
      <c r="V92" s="84">
        <f t="shared" si="25"/>
        <v>0</v>
      </c>
      <c r="W92" s="84">
        <f t="shared" si="26"/>
        <v>0</v>
      </c>
      <c r="X92" s="80" t="s">
        <v>451</v>
      </c>
      <c r="Y92" s="83">
        <f t="shared" si="27"/>
        <v>1368</v>
      </c>
      <c r="Z92" s="83">
        <f t="shared" si="28"/>
        <v>1976</v>
      </c>
      <c r="AA92" s="80" t="s">
        <v>451</v>
      </c>
      <c r="AB92" s="83" t="s">
        <v>475</v>
      </c>
      <c r="AC92" s="83" t="s">
        <v>476</v>
      </c>
      <c r="AD92" s="83" t="s">
        <v>477</v>
      </c>
      <c r="AE92" s="80" t="s">
        <v>452</v>
      </c>
    </row>
    <row r="93" spans="1:34" ht="30" customHeight="1">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467</v>
      </c>
      <c r="V93" s="84">
        <f t="shared" si="25"/>
        <v>0</v>
      </c>
      <c r="W93" s="84">
        <f t="shared" si="26"/>
        <v>0</v>
      </c>
      <c r="X93" s="80" t="s">
        <v>451</v>
      </c>
      <c r="Y93" s="83">
        <f t="shared" si="27"/>
        <v>72</v>
      </c>
      <c r="Z93" s="83">
        <f t="shared" si="28"/>
        <v>104</v>
      </c>
      <c r="AA93" s="80" t="s">
        <v>451</v>
      </c>
      <c r="AB93" s="83" t="s">
        <v>475</v>
      </c>
      <c r="AC93" s="83" t="s">
        <v>476</v>
      </c>
      <c r="AD93" s="83" t="s">
        <v>477</v>
      </c>
      <c r="AE93" s="80" t="s">
        <v>452</v>
      </c>
    </row>
    <row r="94" spans="1:34" ht="30" customHeight="1">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15" customHeight="1">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2" t="s">
        <v>448</v>
      </c>
      <c r="S96" s="100" t="s">
        <v>344</v>
      </c>
      <c r="T96" s="92"/>
      <c r="U96" s="80" t="s">
        <v>467</v>
      </c>
      <c r="V96" s="84">
        <f t="shared" si="25"/>
        <v>0</v>
      </c>
      <c r="W96" s="84">
        <f t="shared" si="26"/>
        <v>0</v>
      </c>
      <c r="X96" s="80" t="s">
        <v>451</v>
      </c>
      <c r="Y96" s="83">
        <f t="shared" si="27"/>
        <v>7936.6500000000005</v>
      </c>
      <c r="Z96" s="83">
        <f t="shared" si="28"/>
        <v>11464.050000000001</v>
      </c>
      <c r="AA96" s="80" t="s">
        <v>451</v>
      </c>
      <c r="AB96" s="83" t="s">
        <v>475</v>
      </c>
      <c r="AC96" s="83" t="s">
        <v>476</v>
      </c>
      <c r="AD96" s="83" t="s">
        <v>477</v>
      </c>
      <c r="AE96" s="80" t="s">
        <v>452</v>
      </c>
    </row>
    <row r="97" spans="1:31" ht="25.5">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2"/>
      <c r="S97" s="101"/>
      <c r="T97" s="92"/>
      <c r="U97" s="80" t="s">
        <v>467</v>
      </c>
      <c r="V97" s="84">
        <f t="shared" si="25"/>
        <v>0</v>
      </c>
      <c r="W97" s="84">
        <f t="shared" si="26"/>
        <v>0</v>
      </c>
      <c r="X97" s="80" t="s">
        <v>451</v>
      </c>
      <c r="Y97" s="83">
        <f t="shared" si="27"/>
        <v>634.93200000000002</v>
      </c>
      <c r="Z97" s="83">
        <f t="shared" si="28"/>
        <v>917.12400000000002</v>
      </c>
      <c r="AA97" s="80" t="s">
        <v>451</v>
      </c>
      <c r="AB97" s="83" t="s">
        <v>475</v>
      </c>
      <c r="AC97" s="83" t="s">
        <v>476</v>
      </c>
      <c r="AD97" s="83" t="s">
        <v>477</v>
      </c>
      <c r="AE97" s="80" t="s">
        <v>452</v>
      </c>
    </row>
    <row r="98" spans="1:31" ht="89.25">
      <c r="A98" s="44">
        <v>222.13</v>
      </c>
      <c r="B98" s="40">
        <f t="shared" si="36"/>
        <v>4</v>
      </c>
      <c r="C98" s="58" t="s">
        <v>353</v>
      </c>
      <c r="D98" s="41" t="str">
        <f t="shared" ref="D98" si="37">REPT("   ", B98*2) &amp; C98</f>
        <v xml:space="preserve">                        Compressor</v>
      </c>
      <c r="E98" s="41" t="s">
        <v>342</v>
      </c>
      <c r="F98" s="41"/>
      <c r="G98" s="41"/>
      <c r="H98" s="45"/>
      <c r="I98" s="63">
        <v>7100000</v>
      </c>
      <c r="J98" s="51" t="s">
        <v>413</v>
      </c>
      <c r="K98" s="61"/>
      <c r="L98" s="51"/>
      <c r="M98" s="51"/>
      <c r="N98" s="51"/>
      <c r="O98" s="68">
        <v>2020</v>
      </c>
      <c r="P98" s="51" t="s">
        <v>77</v>
      </c>
      <c r="Q98" s="61" t="s">
        <v>407</v>
      </c>
      <c r="R98" s="65" t="s">
        <v>409</v>
      </c>
      <c r="S98" s="69"/>
      <c r="T98" s="65" t="s">
        <v>503</v>
      </c>
      <c r="U98" s="80" t="s">
        <v>467</v>
      </c>
      <c r="V98" s="84">
        <f t="shared" si="25"/>
        <v>0</v>
      </c>
      <c r="W98" s="84">
        <f t="shared" si="26"/>
        <v>0</v>
      </c>
      <c r="X98" s="80" t="s">
        <v>451</v>
      </c>
      <c r="Y98" s="83">
        <f t="shared" si="27"/>
        <v>6390000</v>
      </c>
      <c r="Z98" s="83">
        <f t="shared" si="28"/>
        <v>9230000</v>
      </c>
      <c r="AA98" s="80" t="s">
        <v>451</v>
      </c>
      <c r="AB98" s="83" t="s">
        <v>475</v>
      </c>
      <c r="AC98" s="83" t="s">
        <v>476</v>
      </c>
      <c r="AD98" s="83" t="s">
        <v>477</v>
      </c>
      <c r="AE98" s="80" t="s">
        <v>452</v>
      </c>
    </row>
    <row r="99" spans="1:31" ht="30" customHeight="1">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467</v>
      </c>
      <c r="V99" s="84">
        <f t="shared" si="25"/>
        <v>0</v>
      </c>
      <c r="W99" s="84">
        <f t="shared" ref="W99" si="38">1.5*H99</f>
        <v>0</v>
      </c>
      <c r="X99" s="80" t="s">
        <v>451</v>
      </c>
      <c r="Y99" s="83">
        <f t="shared" ref="Y99" si="39">0.9*I99</f>
        <v>18000</v>
      </c>
      <c r="Z99" s="83">
        <f t="shared" ref="Z99" si="40">1.3*I99</f>
        <v>26000</v>
      </c>
      <c r="AA99" s="80" t="s">
        <v>451</v>
      </c>
      <c r="AB99" s="83" t="s">
        <v>475</v>
      </c>
      <c r="AC99" s="83" t="s">
        <v>476</v>
      </c>
      <c r="AD99" s="83" t="s">
        <v>477</v>
      </c>
      <c r="AE99" s="80" t="s">
        <v>452</v>
      </c>
    </row>
    <row r="100" spans="1:31">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467</v>
      </c>
      <c r="V101" s="84">
        <f t="shared" si="25"/>
        <v>0</v>
      </c>
      <c r="W101" s="84">
        <f t="shared" si="26"/>
        <v>0</v>
      </c>
      <c r="X101" s="80" t="s">
        <v>451</v>
      </c>
      <c r="Y101" s="83">
        <f t="shared" si="27"/>
        <v>45</v>
      </c>
      <c r="Z101" s="83">
        <f t="shared" si="28"/>
        <v>65</v>
      </c>
      <c r="AA101" s="80" t="s">
        <v>451</v>
      </c>
      <c r="AB101" s="83" t="s">
        <v>475</v>
      </c>
      <c r="AC101" s="83" t="s">
        <v>476</v>
      </c>
      <c r="AD101" s="83" t="s">
        <v>477</v>
      </c>
      <c r="AE101" s="80" t="s">
        <v>452</v>
      </c>
    </row>
    <row r="102" spans="1:31" ht="30" customHeight="1">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467</v>
      </c>
      <c r="V102" s="84">
        <f t="shared" si="25"/>
        <v>0</v>
      </c>
      <c r="W102" s="84">
        <f t="shared" si="26"/>
        <v>0</v>
      </c>
      <c r="X102" s="80" t="s">
        <v>451</v>
      </c>
      <c r="Y102" s="83">
        <f t="shared" si="27"/>
        <v>108</v>
      </c>
      <c r="Z102" s="83">
        <f t="shared" si="28"/>
        <v>156</v>
      </c>
      <c r="AA102" s="80" t="s">
        <v>451</v>
      </c>
      <c r="AB102" s="83" t="s">
        <v>475</v>
      </c>
      <c r="AC102" s="83" t="s">
        <v>476</v>
      </c>
      <c r="AD102" s="83" t="s">
        <v>477</v>
      </c>
      <c r="AE102" s="80" t="s">
        <v>452</v>
      </c>
    </row>
    <row r="103" spans="1:31" ht="30" customHeight="1">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467</v>
      </c>
      <c r="V103" s="84">
        <f t="shared" si="25"/>
        <v>0</v>
      </c>
      <c r="W103" s="84">
        <f t="shared" si="26"/>
        <v>0</v>
      </c>
      <c r="X103" s="80" t="s">
        <v>451</v>
      </c>
      <c r="Y103" s="83">
        <f t="shared" si="27"/>
        <v>45</v>
      </c>
      <c r="Z103" s="83">
        <f t="shared" si="28"/>
        <v>65</v>
      </c>
      <c r="AA103" s="80" t="s">
        <v>451</v>
      </c>
      <c r="AB103" s="83" t="s">
        <v>475</v>
      </c>
      <c r="AC103" s="83" t="s">
        <v>476</v>
      </c>
      <c r="AD103" s="83" t="s">
        <v>477</v>
      </c>
      <c r="AE103" s="80" t="s">
        <v>452</v>
      </c>
    </row>
    <row r="104" spans="1:31" ht="30" customHeight="1">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467</v>
      </c>
      <c r="V104" s="84">
        <f t="shared" si="25"/>
        <v>0</v>
      </c>
      <c r="W104" s="84">
        <f t="shared" si="26"/>
        <v>0</v>
      </c>
      <c r="X104" s="80" t="s">
        <v>451</v>
      </c>
      <c r="Y104" s="83">
        <f t="shared" si="27"/>
        <v>108</v>
      </c>
      <c r="Z104" s="83">
        <f t="shared" si="28"/>
        <v>156</v>
      </c>
      <c r="AA104" s="80" t="s">
        <v>451</v>
      </c>
      <c r="AB104" s="83" t="s">
        <v>475</v>
      </c>
      <c r="AC104" s="83" t="s">
        <v>476</v>
      </c>
      <c r="AD104" s="83" t="s">
        <v>477</v>
      </c>
      <c r="AE104" s="80" t="s">
        <v>452</v>
      </c>
    </row>
    <row r="105" spans="1:31" ht="30" customHeight="1">
      <c r="A105" s="55">
        <v>222.5</v>
      </c>
      <c r="B105" s="40">
        <f t="shared" si="47"/>
        <v>3</v>
      </c>
      <c r="C105" s="58" t="s">
        <v>491</v>
      </c>
      <c r="D105" s="41" t="str">
        <f t="shared" si="48"/>
        <v xml:space="preserve">                  Initial Coolant Inventory</v>
      </c>
      <c r="E105" s="41" t="s">
        <v>341</v>
      </c>
      <c r="F105" s="41" t="s">
        <v>492</v>
      </c>
      <c r="G105" s="41" t="s">
        <v>493</v>
      </c>
      <c r="H105" s="45"/>
      <c r="I105" s="63">
        <v>170</v>
      </c>
      <c r="J105" s="51" t="s">
        <v>174</v>
      </c>
      <c r="K105" s="61" t="s">
        <v>497</v>
      </c>
      <c r="L105" s="51"/>
      <c r="M105" s="51" t="s">
        <v>173</v>
      </c>
      <c r="N105" s="51"/>
      <c r="O105" s="68">
        <v>2024</v>
      </c>
      <c r="P105" s="51" t="s">
        <v>74</v>
      </c>
      <c r="Q105" s="61" t="s">
        <v>495</v>
      </c>
      <c r="R105" s="65" t="s">
        <v>495</v>
      </c>
      <c r="S105" s="87" t="s">
        <v>494</v>
      </c>
      <c r="T105" s="51" t="s">
        <v>496</v>
      </c>
      <c r="U105" s="80" t="s">
        <v>468</v>
      </c>
      <c r="V105" s="84">
        <f t="shared" si="25"/>
        <v>0</v>
      </c>
      <c r="W105" s="84">
        <f t="shared" ref="W105" si="49">1.5*H105</f>
        <v>0</v>
      </c>
      <c r="X105" s="80" t="s">
        <v>451</v>
      </c>
      <c r="Y105" s="83">
        <f t="shared" si="27"/>
        <v>153</v>
      </c>
      <c r="Z105" s="83">
        <f t="shared" si="28"/>
        <v>221</v>
      </c>
      <c r="AA105" s="80" t="s">
        <v>451</v>
      </c>
      <c r="AB105" s="83" t="s">
        <v>475</v>
      </c>
      <c r="AC105" s="83" t="s">
        <v>476</v>
      </c>
      <c r="AD105" s="83" t="s">
        <v>477</v>
      </c>
      <c r="AE105" s="80" t="s">
        <v>452</v>
      </c>
    </row>
    <row r="106" spans="1:31" ht="30" customHeight="1">
      <c r="A106" s="55">
        <v>222.6</v>
      </c>
      <c r="B106" s="40">
        <f t="shared" si="47"/>
        <v>3</v>
      </c>
      <c r="C106" s="58" t="s">
        <v>506</v>
      </c>
      <c r="D106" s="41" t="str">
        <f t="shared" si="48"/>
        <v xml:space="preserve">                  Integrated Heat Transfer Vessel</v>
      </c>
      <c r="E106" s="41"/>
      <c r="F106" s="41"/>
      <c r="G106" s="41"/>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c r="A107" s="55">
        <v>222.61</v>
      </c>
      <c r="B107" s="40">
        <f t="shared" si="47"/>
        <v>4</v>
      </c>
      <c r="C107" s="58" t="s">
        <v>506</v>
      </c>
      <c r="D107" s="41" t="str">
        <f t="shared" si="48"/>
        <v xml:space="preserve">                        Integrated Heat Transfer Vessel</v>
      </c>
      <c r="E107" s="41" t="s">
        <v>341</v>
      </c>
      <c r="F107" s="41" t="s">
        <v>351</v>
      </c>
      <c r="G107" s="41" t="s">
        <v>354</v>
      </c>
      <c r="H107" s="45"/>
      <c r="I107" s="63">
        <v>50</v>
      </c>
      <c r="J107" s="51" t="s">
        <v>174</v>
      </c>
      <c r="K107" s="61" t="s">
        <v>508</v>
      </c>
      <c r="L107" s="51"/>
      <c r="M107" s="51" t="s">
        <v>173</v>
      </c>
      <c r="N107" s="51"/>
      <c r="O107" s="68">
        <v>2004</v>
      </c>
      <c r="P107" s="51" t="s">
        <v>77</v>
      </c>
      <c r="Q107" s="61" t="s">
        <v>359</v>
      </c>
      <c r="R107" s="65" t="s">
        <v>360</v>
      </c>
      <c r="S107" s="87"/>
      <c r="T107" s="106" t="s">
        <v>507</v>
      </c>
      <c r="U107" s="80" t="s">
        <v>467</v>
      </c>
      <c r="V107" s="84">
        <f t="shared" si="25"/>
        <v>0</v>
      </c>
      <c r="W107" s="84">
        <f t="shared" ref="W107:W108" si="50">1.5*H107</f>
        <v>0</v>
      </c>
      <c r="X107" s="80" t="s">
        <v>451</v>
      </c>
      <c r="Y107" s="83">
        <f t="shared" ref="Y107:Y108" si="51">0.9*I107</f>
        <v>45</v>
      </c>
      <c r="Z107" s="83">
        <f t="shared" ref="Z107:Z108" si="52">1.3*I107</f>
        <v>65</v>
      </c>
      <c r="AA107" s="80" t="s">
        <v>451</v>
      </c>
      <c r="AB107" s="83" t="s">
        <v>475</v>
      </c>
      <c r="AC107" s="83" t="s">
        <v>476</v>
      </c>
      <c r="AD107" s="83" t="s">
        <v>477</v>
      </c>
      <c r="AE107" s="80" t="s">
        <v>452</v>
      </c>
    </row>
    <row r="108" spans="1:31" ht="30" customHeight="1">
      <c r="A108" s="55">
        <v>222.62</v>
      </c>
      <c r="B108" s="40">
        <f t="shared" si="47"/>
        <v>4</v>
      </c>
      <c r="C108" s="58" t="s">
        <v>505</v>
      </c>
      <c r="D108" s="41" t="str">
        <f t="shared" si="48"/>
        <v xml:space="preserve">                        Integrated Heat Transfer System Support</v>
      </c>
      <c r="E108" s="41" t="s">
        <v>341</v>
      </c>
      <c r="F108" s="41" t="s">
        <v>351</v>
      </c>
      <c r="G108" s="41" t="s">
        <v>354</v>
      </c>
      <c r="H108" s="45"/>
      <c r="I108" s="63">
        <f>3171011/L108</f>
        <v>8.1938268733850137</v>
      </c>
      <c r="J108" s="51" t="s">
        <v>174</v>
      </c>
      <c r="K108" s="61" t="s">
        <v>508</v>
      </c>
      <c r="L108" s="51">
        <v>387000</v>
      </c>
      <c r="M108" s="51" t="s">
        <v>173</v>
      </c>
      <c r="N108" s="51">
        <v>0.85</v>
      </c>
      <c r="O108" s="68">
        <v>2018</v>
      </c>
      <c r="P108" s="51" t="s">
        <v>77</v>
      </c>
      <c r="Q108" s="61" t="s">
        <v>398</v>
      </c>
      <c r="R108" s="65" t="s">
        <v>360</v>
      </c>
      <c r="S108" s="87"/>
      <c r="T108" s="107"/>
      <c r="U108" s="80" t="s">
        <v>467</v>
      </c>
      <c r="V108" s="84">
        <f t="shared" si="25"/>
        <v>0</v>
      </c>
      <c r="W108" s="84">
        <f t="shared" si="50"/>
        <v>0</v>
      </c>
      <c r="X108" s="80" t="s">
        <v>451</v>
      </c>
      <c r="Y108" s="83">
        <f t="shared" si="51"/>
        <v>7.3744441860465129</v>
      </c>
      <c r="Z108" s="83">
        <f t="shared" si="52"/>
        <v>10.651974935400519</v>
      </c>
      <c r="AA108" s="80" t="s">
        <v>451</v>
      </c>
      <c r="AB108" s="83" t="s">
        <v>475</v>
      </c>
      <c r="AC108" s="83" t="s">
        <v>476</v>
      </c>
      <c r="AD108" s="83" t="s">
        <v>477</v>
      </c>
      <c r="AE108" s="80" t="s">
        <v>452</v>
      </c>
    </row>
    <row r="109" spans="1:31">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25.5">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467</v>
      </c>
      <c r="V111" s="84">
        <f t="shared" si="25"/>
        <v>0</v>
      </c>
      <c r="W111" s="84">
        <f t="shared" si="26"/>
        <v>0</v>
      </c>
      <c r="X111" s="80" t="s">
        <v>451</v>
      </c>
      <c r="Y111" s="83">
        <f t="shared" si="27"/>
        <v>291.67199999999997</v>
      </c>
      <c r="Z111" s="83">
        <f t="shared" si="28"/>
        <v>421.30399999999997</v>
      </c>
      <c r="AA111" s="80" t="s">
        <v>451</v>
      </c>
      <c r="AB111" s="83" t="s">
        <v>475</v>
      </c>
      <c r="AC111" s="83" t="s">
        <v>476</v>
      </c>
      <c r="AD111" s="83" t="s">
        <v>477</v>
      </c>
      <c r="AE111" s="80" t="s">
        <v>452</v>
      </c>
    </row>
    <row r="112" spans="1:31" ht="30" customHeight="1">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467</v>
      </c>
      <c r="V112" s="84">
        <f t="shared" si="25"/>
        <v>0</v>
      </c>
      <c r="W112" s="84">
        <f t="shared" si="26"/>
        <v>0</v>
      </c>
      <c r="X112" s="80" t="s">
        <v>451</v>
      </c>
      <c r="Y112" s="83">
        <f t="shared" si="27"/>
        <v>291.67199999999997</v>
      </c>
      <c r="Z112" s="83">
        <f t="shared" si="28"/>
        <v>421.30399999999997</v>
      </c>
      <c r="AA112" s="80" t="s">
        <v>451</v>
      </c>
      <c r="AB112" s="83" t="s">
        <v>475</v>
      </c>
      <c r="AC112" s="83" t="s">
        <v>476</v>
      </c>
      <c r="AD112" s="83" t="s">
        <v>477</v>
      </c>
      <c r="AE112" s="80" t="s">
        <v>452</v>
      </c>
    </row>
    <row r="113" spans="1:31" ht="30" customHeight="1">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467</v>
      </c>
      <c r="V113" s="84">
        <f t="shared" si="25"/>
        <v>410667.3</v>
      </c>
      <c r="W113" s="84">
        <f t="shared" si="26"/>
        <v>684445.5</v>
      </c>
      <c r="X113" s="80" t="s">
        <v>451</v>
      </c>
      <c r="Y113" s="83">
        <f t="shared" si="27"/>
        <v>0</v>
      </c>
      <c r="Z113" s="83">
        <f t="shared" si="28"/>
        <v>0</v>
      </c>
      <c r="AA113" s="80" t="s">
        <v>451</v>
      </c>
      <c r="AB113" s="83" t="s">
        <v>475</v>
      </c>
      <c r="AC113" s="83" t="s">
        <v>476</v>
      </c>
      <c r="AD113" s="83" t="s">
        <v>477</v>
      </c>
      <c r="AE113" s="80" t="s">
        <v>452</v>
      </c>
    </row>
    <row r="114" spans="1:31" ht="30" customHeight="1">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467</v>
      </c>
      <c r="V114" s="84">
        <f t="shared" si="25"/>
        <v>0</v>
      </c>
      <c r="W114" s="84">
        <f t="shared" si="26"/>
        <v>0</v>
      </c>
      <c r="X114" s="80" t="s">
        <v>451</v>
      </c>
      <c r="Y114" s="83">
        <f t="shared" si="27"/>
        <v>106386.9966483936</v>
      </c>
      <c r="Z114" s="83">
        <f t="shared" si="28"/>
        <v>153670.10626990188</v>
      </c>
      <c r="AA114" s="80" t="s">
        <v>451</v>
      </c>
      <c r="AB114" s="83" t="s">
        <v>475</v>
      </c>
      <c r="AC114" s="83" t="s">
        <v>476</v>
      </c>
      <c r="AD114" s="83" t="s">
        <v>477</v>
      </c>
      <c r="AE114" s="80" t="s">
        <v>452</v>
      </c>
    </row>
    <row r="115" spans="1:31" ht="51">
      <c r="A115" s="55">
        <v>227</v>
      </c>
      <c r="B115" s="40">
        <f t="shared" ref="B115:B164" si="53">IF(ISNUMBER(A115),
    IF(AND(A115=INT(A115), MOD(A115, 10) = 0), 0,
        IF(AND(A115=INT(A115), LEN(A115)=2), 1,
            IF(AND(A115=INT(A115), LEN(A115)=3), 2,
                LEN(A115) - FIND(".", A115) + 2)
        )
    ),
"")</f>
        <v>2</v>
      </c>
      <c r="C115" s="58" t="s">
        <v>20</v>
      </c>
      <c r="D115" s="41" t="str">
        <f t="shared" ref="D115:D164"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467</v>
      </c>
      <c r="V115" s="84">
        <f t="shared" si="25"/>
        <v>7650000</v>
      </c>
      <c r="W115" s="84">
        <f t="shared" si="26"/>
        <v>12750000</v>
      </c>
      <c r="X115" s="80" t="s">
        <v>451</v>
      </c>
      <c r="Y115" s="83">
        <f t="shared" si="27"/>
        <v>0</v>
      </c>
      <c r="Z115" s="83">
        <f t="shared" si="28"/>
        <v>0</v>
      </c>
      <c r="AA115" s="80" t="s">
        <v>451</v>
      </c>
      <c r="AB115" s="83" t="s">
        <v>475</v>
      </c>
      <c r="AC115" s="83" t="s">
        <v>476</v>
      </c>
      <c r="AD115" s="83" t="s">
        <v>477</v>
      </c>
      <c r="AE115" s="80" t="s">
        <v>452</v>
      </c>
    </row>
    <row r="116" spans="1:31">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467</v>
      </c>
      <c r="V116" s="84">
        <f t="shared" si="25"/>
        <v>27864</v>
      </c>
      <c r="W116" s="84">
        <f t="shared" si="26"/>
        <v>46440</v>
      </c>
      <c r="X116" s="80" t="s">
        <v>451</v>
      </c>
      <c r="Y116" s="83">
        <f t="shared" si="27"/>
        <v>0</v>
      </c>
      <c r="Z116" s="83">
        <f t="shared" si="28"/>
        <v>0</v>
      </c>
      <c r="AA116" s="80" t="s">
        <v>451</v>
      </c>
      <c r="AB116" s="83" t="s">
        <v>475</v>
      </c>
      <c r="AC116" s="83" t="s">
        <v>476</v>
      </c>
      <c r="AD116" s="83" t="s">
        <v>477</v>
      </c>
      <c r="AE116" s="80" t="s">
        <v>452</v>
      </c>
    </row>
    <row r="117" spans="1:31">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540</v>
      </c>
      <c r="V119" s="84">
        <f t="shared" si="25"/>
        <v>0</v>
      </c>
      <c r="W119" s="84">
        <f t="shared" si="26"/>
        <v>0</v>
      </c>
      <c r="X119" s="80" t="s">
        <v>451</v>
      </c>
      <c r="Y119" s="83">
        <f t="shared" si="27"/>
        <v>11253.6</v>
      </c>
      <c r="Z119" s="83">
        <f t="shared" si="28"/>
        <v>16255.2</v>
      </c>
      <c r="AA119" s="80" t="s">
        <v>451</v>
      </c>
      <c r="AB119" s="83" t="s">
        <v>475</v>
      </c>
      <c r="AC119" s="83" t="s">
        <v>476</v>
      </c>
      <c r="AD119" s="83" t="s">
        <v>477</v>
      </c>
      <c r="AE119" s="80" t="s">
        <v>452</v>
      </c>
    </row>
    <row r="120" spans="1:31" ht="51">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467</v>
      </c>
      <c r="V120" s="84">
        <f t="shared" si="25"/>
        <v>900000</v>
      </c>
      <c r="W120" s="84">
        <f t="shared" si="26"/>
        <v>1500000</v>
      </c>
      <c r="X120" s="80" t="s">
        <v>470</v>
      </c>
      <c r="Y120" s="83">
        <f t="shared" si="27"/>
        <v>0</v>
      </c>
      <c r="Z120" s="83">
        <f t="shared" si="28"/>
        <v>0</v>
      </c>
      <c r="AA120" s="80" t="s">
        <v>470</v>
      </c>
      <c r="AB120" s="83" t="s">
        <v>470</v>
      </c>
      <c r="AC120" s="83" t="s">
        <v>470</v>
      </c>
      <c r="AD120" s="83" t="s">
        <v>470</v>
      </c>
      <c r="AE120" s="80" t="s">
        <v>470</v>
      </c>
    </row>
    <row r="121" spans="1:31">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102" t="s">
        <v>427</v>
      </c>
      <c r="R122" s="102" t="s">
        <v>365</v>
      </c>
      <c r="S122" s="51"/>
      <c r="T122" s="51"/>
      <c r="U122" s="80" t="s">
        <v>540</v>
      </c>
      <c r="V122" s="84">
        <f t="shared" si="25"/>
        <v>0</v>
      </c>
      <c r="W122" s="84">
        <f t="shared" si="26"/>
        <v>0</v>
      </c>
      <c r="X122" s="80" t="s">
        <v>470</v>
      </c>
      <c r="Y122" s="83">
        <f t="shared" si="27"/>
        <v>11348.108816041417</v>
      </c>
      <c r="Z122" s="83">
        <f t="shared" si="28"/>
        <v>16391.712734282046</v>
      </c>
      <c r="AA122" s="80" t="s">
        <v>470</v>
      </c>
      <c r="AB122" s="83" t="s">
        <v>470</v>
      </c>
      <c r="AC122" s="83" t="s">
        <v>470</v>
      </c>
      <c r="AD122" s="83" t="s">
        <v>470</v>
      </c>
      <c r="AE122" s="80" t="s">
        <v>470</v>
      </c>
    </row>
    <row r="123" spans="1:31">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102"/>
      <c r="R123" s="102"/>
      <c r="S123" s="51"/>
      <c r="T123" s="51"/>
      <c r="U123" s="80" t="s">
        <v>540</v>
      </c>
      <c r="V123" s="84">
        <f t="shared" si="25"/>
        <v>0</v>
      </c>
      <c r="W123" s="84">
        <f t="shared" si="26"/>
        <v>0</v>
      </c>
      <c r="X123" s="80" t="s">
        <v>470</v>
      </c>
      <c r="Y123" s="83">
        <f t="shared" si="27"/>
        <v>9434.7703145026571</v>
      </c>
      <c r="Z123" s="83">
        <f t="shared" si="28"/>
        <v>13628.001565392728</v>
      </c>
      <c r="AA123" s="80" t="s">
        <v>470</v>
      </c>
      <c r="AB123" s="83" t="s">
        <v>470</v>
      </c>
      <c r="AC123" s="83" t="s">
        <v>470</v>
      </c>
      <c r="AD123" s="83" t="s">
        <v>470</v>
      </c>
      <c r="AE123" s="80" t="s">
        <v>470</v>
      </c>
    </row>
    <row r="124" spans="1:31">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102"/>
      <c r="R124" s="102"/>
      <c r="S124" s="51"/>
      <c r="T124" s="51"/>
      <c r="U124" s="80" t="s">
        <v>540</v>
      </c>
      <c r="V124" s="84">
        <f t="shared" si="25"/>
        <v>0</v>
      </c>
      <c r="W124" s="84">
        <f t="shared" si="26"/>
        <v>0</v>
      </c>
      <c r="X124" s="80" t="s">
        <v>470</v>
      </c>
      <c r="Y124" s="83">
        <f t="shared" si="27"/>
        <v>3063.6553641674714</v>
      </c>
      <c r="Z124" s="83">
        <f t="shared" si="28"/>
        <v>4425.2799704641247</v>
      </c>
      <c r="AA124" s="80" t="s">
        <v>470</v>
      </c>
      <c r="AB124" s="83" t="s">
        <v>470</v>
      </c>
      <c r="AC124" s="83" t="s">
        <v>470</v>
      </c>
      <c r="AD124" s="83" t="s">
        <v>470</v>
      </c>
      <c r="AE124" s="80" t="s">
        <v>470</v>
      </c>
    </row>
    <row r="125" spans="1:31">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102"/>
      <c r="R125" s="102"/>
      <c r="S125" s="51"/>
      <c r="T125" s="51"/>
      <c r="U125" s="80" t="s">
        <v>540</v>
      </c>
      <c r="V125" s="84">
        <f t="shared" si="25"/>
        <v>0</v>
      </c>
      <c r="W125" s="84">
        <f t="shared" si="26"/>
        <v>0</v>
      </c>
      <c r="X125" s="80" t="s">
        <v>470</v>
      </c>
      <c r="Y125" s="83">
        <f t="shared" si="27"/>
        <v>8798.5321093791335</v>
      </c>
      <c r="Z125" s="83">
        <f t="shared" si="28"/>
        <v>12708.990824658749</v>
      </c>
      <c r="AA125" s="80" t="s">
        <v>470</v>
      </c>
      <c r="AB125" s="83" t="s">
        <v>470</v>
      </c>
      <c r="AC125" s="83" t="s">
        <v>470</v>
      </c>
      <c r="AD125" s="83" t="s">
        <v>470</v>
      </c>
      <c r="AE125" s="80" t="s">
        <v>470</v>
      </c>
    </row>
    <row r="126" spans="1:31" ht="25.5">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102"/>
      <c r="R126" s="102"/>
      <c r="S126" s="51"/>
      <c r="T126" s="51"/>
      <c r="U126" s="80" t="s">
        <v>540</v>
      </c>
      <c r="V126" s="84">
        <f t="shared" si="25"/>
        <v>0</v>
      </c>
      <c r="W126" s="84">
        <f t="shared" si="26"/>
        <v>0</v>
      </c>
      <c r="X126" s="80" t="s">
        <v>470</v>
      </c>
      <c r="Y126" s="83">
        <f t="shared" si="27"/>
        <v>47448.632260586019</v>
      </c>
      <c r="Z126" s="83">
        <f t="shared" si="28"/>
        <v>68536.913265290917</v>
      </c>
      <c r="AA126" s="80" t="s">
        <v>470</v>
      </c>
      <c r="AB126" s="83" t="s">
        <v>470</v>
      </c>
      <c r="AC126" s="83" t="s">
        <v>470</v>
      </c>
      <c r="AD126" s="83" t="s">
        <v>470</v>
      </c>
      <c r="AE126" s="80" t="s">
        <v>470</v>
      </c>
    </row>
    <row r="127" spans="1:31">
      <c r="A127" s="39">
        <v>246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102"/>
      <c r="R127" s="102"/>
      <c r="S127" s="51"/>
      <c r="T127" s="51"/>
      <c r="U127" s="80" t="s">
        <v>540</v>
      </c>
      <c r="V127" s="84">
        <f t="shared" si="25"/>
        <v>0</v>
      </c>
      <c r="W127" s="84">
        <f t="shared" si="26"/>
        <v>0</v>
      </c>
      <c r="X127" s="80" t="s">
        <v>470</v>
      </c>
      <c r="Y127" s="83">
        <f t="shared" si="27"/>
        <v>35884.414097756278</v>
      </c>
      <c r="Z127" s="83">
        <f t="shared" si="28"/>
        <v>51833.042585647956</v>
      </c>
      <c r="AA127" s="80" t="s">
        <v>470</v>
      </c>
      <c r="AB127" s="83" t="s">
        <v>470</v>
      </c>
      <c r="AC127" s="83" t="s">
        <v>470</v>
      </c>
      <c r="AD127" s="83" t="s">
        <v>470</v>
      </c>
      <c r="AE127" s="80" t="s">
        <v>470</v>
      </c>
    </row>
    <row r="128" spans="1:31">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149999999999999" customHeight="1">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2" t="s">
        <v>369</v>
      </c>
      <c r="R129" s="92" t="s">
        <v>370</v>
      </c>
      <c r="S129" s="51"/>
      <c r="T129" s="51"/>
      <c r="U129" s="80" t="s">
        <v>468</v>
      </c>
      <c r="V129" s="84">
        <f t="shared" si="25"/>
        <v>0</v>
      </c>
      <c r="W129" s="84">
        <f t="shared" si="26"/>
        <v>0</v>
      </c>
      <c r="X129" s="80" t="s">
        <v>451</v>
      </c>
      <c r="Y129" s="83">
        <f t="shared" si="27"/>
        <v>165.6</v>
      </c>
      <c r="Z129" s="83">
        <f t="shared" si="28"/>
        <v>239.20000000000002</v>
      </c>
      <c r="AA129" s="80" t="s">
        <v>451</v>
      </c>
      <c r="AB129" s="83" t="s">
        <v>475</v>
      </c>
      <c r="AC129" s="83" t="s">
        <v>476</v>
      </c>
      <c r="AD129" s="83" t="s">
        <v>477</v>
      </c>
      <c r="AE129" s="80" t="s">
        <v>452</v>
      </c>
    </row>
    <row r="130" spans="1:31">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2"/>
      <c r="R130" s="92"/>
      <c r="S130" s="51"/>
      <c r="T130" s="51"/>
      <c r="U130" s="80" t="s">
        <v>468</v>
      </c>
      <c r="V130" s="84">
        <f t="shared" si="25"/>
        <v>0</v>
      </c>
      <c r="W130" s="84">
        <f t="shared" si="26"/>
        <v>0</v>
      </c>
      <c r="X130" s="80" t="s">
        <v>451</v>
      </c>
      <c r="Y130" s="83">
        <f t="shared" si="27"/>
        <v>13.59</v>
      </c>
      <c r="Z130" s="83">
        <f t="shared" si="28"/>
        <v>19.63</v>
      </c>
      <c r="AA130" s="80" t="s">
        <v>451</v>
      </c>
      <c r="AB130" s="83" t="s">
        <v>475</v>
      </c>
      <c r="AC130" s="83" t="s">
        <v>476</v>
      </c>
      <c r="AD130" s="83" t="s">
        <v>477</v>
      </c>
      <c r="AE130" s="80" t="s">
        <v>452</v>
      </c>
    </row>
    <row r="131" spans="1:31">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2"/>
      <c r="R131" s="92"/>
      <c r="S131" s="51"/>
      <c r="T131" s="51"/>
      <c r="U131" s="80" t="s">
        <v>468</v>
      </c>
      <c r="V131" s="84">
        <f t="shared" si="25"/>
        <v>0</v>
      </c>
      <c r="W131" s="84">
        <f t="shared" si="26"/>
        <v>0</v>
      </c>
      <c r="X131" s="80" t="s">
        <v>451</v>
      </c>
      <c r="Y131" s="83">
        <f t="shared" si="27"/>
        <v>165.78</v>
      </c>
      <c r="Z131" s="83">
        <f t="shared" si="28"/>
        <v>239.45999999999998</v>
      </c>
      <c r="AA131" s="80" t="s">
        <v>451</v>
      </c>
      <c r="AB131" s="83" t="s">
        <v>475</v>
      </c>
      <c r="AC131" s="83" t="s">
        <v>476</v>
      </c>
      <c r="AD131" s="83" t="s">
        <v>477</v>
      </c>
      <c r="AE131" s="80" t="s">
        <v>452</v>
      </c>
    </row>
    <row r="132" spans="1:31" ht="25.5">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2"/>
      <c r="R132" s="92"/>
      <c r="S132" s="51"/>
      <c r="T132" s="51"/>
      <c r="U132" s="80" t="s">
        <v>467</v>
      </c>
      <c r="V132" s="84">
        <f t="shared" si="25"/>
        <v>0</v>
      </c>
      <c r="W132" s="84">
        <f t="shared" si="26"/>
        <v>0</v>
      </c>
      <c r="X132" s="80" t="s">
        <v>451</v>
      </c>
      <c r="Y132" s="83">
        <f t="shared" si="27"/>
        <v>1368</v>
      </c>
      <c r="Z132" s="83">
        <f t="shared" si="28"/>
        <v>1976</v>
      </c>
      <c r="AA132" s="80" t="s">
        <v>451</v>
      </c>
      <c r="AB132" s="83" t="s">
        <v>475</v>
      </c>
      <c r="AC132" s="83" t="s">
        <v>476</v>
      </c>
      <c r="AD132" s="83" t="s">
        <v>477</v>
      </c>
      <c r="AE132" s="80" t="s">
        <v>452</v>
      </c>
    </row>
    <row r="133" spans="1:31" ht="25.5">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2"/>
      <c r="R133" s="92"/>
      <c r="S133" s="51"/>
      <c r="T133" s="51"/>
      <c r="U133" s="80" t="s">
        <v>467</v>
      </c>
      <c r="V133" s="84">
        <f t="shared" si="25"/>
        <v>0</v>
      </c>
      <c r="W133" s="84">
        <f t="shared" si="26"/>
        <v>0</v>
      </c>
      <c r="X133" s="80" t="s">
        <v>451</v>
      </c>
      <c r="Y133" s="83">
        <f t="shared" si="27"/>
        <v>9000</v>
      </c>
      <c r="Z133" s="83">
        <f t="shared" si="28"/>
        <v>13000</v>
      </c>
      <c r="AA133" s="80" t="s">
        <v>451</v>
      </c>
      <c r="AB133" s="83" t="s">
        <v>475</v>
      </c>
      <c r="AC133" s="83" t="s">
        <v>476</v>
      </c>
      <c r="AD133" s="83" t="s">
        <v>477</v>
      </c>
      <c r="AE133" s="80" t="s">
        <v>452</v>
      </c>
    </row>
    <row r="134" spans="1:31" ht="30" customHeight="1">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467</v>
      </c>
      <c r="V134" s="84">
        <f t="shared" si="25"/>
        <v>900000</v>
      </c>
      <c r="W134" s="84">
        <f t="shared" si="26"/>
        <v>1500000</v>
      </c>
      <c r="X134" s="80" t="s">
        <v>451</v>
      </c>
      <c r="Y134" s="83">
        <f t="shared" si="27"/>
        <v>0</v>
      </c>
      <c r="Z134" s="83">
        <f t="shared" si="28"/>
        <v>0</v>
      </c>
      <c r="AA134" s="80" t="s">
        <v>451</v>
      </c>
      <c r="AB134" s="83" t="s">
        <v>475</v>
      </c>
      <c r="AC134" s="83" t="s">
        <v>476</v>
      </c>
      <c r="AD134" s="83" t="s">
        <v>477</v>
      </c>
      <c r="AE134" s="80" t="s">
        <v>452</v>
      </c>
    </row>
    <row r="135" spans="1:31">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8.9" customHeight="1">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25.5">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3" t="s">
        <v>364</v>
      </c>
      <c r="R138" s="48"/>
      <c r="S138" s="48"/>
      <c r="T138" s="48"/>
      <c r="U138" s="80" t="s">
        <v>471</v>
      </c>
      <c r="V138" s="84">
        <f t="shared" si="25"/>
        <v>2166449.7600000002</v>
      </c>
      <c r="W138" s="84">
        <f t="shared" si="26"/>
        <v>3610749.6000000006</v>
      </c>
      <c r="X138" s="80" t="s">
        <v>451</v>
      </c>
      <c r="Y138" s="83">
        <f t="shared" si="27"/>
        <v>0</v>
      </c>
      <c r="Z138" s="83">
        <f t="shared" si="28"/>
        <v>0</v>
      </c>
      <c r="AA138" s="80" t="s">
        <v>451</v>
      </c>
      <c r="AB138" s="83" t="s">
        <v>475</v>
      </c>
      <c r="AC138" s="83" t="s">
        <v>476</v>
      </c>
      <c r="AD138" s="83" t="s">
        <v>477</v>
      </c>
      <c r="AE138" s="80" t="s">
        <v>452</v>
      </c>
    </row>
    <row r="139" spans="1:31" ht="30" customHeight="1">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3"/>
      <c r="R139" s="48"/>
      <c r="S139" s="48"/>
      <c r="T139" s="48"/>
      <c r="U139" s="80" t="s">
        <v>471</v>
      </c>
      <c r="V139" s="84">
        <f t="shared" si="25"/>
        <v>749377.25999999989</v>
      </c>
      <c r="W139" s="84">
        <f t="shared" si="26"/>
        <v>1248962.0999999999</v>
      </c>
      <c r="X139" s="80" t="s">
        <v>451</v>
      </c>
      <c r="Y139" s="83">
        <f t="shared" si="27"/>
        <v>0</v>
      </c>
      <c r="Z139" s="83">
        <f t="shared" si="28"/>
        <v>0</v>
      </c>
      <c r="AA139" s="80" t="s">
        <v>451</v>
      </c>
      <c r="AB139" s="83" t="s">
        <v>475</v>
      </c>
      <c r="AC139" s="83" t="s">
        <v>476</v>
      </c>
      <c r="AD139" s="83" t="s">
        <v>477</v>
      </c>
      <c r="AE139" s="80" t="s">
        <v>452</v>
      </c>
    </row>
    <row r="140" spans="1:31">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3"/>
      <c r="R140" s="51"/>
      <c r="S140" s="51"/>
      <c r="T140" s="51"/>
      <c r="U140" s="80" t="s">
        <v>471</v>
      </c>
      <c r="V140" s="84">
        <f t="shared" si="25"/>
        <v>558282.22896404844</v>
      </c>
      <c r="W140" s="84">
        <f t="shared" si="26"/>
        <v>930470.3816067474</v>
      </c>
      <c r="X140" s="80" t="s">
        <v>451</v>
      </c>
      <c r="Y140" s="83">
        <f t="shared" si="27"/>
        <v>0</v>
      </c>
      <c r="Z140" s="83">
        <f t="shared" si="28"/>
        <v>0</v>
      </c>
      <c r="AA140" s="80" t="s">
        <v>451</v>
      </c>
      <c r="AB140" s="83" t="s">
        <v>475</v>
      </c>
      <c r="AC140" s="83" t="s">
        <v>476</v>
      </c>
      <c r="AD140" s="83" t="s">
        <v>477</v>
      </c>
      <c r="AE140" s="80" t="s">
        <v>452</v>
      </c>
    </row>
    <row r="141" spans="1:31">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3"/>
      <c r="R141" s="51"/>
      <c r="S141" s="51"/>
      <c r="T141" s="51"/>
      <c r="U141" s="80" t="s">
        <v>471</v>
      </c>
      <c r="V141" s="84">
        <f t="shared" si="25"/>
        <v>375263.04239999974</v>
      </c>
      <c r="W141" s="84">
        <f t="shared" si="26"/>
        <v>625438.40399999951</v>
      </c>
      <c r="X141" s="80" t="s">
        <v>451</v>
      </c>
      <c r="Y141" s="83">
        <f t="shared" si="27"/>
        <v>0</v>
      </c>
      <c r="Z141" s="83">
        <f t="shared" si="28"/>
        <v>0</v>
      </c>
      <c r="AA141" s="80" t="s">
        <v>451</v>
      </c>
      <c r="AB141" s="83" t="s">
        <v>475</v>
      </c>
      <c r="AC141" s="83" t="s">
        <v>476</v>
      </c>
      <c r="AD141" s="83" t="s">
        <v>477</v>
      </c>
      <c r="AE141" s="80" t="s">
        <v>452</v>
      </c>
    </row>
    <row r="142" spans="1:31">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454</v>
      </c>
      <c r="S143" s="51" t="s">
        <v>455</v>
      </c>
      <c r="T143" s="51"/>
      <c r="U143" s="80" t="s">
        <v>468</v>
      </c>
      <c r="V143" s="84">
        <f t="shared" si="25"/>
        <v>270000</v>
      </c>
      <c r="W143" s="84">
        <f t="shared" si="26"/>
        <v>450000</v>
      </c>
      <c r="X143" s="80" t="s">
        <v>451</v>
      </c>
      <c r="Y143" s="83">
        <f t="shared" si="27"/>
        <v>0</v>
      </c>
      <c r="Z143" s="83">
        <f t="shared" si="28"/>
        <v>0</v>
      </c>
      <c r="AA143" s="80" t="s">
        <v>451</v>
      </c>
      <c r="AB143" s="83" t="s">
        <v>475</v>
      </c>
      <c r="AC143" s="83" t="s">
        <v>476</v>
      </c>
      <c r="AD143" s="83" t="s">
        <v>477</v>
      </c>
      <c r="AE143" s="80" t="s">
        <v>452</v>
      </c>
    </row>
    <row r="144" spans="1:31">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0.900000000000006" customHeight="1">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468</v>
      </c>
      <c r="V148" s="84">
        <f t="shared" ref="V148:V164" si="57">0.9*$H148</f>
        <v>0</v>
      </c>
      <c r="W148" s="84">
        <f t="shared" ref="W148:W164" si="58">1.5*H148</f>
        <v>0</v>
      </c>
      <c r="X148" s="80" t="s">
        <v>451</v>
      </c>
      <c r="Y148" s="83">
        <f t="shared" ref="Y148:Y164" si="59">0.9*I148</f>
        <v>160650</v>
      </c>
      <c r="Z148" s="83">
        <f t="shared" ref="Z148:Z164" si="60">1.3*I148</f>
        <v>232050</v>
      </c>
      <c r="AA148" s="80" t="s">
        <v>451</v>
      </c>
      <c r="AB148" s="83" t="s">
        <v>475</v>
      </c>
      <c r="AC148" s="83" t="s">
        <v>476</v>
      </c>
      <c r="AD148" s="83" t="s">
        <v>477</v>
      </c>
      <c r="AE148" s="80" t="s">
        <v>452</v>
      </c>
    </row>
    <row r="149" spans="1:31" ht="30" customHeight="1">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468</v>
      </c>
      <c r="V149" s="84">
        <f t="shared" si="57"/>
        <v>0</v>
      </c>
      <c r="W149" s="84">
        <f t="shared" si="58"/>
        <v>0</v>
      </c>
      <c r="X149" s="80" t="s">
        <v>451</v>
      </c>
      <c r="Y149" s="83">
        <f t="shared" si="59"/>
        <v>160650</v>
      </c>
      <c r="Z149" s="83">
        <f t="shared" si="60"/>
        <v>232050</v>
      </c>
      <c r="AA149" s="80" t="s">
        <v>451</v>
      </c>
      <c r="AB149" s="83" t="s">
        <v>475</v>
      </c>
      <c r="AC149" s="83" t="s">
        <v>476</v>
      </c>
      <c r="AD149" s="83" t="s">
        <v>477</v>
      </c>
      <c r="AE149" s="80" t="s">
        <v>452</v>
      </c>
    </row>
    <row r="150" spans="1:31" ht="89.25">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468</v>
      </c>
      <c r="V150" s="84">
        <f t="shared" si="57"/>
        <v>0</v>
      </c>
      <c r="W150" s="84">
        <f t="shared" si="58"/>
        <v>0</v>
      </c>
      <c r="X150" s="80" t="s">
        <v>451</v>
      </c>
      <c r="Y150" s="83">
        <f t="shared" si="59"/>
        <v>160650</v>
      </c>
      <c r="Z150" s="83">
        <f t="shared" si="60"/>
        <v>232050</v>
      </c>
      <c r="AA150" s="80" t="s">
        <v>451</v>
      </c>
      <c r="AB150" s="83" t="s">
        <v>475</v>
      </c>
      <c r="AC150" s="83" t="s">
        <v>476</v>
      </c>
      <c r="AD150" s="83" t="s">
        <v>477</v>
      </c>
      <c r="AE150" s="80" t="s">
        <v>452</v>
      </c>
    </row>
    <row r="151" spans="1:31">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470</v>
      </c>
      <c r="AB151" s="83" t="s">
        <v>470</v>
      </c>
      <c r="AC151" s="83" t="s">
        <v>470</v>
      </c>
      <c r="AD151" s="83" t="s">
        <v>470</v>
      </c>
      <c r="AE151" s="80" t="s">
        <v>470</v>
      </c>
    </row>
    <row r="152" spans="1:31" ht="64.5">
      <c r="A152" s="39">
        <v>721</v>
      </c>
      <c r="B152" s="40">
        <f t="shared" si="53"/>
        <v>2</v>
      </c>
      <c r="C152" s="58" t="s">
        <v>492</v>
      </c>
      <c r="D152" s="41" t="str">
        <f t="shared" si="54"/>
        <v xml:space="preserve">            Coolant</v>
      </c>
      <c r="E152" s="41" t="s">
        <v>342</v>
      </c>
      <c r="F152" s="41" t="s">
        <v>351</v>
      </c>
      <c r="G152" s="41" t="s">
        <v>354</v>
      </c>
      <c r="H152" s="45"/>
      <c r="I152" s="63">
        <v>170</v>
      </c>
      <c r="J152" s="51" t="s">
        <v>174</v>
      </c>
      <c r="K152" s="61" t="s">
        <v>497</v>
      </c>
      <c r="L152" s="51"/>
      <c r="M152" s="51" t="s">
        <v>173</v>
      </c>
      <c r="N152" s="51"/>
      <c r="O152" s="68">
        <v>2024</v>
      </c>
      <c r="P152" s="51" t="s">
        <v>74</v>
      </c>
      <c r="Q152" s="61" t="s">
        <v>495</v>
      </c>
      <c r="R152" s="65" t="s">
        <v>495</v>
      </c>
      <c r="S152" s="87" t="s">
        <v>494</v>
      </c>
      <c r="T152" s="51" t="s">
        <v>496</v>
      </c>
      <c r="U152" s="80" t="s">
        <v>468</v>
      </c>
      <c r="V152" s="84">
        <f t="shared" ref="V152" si="61">0.9*$H152</f>
        <v>0</v>
      </c>
      <c r="W152" s="84">
        <f t="shared" ref="W152" si="62">1.5*H152</f>
        <v>0</v>
      </c>
      <c r="X152" s="80" t="s">
        <v>451</v>
      </c>
      <c r="Y152" s="83">
        <f t="shared" ref="Y152" si="63">0.9*I152</f>
        <v>153</v>
      </c>
      <c r="Z152" s="83">
        <f t="shared" ref="Z152" si="64">1.3*I152</f>
        <v>221</v>
      </c>
      <c r="AA152" s="80" t="s">
        <v>451</v>
      </c>
      <c r="AB152" s="83" t="s">
        <v>475</v>
      </c>
      <c r="AC152" s="83" t="s">
        <v>476</v>
      </c>
      <c r="AD152" s="83" t="s">
        <v>477</v>
      </c>
      <c r="AE152" s="80" t="s">
        <v>452</v>
      </c>
    </row>
    <row r="153" spans="1:31" ht="114.75">
      <c r="A153" s="39">
        <v>75</v>
      </c>
      <c r="B153" s="40">
        <f t="shared" si="53"/>
        <v>1</v>
      </c>
      <c r="C153" s="58" t="s">
        <v>41</v>
      </c>
      <c r="D153" s="41" t="str">
        <f t="shared" si="54"/>
        <v xml:space="preserve">      Capital Plant Expenditures</v>
      </c>
      <c r="E153" s="41"/>
      <c r="F153" s="41"/>
      <c r="G153" s="41"/>
      <c r="H153" s="45"/>
      <c r="I153" s="63"/>
      <c r="J153" s="51"/>
      <c r="K153" s="61"/>
      <c r="L153" s="51"/>
      <c r="M153" s="51"/>
      <c r="N153" s="51"/>
      <c r="O153" s="68"/>
      <c r="P153" s="51"/>
      <c r="Q153" s="61" t="s">
        <v>501</v>
      </c>
      <c r="R153" s="61" t="s">
        <v>501</v>
      </c>
      <c r="S153" s="51"/>
      <c r="T153" s="61" t="s">
        <v>502</v>
      </c>
      <c r="U153" s="80"/>
      <c r="V153" s="84"/>
      <c r="W153" s="84"/>
      <c r="X153" s="80"/>
      <c r="Y153" s="83"/>
      <c r="Z153" s="83"/>
      <c r="AA153" s="80"/>
      <c r="AB153" s="83"/>
      <c r="AC153" s="83"/>
      <c r="AD153" s="83"/>
      <c r="AE153" s="80"/>
    </row>
    <row r="154" spans="1:31" ht="12.75" customHeight="1">
      <c r="A154" s="39">
        <v>751</v>
      </c>
      <c r="B154" s="40">
        <f t="shared" si="53"/>
        <v>2</v>
      </c>
      <c r="C154" s="58" t="s">
        <v>509</v>
      </c>
      <c r="D154" s="41" t="str">
        <f t="shared" si="54"/>
        <v xml:space="preserve">            Annualized Vessel Replacements</v>
      </c>
      <c r="E154" s="41"/>
      <c r="F154" s="41"/>
      <c r="G154" s="41"/>
      <c r="H154" s="45"/>
      <c r="I154" s="63"/>
      <c r="J154" s="51"/>
      <c r="K154" s="61"/>
      <c r="L154" s="51"/>
      <c r="M154" s="51"/>
      <c r="N154" s="51"/>
      <c r="O154" s="68"/>
      <c r="P154" s="51"/>
      <c r="Q154" s="106" t="s">
        <v>501</v>
      </c>
      <c r="R154" s="106" t="s">
        <v>501</v>
      </c>
      <c r="S154" s="51"/>
      <c r="T154" s="106" t="s">
        <v>502</v>
      </c>
      <c r="U154" s="80"/>
      <c r="V154" s="84"/>
      <c r="W154" s="84"/>
      <c r="X154" s="80"/>
      <c r="Y154" s="83"/>
      <c r="Z154" s="83"/>
      <c r="AA154" s="80"/>
      <c r="AB154" s="83"/>
      <c r="AC154" s="83"/>
      <c r="AD154" s="83"/>
      <c r="AE154" s="80"/>
    </row>
    <row r="155" spans="1:31" ht="25.5">
      <c r="A155" s="39">
        <v>752</v>
      </c>
      <c r="B155" s="40">
        <f t="shared" si="53"/>
        <v>2</v>
      </c>
      <c r="C155" s="58" t="s">
        <v>510</v>
      </c>
      <c r="D155" s="41" t="str">
        <f t="shared" si="54"/>
        <v xml:space="preserve">            Annualized Moderator Replacements</v>
      </c>
      <c r="E155" s="41"/>
      <c r="F155" s="41"/>
      <c r="G155" s="41"/>
      <c r="H155" s="45"/>
      <c r="I155" s="63"/>
      <c r="J155" s="51"/>
      <c r="K155" s="61"/>
      <c r="L155" s="51"/>
      <c r="M155" s="51"/>
      <c r="N155" s="51"/>
      <c r="O155" s="68"/>
      <c r="P155" s="51"/>
      <c r="Q155" s="108"/>
      <c r="R155" s="108"/>
      <c r="S155" s="51"/>
      <c r="T155" s="108"/>
      <c r="U155" s="80"/>
      <c r="V155" s="84"/>
      <c r="W155" s="84"/>
      <c r="X155" s="80"/>
      <c r="Y155" s="83"/>
      <c r="Z155" s="83"/>
      <c r="AA155" s="80"/>
      <c r="AB155" s="83"/>
      <c r="AC155" s="83"/>
      <c r="AD155" s="83"/>
      <c r="AE155" s="80"/>
    </row>
    <row r="156" spans="1:31">
      <c r="A156" s="39">
        <v>753</v>
      </c>
      <c r="B156" s="40">
        <f t="shared" si="53"/>
        <v>2</v>
      </c>
      <c r="C156" s="58" t="s">
        <v>511</v>
      </c>
      <c r="D156" s="41" t="str">
        <f t="shared" si="54"/>
        <v xml:space="preserve">            Annualized Reflector Replacements</v>
      </c>
      <c r="E156" s="41"/>
      <c r="F156" s="41"/>
      <c r="G156" s="41"/>
      <c r="H156" s="45"/>
      <c r="I156" s="63"/>
      <c r="J156" s="51"/>
      <c r="K156" s="61"/>
      <c r="L156" s="51"/>
      <c r="M156" s="51"/>
      <c r="N156" s="51"/>
      <c r="O156" s="68"/>
      <c r="P156" s="51"/>
      <c r="Q156" s="108"/>
      <c r="R156" s="108"/>
      <c r="S156" s="51"/>
      <c r="T156" s="108"/>
      <c r="U156" s="80"/>
      <c r="V156" s="84"/>
      <c r="W156" s="84"/>
      <c r="X156" s="80"/>
      <c r="Y156" s="83"/>
      <c r="Z156" s="83"/>
      <c r="AA156" s="80"/>
      <c r="AB156" s="83"/>
      <c r="AC156" s="83"/>
      <c r="AD156" s="83"/>
      <c r="AE156" s="80"/>
    </row>
    <row r="157" spans="1:31" ht="25.5">
      <c r="A157" s="39">
        <v>754</v>
      </c>
      <c r="B157" s="40">
        <f t="shared" si="53"/>
        <v>2</v>
      </c>
      <c r="C157" s="58" t="s">
        <v>512</v>
      </c>
      <c r="D157" s="41" t="str">
        <f t="shared" si="54"/>
        <v xml:space="preserve">            Annualized Reactivity Control Replacements</v>
      </c>
      <c r="E157" s="41"/>
      <c r="F157" s="41"/>
      <c r="G157" s="41"/>
      <c r="H157" s="45"/>
      <c r="I157" s="63"/>
      <c r="J157" s="51"/>
      <c r="K157" s="61"/>
      <c r="L157" s="51"/>
      <c r="M157" s="51"/>
      <c r="N157" s="51"/>
      <c r="O157" s="68"/>
      <c r="P157" s="51"/>
      <c r="Q157" s="108"/>
      <c r="R157" s="108"/>
      <c r="S157" s="51"/>
      <c r="T157" s="108"/>
      <c r="U157" s="80"/>
      <c r="V157" s="84"/>
      <c r="W157" s="84"/>
      <c r="X157" s="80"/>
      <c r="Y157" s="83"/>
      <c r="Z157" s="83"/>
      <c r="AA157" s="80"/>
      <c r="AB157" s="83"/>
      <c r="AC157" s="83"/>
      <c r="AD157" s="83"/>
      <c r="AE157" s="80"/>
    </row>
    <row r="158" spans="1:31" ht="25.5">
      <c r="A158" s="39">
        <v>755</v>
      </c>
      <c r="B158" s="40">
        <f t="shared" si="53"/>
        <v>2</v>
      </c>
      <c r="C158" s="58" t="s">
        <v>513</v>
      </c>
      <c r="D158" s="41" t="str">
        <f t="shared" si="54"/>
        <v xml:space="preserve">            Annualized Integrated Heat Transfer System Replacements</v>
      </c>
      <c r="E158" s="41"/>
      <c r="F158" s="41"/>
      <c r="G158" s="41"/>
      <c r="H158" s="45"/>
      <c r="I158" s="63"/>
      <c r="J158" s="51"/>
      <c r="K158" s="61"/>
      <c r="L158" s="51"/>
      <c r="M158" s="51"/>
      <c r="N158" s="51"/>
      <c r="O158" s="68"/>
      <c r="P158" s="51"/>
      <c r="Q158" s="108"/>
      <c r="R158" s="108"/>
      <c r="S158" s="51"/>
      <c r="T158" s="108"/>
      <c r="U158" s="80"/>
      <c r="V158" s="84"/>
      <c r="W158" s="84"/>
      <c r="X158" s="80"/>
      <c r="Y158" s="83"/>
      <c r="Z158" s="83"/>
      <c r="AA158" s="80"/>
      <c r="AB158" s="83"/>
      <c r="AC158" s="83"/>
      <c r="AD158" s="83"/>
      <c r="AE158" s="80"/>
    </row>
    <row r="159" spans="1:31" ht="25.5" customHeight="1">
      <c r="A159" s="39">
        <v>759</v>
      </c>
      <c r="B159" s="40">
        <f t="shared" si="53"/>
        <v>2</v>
      </c>
      <c r="C159" s="58" t="s">
        <v>514</v>
      </c>
      <c r="D159" s="41" t="str">
        <f t="shared" si="54"/>
        <v xml:space="preserve">            Annualized Misc. Replacements</v>
      </c>
      <c r="E159" s="41"/>
      <c r="F159" s="41"/>
      <c r="G159" s="41"/>
      <c r="H159" s="45"/>
      <c r="I159" s="63"/>
      <c r="J159" s="51"/>
      <c r="K159" s="61"/>
      <c r="L159" s="51"/>
      <c r="M159" s="51"/>
      <c r="N159" s="51"/>
      <c r="O159" s="68"/>
      <c r="P159" s="51"/>
      <c r="Q159" s="107"/>
      <c r="R159" s="107"/>
      <c r="S159" s="51"/>
      <c r="T159" s="107"/>
      <c r="U159" s="80"/>
      <c r="V159" s="84"/>
      <c r="W159" s="84"/>
      <c r="X159" s="80"/>
      <c r="Y159" s="83"/>
      <c r="Z159" s="83"/>
      <c r="AA159" s="80"/>
      <c r="AB159" s="83"/>
      <c r="AC159" s="83"/>
      <c r="AD159" s="83"/>
      <c r="AE159" s="80"/>
    </row>
    <row r="160" spans="1:31" ht="30" customHeight="1">
      <c r="A160" s="39">
        <v>78</v>
      </c>
      <c r="B160" s="40">
        <f t="shared" ref="B160" si="65">IF(ISNUMBER(A160),
    IF(AND(A160=INT(A160), MOD(A160, 10) = 0), 0,
        IF(AND(A160=INT(A160), LEN(A160)=2), 1,
            IF(AND(A160=INT(A160), LEN(A160)=3), 2,
                LEN(A160) - FIND(".", A160) + 2)
        )
    ),
"")</f>
        <v>1</v>
      </c>
      <c r="C160" s="58" t="s">
        <v>42</v>
      </c>
      <c r="D160" s="41" t="str">
        <f t="shared" ref="D160" si="66">REPT("   ", B160*2) &amp; C160</f>
        <v xml:space="preserve">      Annualized Decommissioning Cost</v>
      </c>
      <c r="E160" s="41"/>
      <c r="F160" s="41"/>
      <c r="G160" s="41"/>
      <c r="H160" s="45"/>
      <c r="I160" s="75"/>
      <c r="J160" s="51"/>
      <c r="K160" s="47"/>
      <c r="L160" s="51"/>
      <c r="M160" s="51"/>
      <c r="N160" s="51"/>
      <c r="O160" s="68"/>
      <c r="P160" s="76"/>
      <c r="Q160" s="61"/>
      <c r="R160" s="61"/>
      <c r="S160" s="51"/>
      <c r="T160" s="61" t="s">
        <v>500</v>
      </c>
      <c r="U160" s="80"/>
      <c r="V160" s="84"/>
      <c r="W160" s="84"/>
      <c r="X160" s="80"/>
      <c r="Y160" s="83"/>
      <c r="Z160" s="83"/>
      <c r="AA160" s="80"/>
      <c r="AB160" s="83"/>
      <c r="AC160" s="83"/>
      <c r="AD160" s="83"/>
      <c r="AE160" s="80"/>
    </row>
    <row r="161" spans="1:31">
      <c r="A161" s="39">
        <v>80</v>
      </c>
      <c r="B161" s="40">
        <f t="shared" si="53"/>
        <v>0</v>
      </c>
      <c r="C161" s="74" t="s">
        <v>43</v>
      </c>
      <c r="D161" s="41" t="str">
        <f t="shared" si="54"/>
        <v>Annualized Fuel Cost</v>
      </c>
      <c r="E161" s="41"/>
      <c r="F161" s="41"/>
      <c r="G161" s="41"/>
      <c r="H161" s="42"/>
      <c r="I161" s="42"/>
      <c r="J161" s="40"/>
      <c r="K161" s="43"/>
      <c r="L161" s="40"/>
      <c r="M161" s="40"/>
      <c r="N161" s="40"/>
      <c r="O161" s="42"/>
      <c r="P161" s="40"/>
      <c r="Q161" s="43"/>
      <c r="R161" s="40"/>
      <c r="S161" s="40"/>
      <c r="T161" s="40"/>
      <c r="U161" s="80"/>
      <c r="V161" s="84"/>
      <c r="W161" s="84"/>
      <c r="X161" s="80"/>
      <c r="Y161" s="83"/>
      <c r="Z161" s="83"/>
      <c r="AA161" s="80"/>
      <c r="AB161" s="83"/>
      <c r="AC161" s="83"/>
      <c r="AD161" s="83"/>
      <c r="AE161" s="80"/>
    </row>
    <row r="162" spans="1:31" ht="89.25">
      <c r="A162" s="39">
        <v>81</v>
      </c>
      <c r="B162" s="40">
        <f t="shared" si="53"/>
        <v>1</v>
      </c>
      <c r="C162" s="58" t="s">
        <v>44</v>
      </c>
      <c r="D162" s="41" t="str">
        <f t="shared" si="54"/>
        <v xml:space="preserve">      Refueling Operations</v>
      </c>
      <c r="E162" s="41" t="s">
        <v>342</v>
      </c>
      <c r="F162" s="41"/>
      <c r="G162" s="41"/>
      <c r="H162" s="45"/>
      <c r="I162" s="63">
        <v>178500</v>
      </c>
      <c r="J162" s="51" t="s">
        <v>383</v>
      </c>
      <c r="K162" s="61" t="s">
        <v>384</v>
      </c>
      <c r="L162" s="51"/>
      <c r="M162" s="51"/>
      <c r="N162" s="51">
        <v>1</v>
      </c>
      <c r="O162" s="68">
        <v>2024</v>
      </c>
      <c r="P162" s="76" t="s">
        <v>72</v>
      </c>
      <c r="Q162" s="61"/>
      <c r="R162" s="61" t="s">
        <v>385</v>
      </c>
      <c r="S162" s="51"/>
      <c r="T162" s="51"/>
      <c r="U162" s="80" t="s">
        <v>468</v>
      </c>
      <c r="V162" s="84">
        <f t="shared" si="57"/>
        <v>0</v>
      </c>
      <c r="W162" s="84">
        <f t="shared" si="58"/>
        <v>0</v>
      </c>
      <c r="X162" s="80" t="s">
        <v>451</v>
      </c>
      <c r="Y162" s="83">
        <f t="shared" si="59"/>
        <v>160650</v>
      </c>
      <c r="Z162" s="83">
        <f t="shared" si="60"/>
        <v>232050</v>
      </c>
      <c r="AA162" s="80" t="s">
        <v>451</v>
      </c>
      <c r="AB162" s="83" t="s">
        <v>475</v>
      </c>
      <c r="AC162" s="83" t="s">
        <v>476</v>
      </c>
      <c r="AD162" s="83" t="s">
        <v>477</v>
      </c>
      <c r="AE162" s="80" t="s">
        <v>452</v>
      </c>
    </row>
    <row r="163" spans="1:31">
      <c r="A163" s="39">
        <v>82</v>
      </c>
      <c r="B163" s="40">
        <f t="shared" si="53"/>
        <v>1</v>
      </c>
      <c r="C163" s="58" t="s">
        <v>45</v>
      </c>
      <c r="D163" s="41" t="str">
        <f t="shared" si="54"/>
        <v xml:space="preserve">      Additional Nuclear Fuel</v>
      </c>
      <c r="E163" s="41"/>
      <c r="F163" s="41"/>
      <c r="G163" s="41"/>
      <c r="H163" s="45"/>
      <c r="I163" s="63"/>
      <c r="J163" s="51"/>
      <c r="K163" s="61"/>
      <c r="L163" s="51"/>
      <c r="M163" s="51"/>
      <c r="N163" s="51"/>
      <c r="O163" s="68"/>
      <c r="P163" s="51"/>
      <c r="Q163" s="61"/>
      <c r="R163" s="51"/>
      <c r="S163" s="51"/>
      <c r="T163" s="51"/>
      <c r="U163" s="80"/>
      <c r="V163" s="84"/>
      <c r="W163" s="84"/>
      <c r="X163" s="80"/>
      <c r="Y163" s="83"/>
      <c r="Z163" s="83"/>
      <c r="AA163" s="80"/>
      <c r="AB163" s="83"/>
      <c r="AC163" s="83"/>
      <c r="AD163" s="83"/>
      <c r="AE163" s="80"/>
    </row>
    <row r="164" spans="1:31" ht="25.5">
      <c r="A164" s="39">
        <v>83</v>
      </c>
      <c r="B164" s="40">
        <f t="shared" si="53"/>
        <v>1</v>
      </c>
      <c r="C164" s="58" t="s">
        <v>46</v>
      </c>
      <c r="D164" s="41" t="str">
        <f t="shared" si="54"/>
        <v xml:space="preserve">      Spent Fuel Management</v>
      </c>
      <c r="E164" s="41" t="s">
        <v>341</v>
      </c>
      <c r="F164" s="41"/>
      <c r="G164" s="41"/>
      <c r="H164" s="45"/>
      <c r="I164" s="63">
        <v>1</v>
      </c>
      <c r="J164" s="51" t="s">
        <v>396</v>
      </c>
      <c r="K164" s="61" t="s">
        <v>397</v>
      </c>
      <c r="L164" s="51"/>
      <c r="M164" s="51"/>
      <c r="N164" s="51">
        <v>1</v>
      </c>
      <c r="O164" s="68">
        <v>2024</v>
      </c>
      <c r="P164" s="51" t="s">
        <v>77</v>
      </c>
      <c r="Q164" s="61"/>
      <c r="R164" s="51"/>
      <c r="S164" s="51"/>
      <c r="T164" s="51"/>
      <c r="U164" s="80" t="s">
        <v>468</v>
      </c>
      <c r="V164" s="84">
        <f t="shared" si="57"/>
        <v>0</v>
      </c>
      <c r="W164" s="84">
        <f t="shared" si="58"/>
        <v>0</v>
      </c>
      <c r="X164" s="80" t="s">
        <v>451</v>
      </c>
      <c r="Y164" s="83">
        <f t="shared" si="59"/>
        <v>0.9</v>
      </c>
      <c r="Z164" s="83">
        <f t="shared" si="60"/>
        <v>1.3</v>
      </c>
      <c r="AA164" s="80" t="s">
        <v>451</v>
      </c>
      <c r="AB164" s="83" t="s">
        <v>475</v>
      </c>
      <c r="AC164" s="83" t="s">
        <v>476</v>
      </c>
      <c r="AD164" s="83" t="s">
        <v>477</v>
      </c>
      <c r="AE164" s="80" t="s">
        <v>452</v>
      </c>
    </row>
  </sheetData>
  <autoFilter ref="A1:Z164" xr:uid="{F5330BDA-7164-B946-A942-FFAE4F744BBA}"/>
  <mergeCells count="54">
    <mergeCell ref="T107:T108"/>
    <mergeCell ref="R154:R159"/>
    <mergeCell ref="Q154:Q159"/>
    <mergeCell ref="T154:T159"/>
    <mergeCell ref="Q138:Q141"/>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R3:R4"/>
    <mergeCell ref="S3:S4"/>
    <mergeCell ref="R5:R6"/>
    <mergeCell ref="S5:S6"/>
    <mergeCell ref="S22:S24"/>
    <mergeCell ref="S26:S28"/>
    <mergeCell ref="S37:S39"/>
    <mergeCell ref="S41:S43"/>
    <mergeCell ref="S46:S48"/>
    <mergeCell ref="R22:R24"/>
    <mergeCell ref="R26:R28"/>
    <mergeCell ref="R37:R39"/>
    <mergeCell ref="R41:R43"/>
    <mergeCell ref="R30:R32"/>
    <mergeCell ref="S30:S32"/>
    <mergeCell ref="Q15:Q17"/>
    <mergeCell ref="Q11:Q13"/>
    <mergeCell ref="R11:R13"/>
    <mergeCell ref="S11:S13"/>
    <mergeCell ref="R15:R17"/>
    <mergeCell ref="S15:S17"/>
    <mergeCell ref="T52:T54"/>
    <mergeCell ref="T96:T97"/>
    <mergeCell ref="R57:R59"/>
    <mergeCell ref="R61:R63"/>
    <mergeCell ref="S57:S59"/>
    <mergeCell ref="S61:S63"/>
    <mergeCell ref="S85:S91"/>
    <mergeCell ref="R76:R80"/>
    <mergeCell ref="S76:S80"/>
    <mergeCell ref="R68:R73"/>
    <mergeCell ref="S52:S54"/>
    <mergeCell ref="S96:S97"/>
  </mergeCells>
  <conditionalFormatting sqref="A96:F98 A99:T99 S101:T106 S107:S108 A111:Q112 S111:T112 A122:B127 S122:T127 A128:T128 L129:T129 L130:P130 S130:T134 I131:P131 A134:R134 R138:T143 A144:T147 A148:H149 A150:J152 S152:T152">
    <cfRule type="expression" dxfId="107" priority="226">
      <formula>$B96=3</formula>
    </cfRule>
    <cfRule type="expression" dxfId="106" priority="227">
      <formula>$B96=2</formula>
    </cfRule>
    <cfRule type="expression" dxfId="105" priority="228">
      <formula>$B96&lt;2</formula>
    </cfRule>
  </conditionalFormatting>
  <conditionalFormatting sqref="A81:K81 A1:AE52 A111:Q112 S111:T112 A150:J152 S152:T152">
    <cfRule type="expression" dxfId="104" priority="22">
      <formula>$B1=0</formula>
    </cfRule>
  </conditionalFormatting>
  <conditionalFormatting sqref="A132:P133">
    <cfRule type="expression" dxfId="103" priority="174">
      <formula>$B132=3</formula>
    </cfRule>
    <cfRule type="expression" dxfId="102" priority="175">
      <formula>$B132=2</formula>
    </cfRule>
    <cfRule type="expression" dxfId="101" priority="176">
      <formula>$B132&lt;2</formula>
    </cfRule>
    <cfRule type="expression" dxfId="100" priority="177">
      <formula>$B132=0</formula>
    </cfRule>
  </conditionalFormatting>
  <conditionalFormatting sqref="A136:P143">
    <cfRule type="expression" dxfId="99" priority="122">
      <formula>$B136=3</formula>
    </cfRule>
    <cfRule type="expression" dxfId="98" priority="123">
      <formula>$B136=2</formula>
    </cfRule>
    <cfRule type="expression" dxfId="97" priority="124">
      <formula>$B136&lt;2</formula>
    </cfRule>
    <cfRule type="expression" dxfId="96" priority="125">
      <formula>$B136=0</formula>
    </cfRule>
  </conditionalFormatting>
  <conditionalFormatting sqref="A53:S54 A55:AE107 A108:S108 A109:AE153 A154:P159 A160:AE164 U53:AE54 U108:AE108 Q154:AE154 S155:S159 U155:AE159">
    <cfRule type="expression" dxfId="95" priority="193">
      <formula>$B53=0</formula>
    </cfRule>
  </conditionalFormatting>
  <conditionalFormatting sqref="A95:S95">
    <cfRule type="expression" dxfId="94" priority="230">
      <formula>$B95=3</formula>
    </cfRule>
    <cfRule type="expression" dxfId="93" priority="231">
      <formula>$B95=2</formula>
    </cfRule>
    <cfRule type="expression" dxfId="92" priority="232">
      <formula>$B95&lt;2</formula>
    </cfRule>
    <cfRule type="expression" dxfId="91" priority="233">
      <formula>$B95=0</formula>
    </cfRule>
  </conditionalFormatting>
  <conditionalFormatting sqref="A74:T94">
    <cfRule type="expression" dxfId="90" priority="13">
      <formula>$B74=3</formula>
    </cfRule>
    <cfRule type="expression" dxfId="89" priority="14">
      <formula>$B74=2</formula>
    </cfRule>
    <cfRule type="expression" dxfId="88" priority="15">
      <formula>$B74&lt;2</formula>
    </cfRule>
  </conditionalFormatting>
  <conditionalFormatting sqref="A83:T83">
    <cfRule type="expression" dxfId="87" priority="72">
      <formula>$B83=0</formula>
    </cfRule>
  </conditionalFormatting>
  <conditionalFormatting sqref="A99:T99 A113:T121 A128:T128 L129:T129 L130:P130 I131:P131 A134:R134 A144:T147 A148:H149 A96:F98 S101:T106 S107:S108 A122:B127 S122:T127 S130:T134 R138:T143">
    <cfRule type="expression" dxfId="86" priority="229">
      <formula>$B96=0</formula>
    </cfRule>
  </conditionalFormatting>
  <conditionalFormatting sqref="A109:T110 A113:T121">
    <cfRule type="expression" dxfId="85" priority="60">
      <formula>$B109=3</formula>
    </cfRule>
    <cfRule type="expression" dxfId="84" priority="61">
      <formula>$B109=2</formula>
    </cfRule>
    <cfRule type="expression" dxfId="83" priority="62">
      <formula>$B109&lt;2</formula>
    </cfRule>
  </conditionalFormatting>
  <conditionalFormatting sqref="A109:T110">
    <cfRule type="expression" dxfId="82" priority="197">
      <formula>$B109=0</formula>
    </cfRule>
  </conditionalFormatting>
  <conditionalFormatting sqref="A135:T135">
    <cfRule type="expression" dxfId="81" priority="158">
      <formula>$B135=3</formula>
    </cfRule>
    <cfRule type="expression" dxfId="80" priority="159">
      <formula>$B135=2</formula>
    </cfRule>
    <cfRule type="expression" dxfId="79" priority="160">
      <formula>$B135&lt;2</formula>
    </cfRule>
    <cfRule type="expression" dxfId="78" priority="161">
      <formula>$B135=0</formula>
    </cfRule>
  </conditionalFormatting>
  <conditionalFormatting sqref="A161:T164">
    <cfRule type="expression" dxfId="77" priority="90">
      <formula>$B161=3</formula>
    </cfRule>
    <cfRule type="expression" dxfId="76" priority="91">
      <formula>$B161=2</formula>
    </cfRule>
    <cfRule type="expression" dxfId="75" priority="92">
      <formula>$B161&lt;2</formula>
    </cfRule>
    <cfRule type="expression" dxfId="74" priority="93">
      <formula>$B161=0</formula>
    </cfRule>
  </conditionalFormatting>
  <conditionalFormatting sqref="A1:AE52 A53:S54 U53:AE54 A55:AE107 A108:S108 U108:AE108 A109:AE153 Q154:AE154 A154:P159 S155:S159 U155:AE159 A160:AE164">
    <cfRule type="expression" dxfId="73" priority="191">
      <formula>$B1=2</formula>
    </cfRule>
    <cfRule type="expression" dxfId="72" priority="192">
      <formula>$B1&lt;2</formula>
    </cfRule>
  </conditionalFormatting>
  <conditionalFormatting sqref="A109:AE153 A160:AE164 A55:AE107 A1:AE52 A53:S54 U53:AE54 A108:S108 U108:AE108 Q154:AE154 A154:P159 S155:S159 U155:AE159">
    <cfRule type="expression" dxfId="71" priority="190">
      <formula>$B1=3</formula>
    </cfRule>
  </conditionalFormatting>
  <conditionalFormatting sqref="C122:R122 C123:P127">
    <cfRule type="expression" dxfId="70" priority="49">
      <formula>$B122=3</formula>
    </cfRule>
    <cfRule type="expression" dxfId="69" priority="50">
      <formula>$B122=2</formula>
    </cfRule>
    <cfRule type="expression" dxfId="68" priority="51">
      <formula>$B122&lt;2</formula>
    </cfRule>
    <cfRule type="expression" dxfId="67" priority="52">
      <formula>$B122=0</formula>
    </cfRule>
  </conditionalFormatting>
  <conditionalFormatting sqref="D81">
    <cfRule type="colorScale" priority="27">
      <colorScale>
        <cfvo type="min"/>
        <cfvo type="max"/>
        <color rgb="FFFF7128"/>
        <color rgb="FFFFEF9C"/>
      </colorScale>
    </cfRule>
  </conditionalFormatting>
  <conditionalFormatting sqref="D83">
    <cfRule type="colorScale" priority="73">
      <colorScale>
        <cfvo type="min"/>
        <cfvo type="max"/>
        <color rgb="FFFF7128"/>
        <color rgb="FFFFEF9C"/>
      </colorScale>
    </cfRule>
  </conditionalFormatting>
  <conditionalFormatting sqref="D122:D127">
    <cfRule type="colorScale" priority="53">
      <colorScale>
        <cfvo type="min"/>
        <cfvo type="max"/>
        <color rgb="FFFF7128"/>
        <color rgb="FFFFEF9C"/>
      </colorScale>
    </cfRule>
  </conditionalFormatting>
  <conditionalFormatting sqref="D128:D164 D2:D80 D82 D84:D121">
    <cfRule type="colorScale" priority="478">
      <colorScale>
        <cfvo type="min"/>
        <cfvo type="max"/>
        <color rgb="FFFF7128"/>
        <color rgb="FFFFEF9C"/>
      </colorScale>
    </cfRule>
  </conditionalFormatting>
  <conditionalFormatting sqref="E122:O127">
    <cfRule type="expression" dxfId="66" priority="48">
      <formula>_xlfn.ISFORMULA(E122)</formula>
    </cfRule>
  </conditionalFormatting>
  <conditionalFormatting sqref="F52:G54">
    <cfRule type="expression" dxfId="65" priority="5">
      <formula>$B52=3</formula>
    </cfRule>
    <cfRule type="expression" dxfId="64" priority="6">
      <formula>$B52=2</formula>
    </cfRule>
    <cfRule type="expression" dxfId="63" priority="7">
      <formula>$B52&lt;2</formula>
    </cfRule>
    <cfRule type="expression" dxfId="62" priority="8">
      <formula>$B52=0</formula>
    </cfRule>
  </conditionalFormatting>
  <conditionalFormatting sqref="G96:G97">
    <cfRule type="expression" dxfId="61" priority="222">
      <formula>$B96=3</formula>
    </cfRule>
    <cfRule type="expression" dxfId="60" priority="223">
      <formula>$B96=2</formula>
    </cfRule>
    <cfRule type="expression" dxfId="59" priority="224">
      <formula>$B96&lt;2</formula>
    </cfRule>
    <cfRule type="expression" dxfId="58" priority="225">
      <formula>$B96=0</formula>
    </cfRule>
  </conditionalFormatting>
  <conditionalFormatting sqref="H5">
    <cfRule type="expression" dxfId="57" priority="28">
      <formula>$B5=3</formula>
    </cfRule>
    <cfRule type="expression" dxfId="56" priority="29">
      <formula>$B5=2</formula>
    </cfRule>
    <cfRule type="expression" dxfId="55" priority="30">
      <formula>$B5&lt;2</formula>
    </cfRule>
    <cfRule type="expression" dxfId="54" priority="31">
      <formula>$B5=0</formula>
    </cfRule>
  </conditionalFormatting>
  <conditionalFormatting sqref="H71:J73">
    <cfRule type="expression" dxfId="53" priority="79">
      <formula>_xlfn.ISFORMULA(H71)</formula>
    </cfRule>
    <cfRule type="expression" dxfId="52" priority="83">
      <formula>$B71=0</formula>
    </cfRule>
  </conditionalFormatting>
  <conditionalFormatting sqref="H1:O1048576">
    <cfRule type="expression" dxfId="51" priority="89">
      <formula>_xlfn.ISFORMULA(H1)</formula>
    </cfRule>
  </conditionalFormatting>
  <conditionalFormatting sqref="H68:O70">
    <cfRule type="expression" dxfId="50" priority="84">
      <formula>_xlfn.ISFORMULA(H68)</formula>
    </cfRule>
  </conditionalFormatting>
  <conditionalFormatting sqref="H69:Q73">
    <cfRule type="expression" dxfId="49" priority="75">
      <formula>$B69=3</formula>
    </cfRule>
    <cfRule type="expression" dxfId="48" priority="76">
      <formula>$B69=2</formula>
    </cfRule>
    <cfRule type="expression" dxfId="47" priority="77">
      <formula>$B69&lt;2</formula>
    </cfRule>
  </conditionalFormatting>
  <conditionalFormatting sqref="H68:T68 H69:Q70 S69:T73">
    <cfRule type="expression" dxfId="46" priority="88">
      <formula>$B68=0</formula>
    </cfRule>
  </conditionalFormatting>
  <conditionalFormatting sqref="H68:T68 S69:T73">
    <cfRule type="expression" dxfId="45" priority="85">
      <formula>$B68=3</formula>
    </cfRule>
    <cfRule type="expression" dxfId="44" priority="86">
      <formula>$B68=2</formula>
    </cfRule>
    <cfRule type="expression" dxfId="43" priority="87">
      <formula>$B68&lt;2</formula>
    </cfRule>
  </conditionalFormatting>
  <conditionalFormatting sqref="I81">
    <cfRule type="expression" dxfId="42" priority="21">
      <formula>_xlfn.ISFORMULA(I81)</formula>
    </cfRule>
  </conditionalFormatting>
  <conditionalFormatting sqref="I148:J149">
    <cfRule type="expression" dxfId="41" priority="106">
      <formula>$B149=3</formula>
    </cfRule>
    <cfRule type="expression" dxfId="40" priority="107">
      <formula>$B149=2</formula>
    </cfRule>
    <cfRule type="expression" dxfId="39" priority="108">
      <formula>$B149&lt;2</formula>
    </cfRule>
    <cfRule type="expression" dxfId="38" priority="109">
      <formula>$B149=0</formula>
    </cfRule>
  </conditionalFormatting>
  <conditionalFormatting sqref="I129:K130">
    <cfRule type="expression" dxfId="37" priority="186">
      <formula>$B129=3</formula>
    </cfRule>
    <cfRule type="expression" dxfId="36" priority="187">
      <formula>$B129=2</formula>
    </cfRule>
    <cfRule type="expression" dxfId="35" priority="188">
      <formula>$B129&lt;2</formula>
    </cfRule>
    <cfRule type="expression" dxfId="34" priority="189">
      <formula>$B129=0</formula>
    </cfRule>
  </conditionalFormatting>
  <conditionalFormatting sqref="J100">
    <cfRule type="expression" dxfId="33" priority="35">
      <formula>$B100=0</formula>
    </cfRule>
    <cfRule type="expression" dxfId="32" priority="425">
      <formula>#REF!=2</formula>
    </cfRule>
    <cfRule type="expression" dxfId="31" priority="426">
      <formula>#REF!&lt;2</formula>
    </cfRule>
    <cfRule type="expression" dxfId="30" priority="427">
      <formula>#REF!=0</formula>
    </cfRule>
    <cfRule type="expression" dxfId="29" priority="428">
      <formula>#REF!=3</formula>
    </cfRule>
  </conditionalFormatting>
  <conditionalFormatting sqref="J100:T100">
    <cfRule type="expression" dxfId="28" priority="32">
      <formula>$B100=3</formula>
    </cfRule>
    <cfRule type="expression" dxfId="27" priority="33">
      <formula>$B100=2</formula>
    </cfRule>
    <cfRule type="expression" dxfId="26" priority="34">
      <formula>$B100&lt;2</formula>
    </cfRule>
  </conditionalFormatting>
  <conditionalFormatting sqref="L81">
    <cfRule type="expression" dxfId="25" priority="16">
      <formula>_xlfn.ISFORMULA(L81)</formula>
    </cfRule>
  </conditionalFormatting>
  <conditionalFormatting sqref="L81:T81">
    <cfRule type="expression" dxfId="24" priority="17">
      <formula>$B81=0</formula>
    </cfRule>
  </conditionalFormatting>
  <conditionalFormatting sqref="O71:O73">
    <cfRule type="expression" dxfId="23" priority="74">
      <formula>_xlfn.ISFORMULA(O71)</formula>
    </cfRule>
  </conditionalFormatting>
  <conditionalFormatting sqref="O111:O112 E83:O83">
    <cfRule type="expression" dxfId="22" priority="68">
      <formula>_xlfn.ISFORMULA(E83)</formula>
    </cfRule>
  </conditionalFormatting>
  <conditionalFormatting sqref="O135">
    <cfRule type="expression" dxfId="21" priority="243">
      <formula>$B136=3</formula>
    </cfRule>
    <cfRule type="expression" dxfId="20" priority="244">
      <formula>$B136=2</formula>
    </cfRule>
    <cfRule type="expression" dxfId="19" priority="245">
      <formula>$B136&lt;2</formula>
    </cfRule>
    <cfRule type="expression" dxfId="18" priority="246">
      <formula>$B136=0</formula>
    </cfRule>
  </conditionalFormatting>
  <conditionalFormatting sqref="O71:Q73">
    <cfRule type="expression" dxfId="17" priority="78">
      <formula>$B71=0</formula>
    </cfRule>
  </conditionalFormatting>
  <conditionalFormatting sqref="Q138">
    <cfRule type="expression" dxfId="16" priority="170">
      <formula>$B138=3</formula>
    </cfRule>
    <cfRule type="expression" dxfId="15" priority="171">
      <formula>$B138=2</formula>
    </cfRule>
    <cfRule type="expression" dxfId="14" priority="172">
      <formula>$B138&lt;2</formula>
    </cfRule>
    <cfRule type="expression" dxfId="13" priority="173">
      <formula>$B138=0</formula>
    </cfRule>
  </conditionalFormatting>
  <conditionalFormatting sqref="Q142:Q143">
    <cfRule type="expression" dxfId="12" priority="166">
      <formula>$B142=3</formula>
    </cfRule>
    <cfRule type="expression" dxfId="11" priority="167">
      <formula>$B142=2</formula>
    </cfRule>
    <cfRule type="expression" dxfId="10" priority="168">
      <formula>$B142&lt;2</formula>
    </cfRule>
    <cfRule type="expression" dxfId="9" priority="169">
      <formula>$B142=0</formula>
    </cfRule>
  </conditionalFormatting>
  <conditionalFormatting sqref="Q87:T88">
    <cfRule type="expression" dxfId="8" priority="67">
      <formula>$B87=0</formula>
    </cfRule>
  </conditionalFormatting>
  <conditionalFormatting sqref="Q136:T137">
    <cfRule type="expression" dxfId="7" priority="130">
      <formula>$B136=3</formula>
    </cfRule>
    <cfRule type="expression" dxfId="6" priority="131">
      <formula>$B136=2</formula>
    </cfRule>
    <cfRule type="expression" dxfId="5" priority="132">
      <formula>$B136&lt;2</formula>
    </cfRule>
    <cfRule type="expression" dxfId="4" priority="133">
      <formula>$B136=0</formula>
    </cfRule>
  </conditionalFormatting>
  <conditionalFormatting sqref="S96">
    <cfRule type="expression" dxfId="3" priority="251">
      <formula>$B95=3</formula>
    </cfRule>
    <cfRule type="expression" dxfId="2" priority="252">
      <formula>$B95=2</formula>
    </cfRule>
    <cfRule type="expression" dxfId="1" priority="253">
      <formula>$B95&lt;2</formula>
    </cfRule>
    <cfRule type="expression" dxfId="0" priority="254">
      <formula>$B95=0</formula>
    </cfRule>
  </conditionalFormatting>
  <dataValidations count="14">
    <dataValidation type="whole" allowBlank="1" showInputMessage="1" showErrorMessage="1" sqref="O165:P172 O137:O164 O2:O135" xr:uid="{7C199008-9AB6-6549-A861-AD474C13E949}">
      <formula1>1950</formula1>
      <formula2>2025</formula2>
    </dataValidation>
    <dataValidation type="decimal" operator="greaterThan" allowBlank="1" showInputMessage="1" showErrorMessage="1" sqref="I2:I9 I57:I59 I61:I63 I84 L85:L93 I89:I94 H117:H118 H121:H128 I67:I79 L71:L83 I52:I54 I135:I164 H132:H164 I96:I133 L95:L1048576 H2:H114 L1:L67 I11:I48" xr:uid="{66ABF627-CC97-3E44-B6AC-09E441BED0CD}">
      <formula1>0</formula1>
    </dataValidation>
    <dataValidation type="list" allowBlank="1" showInputMessage="1" showErrorMessage="1" sqref="K339:K34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5:J1048576" xr:uid="{EEDF1E2A-32DC-6242-8EBD-BD01BBD19C77}">
      <formula1>"$/acres, $/MWe, $/m^3, $/MWt"</formula1>
    </dataValidation>
    <dataValidation type="whole" allowBlank="1" showInputMessage="1" showErrorMessage="1" sqref="N165:N318" xr:uid="{6D536505-A5B6-E145-A4B9-9C3C8E6B8527}">
      <formula1>0</formula1>
      <formula2>2</formula2>
    </dataValidation>
    <dataValidation type="decimal" allowBlank="1" showInputMessage="1" showErrorMessage="1" sqref="N128:N164 N82:N121 N2:N80" xr:uid="{1C0096F5-23AB-5A48-8F14-E27BC72A38A6}">
      <formula1>0</formula1>
      <formula2>2</formula2>
    </dataValidation>
    <dataValidation type="list" allowBlank="1" showInputMessage="1" showErrorMessage="1" sqref="M121 M128:M164 M82:M118 M2:M80" xr:uid="{127B7473-9D01-354E-A3BD-12180E660A5C}">
      <formula1>"acres, MWe, m^3, MWt, Kg, Drums, kW, $, m^2, kg/s"</formula1>
    </dataValidation>
    <dataValidation type="list" allowBlank="1" showInputMessage="1" showErrorMessage="1" sqref="J128:J164 J82:J121 J2:J80"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4" xr:uid="{E571E7A1-C2F9-2E4D-99A9-8FA0C5D45C39}">
      <formula1>"standard, nonstandard"</formula1>
    </dataValidation>
    <dataValidation type="list" allowBlank="1" showInputMessage="1" showErrorMessage="1" sqref="P2:P164"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extLst>
    <ext xmlns:x14="http://schemas.microsoft.com/office/spreadsheetml/2009/9/main" uri="{CCE6A557-97BC-4b89-ADB6-D9C93CAAB3DF}">
      <x14:dataValidations xmlns:xm="http://schemas.microsoft.com/office/excel/2006/main" count="1">
        <x14:dataValidation type="list" allowBlank="1" showInputMessage="1" showErrorMessage="1" xr:uid="{3A5BD7CA-D901-4C35-8F1B-FB3DB8093CEC}">
          <x14:formula1>
            <xm:f>'Economics Parameters'!$A$9:$A$16</xm:f>
          </x14:formula1>
          <xm:sqref>U2:U164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4" zoomScale="183" workbookViewId="0">
      <selection activeCell="E15" sqref="E15"/>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09" t="s">
        <v>189</v>
      </c>
      <c r="B1" s="110" t="s">
        <v>1</v>
      </c>
      <c r="C1" s="111" t="s">
        <v>318</v>
      </c>
    </row>
    <row r="2" spans="1:5">
      <c r="A2" s="109"/>
      <c r="B2" s="110"/>
      <c r="C2" s="112"/>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c r="E15">
        <f>C15/E19*AVERAGE('[1]Factory Fabricated Learning Rat'!$Q$3,'[1]Factory Fabricated Learning Rat'!$Q$4)+C19/E19*'[1]Factory Fabricated Learning Rat'!$Q$5+C25/E19*'[1]Factory Fabricated Learning Rat'!$Q$6</f>
        <v>0.22343911000453887</v>
      </c>
    </row>
    <row r="16" spans="1:5">
      <c r="A16" s="31">
        <v>221.11</v>
      </c>
      <c r="B16" s="12" t="s">
        <v>187</v>
      </c>
      <c r="C16" s="13">
        <v>762382.4</v>
      </c>
    </row>
    <row r="17" spans="1:5">
      <c r="A17" s="31">
        <v>221.12</v>
      </c>
      <c r="B17" s="16" t="s">
        <v>194</v>
      </c>
      <c r="C17" s="13">
        <v>1201688.6000000001</v>
      </c>
    </row>
    <row r="18" spans="1:5">
      <c r="A18" s="31">
        <v>221.13</v>
      </c>
      <c r="B18" s="16" t="s">
        <v>195</v>
      </c>
      <c r="C18" s="13">
        <v>40781</v>
      </c>
    </row>
    <row r="19" spans="1:5">
      <c r="A19" s="31">
        <v>221.2</v>
      </c>
      <c r="B19" s="16" t="s">
        <v>196</v>
      </c>
      <c r="C19" s="13">
        <f>C20</f>
        <v>2114223</v>
      </c>
      <c r="E19" s="8">
        <f>C20+C25+C15</f>
        <v>8937296.5999999996</v>
      </c>
    </row>
    <row r="20" spans="1:5" ht="15.75" thickBot="1">
      <c r="A20" s="31">
        <v>221.21</v>
      </c>
      <c r="B20" s="16" t="s">
        <v>197</v>
      </c>
      <c r="C20" s="13">
        <f>SUM(C21:C23)</f>
        <v>2114223</v>
      </c>
    </row>
    <row r="21" spans="1:5" ht="15.75" thickBot="1">
      <c r="A21" s="10">
        <v>221.21100000000001</v>
      </c>
      <c r="B21" s="11" t="s">
        <v>12</v>
      </c>
      <c r="C21" s="13">
        <v>1391560</v>
      </c>
      <c r="D21" s="8"/>
    </row>
    <row r="22" spans="1:5" ht="15.75" thickBot="1">
      <c r="A22" s="10">
        <v>221.21199999999999</v>
      </c>
      <c r="B22" s="11" t="s">
        <v>133</v>
      </c>
      <c r="C22" s="13">
        <v>322663</v>
      </c>
    </row>
    <row r="23" spans="1:5" ht="15.75" thickBot="1">
      <c r="A23" s="10">
        <v>221.21299999999999</v>
      </c>
      <c r="B23" s="11" t="s">
        <v>181</v>
      </c>
      <c r="C23" s="13">
        <v>400000</v>
      </c>
    </row>
    <row r="24" spans="1:5" ht="15.75" thickBot="1">
      <c r="A24" s="10">
        <v>221.214</v>
      </c>
      <c r="B24" s="11" t="s">
        <v>182</v>
      </c>
    </row>
    <row r="25" spans="1:5">
      <c r="A25" s="31">
        <v>221.3</v>
      </c>
      <c r="B25" s="16" t="s">
        <v>198</v>
      </c>
      <c r="C25" s="13">
        <f>C26+C30+C31</f>
        <v>4818221.5999999996</v>
      </c>
    </row>
    <row r="26" spans="1:5">
      <c r="A26" s="31">
        <v>221.31</v>
      </c>
      <c r="B26" s="16" t="s">
        <v>13</v>
      </c>
      <c r="C26" s="13">
        <v>4170231</v>
      </c>
    </row>
    <row r="27" spans="1:5">
      <c r="A27" s="33">
        <v>221.31100000000001</v>
      </c>
      <c r="B27" s="16" t="s">
        <v>322</v>
      </c>
      <c r="C27" s="13">
        <v>3200000</v>
      </c>
    </row>
    <row r="28" spans="1:5">
      <c r="A28" s="33">
        <v>221.31200000000001</v>
      </c>
      <c r="B28" s="16" t="s">
        <v>324</v>
      </c>
      <c r="C28" s="13">
        <v>850000</v>
      </c>
    </row>
    <row r="29" spans="1:5">
      <c r="A29" s="33">
        <v>221.31299999999999</v>
      </c>
      <c r="B29" s="16" t="s">
        <v>323</v>
      </c>
      <c r="C29" s="13">
        <v>120231</v>
      </c>
    </row>
    <row r="30" spans="1:5">
      <c r="A30" s="31">
        <v>221.32</v>
      </c>
      <c r="B30" s="16" t="s">
        <v>14</v>
      </c>
      <c r="C30" s="13">
        <v>647990.6</v>
      </c>
    </row>
    <row r="31" spans="1:5">
      <c r="A31" s="31">
        <v>221.33</v>
      </c>
      <c r="B31" s="16" t="s">
        <v>199</v>
      </c>
      <c r="C31" s="13">
        <v>0</v>
      </c>
    </row>
    <row r="32" spans="1:5">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13" t="s">
        <v>240</v>
      </c>
      <c r="B2" s="114"/>
      <c r="C2" s="114"/>
      <c r="D2" s="115"/>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13" t="s">
        <v>249</v>
      </c>
      <c r="B7" s="114"/>
      <c r="C7" s="114"/>
      <c r="D7" s="115"/>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13" t="s">
        <v>13</v>
      </c>
      <c r="B12" s="114"/>
      <c r="C12" s="114"/>
      <c r="D12" s="115"/>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13" t="s">
        <v>272</v>
      </c>
      <c r="B20" s="114"/>
      <c r="C20" s="114"/>
      <c r="D20" s="115"/>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13" t="s">
        <v>285</v>
      </c>
      <c r="B30" s="114"/>
      <c r="C30" s="114"/>
      <c r="D30" s="115"/>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13" t="s">
        <v>292</v>
      </c>
      <c r="B37" s="114"/>
      <c r="C37" s="114"/>
      <c r="D37" s="115"/>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13" t="s">
        <v>305</v>
      </c>
      <c r="B44" s="114"/>
      <c r="C44" s="114"/>
      <c r="D44" s="115"/>
    </row>
    <row r="45" spans="1:4" ht="13.5" thickBot="1">
      <c r="A45" s="22" t="s">
        <v>306</v>
      </c>
      <c r="B45" s="7">
        <v>8.3000000000000007</v>
      </c>
      <c r="C45" s="23" t="s">
        <v>271</v>
      </c>
      <c r="D45" s="23" t="s">
        <v>307</v>
      </c>
    </row>
    <row r="46" spans="1:4" ht="13.5" thickBot="1">
      <c r="A46" s="113" t="s">
        <v>308</v>
      </c>
      <c r="B46" s="114"/>
      <c r="C46" s="114"/>
      <c r="D46" s="115"/>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13" t="s">
        <v>315</v>
      </c>
      <c r="B50" s="114"/>
      <c r="C50" s="114"/>
      <c r="D50" s="115"/>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A13" zoomScale="156" workbookViewId="0">
      <selection activeCell="B42" sqref="B42"/>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6"/>
  <sheetViews>
    <sheetView zoomScale="164" workbookViewId="0">
      <selection activeCell="A16" sqref="A16"/>
    </sheetView>
  </sheetViews>
  <sheetFormatPr defaultColWidth="11.5703125" defaultRowHeight="15"/>
  <cols>
    <col min="1" max="1" width="38.42578125" bestFit="1" customWidth="1"/>
    <col min="2" max="2" width="6.140625" bestFit="1" customWidth="1"/>
  </cols>
  <sheetData>
    <row r="1" spans="1:5" s="36" customFormat="1">
      <c r="A1" s="36" t="s">
        <v>382</v>
      </c>
      <c r="B1" s="36" t="s">
        <v>238</v>
      </c>
      <c r="C1" s="36" t="s">
        <v>531</v>
      </c>
      <c r="D1" s="36" t="s">
        <v>532</v>
      </c>
      <c r="E1" s="36" t="s">
        <v>62</v>
      </c>
    </row>
    <row r="2" spans="1:5">
      <c r="A2" t="s">
        <v>381</v>
      </c>
      <c r="B2" s="4">
        <v>6.5389932052543287E-2</v>
      </c>
    </row>
    <row r="3" spans="1:5">
      <c r="A3" t="s">
        <v>391</v>
      </c>
      <c r="B3">
        <v>5</v>
      </c>
    </row>
    <row r="4" spans="1:5">
      <c r="A4" t="s">
        <v>392</v>
      </c>
      <c r="B4">
        <v>5</v>
      </c>
    </row>
    <row r="5" spans="1:5">
      <c r="A5" t="s">
        <v>393</v>
      </c>
      <c r="B5">
        <v>5</v>
      </c>
    </row>
    <row r="6" spans="1:5">
      <c r="A6" t="s">
        <v>394</v>
      </c>
      <c r="B6">
        <v>1800</v>
      </c>
    </row>
    <row r="7" spans="1:5">
      <c r="A7" t="s">
        <v>386</v>
      </c>
      <c r="B7">
        <v>10</v>
      </c>
    </row>
    <row r="8" spans="1:5">
      <c r="A8" t="s">
        <v>395</v>
      </c>
      <c r="B8">
        <v>0.01</v>
      </c>
    </row>
    <row r="9" spans="1:5" ht="15" customHeight="1">
      <c r="A9" t="s">
        <v>471</v>
      </c>
      <c r="B9">
        <v>0.08</v>
      </c>
      <c r="C9" s="116" t="s">
        <v>533</v>
      </c>
      <c r="D9" s="116" t="s">
        <v>534</v>
      </c>
      <c r="E9" s="116" t="s">
        <v>537</v>
      </c>
    </row>
    <row r="10" spans="1:5" ht="15" customHeight="1">
      <c r="A10" s="5" t="s">
        <v>468</v>
      </c>
      <c r="B10">
        <v>1</v>
      </c>
      <c r="C10" s="116"/>
      <c r="D10" s="116"/>
      <c r="E10" s="116"/>
    </row>
    <row r="11" spans="1:5">
      <c r="A11" s="5" t="s">
        <v>469</v>
      </c>
      <c r="B11">
        <v>1</v>
      </c>
      <c r="C11" s="116"/>
      <c r="D11" s="116"/>
      <c r="E11" s="116"/>
    </row>
    <row r="12" spans="1:5">
      <c r="A12" s="5" t="s">
        <v>472</v>
      </c>
      <c r="B12">
        <v>0.22343911000453887</v>
      </c>
      <c r="C12" s="116"/>
      <c r="D12" s="116"/>
      <c r="E12" s="116"/>
    </row>
    <row r="13" spans="1:5">
      <c r="A13" s="5" t="s">
        <v>467</v>
      </c>
      <c r="B13" s="117">
        <v>0.182369</v>
      </c>
      <c r="C13" s="116"/>
      <c r="D13" s="116"/>
      <c r="E13" s="116"/>
    </row>
    <row r="14" spans="1:5">
      <c r="A14" s="5" t="s">
        <v>535</v>
      </c>
      <c r="B14">
        <v>0.63897814563472732</v>
      </c>
      <c r="C14" s="116"/>
      <c r="D14" s="116"/>
      <c r="E14" s="116"/>
    </row>
    <row r="15" spans="1:5">
      <c r="A15" s="5" t="s">
        <v>536</v>
      </c>
      <c r="B15">
        <v>0.65783791594766872</v>
      </c>
      <c r="C15" s="116"/>
      <c r="D15" s="116"/>
      <c r="E15" s="116"/>
    </row>
    <row r="16" spans="1:5">
      <c r="A16" s="5" t="s">
        <v>540</v>
      </c>
      <c r="B16">
        <v>0.05</v>
      </c>
      <c r="C16" s="116"/>
      <c r="D16" t="s">
        <v>538</v>
      </c>
      <c r="E16" t="s">
        <v>539</v>
      </c>
    </row>
  </sheetData>
  <mergeCells count="3">
    <mergeCell ref="E9:E15"/>
    <mergeCell ref="C9:C16"/>
    <mergeCell ref="D9:D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2025-07-14T19:46:29Z</dcterms:modified>
</cp:coreProperties>
</file>