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1"/>
  <workbookPr/>
  <mc:AlternateContent xmlns:mc="http://schemas.openxmlformats.org/markup-compatibility/2006">
    <mc:Choice Requires="x15">
      <x15ac:absPath xmlns:x15ac="http://schemas.microsoft.com/office/spreadsheetml/2010/11/ac" url="/Users/hannbn/Downloads/"/>
    </mc:Choice>
  </mc:AlternateContent>
  <xr:revisionPtr revIDLastSave="0" documentId="13_ncr:1_{3C100831-F158-644B-9436-4D79BCF1D694}" xr6:coauthVersionLast="47" xr6:coauthVersionMax="47" xr10:uidLastSave="{00000000-0000-0000-0000-000000000000}"/>
  <bookViews>
    <workbookView xWindow="0" yWindow="740" windowWidth="30240" windowHeight="18900" xr2:uid="{00000000-000D-0000-FFFF-FFFF00000000}"/>
  </bookViews>
  <sheets>
    <sheet name="Cost Database" sheetId="2" r:id="rId1"/>
    <sheet name="Inflation Adjustment" sheetId="3" r:id="rId2"/>
  </sheets>
  <definedNames>
    <definedName name="CRF">#REF!</definedName>
    <definedName name="DiscountRate">#REF!</definedName>
    <definedName name="FacilityLifetime">#REF!</definedName>
    <definedName name="GeneralDataManufacturingLocations">#REF!</definedName>
    <definedName name="MaterialData316SSStandardDensity">#REF!</definedName>
    <definedName name="MaterialDataA36CSStandardDensity">#REF!</definedName>
    <definedName name="MaterialDataB4CNaturalTheoreticalDensity">#REF!</definedName>
    <definedName name="MaterialDataConcreteNominalSolidDensity">#REF!</definedName>
    <definedName name="MaterialDataGeneralInsulationStandardDensity">#REF!</definedName>
    <definedName name="MaterialDataGR22StandardDensity">#REF!</definedName>
    <definedName name="MaterialDataInconel718StandardDensity">#REF!</definedName>
    <definedName name="UC_m_i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1" i="2" l="1"/>
  <c r="F50" i="2"/>
  <c r="F49" i="2"/>
  <c r="F47" i="2"/>
  <c r="F46" i="2"/>
  <c r="F45" i="2"/>
  <c r="D45" i="2"/>
  <c r="D46" i="2"/>
  <c r="D47" i="2"/>
  <c r="D48" i="2"/>
  <c r="D49" i="2"/>
  <c r="D50" i="2"/>
  <c r="D51" i="2"/>
  <c r="B51" i="2"/>
  <c r="B50" i="2"/>
  <c r="B49" i="2"/>
  <c r="B47" i="2"/>
  <c r="B46" i="2"/>
  <c r="B45" i="2"/>
  <c r="B48" i="2"/>
  <c r="B44" i="2"/>
  <c r="D44" i="2" s="1"/>
  <c r="B43" i="2"/>
  <c r="D43" i="2" s="1"/>
  <c r="F42" i="2"/>
  <c r="F41" i="2"/>
  <c r="F40" i="2"/>
  <c r="F39" i="2"/>
  <c r="B41" i="2"/>
  <c r="D41" i="2" s="1"/>
  <c r="B40" i="2"/>
  <c r="D40" i="2" s="1"/>
  <c r="B39" i="2"/>
  <c r="D39" i="2" s="1"/>
  <c r="B42" i="2"/>
  <c r="D42" i="2" s="1"/>
  <c r="B38" i="2"/>
  <c r="D38" i="2" s="1"/>
  <c r="B12" i="2"/>
  <c r="D12" i="2" s="1"/>
  <c r="F12" i="2"/>
  <c r="B3" i="2"/>
  <c r="D3" i="2" s="1"/>
  <c r="B4" i="2"/>
  <c r="D4" i="2" s="1"/>
  <c r="B5" i="2"/>
  <c r="D5" i="2" s="1"/>
  <c r="B6" i="2"/>
  <c r="D6" i="2" s="1"/>
  <c r="B7" i="2"/>
  <c r="D7" i="2" s="1"/>
  <c r="B8" i="2"/>
  <c r="D8" i="2" s="1"/>
  <c r="B9" i="2"/>
  <c r="D9" i="2" s="1"/>
  <c r="B10" i="2"/>
  <c r="D10" i="2" s="1"/>
  <c r="B11" i="2"/>
  <c r="D11" i="2" s="1"/>
  <c r="B13" i="2"/>
  <c r="D13" i="2" s="1"/>
  <c r="B14" i="2"/>
  <c r="D14" i="2" s="1"/>
  <c r="B15" i="2"/>
  <c r="D15" i="2" s="1"/>
  <c r="B16" i="2"/>
  <c r="D16" i="2" s="1"/>
  <c r="B17" i="2"/>
  <c r="D17" i="2" s="1"/>
  <c r="B18" i="2"/>
  <c r="D18" i="2" s="1"/>
  <c r="B19" i="2"/>
  <c r="D19" i="2" s="1"/>
  <c r="B20" i="2"/>
  <c r="D20" i="2" s="1"/>
  <c r="B21" i="2"/>
  <c r="D21" i="2" s="1"/>
  <c r="B22" i="2"/>
  <c r="D22" i="2" s="1"/>
  <c r="B23" i="2"/>
  <c r="D23" i="2" s="1"/>
  <c r="B24" i="2"/>
  <c r="D24" i="2" s="1"/>
  <c r="B25" i="2"/>
  <c r="D25" i="2" s="1"/>
  <c r="B26" i="2"/>
  <c r="D26" i="2" s="1"/>
  <c r="B27" i="2"/>
  <c r="D27" i="2" s="1"/>
  <c r="B28" i="2"/>
  <c r="D28" i="2" s="1"/>
  <c r="B29" i="2"/>
  <c r="D29" i="2" s="1"/>
  <c r="B30" i="2"/>
  <c r="D30" i="2" s="1"/>
  <c r="B31" i="2"/>
  <c r="D31" i="2" s="1"/>
  <c r="B32" i="2"/>
  <c r="D32" i="2" s="1"/>
  <c r="B33" i="2"/>
  <c r="D33" i="2" s="1"/>
  <c r="B34" i="2"/>
  <c r="D34" i="2" s="1"/>
  <c r="B35" i="2"/>
  <c r="D35" i="2" s="1"/>
  <c r="B36" i="2"/>
  <c r="D36" i="2" s="1"/>
  <c r="B37" i="2"/>
  <c r="D37" i="2" s="1"/>
  <c r="B52" i="2"/>
  <c r="D52" i="2" s="1"/>
  <c r="B53" i="2"/>
  <c r="D53" i="2" s="1"/>
  <c r="B54" i="2"/>
  <c r="D54" i="2" s="1"/>
  <c r="B55" i="2"/>
  <c r="D55" i="2" s="1"/>
  <c r="B56" i="2"/>
  <c r="D56" i="2" s="1"/>
  <c r="B57" i="2"/>
  <c r="D57" i="2" s="1"/>
  <c r="B58" i="2"/>
  <c r="D58" i="2" s="1"/>
  <c r="B59" i="2"/>
  <c r="D59" i="2" s="1"/>
  <c r="B60" i="2"/>
  <c r="D60" i="2" s="1"/>
  <c r="B61" i="2"/>
  <c r="D61" i="2" s="1"/>
  <c r="B62" i="2"/>
  <c r="D62" i="2" s="1"/>
  <c r="B63" i="2"/>
  <c r="D63" i="2" s="1"/>
  <c r="B64" i="2"/>
  <c r="D64" i="2" s="1"/>
  <c r="B65" i="2"/>
  <c r="D65" i="2" s="1"/>
  <c r="B66" i="2"/>
  <c r="D66" i="2" s="1"/>
  <c r="B67" i="2"/>
  <c r="D67" i="2" s="1"/>
  <c r="B68" i="2"/>
  <c r="D68" i="2" s="1"/>
  <c r="B69" i="2"/>
  <c r="D69" i="2" s="1"/>
  <c r="B70" i="2"/>
  <c r="D70" i="2" s="1"/>
  <c r="B71" i="2"/>
  <c r="D71" i="2" s="1"/>
  <c r="B72" i="2"/>
  <c r="D72" i="2" s="1"/>
  <c r="B73" i="2"/>
  <c r="D73" i="2" s="1"/>
  <c r="B74" i="2"/>
  <c r="D74" i="2" s="1"/>
  <c r="B75" i="2"/>
  <c r="D75" i="2" s="1"/>
  <c r="B76" i="2"/>
  <c r="D76" i="2" s="1"/>
  <c r="B77" i="2"/>
  <c r="D77" i="2" s="1"/>
  <c r="B78" i="2"/>
  <c r="D78" i="2" s="1"/>
  <c r="B79" i="2"/>
  <c r="D79" i="2" s="1"/>
  <c r="B80" i="2"/>
  <c r="D80" i="2" s="1"/>
  <c r="B81" i="2"/>
  <c r="D81" i="2" s="1"/>
  <c r="B82" i="2"/>
  <c r="D82" i="2" s="1"/>
  <c r="B83" i="2"/>
  <c r="D83" i="2" s="1"/>
  <c r="B84" i="2"/>
  <c r="D84" i="2" s="1"/>
  <c r="B85" i="2"/>
  <c r="D85" i="2" s="1"/>
  <c r="B86" i="2"/>
  <c r="D86" i="2" s="1"/>
  <c r="B87" i="2"/>
  <c r="D87" i="2" s="1"/>
  <c r="B88" i="2"/>
  <c r="D88" i="2" s="1"/>
  <c r="B89" i="2"/>
  <c r="D89" i="2" s="1"/>
  <c r="B90" i="2"/>
  <c r="D90" i="2" s="1"/>
  <c r="B91" i="2"/>
  <c r="D91" i="2" s="1"/>
  <c r="B92" i="2"/>
  <c r="D92" i="2" s="1"/>
  <c r="B93" i="2"/>
  <c r="D93" i="2" s="1"/>
  <c r="B94" i="2"/>
  <c r="D94" i="2" s="1"/>
  <c r="B95" i="2"/>
  <c r="D95" i="2" s="1"/>
  <c r="B96" i="2"/>
  <c r="D96" i="2" s="1"/>
  <c r="B97" i="2"/>
  <c r="D97" i="2" s="1"/>
  <c r="B98" i="2"/>
  <c r="D98" i="2" s="1"/>
  <c r="B99" i="2"/>
  <c r="D99" i="2" s="1"/>
  <c r="B100" i="2"/>
  <c r="D100" i="2" s="1"/>
  <c r="B101" i="2"/>
  <c r="D101" i="2" s="1"/>
  <c r="B102" i="2"/>
  <c r="D102" i="2" s="1"/>
  <c r="B103" i="2"/>
  <c r="D103" i="2" s="1"/>
  <c r="B104" i="2"/>
  <c r="D104" i="2" s="1"/>
  <c r="B105" i="2"/>
  <c r="D105" i="2" s="1"/>
  <c r="B106" i="2"/>
  <c r="D106" i="2" s="1"/>
  <c r="B107" i="2"/>
  <c r="D107" i="2" s="1"/>
  <c r="B108" i="2"/>
  <c r="D108" i="2" s="1"/>
  <c r="B109" i="2"/>
  <c r="D109" i="2" s="1"/>
  <c r="B110" i="2"/>
  <c r="D110" i="2" s="1"/>
  <c r="B111" i="2"/>
  <c r="D111" i="2" s="1"/>
  <c r="B112" i="2"/>
  <c r="D112" i="2" s="1"/>
  <c r="B113" i="2"/>
  <c r="D113" i="2" s="1"/>
  <c r="B114" i="2"/>
  <c r="D114" i="2" s="1"/>
  <c r="B115" i="2"/>
  <c r="D115" i="2" s="1"/>
  <c r="B2" i="2"/>
  <c r="D2" i="2" s="1"/>
  <c r="F36" i="2" l="1"/>
  <c r="F35" i="2"/>
  <c r="F34" i="2"/>
  <c r="F32" i="2"/>
  <c r="F31" i="2"/>
  <c r="F30" i="2"/>
  <c r="F26" i="2"/>
  <c r="F25" i="2"/>
  <c r="F24" i="2"/>
  <c r="F22" i="2"/>
  <c r="F21" i="2"/>
  <c r="F20" i="2"/>
  <c r="G3" i="3" l="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2" i="3"/>
  <c r="F17" i="2" l="1"/>
  <c r="F16" i="2"/>
  <c r="F15" i="2"/>
  <c r="F13" i="2" l="1"/>
  <c r="F11" i="2"/>
  <c r="F4" i="2" l="1"/>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2"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E5" i="2"/>
</calcChain>
</file>

<file path=xl/sharedStrings.xml><?xml version="1.0" encoding="utf-8"?>
<sst xmlns="http://schemas.openxmlformats.org/spreadsheetml/2006/main" count="311" uniqueCount="198">
  <si>
    <t>Account</t>
  </si>
  <si>
    <t>Account Title</t>
  </si>
  <si>
    <t>Capitalized Pre-Construction Costs</t>
  </si>
  <si>
    <t>Land Cost</t>
  </si>
  <si>
    <t>Plant Licensing</t>
  </si>
  <si>
    <t>Plant Studies</t>
  </si>
  <si>
    <t>Capitalized Direct Costs</t>
  </si>
  <si>
    <t>Structures and Improvements</t>
  </si>
  <si>
    <t>Reactor Island Civil Structures</t>
  </si>
  <si>
    <t xml:space="preserve">Buildings to Support Main Function </t>
  </si>
  <si>
    <t>Reactor System</t>
  </si>
  <si>
    <t>Reactor Components</t>
  </si>
  <si>
    <t>Reactivity Control System Fabrication</t>
  </si>
  <si>
    <t>Control Drums Materials</t>
  </si>
  <si>
    <t>Reflector</t>
  </si>
  <si>
    <t>Shield</t>
  </si>
  <si>
    <t>Main Heat Transport System</t>
  </si>
  <si>
    <t>Reactor Heat Transfer Piping System</t>
  </si>
  <si>
    <t>Heat Exchangers</t>
  </si>
  <si>
    <t>Immediate Heat Exchanger</t>
  </si>
  <si>
    <t>Secondary Heat Exchanger</t>
  </si>
  <si>
    <t>Safety Systems</t>
  </si>
  <si>
    <t>Reactor Instrumentation and Control (I&amp;C)</t>
  </si>
  <si>
    <t>Energy Conversion System </t>
  </si>
  <si>
    <t>Energy Applications</t>
  </si>
  <si>
    <t>Electrical Equipment</t>
  </si>
  <si>
    <t>Initial Fuel Inventory</t>
  </si>
  <si>
    <t>First Core Mining</t>
  </si>
  <si>
    <t>First Core Conversion </t>
  </si>
  <si>
    <t>First Core Enrichment </t>
  </si>
  <si>
    <t>First Core Fuel Assembly Fabrication </t>
  </si>
  <si>
    <t>Fuel Production and Procurement</t>
  </si>
  <si>
    <t>Capitalized Indirect Services Cost</t>
  </si>
  <si>
    <t>Factory &amp; Field Indirect Costs </t>
  </si>
  <si>
    <t>Factory &amp; Construction Supervision </t>
  </si>
  <si>
    <t>Startup Costs</t>
  </si>
  <si>
    <t>Shipping and Transportation Costs</t>
  </si>
  <si>
    <t>Engineering Services</t>
  </si>
  <si>
    <t xml:space="preserve">Capitalized Financial Costs </t>
  </si>
  <si>
    <t>Interest</t>
  </si>
  <si>
    <t xml:space="preserve">Annualized O&amp;M Cost </t>
  </si>
  <si>
    <t>O&amp;M Staff</t>
  </si>
  <si>
    <t>Operators </t>
  </si>
  <si>
    <t>Remote Monitoring Technicians </t>
  </si>
  <si>
    <t>Security Staff </t>
  </si>
  <si>
    <t>Capital Plant Expenditures</t>
  </si>
  <si>
    <t>Annualized Decommissioning Cost</t>
  </si>
  <si>
    <t>Annualized Fuel Cost</t>
  </si>
  <si>
    <t>Refueling Operations</t>
  </si>
  <si>
    <t>Additional Nuclear Fuel</t>
  </si>
  <si>
    <t>Spent Fuel Management</t>
  </si>
  <si>
    <t>Overnight Capital Cost (OCC)</t>
  </si>
  <si>
    <t>OCC ($/kW)</t>
  </si>
  <si>
    <t>OCC Excluding Fuel ($/kW)</t>
  </si>
  <si>
    <t>Total Capital Investment (TCI)</t>
  </si>
  <si>
    <t>TCI ($/kW)</t>
  </si>
  <si>
    <t>Annualized Cost ($/ year)</t>
  </si>
  <si>
    <t>Annualized Cost ($/MWh)</t>
  </si>
  <si>
    <t>Levelized Cost Of Energy (LCOE) ($/MWh)</t>
  </si>
  <si>
    <t>Year</t>
  </si>
  <si>
    <t>Exponent</t>
  </si>
  <si>
    <t>Dollar Year</t>
  </si>
  <si>
    <t>Unit Cost (units)</t>
  </si>
  <si>
    <t>Source</t>
  </si>
  <si>
    <t>Site Permits</t>
  </si>
  <si>
    <t>Fixed Cost ($)</t>
  </si>
  <si>
    <t>Unit Cost ($)</t>
  </si>
  <si>
    <t>The average cost per acre for rural land in 2022 from the US Department of Agriculture</t>
  </si>
  <si>
    <t>Ref</t>
  </si>
  <si>
    <t>Link</t>
  </si>
  <si>
    <t>https://inldigitallibrary.inl.gov/sites/sti/sti/Sort_107010.pdf</t>
  </si>
  <si>
    <t>Data from SMR MHTGRs</t>
  </si>
  <si>
    <t>NGNP project</t>
  </si>
  <si>
    <t>https://art.inl.gov/NGNP/INL%20Documents/Year%202012/Assessment%20of%20High%20Temperature%20Gas-Cooled%20Reactor%20-%20HTGR%20-%20Capital%20and%20Operating%20Costs.pdf</t>
  </si>
  <si>
    <t>MARVEL Project (Labor-adjusted Cost)</t>
  </si>
  <si>
    <t>https://inldigitallibrary.inl.gov/sites/sti/sti/Sort_129862.pdf</t>
  </si>
  <si>
    <t>Notes</t>
  </si>
  <si>
    <t>MARVEL's data were updated</t>
  </si>
  <si>
    <t>Scaling Variable</t>
  </si>
  <si>
    <t>Scaling Variable Ref Value</t>
  </si>
  <si>
    <t>Units</t>
  </si>
  <si>
    <t>$/MWe</t>
  </si>
  <si>
    <t>Land Area</t>
  </si>
  <si>
    <t>MWe</t>
  </si>
  <si>
    <t>$/acres</t>
  </si>
  <si>
    <t>Power MWe</t>
  </si>
  <si>
    <t>Labor</t>
  </si>
  <si>
    <t>Material</t>
  </si>
  <si>
    <t>Equipment</t>
  </si>
  <si>
    <t>General</t>
  </si>
  <si>
    <t>Type</t>
  </si>
  <si>
    <t>Lab and Mat and Equip</t>
  </si>
  <si>
    <t>acres</t>
  </si>
  <si>
    <t>$/m^3</t>
  </si>
  <si>
    <t>Excavation Volume</t>
  </si>
  <si>
    <t>m^3</t>
  </si>
  <si>
    <t>RSMeans software: a tool that primarily provides costs for non-nuclear work
Nuclear Multiplier have been applied to adjust the costs for nuclear-site-related work</t>
  </si>
  <si>
    <t>GORDIAN. (2024). "RSMeans data. 
&amp;
Delene, J. G. and I. Hudson, C. R. (1993). Cost estimate guidelines for advanced nuclear power technologies. United States, Oak Ridge National Lab. (ORNL), Oak Ridge, TN (United States): Medium: ED; Size: 159 p.</t>
  </si>
  <si>
    <t>https://www.rsmeans.com/
&amp;
https://www.osti.gov/biblio/10176857</t>
  </si>
  <si>
    <t>Lab and Equip</t>
  </si>
  <si>
    <t>Reactor Building Slab Roof Volume</t>
  </si>
  <si>
    <t>Control Building Slab Roof Volume</t>
  </si>
  <si>
    <t>Refueling Building Slab Roof Volume</t>
  </si>
  <si>
    <t>Spent Fuel Building Slab Roof Volume</t>
  </si>
  <si>
    <t>Turbine Building Slab Roof Volume</t>
  </si>
  <si>
    <t>Reactor Building Basement Volume</t>
  </si>
  <si>
    <t>Reactor Building Exterior Walls Volume</t>
  </si>
  <si>
    <t>Turbine Building Basement Volume</t>
  </si>
  <si>
    <t>Turbine Building Exterior Wall</t>
  </si>
  <si>
    <t>Control Building Basement Volume</t>
  </si>
  <si>
    <t>Refueling Building Basement Volume</t>
  </si>
  <si>
    <t>Refueling Building Exterior Walls Volume</t>
  </si>
  <si>
    <t>Spent Fuel Building Basement Volume</t>
  </si>
  <si>
    <t>Spent Fuel Building Exterior Walls Volume</t>
  </si>
  <si>
    <t>Site Preparation/ Yard Work</t>
  </si>
  <si>
    <t>Cleaning and Grubbing</t>
  </si>
  <si>
    <t>Stripping Topsoil</t>
  </si>
  <si>
    <t>Excavation</t>
  </si>
  <si>
    <t>Reactor Building Slab Roof</t>
  </si>
  <si>
    <t>Reactor Building Walls</t>
  </si>
  <si>
    <t>Control building</t>
  </si>
  <si>
    <t>Refueling Building Slab Roof</t>
  </si>
  <si>
    <t>Refueling Building Walls</t>
  </si>
  <si>
    <t>Spent Fuel Building Slab Roof</t>
  </si>
  <si>
    <t>Spent Fuel Building Walls</t>
  </si>
  <si>
    <t>Energy Conversion Building Slab Roof</t>
  </si>
  <si>
    <t>Energy Conversion Building Walls</t>
  </si>
  <si>
    <t>Control Building Slab Roof</t>
  </si>
  <si>
    <t>Control Building Walls</t>
  </si>
  <si>
    <t>Refueling Building</t>
  </si>
  <si>
    <t>Spent Fuel Building</t>
  </si>
  <si>
    <t>Level</t>
  </si>
  <si>
    <t>Account Name</t>
  </si>
  <si>
    <t>Energy Conversion Building Basement</t>
  </si>
  <si>
    <t>Refueling Building Basement</t>
  </si>
  <si>
    <t>Plant Permits</t>
  </si>
  <si>
    <t>Reactor Building Basement</t>
  </si>
  <si>
    <t>Main Function Buildings</t>
  </si>
  <si>
    <t>Energy conversion Building</t>
  </si>
  <si>
    <t>Control Building Basement</t>
  </si>
  <si>
    <t>Fuel Management Buildings</t>
  </si>
  <si>
    <t>Spent Fuel Building Basement</t>
  </si>
  <si>
    <t>Reactor Vessel and Accessories</t>
  </si>
  <si>
    <t>Reactor Support</t>
  </si>
  <si>
    <t>Outer Vessel Structure</t>
  </si>
  <si>
    <t>Inner Vessel Structure</t>
  </si>
  <si>
    <t>Reactor Control Devices</t>
  </si>
  <si>
    <t>Reactivity Control System </t>
  </si>
  <si>
    <t>Installation</t>
  </si>
  <si>
    <t>Non-Fuel Core Internals</t>
  </si>
  <si>
    <t>In Vessel Shield Materials</t>
  </si>
  <si>
    <t>Out The Vessel Shield Materials</t>
  </si>
  <si>
    <t>Fluid Circulation Drive System (Pumps)</t>
  </si>
  <si>
    <t>Primary Pumps</t>
  </si>
  <si>
    <t>Secondary Pumps</t>
  </si>
  <si>
    <t>Reactor Cavity Cooling System (Rvacs)</t>
  </si>
  <si>
    <t>Rvacs (Cooling Vessel)</t>
  </si>
  <si>
    <t>Rvacs (Intake Vessel)</t>
  </si>
  <si>
    <t>I&amp;C Baseline Cost</t>
  </si>
  <si>
    <t>I&amp;C Autonomous Control</t>
  </si>
  <si>
    <t>Electricity Generation Systems (Turbines)</t>
  </si>
  <si>
    <t>Other Related Activities</t>
  </si>
  <si>
    <t>Miscellaneous Equipment (Cranes)</t>
  </si>
  <si>
    <t>Pm/Cm Services</t>
  </si>
  <si>
    <r>
      <t>Abou-Jaoude, A., Lohse, C. S., Larsen, L. M., Guaita, N., Trivedi, I., Joseck, F. C., ... &amp; Stein, A. (2024). </t>
    </r>
    <r>
      <rPr>
        <i/>
        <sz val="10"/>
        <color rgb="FF222222"/>
        <rFont val="Arial"/>
        <family val="2"/>
      </rPr>
      <t>Meta-analysis of advanced nuclear reactor cost estimations</t>
    </r>
    <r>
      <rPr>
        <sz val="10"/>
        <color rgb="FF222222"/>
        <rFont val="Arial"/>
        <family val="2"/>
      </rPr>
      <t> (No. INL/RPT-24-77048-Rev001). Idaho National Laboratory (INL), Idaho Falls, ID (United States).</t>
    </r>
  </si>
  <si>
    <r>
      <t xml:space="preserve">Gandrik, A., B. Wallace, L. Demick, S. Melancon and M. Patterson (2011). "Assessment of high temperature gas-cooled reactor (HTGR) capital and operating costs." </t>
    </r>
    <r>
      <rPr>
        <u/>
        <sz val="10"/>
        <color theme="1"/>
        <rFont val="Times New Roman"/>
        <family val="1"/>
      </rPr>
      <t>Idaho National Laboratory, TEV-1196, Idaho Falls, ID</t>
    </r>
    <r>
      <rPr>
        <sz val="10"/>
        <color theme="1"/>
        <rFont val="Times New Roman"/>
        <family val="1"/>
      </rPr>
      <t>.</t>
    </r>
  </si>
  <si>
    <r>
      <t>Hanna, B. N., Gonzaga de Oliveira, R. G., Mohammad Al Dawood, K. A., Patterson, M. D., Abou Jaoude, A., &amp; Garcia, S. (2024). </t>
    </r>
    <r>
      <rPr>
        <i/>
        <sz val="10"/>
        <color rgb="FF222222"/>
        <rFont val="Arial"/>
        <family val="2"/>
      </rPr>
      <t>Technoeconomic Evaluation of Microreactor Using Detailed Bottom-up Estimate</t>
    </r>
    <r>
      <rPr>
        <sz val="10"/>
        <color rgb="FF222222"/>
        <rFont val="Arial"/>
        <family val="2"/>
      </rPr>
      <t> (No. INL/RPT-24-80433-Rev000). Idaho National Laboratory (INL), Idaho Falls, ID (United States).</t>
    </r>
  </si>
  <si>
    <t>Control Building Exterior Walls Volume</t>
  </si>
  <si>
    <t>Emergency Building</t>
  </si>
  <si>
    <t>Emergency and Start-up Power Systems Building</t>
  </si>
  <si>
    <t>Diesel Generator</t>
  </si>
  <si>
    <t>Emergency Building Slab Roof</t>
  </si>
  <si>
    <t>Emergency Building Basement</t>
  </si>
  <si>
    <t>Emergency Building Walls</t>
  </si>
  <si>
    <t>Emergency Building Slab Roof Volume</t>
  </si>
  <si>
    <t>Emergency Building Basement Volume</t>
  </si>
  <si>
    <t>Emergency Building Exterior Walls Volume</t>
  </si>
  <si>
    <t>MWt</t>
  </si>
  <si>
    <t>$/MWt</t>
  </si>
  <si>
    <t>Power MWt</t>
  </si>
  <si>
    <t>MARVEL (for the cost of the diesel generator) 
The exponent is based on the work by Koruoush considering cost scaling from nuclear ad non nuclear power plants. When using the power as scaling variable, the exponent ranges between 0..6 and 0.8 so 0.7 is used here</t>
  </si>
  <si>
    <t>Hanna, B. N., Gonzaga de Oliveira, R. G., Mohammad Al Dawood, K. A., Patterson, M. D., Abou Jaoude, A., &amp; Garcia, S. (2024). Technoeconomic Evaluation of Microreactor Using Detailed Bottom-up Estimate (No. INL/RPT-24-80433-Rev000). Idaho National Laboratory (INL), Idaho Falls, ID (United States).
Stewart, W. R., &amp; Shirvan, K. (2022). Capital cost estimation for advanced nuclear power plants. Renewable and Sustainable Energy Reviews, 155, 111880.</t>
  </si>
  <si>
    <t>https://inldigitallibrary.inl.gov/sites/sti/sti/Sort_129862.pdf
https://www.sciencedirect.com/science/article/pii/S1364032121011473</t>
  </si>
  <si>
    <t>Supply Chain Buildings</t>
  </si>
  <si>
    <t>Radwaste Building</t>
  </si>
  <si>
    <t>Storage Building</t>
  </si>
  <si>
    <t>Storage Building Slab Roof</t>
  </si>
  <si>
    <t>Storage Building Basement</t>
  </si>
  <si>
    <t>Storage Building Walls</t>
  </si>
  <si>
    <t>Radwaste Building Basement</t>
  </si>
  <si>
    <t>Radwaste Building Slab Roof</t>
  </si>
  <si>
    <t>Radwaste Building Walls</t>
  </si>
  <si>
    <t>Storage Building Slab Roof Volume</t>
  </si>
  <si>
    <t>Storage Building Basement Volume</t>
  </si>
  <si>
    <t>Storage Building Exterior Walls Volume</t>
  </si>
  <si>
    <t>Radwaste Building Slab Roof Volume</t>
  </si>
  <si>
    <t>Radwaste Building Basement Volume</t>
  </si>
  <si>
    <t>Radwaste Building Exterior Walls 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</si>
</sst>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0.000"/>
    <numFmt numFmtId="166" formatCode="_(* #,##0.000_);_(* \(#,##0.000\);_(* &quot;-&quot;???_);_(@_)"/>
    <numFmt numFmtId="167" formatCode="0.0"/>
  </numFmts>
  <fonts count="18" x14ac:knownFonts="1">
    <font>
      <sz val="11"/>
      <color theme="1"/>
      <name val="Calibri"/>
      <family val="2"/>
      <scheme val="minor"/>
    </font>
    <font>
      <b/>
      <sz val="10"/>
      <color rgb="FF000000"/>
      <name val="Calibri"/>
      <family val="2"/>
    </font>
    <font>
      <b/>
      <sz val="10"/>
      <color rgb="FF000000"/>
      <name val="Times New Roman"/>
      <family val="2"/>
    </font>
    <font>
      <sz val="10"/>
      <color rgb="FF000000"/>
      <name val="Times New Roman"/>
      <family val="2"/>
    </font>
    <font>
      <sz val="11"/>
      <color theme="1"/>
      <name val="Calibri"/>
      <family val="2"/>
      <scheme val="minor"/>
    </font>
    <font>
      <u/>
      <sz val="11"/>
      <color theme="10"/>
      <name val="Calibri"/>
      <family val="2"/>
      <scheme val="minor"/>
    </font>
    <font>
      <u/>
      <sz val="8"/>
      <color theme="10"/>
      <name val="Calibri"/>
      <family val="2"/>
      <scheme val="minor"/>
    </font>
    <font>
      <b/>
      <sz val="11"/>
      <color theme="1"/>
      <name val="Calibri"/>
      <family val="2"/>
      <scheme val="minor"/>
    </font>
    <font>
      <b/>
      <sz val="10"/>
      <name val="Arial"/>
      <family val="2"/>
    </font>
    <font>
      <sz val="10"/>
      <color rgb="FF000000"/>
      <name val="Times New Roman"/>
      <family val="1"/>
    </font>
    <font>
      <b/>
      <sz val="10"/>
      <color rgb="FF000000"/>
      <name val="Times New Roman"/>
      <family val="1"/>
    </font>
    <font>
      <sz val="10"/>
      <color theme="1"/>
      <name val="Calibri"/>
      <family val="2"/>
      <scheme val="minor"/>
    </font>
    <font>
      <i/>
      <sz val="10"/>
      <color rgb="FF222222"/>
      <name val="Arial"/>
      <family val="2"/>
    </font>
    <font>
      <sz val="10"/>
      <color rgb="FF222222"/>
      <name val="Arial"/>
      <family val="2"/>
    </font>
    <font>
      <sz val="10"/>
      <color theme="1"/>
      <name val="Times New Roman"/>
      <family val="1"/>
    </font>
    <font>
      <u/>
      <sz val="10"/>
      <color theme="1"/>
      <name val="Times New Roman"/>
      <family val="1"/>
    </font>
    <font>
      <sz val="10"/>
      <color rgb="FF212529"/>
      <name val="Helvetica Neue"/>
      <family val="2"/>
    </font>
    <font>
      <sz val="11"/>
      <color rgb="FF000000"/>
      <name val="Aptos Narrow"/>
      <family val="2"/>
    </font>
  </fonts>
  <fills count="6">
    <fill>
      <patternFill patternType="none"/>
    </fill>
    <fill>
      <patternFill patternType="gray125"/>
    </fill>
    <fill>
      <patternFill patternType="solid">
        <fgColor rgb="FFFFFF00"/>
      </patternFill>
    </fill>
    <fill>
      <patternFill patternType="solid">
        <fgColor rgb="FFDAEEF3"/>
      </patternFill>
    </fill>
    <fill>
      <patternFill patternType="solid">
        <fgColor theme="0" tint="-0.14999847407452621"/>
        <bgColor indexed="64"/>
      </patternFill>
    </fill>
    <fill>
      <patternFill patternType="solid">
        <fgColor rgb="FFDAEEF3"/>
        <bgColor indexed="64"/>
      </patternFill>
    </fill>
  </fills>
  <borders count="4">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style="thin">
        <color auto="1"/>
      </bottom>
      <diagonal/>
    </border>
  </borders>
  <cellStyleXfs count="4">
    <xf numFmtId="0" fontId="0" fillId="0" borderId="0"/>
    <xf numFmtId="43" fontId="4" fillId="0" borderId="0" applyFont="0" applyFill="0" applyBorder="0" applyAlignment="0" applyProtection="0"/>
    <xf numFmtId="0" fontId="5" fillId="0" borderId="0" applyNumberFormat="0" applyFill="0" applyBorder="0" applyAlignment="0" applyProtection="0"/>
    <xf numFmtId="0" fontId="4" fillId="0" borderId="0"/>
  </cellStyleXfs>
  <cellXfs count="65">
    <xf numFmtId="0" fontId="0" fillId="0" borderId="0" xfId="0"/>
    <xf numFmtId="0" fontId="1" fillId="2" borderId="1" xfId="0" applyFont="1" applyFill="1" applyBorder="1" applyAlignment="1">
      <alignment horizontal="left" wrapText="1"/>
    </xf>
    <xf numFmtId="0" fontId="1" fillId="2" borderId="1" xfId="0" applyFont="1" applyFill="1" applyBorder="1" applyAlignment="1">
      <alignment horizontal="left"/>
    </xf>
    <xf numFmtId="164" fontId="0" fillId="0" borderId="0" xfId="1" applyNumberFormat="1" applyFont="1"/>
    <xf numFmtId="0" fontId="7" fillId="0" borderId="0" xfId="0" applyFont="1" applyAlignment="1">
      <alignment horizontal="center"/>
    </xf>
    <xf numFmtId="0" fontId="8" fillId="0" borderId="0" xfId="0" applyFont="1"/>
    <xf numFmtId="165" fontId="0" fillId="0" borderId="0" xfId="0" applyNumberFormat="1" applyAlignment="1">
      <alignment horizontal="center"/>
    </xf>
    <xf numFmtId="165" fontId="0" fillId="0" borderId="0" xfId="0" applyNumberFormat="1"/>
    <xf numFmtId="0" fontId="7" fillId="0" borderId="0" xfId="0" applyFont="1"/>
    <xf numFmtId="3" fontId="1" fillId="2" borderId="1" xfId="0" applyNumberFormat="1" applyFont="1" applyFill="1" applyBorder="1" applyAlignment="1">
      <alignment horizontal="left" wrapText="1"/>
    </xf>
    <xf numFmtId="3" fontId="2" fillId="3" borderId="1" xfId="0" applyNumberFormat="1" applyFont="1" applyFill="1" applyBorder="1" applyAlignment="1">
      <alignment horizontal="left"/>
    </xf>
    <xf numFmtId="3" fontId="2" fillId="3" borderId="1" xfId="0" applyNumberFormat="1" applyFont="1" applyFill="1" applyBorder="1" applyAlignment="1">
      <alignment horizontal="left" wrapText="1"/>
    </xf>
    <xf numFmtId="164" fontId="0" fillId="4" borderId="1" xfId="1" applyNumberFormat="1" applyFont="1" applyFill="1" applyBorder="1" applyAlignment="1"/>
    <xf numFmtId="0" fontId="0" fillId="0" borderId="1" xfId="0" applyBorder="1" applyAlignment="1">
      <alignment horizontal="left"/>
    </xf>
    <xf numFmtId="0" fontId="0" fillId="0" borderId="1" xfId="0" applyBorder="1"/>
    <xf numFmtId="0" fontId="2" fillId="3" borderId="1" xfId="0" applyFont="1" applyFill="1" applyBorder="1" applyAlignment="1">
      <alignment horizontal="left" wrapText="1"/>
    </xf>
    <xf numFmtId="0" fontId="2" fillId="3" borderId="1" xfId="0" applyFont="1" applyFill="1" applyBorder="1" applyAlignment="1">
      <alignment horizontal="left"/>
    </xf>
    <xf numFmtId="0" fontId="9" fillId="0" borderId="1" xfId="0" applyFont="1" applyBorder="1" applyAlignment="1">
      <alignment horizontal="left" wrapText="1"/>
    </xf>
    <xf numFmtId="0" fontId="5" fillId="0" borderId="1" xfId="2" applyBorder="1" applyAlignment="1">
      <alignment horizontal="left" vertical="center"/>
    </xf>
    <xf numFmtId="0" fontId="3" fillId="0" borderId="1" xfId="0" applyFont="1" applyBorder="1" applyAlignment="1">
      <alignment horizontal="left" wrapText="1"/>
    </xf>
    <xf numFmtId="164" fontId="0" fillId="0" borderId="1" xfId="1" applyNumberFormat="1" applyFont="1" applyBorder="1"/>
    <xf numFmtId="0" fontId="10" fillId="0" borderId="1" xfId="0" applyFont="1" applyBorder="1" applyAlignment="1">
      <alignment horizontal="left"/>
    </xf>
    <xf numFmtId="0" fontId="2" fillId="0" borderId="1" xfId="0" applyFont="1" applyBorder="1" applyAlignment="1">
      <alignment horizontal="left"/>
    </xf>
    <xf numFmtId="0" fontId="9" fillId="0" borderId="1" xfId="0" applyFont="1" applyBorder="1" applyAlignment="1">
      <alignment horizontal="left"/>
    </xf>
    <xf numFmtId="0" fontId="3" fillId="0" borderId="1" xfId="0" applyFont="1" applyBorder="1" applyAlignment="1">
      <alignment horizontal="left"/>
    </xf>
    <xf numFmtId="167" fontId="9" fillId="0" borderId="1" xfId="0" applyNumberFormat="1" applyFont="1" applyBorder="1" applyAlignment="1">
      <alignment horizontal="left"/>
    </xf>
    <xf numFmtId="3" fontId="3" fillId="3" borderId="1" xfId="0" applyNumberFormat="1" applyFont="1" applyFill="1" applyBorder="1" applyAlignment="1">
      <alignment horizontal="left" wrapText="1"/>
    </xf>
    <xf numFmtId="0" fontId="3" fillId="3" borderId="1" xfId="0" applyFont="1" applyFill="1" applyBorder="1" applyAlignment="1">
      <alignment horizontal="left" wrapText="1"/>
    </xf>
    <xf numFmtId="0" fontId="7" fillId="0" borderId="0" xfId="0" applyFont="1" applyAlignment="1">
      <alignment wrapText="1"/>
    </xf>
    <xf numFmtId="3" fontId="9" fillId="3" borderId="1" xfId="0" applyNumberFormat="1" applyFont="1" applyFill="1" applyBorder="1" applyAlignment="1">
      <alignment horizontal="left" wrapText="1"/>
    </xf>
    <xf numFmtId="0" fontId="9" fillId="0" borderId="1" xfId="0" applyFont="1" applyBorder="1" applyAlignment="1">
      <alignment vertical="center" wrapText="1"/>
    </xf>
    <xf numFmtId="0" fontId="9" fillId="0" borderId="2" xfId="0" applyFont="1" applyBorder="1" applyAlignment="1">
      <alignment vertical="center" wrapText="1"/>
    </xf>
    <xf numFmtId="0" fontId="9" fillId="5" borderId="2" xfId="0" applyFont="1" applyFill="1" applyBorder="1" applyAlignment="1">
      <alignment vertical="center" wrapText="1"/>
    </xf>
    <xf numFmtId="0" fontId="9" fillId="0" borderId="2" xfId="0" applyFont="1" applyBorder="1" applyAlignment="1">
      <alignment vertical="center"/>
    </xf>
    <xf numFmtId="0" fontId="9" fillId="5" borderId="2" xfId="0" applyFont="1" applyFill="1" applyBorder="1" applyAlignment="1">
      <alignment vertical="center"/>
    </xf>
    <xf numFmtId="164" fontId="11" fillId="4" borderId="1" xfId="1" applyNumberFormat="1" applyFont="1" applyFill="1" applyBorder="1" applyAlignment="1"/>
    <xf numFmtId="43" fontId="11" fillId="0" borderId="1" xfId="1" applyFont="1" applyBorder="1" applyAlignment="1">
      <alignment horizontal="left"/>
    </xf>
    <xf numFmtId="0" fontId="11" fillId="0" borderId="1" xfId="0" applyFont="1" applyBorder="1" applyAlignment="1">
      <alignment horizontal="left"/>
    </xf>
    <xf numFmtId="164" fontId="11" fillId="4" borderId="1" xfId="1" applyNumberFormat="1" applyFont="1" applyFill="1" applyBorder="1"/>
    <xf numFmtId="0" fontId="11" fillId="4" borderId="1" xfId="0" applyFont="1" applyFill="1" applyBorder="1" applyAlignment="1">
      <alignment horizontal="left"/>
    </xf>
    <xf numFmtId="0" fontId="11" fillId="0" borderId="1" xfId="0" applyFont="1" applyBorder="1" applyAlignment="1">
      <alignment horizontal="left" wrapText="1"/>
    </xf>
    <xf numFmtId="164" fontId="11" fillId="0" borderId="1" xfId="1" applyNumberFormat="1" applyFont="1" applyBorder="1" applyAlignment="1">
      <alignment horizontal="right"/>
    </xf>
    <xf numFmtId="0" fontId="14" fillId="0" borderId="1" xfId="0" applyFont="1" applyBorder="1" applyAlignment="1">
      <alignment horizontal="left" wrapText="1"/>
    </xf>
    <xf numFmtId="164" fontId="11" fillId="4" borderId="1" xfId="1" applyNumberFormat="1" applyFont="1" applyFill="1" applyBorder="1" applyAlignment="1">
      <alignment wrapText="1"/>
    </xf>
    <xf numFmtId="0" fontId="11" fillId="0" borderId="1" xfId="0" quotePrefix="1" applyFont="1" applyBorder="1" applyAlignment="1">
      <alignment horizontal="left"/>
    </xf>
    <xf numFmtId="164" fontId="11" fillId="0" borderId="1" xfId="1" applyNumberFormat="1" applyFont="1" applyFill="1" applyBorder="1" applyAlignment="1"/>
    <xf numFmtId="166" fontId="11" fillId="0" borderId="1" xfId="0" applyNumberFormat="1" applyFont="1" applyBorder="1"/>
    <xf numFmtId="0" fontId="11" fillId="0" borderId="1" xfId="0" applyFont="1" applyBorder="1"/>
    <xf numFmtId="0" fontId="11" fillId="0" borderId="1" xfId="0" applyFont="1" applyBorder="1" applyAlignment="1">
      <alignment wrapText="1"/>
    </xf>
    <xf numFmtId="164" fontId="11" fillId="0" borderId="1" xfId="1" applyNumberFormat="1" applyFont="1" applyBorder="1"/>
    <xf numFmtId="0" fontId="16" fillId="0" borderId="1" xfId="0" applyFont="1" applyBorder="1"/>
    <xf numFmtId="164" fontId="11" fillId="0" borderId="1" xfId="1" applyNumberFormat="1" applyFont="1" applyBorder="1" applyAlignment="1">
      <alignment wrapText="1"/>
    </xf>
    <xf numFmtId="0" fontId="11" fillId="0" borderId="0" xfId="0" applyFont="1"/>
    <xf numFmtId="0" fontId="11" fillId="0" borderId="0" xfId="0" applyFont="1" applyAlignment="1">
      <alignment wrapText="1"/>
    </xf>
    <xf numFmtId="0" fontId="11" fillId="0" borderId="0" xfId="0" applyFont="1" applyAlignment="1">
      <alignment horizontal="left" wrapText="1"/>
    </xf>
    <xf numFmtId="3" fontId="17" fillId="0" borderId="3" xfId="0" applyNumberFormat="1" applyFont="1" applyBorder="1"/>
    <xf numFmtId="0" fontId="5" fillId="0" borderId="1" xfId="2" applyBorder="1" applyAlignment="1">
      <alignment wrapText="1"/>
    </xf>
    <xf numFmtId="0" fontId="14" fillId="0" borderId="1" xfId="0" applyFont="1" applyBorder="1" applyAlignment="1">
      <alignment horizontal="left" vertical="center" wrapText="1"/>
    </xf>
    <xf numFmtId="0" fontId="11" fillId="0" borderId="1" xfId="0" applyFont="1" applyBorder="1" applyAlignment="1">
      <alignment horizontal="left" wrapText="1"/>
    </xf>
    <xf numFmtId="0" fontId="5" fillId="0" borderId="1" xfId="2" applyBorder="1" applyAlignment="1">
      <alignment horizontal="left" vertical="center" wrapText="1"/>
    </xf>
    <xf numFmtId="0" fontId="5" fillId="0" borderId="1" xfId="2" applyBorder="1" applyAlignment="1">
      <alignment horizontal="left" vertical="center"/>
    </xf>
    <xf numFmtId="3" fontId="2" fillId="3" borderId="1" xfId="0" applyNumberFormat="1" applyFont="1" applyFill="1" applyBorder="1" applyAlignment="1">
      <alignment horizontal="left" wrapText="1"/>
    </xf>
    <xf numFmtId="0" fontId="2" fillId="3" borderId="1" xfId="0" applyFont="1" applyFill="1" applyBorder="1" applyAlignment="1">
      <alignment horizontal="left" wrapText="1"/>
    </xf>
    <xf numFmtId="0" fontId="6" fillId="0" borderId="1" xfId="2" applyFont="1" applyBorder="1" applyAlignment="1">
      <alignment horizontal="left"/>
    </xf>
    <xf numFmtId="3" fontId="17" fillId="0" borderId="0" xfId="0" applyNumberFormat="1" applyFont="1" applyBorder="1"/>
  </cellXfs>
  <cellStyles count="4">
    <cellStyle name="Comma" xfId="1" builtinId="3"/>
    <cellStyle name="Hyperlink" xfId="2" builtinId="8"/>
    <cellStyle name="Normal" xfId="0" builtinId="0"/>
    <cellStyle name="Normal 2 5" xfId="3" xr:uid="{D5427F60-54E8-014E-9224-5454BAE094F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inldigitallibrary.inl.gov/sites/sti/sti/Sort_129862.pdf" TargetMode="External"/><Relationship Id="rId1" Type="http://schemas.openxmlformats.org/officeDocument/2006/relationships/hyperlink" Target="https://inldigitallibrary.inl.gov/sites/sti/sti/Sort_10701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30BDA-7164-B946-A942-FFAE4F744BBA}">
  <dimension ref="A1:W125"/>
  <sheetViews>
    <sheetView tabSelected="1" topLeftCell="C42" zoomScale="183" workbookViewId="0">
      <selection activeCell="E48" sqref="E48"/>
    </sheetView>
  </sheetViews>
  <sheetFormatPr baseColWidth="10" defaultRowHeight="15" x14ac:dyDescent="0.2"/>
  <cols>
    <col min="1" max="1" width="7.6640625" style="52" customWidth="1"/>
    <col min="2" max="2" width="4.83203125" style="52" customWidth="1"/>
    <col min="3" max="3" width="26" style="52" customWidth="1"/>
    <col min="4" max="4" width="41.83203125" style="54" customWidth="1"/>
    <col min="5" max="5" width="11.33203125" style="52" customWidth="1"/>
    <col min="6" max="6" width="10.83203125" style="52" customWidth="1"/>
    <col min="7" max="7" width="13.33203125" style="52" customWidth="1"/>
    <col min="8" max="8" width="22.1640625" style="52" customWidth="1"/>
    <col min="9" max="9" width="11.5" style="52" customWidth="1"/>
    <col min="10" max="10" width="7.33203125" style="52" customWidth="1"/>
    <col min="11" max="11" width="7.6640625" style="52" customWidth="1"/>
    <col min="12" max="12" width="5.6640625" style="52" customWidth="1"/>
    <col min="13" max="13" width="19.33203125" style="52" customWidth="1"/>
    <col min="14" max="14" width="38.1640625" style="52" customWidth="1"/>
    <col min="15" max="15" width="44.83203125" style="52" customWidth="1"/>
    <col min="16" max="16" width="49.5" customWidth="1"/>
    <col min="17" max="17" width="25.1640625" customWidth="1"/>
  </cols>
  <sheetData>
    <row r="1" spans="1:17" s="28" customFormat="1" ht="46" thickBot="1" x14ac:dyDescent="0.25">
      <c r="A1" s="1" t="s">
        <v>0</v>
      </c>
      <c r="B1" s="9" t="s">
        <v>131</v>
      </c>
      <c r="C1" s="1" t="s">
        <v>132</v>
      </c>
      <c r="D1" s="9" t="s">
        <v>1</v>
      </c>
      <c r="E1" s="1" t="s">
        <v>65</v>
      </c>
      <c r="F1" s="1" t="s">
        <v>66</v>
      </c>
      <c r="G1" s="1" t="s">
        <v>62</v>
      </c>
      <c r="H1" s="2" t="s">
        <v>78</v>
      </c>
      <c r="I1" s="1" t="s">
        <v>79</v>
      </c>
      <c r="J1" s="1" t="s">
        <v>80</v>
      </c>
      <c r="K1" s="1" t="s">
        <v>60</v>
      </c>
      <c r="L1" s="1" t="s">
        <v>61</v>
      </c>
      <c r="M1" s="1" t="s">
        <v>90</v>
      </c>
      <c r="N1" s="1" t="s">
        <v>63</v>
      </c>
      <c r="O1" s="1" t="s">
        <v>68</v>
      </c>
      <c r="P1" s="1" t="s">
        <v>69</v>
      </c>
      <c r="Q1" s="1" t="s">
        <v>76</v>
      </c>
    </row>
    <row r="2" spans="1:17" s="8" customFormat="1" ht="16" thickBot="1" x14ac:dyDescent="0.25">
      <c r="A2" s="16">
        <v>10</v>
      </c>
      <c r="B2" s="10">
        <f>IF(ISNUMBER(A2),
    IF(AND(A2=INT(A2), MOD(A2, 10) = 0), 0,
        IF(AND(A2=INT(A2), LEN(A2)=2), 1,
            IF(AND(A2=INT(A2), LEN(A2)=3), 2,
                LEN(A2) - FIND(".", A2) + 2)
        )
    ),
"")</f>
        <v>0</v>
      </c>
      <c r="C2" s="26" t="s">
        <v>2</v>
      </c>
      <c r="D2" s="29" t="str">
        <f>REPT("   ", B2*2) &amp; C2</f>
        <v>Capitalized Pre-Construction Costs</v>
      </c>
      <c r="E2" s="10"/>
      <c r="F2" s="10"/>
      <c r="G2" s="10"/>
      <c r="H2" s="10"/>
      <c r="I2" s="10"/>
      <c r="J2" s="10"/>
      <c r="K2" s="10"/>
      <c r="L2" s="10"/>
      <c r="M2" s="10"/>
      <c r="N2" s="11"/>
      <c r="O2" s="10"/>
      <c r="P2" s="10"/>
      <c r="Q2" s="10"/>
    </row>
    <row r="3" spans="1:17" ht="31" thickBot="1" x14ac:dyDescent="0.25">
      <c r="A3" s="21">
        <v>11</v>
      </c>
      <c r="B3" s="10">
        <f t="shared" ref="B3:B80" si="0">IF(ISNUMBER(A3),
    IF(AND(A3=INT(A3), MOD(A3, 10) = 0), 0,
        IF(AND(A3=INT(A3), LEN(A3)=2), 1,
            IF(AND(A3=INT(A3), LEN(A3)=3), 2,
                LEN(A3) - FIND(".", A3) + 2)
        )
    ),
"")</f>
        <v>1</v>
      </c>
      <c r="C3" s="17" t="s">
        <v>3</v>
      </c>
      <c r="D3" s="29" t="str">
        <f t="shared" ref="D3:D80" si="1">REPT("   ", B3*2) &amp; C3</f>
        <v xml:space="preserve">      Land Cost</v>
      </c>
      <c r="E3" s="35"/>
      <c r="F3" s="36">
        <v>3800</v>
      </c>
      <c r="G3" s="37" t="s">
        <v>84</v>
      </c>
      <c r="H3" s="37" t="s">
        <v>82</v>
      </c>
      <c r="I3" s="38"/>
      <c r="J3" s="37" t="s">
        <v>92</v>
      </c>
      <c r="K3" s="39"/>
      <c r="L3" s="37">
        <v>2022</v>
      </c>
      <c r="M3" s="37" t="s">
        <v>89</v>
      </c>
      <c r="N3" s="40" t="s">
        <v>67</v>
      </c>
      <c r="O3" s="58" t="s">
        <v>164</v>
      </c>
      <c r="P3" s="63" t="s">
        <v>70</v>
      </c>
      <c r="Q3" s="14"/>
    </row>
    <row r="4" spans="1:17" ht="16" thickBot="1" x14ac:dyDescent="0.25">
      <c r="A4" s="21">
        <v>12</v>
      </c>
      <c r="B4" s="10">
        <f t="shared" si="0"/>
        <v>1</v>
      </c>
      <c r="C4" s="17" t="s">
        <v>64</v>
      </c>
      <c r="D4" s="29" t="str">
        <f t="shared" si="1"/>
        <v xml:space="preserve">      Site Permits</v>
      </c>
      <c r="E4" s="35"/>
      <c r="F4" s="36">
        <f>10.03*1000</f>
        <v>10030</v>
      </c>
      <c r="G4" s="37" t="s">
        <v>81</v>
      </c>
      <c r="H4" s="37" t="s">
        <v>85</v>
      </c>
      <c r="I4" s="38"/>
      <c r="J4" s="37" t="s">
        <v>83</v>
      </c>
      <c r="K4" s="39"/>
      <c r="L4" s="37">
        <v>2022</v>
      </c>
      <c r="M4" s="37" t="s">
        <v>86</v>
      </c>
      <c r="N4" s="40" t="s">
        <v>71</v>
      </c>
      <c r="O4" s="58"/>
      <c r="P4" s="63"/>
      <c r="Q4" s="14"/>
    </row>
    <row r="5" spans="1:17" ht="16" thickBot="1" x14ac:dyDescent="0.25">
      <c r="A5" s="21">
        <v>13</v>
      </c>
      <c r="B5" s="10">
        <f t="shared" si="0"/>
        <v>1</v>
      </c>
      <c r="C5" s="17" t="s">
        <v>4</v>
      </c>
      <c r="D5" s="29" t="str">
        <f t="shared" si="1"/>
        <v xml:space="preserve">      Plant Licensing</v>
      </c>
      <c r="E5" s="41">
        <f>50*1000000</f>
        <v>50000000</v>
      </c>
      <c r="F5" s="38"/>
      <c r="G5" s="38"/>
      <c r="H5" s="35"/>
      <c r="I5" s="38"/>
      <c r="J5" s="39"/>
      <c r="K5" s="39"/>
      <c r="L5" s="37">
        <v>2009</v>
      </c>
      <c r="M5" s="37" t="s">
        <v>86</v>
      </c>
      <c r="N5" s="42" t="s">
        <v>72</v>
      </c>
      <c r="O5" s="58" t="s">
        <v>165</v>
      </c>
      <c r="P5" s="63" t="s">
        <v>73</v>
      </c>
      <c r="Q5" s="14"/>
    </row>
    <row r="6" spans="1:17" ht="16" thickBot="1" x14ac:dyDescent="0.25">
      <c r="A6" s="21">
        <v>14</v>
      </c>
      <c r="B6" s="10">
        <f t="shared" si="0"/>
        <v>1</v>
      </c>
      <c r="C6" s="17" t="s">
        <v>135</v>
      </c>
      <c r="D6" s="29" t="str">
        <f t="shared" si="1"/>
        <v xml:space="preserve">      Plant Permits</v>
      </c>
      <c r="E6" s="41">
        <v>3000000</v>
      </c>
      <c r="F6" s="38"/>
      <c r="G6" s="38"/>
      <c r="H6" s="35"/>
      <c r="I6" s="38"/>
      <c r="J6" s="39"/>
      <c r="K6" s="39"/>
      <c r="L6" s="37">
        <v>2009</v>
      </c>
      <c r="M6" s="37" t="s">
        <v>86</v>
      </c>
      <c r="N6" s="42" t="s">
        <v>72</v>
      </c>
      <c r="O6" s="58"/>
      <c r="P6" s="63"/>
      <c r="Q6" s="14"/>
    </row>
    <row r="7" spans="1:17" ht="89" thickBot="1" x14ac:dyDescent="0.25">
      <c r="A7" s="21">
        <v>15</v>
      </c>
      <c r="B7" s="10">
        <f t="shared" si="0"/>
        <v>1</v>
      </c>
      <c r="C7" s="17" t="s">
        <v>5</v>
      </c>
      <c r="D7" s="29" t="str">
        <f t="shared" si="1"/>
        <v xml:space="preserve">      Plant Studies</v>
      </c>
      <c r="E7" s="41">
        <v>5210451</v>
      </c>
      <c r="F7" s="38"/>
      <c r="G7" s="38"/>
      <c r="H7" s="35"/>
      <c r="I7" s="38"/>
      <c r="J7" s="39"/>
      <c r="K7" s="39"/>
      <c r="L7" s="37">
        <v>2024</v>
      </c>
      <c r="M7" s="37" t="s">
        <v>86</v>
      </c>
      <c r="N7" s="40" t="s">
        <v>74</v>
      </c>
      <c r="O7" s="40" t="s">
        <v>166</v>
      </c>
      <c r="P7" s="14" t="s">
        <v>75</v>
      </c>
      <c r="Q7" s="13" t="s">
        <v>77</v>
      </c>
    </row>
    <row r="8" spans="1:17" ht="16" thickBot="1" x14ac:dyDescent="0.25">
      <c r="A8" s="15">
        <v>20</v>
      </c>
      <c r="B8" s="10">
        <f t="shared" si="0"/>
        <v>0</v>
      </c>
      <c r="C8" s="27" t="s">
        <v>6</v>
      </c>
      <c r="D8" s="29" t="str">
        <f t="shared" si="1"/>
        <v>Capitalized Direct Costs</v>
      </c>
      <c r="E8" s="15"/>
      <c r="F8" s="15"/>
      <c r="G8" s="15"/>
      <c r="H8" s="16"/>
      <c r="I8" s="15"/>
      <c r="J8" s="15"/>
      <c r="K8" s="15"/>
      <c r="L8" s="15"/>
      <c r="M8" s="15"/>
      <c r="N8" s="15"/>
      <c r="O8" s="15"/>
      <c r="P8" s="15"/>
      <c r="Q8" s="15"/>
    </row>
    <row r="9" spans="1:17" ht="16" thickBot="1" x14ac:dyDescent="0.25">
      <c r="A9" s="22">
        <v>21</v>
      </c>
      <c r="B9" s="10">
        <f t="shared" si="0"/>
        <v>1</v>
      </c>
      <c r="C9" s="19" t="s">
        <v>7</v>
      </c>
      <c r="D9" s="29" t="str">
        <f t="shared" si="1"/>
        <v xml:space="preserve">      Structures and Improvements</v>
      </c>
      <c r="E9" s="35"/>
      <c r="F9" s="35"/>
      <c r="G9" s="35"/>
      <c r="H9" s="35"/>
      <c r="I9" s="35"/>
      <c r="J9" s="35"/>
      <c r="K9" s="35"/>
      <c r="L9" s="35"/>
      <c r="M9" s="35"/>
      <c r="N9" s="43"/>
      <c r="O9" s="35"/>
      <c r="P9" s="12"/>
      <c r="Q9" s="14"/>
    </row>
    <row r="10" spans="1:17" ht="16" thickBot="1" x14ac:dyDescent="0.25">
      <c r="A10" s="23">
        <v>211</v>
      </c>
      <c r="B10" s="10">
        <f t="shared" si="0"/>
        <v>2</v>
      </c>
      <c r="C10" s="17" t="s">
        <v>114</v>
      </c>
      <c r="D10" s="29" t="str">
        <f t="shared" si="1"/>
        <v xml:space="preserve">            Site Preparation/ Yard Work</v>
      </c>
      <c r="E10" s="35"/>
      <c r="F10" s="35"/>
      <c r="G10" s="35"/>
      <c r="H10" s="35"/>
      <c r="I10" s="35"/>
      <c r="J10" s="35"/>
      <c r="K10" s="35"/>
      <c r="L10" s="35"/>
      <c r="M10" s="35"/>
      <c r="N10" s="43"/>
      <c r="O10" s="35"/>
      <c r="P10" s="12"/>
      <c r="Q10" s="14"/>
    </row>
    <row r="11" spans="1:17" ht="16" thickBot="1" x14ac:dyDescent="0.25">
      <c r="A11" s="25">
        <v>211.1</v>
      </c>
      <c r="B11" s="10">
        <f t="shared" si="0"/>
        <v>3</v>
      </c>
      <c r="C11" s="17" t="s">
        <v>115</v>
      </c>
      <c r="D11" s="29" t="str">
        <f t="shared" si="1"/>
        <v xml:space="preserve">                  Cleaning and Grubbing</v>
      </c>
      <c r="E11" s="35"/>
      <c r="F11" s="36">
        <f>4408.18*1.33</f>
        <v>5862.8794000000007</v>
      </c>
      <c r="G11" s="37" t="s">
        <v>84</v>
      </c>
      <c r="H11" s="37" t="s">
        <v>82</v>
      </c>
      <c r="I11" s="35"/>
      <c r="J11" s="37" t="s">
        <v>92</v>
      </c>
      <c r="K11" s="35"/>
      <c r="L11" s="37">
        <v>2024</v>
      </c>
      <c r="M11" s="44" t="s">
        <v>99</v>
      </c>
      <c r="N11" s="57" t="s">
        <v>96</v>
      </c>
      <c r="O11" s="58" t="s">
        <v>97</v>
      </c>
      <c r="P11" s="59" t="s">
        <v>98</v>
      </c>
      <c r="Q11" s="14"/>
    </row>
    <row r="12" spans="1:17" ht="16" thickBot="1" x14ac:dyDescent="0.25">
      <c r="A12" s="23">
        <v>211.2</v>
      </c>
      <c r="B12" s="10">
        <f>IF(ISNUMBER(A12),
    IF(AND(A12=INT(A12), MOD(A12, 10) = 0), 0,
        IF(AND(A12=INT(A12), LEN(A12)=2), 1,
            IF(AND(A12=INT(A12), LEN(A12)=3), 2,
                LEN(A12) - FIND(".", A12) + 2)
        )
    ),
"")</f>
        <v>3</v>
      </c>
      <c r="C12" s="17" t="s">
        <v>116</v>
      </c>
      <c r="D12" s="29" t="str">
        <f t="shared" si="1"/>
        <v xml:space="preserve">                  Stripping Topsoil</v>
      </c>
      <c r="E12" s="35"/>
      <c r="F12" s="36">
        <f>2565.2*1.33</f>
        <v>3411.7159999999999</v>
      </c>
      <c r="G12" s="37" t="s">
        <v>84</v>
      </c>
      <c r="H12" s="37" t="s">
        <v>82</v>
      </c>
      <c r="I12" s="35"/>
      <c r="J12" s="37" t="s">
        <v>92</v>
      </c>
      <c r="K12" s="35"/>
      <c r="L12" s="37">
        <v>2024</v>
      </c>
      <c r="M12" s="44" t="s">
        <v>99</v>
      </c>
      <c r="N12" s="57"/>
      <c r="O12" s="58"/>
      <c r="P12" s="60"/>
      <c r="Q12" s="14"/>
    </row>
    <row r="13" spans="1:17" ht="16" thickBot="1" x14ac:dyDescent="0.25">
      <c r="A13" s="23">
        <v>211.3</v>
      </c>
      <c r="B13" s="10">
        <f t="shared" si="0"/>
        <v>3</v>
      </c>
      <c r="C13" s="17" t="s">
        <v>117</v>
      </c>
      <c r="D13" s="29" t="str">
        <f t="shared" si="1"/>
        <v xml:space="preserve">                  Excavation</v>
      </c>
      <c r="E13" s="35"/>
      <c r="F13" s="36">
        <f>22.86*1.4</f>
        <v>32.003999999999998</v>
      </c>
      <c r="G13" s="37" t="s">
        <v>93</v>
      </c>
      <c r="H13" s="37" t="s">
        <v>94</v>
      </c>
      <c r="I13" s="35"/>
      <c r="J13" s="37" t="s">
        <v>95</v>
      </c>
      <c r="K13" s="35"/>
      <c r="L13" s="37">
        <v>2024</v>
      </c>
      <c r="M13" s="44" t="s">
        <v>99</v>
      </c>
      <c r="N13" s="57"/>
      <c r="O13" s="58"/>
      <c r="P13" s="60"/>
      <c r="Q13" s="14"/>
    </row>
    <row r="14" spans="1:17" ht="16" thickBot="1" x14ac:dyDescent="0.25">
      <c r="A14" s="23">
        <v>212</v>
      </c>
      <c r="B14" s="10">
        <f t="shared" si="0"/>
        <v>2</v>
      </c>
      <c r="C14" s="17" t="s">
        <v>8</v>
      </c>
      <c r="D14" s="29" t="str">
        <f t="shared" si="1"/>
        <v xml:space="preserve">            Reactor Island Civil Structures</v>
      </c>
      <c r="E14" s="35"/>
      <c r="F14" s="35"/>
      <c r="G14" s="35"/>
      <c r="H14" s="35"/>
      <c r="I14" s="35"/>
      <c r="J14" s="35"/>
      <c r="K14" s="35"/>
      <c r="L14" s="37"/>
      <c r="M14" s="35"/>
      <c r="N14" s="40"/>
      <c r="O14" s="37"/>
      <c r="P14" s="14"/>
      <c r="Q14" s="14"/>
    </row>
    <row r="15" spans="1:17" ht="31" thickBot="1" x14ac:dyDescent="0.25">
      <c r="A15" s="24">
        <v>212.1</v>
      </c>
      <c r="B15" s="10">
        <f t="shared" si="0"/>
        <v>3</v>
      </c>
      <c r="C15" s="19" t="s">
        <v>118</v>
      </c>
      <c r="D15" s="29" t="str">
        <f t="shared" si="1"/>
        <v xml:space="preserve">                  Reactor Building Slab Roof</v>
      </c>
      <c r="E15" s="35"/>
      <c r="F15" s="36">
        <f>1200 *1.53</f>
        <v>1836</v>
      </c>
      <c r="G15" s="37" t="s">
        <v>93</v>
      </c>
      <c r="H15" s="40" t="s">
        <v>100</v>
      </c>
      <c r="I15" s="35"/>
      <c r="J15" s="37" t="s">
        <v>95</v>
      </c>
      <c r="K15" s="35"/>
      <c r="L15" s="37">
        <v>2024</v>
      </c>
      <c r="M15" s="37" t="s">
        <v>91</v>
      </c>
      <c r="N15" s="57" t="s">
        <v>96</v>
      </c>
      <c r="O15" s="58" t="s">
        <v>97</v>
      </c>
      <c r="P15" s="59" t="s">
        <v>98</v>
      </c>
      <c r="Q15" s="14"/>
    </row>
    <row r="16" spans="1:17" ht="31" thickBot="1" x14ac:dyDescent="0.25">
      <c r="A16" s="24">
        <v>212.2</v>
      </c>
      <c r="B16" s="10">
        <f t="shared" si="0"/>
        <v>3</v>
      </c>
      <c r="C16" s="19" t="s">
        <v>136</v>
      </c>
      <c r="D16" s="29" t="str">
        <f t="shared" si="1"/>
        <v xml:space="preserve">                  Reactor Building Basement</v>
      </c>
      <c r="E16" s="35"/>
      <c r="F16" s="36">
        <f>943.9*1.53</f>
        <v>1444.1669999999999</v>
      </c>
      <c r="G16" s="37" t="s">
        <v>93</v>
      </c>
      <c r="H16" s="40" t="s">
        <v>105</v>
      </c>
      <c r="I16" s="35"/>
      <c r="J16" s="37" t="s">
        <v>95</v>
      </c>
      <c r="K16" s="35"/>
      <c r="L16" s="37">
        <v>2024</v>
      </c>
      <c r="M16" s="37" t="s">
        <v>91</v>
      </c>
      <c r="N16" s="57"/>
      <c r="O16" s="58"/>
      <c r="P16" s="60"/>
      <c r="Q16" s="14"/>
    </row>
    <row r="17" spans="1:17" ht="31" thickBot="1" x14ac:dyDescent="0.25">
      <c r="A17" s="24">
        <v>212.3</v>
      </c>
      <c r="B17" s="10">
        <f t="shared" si="0"/>
        <v>3</v>
      </c>
      <c r="C17" s="19" t="s">
        <v>119</v>
      </c>
      <c r="D17" s="29" t="str">
        <f t="shared" si="1"/>
        <v xml:space="preserve">                  Reactor Building Walls</v>
      </c>
      <c r="E17" s="35"/>
      <c r="F17" s="36">
        <f>721.21*1.53</f>
        <v>1103.4513000000002</v>
      </c>
      <c r="G17" s="37" t="s">
        <v>93</v>
      </c>
      <c r="H17" s="40" t="s">
        <v>106</v>
      </c>
      <c r="I17" s="35"/>
      <c r="J17" s="37" t="s">
        <v>95</v>
      </c>
      <c r="K17" s="35"/>
      <c r="L17" s="37">
        <v>2024</v>
      </c>
      <c r="M17" s="37" t="s">
        <v>91</v>
      </c>
      <c r="N17" s="57"/>
      <c r="O17" s="58"/>
      <c r="P17" s="60"/>
      <c r="Q17" s="14"/>
    </row>
    <row r="18" spans="1:17" ht="16" thickBot="1" x14ac:dyDescent="0.25">
      <c r="A18" s="24">
        <v>213</v>
      </c>
      <c r="B18" s="10">
        <f t="shared" si="0"/>
        <v>2</v>
      </c>
      <c r="C18" s="19" t="s">
        <v>137</v>
      </c>
      <c r="D18" s="29" t="str">
        <f t="shared" si="1"/>
        <v xml:space="preserve">            Main Function Buildings</v>
      </c>
      <c r="E18" s="35"/>
      <c r="F18" s="35"/>
      <c r="G18" s="35"/>
      <c r="H18" s="43"/>
      <c r="I18" s="35"/>
      <c r="J18" s="35"/>
      <c r="K18" s="35"/>
      <c r="L18" s="35"/>
      <c r="M18" s="35"/>
      <c r="N18" s="43"/>
      <c r="O18" s="40"/>
      <c r="P18" s="18"/>
      <c r="Q18" s="14"/>
    </row>
    <row r="19" spans="1:17" ht="16" thickBot="1" x14ac:dyDescent="0.25">
      <c r="A19" s="24">
        <v>213.1</v>
      </c>
      <c r="B19" s="10">
        <f t="shared" si="0"/>
        <v>3</v>
      </c>
      <c r="C19" s="19" t="s">
        <v>138</v>
      </c>
      <c r="D19" s="29" t="str">
        <f t="shared" si="1"/>
        <v xml:space="preserve">                  Energy conversion Building</v>
      </c>
      <c r="E19" s="35"/>
      <c r="F19" s="35"/>
      <c r="G19" s="35"/>
      <c r="H19" s="43"/>
      <c r="I19" s="35"/>
      <c r="J19" s="35"/>
      <c r="K19" s="35"/>
      <c r="L19" s="35"/>
      <c r="M19" s="35"/>
      <c r="N19" s="43"/>
      <c r="O19" s="40"/>
      <c r="P19" s="18"/>
      <c r="Q19" s="14"/>
    </row>
    <row r="20" spans="1:17" ht="31" thickBot="1" x14ac:dyDescent="0.25">
      <c r="A20" s="24">
        <v>213.11</v>
      </c>
      <c r="B20" s="10">
        <f t="shared" si="0"/>
        <v>4</v>
      </c>
      <c r="C20" s="19" t="s">
        <v>125</v>
      </c>
      <c r="D20" s="29" t="str">
        <f t="shared" si="1"/>
        <v xml:space="preserve">                        Energy Conversion Building Slab Roof</v>
      </c>
      <c r="E20" s="35"/>
      <c r="F20" s="36">
        <f>1200 *1.53</f>
        <v>1836</v>
      </c>
      <c r="G20" s="37" t="s">
        <v>93</v>
      </c>
      <c r="H20" s="40" t="s">
        <v>104</v>
      </c>
      <c r="I20" s="35"/>
      <c r="J20" s="37" t="s">
        <v>95</v>
      </c>
      <c r="K20" s="35"/>
      <c r="L20" s="37">
        <v>2024</v>
      </c>
      <c r="M20" s="37" t="s">
        <v>91</v>
      </c>
      <c r="N20" s="57" t="s">
        <v>96</v>
      </c>
      <c r="O20" s="58" t="s">
        <v>97</v>
      </c>
      <c r="P20" s="59" t="s">
        <v>98</v>
      </c>
      <c r="Q20" s="14"/>
    </row>
    <row r="21" spans="1:17" ht="31" thickBot="1" x14ac:dyDescent="0.25">
      <c r="A21" s="24">
        <v>213.12</v>
      </c>
      <c r="B21" s="10">
        <f t="shared" si="0"/>
        <v>4</v>
      </c>
      <c r="C21" s="19" t="s">
        <v>133</v>
      </c>
      <c r="D21" s="29" t="str">
        <f>REPT("   ", B21*2) &amp; C21</f>
        <v xml:space="preserve">                        Energy Conversion Building Basement</v>
      </c>
      <c r="E21" s="35"/>
      <c r="F21" s="36">
        <f>943.9*1.53</f>
        <v>1444.1669999999999</v>
      </c>
      <c r="G21" s="37" t="s">
        <v>93</v>
      </c>
      <c r="H21" s="40" t="s">
        <v>107</v>
      </c>
      <c r="I21" s="35"/>
      <c r="J21" s="37" t="s">
        <v>95</v>
      </c>
      <c r="K21" s="35"/>
      <c r="L21" s="37">
        <v>2024</v>
      </c>
      <c r="M21" s="37" t="s">
        <v>91</v>
      </c>
      <c r="N21" s="57"/>
      <c r="O21" s="58"/>
      <c r="P21" s="60"/>
      <c r="Q21" s="14"/>
    </row>
    <row r="22" spans="1:17" ht="16" thickBot="1" x14ac:dyDescent="0.25">
      <c r="A22" s="24">
        <v>213.13</v>
      </c>
      <c r="B22" s="10">
        <f t="shared" si="0"/>
        <v>4</v>
      </c>
      <c r="C22" s="19" t="s">
        <v>126</v>
      </c>
      <c r="D22" s="29" t="str">
        <f t="shared" si="1"/>
        <v xml:space="preserve">                        Energy Conversion Building Walls</v>
      </c>
      <c r="E22" s="35"/>
      <c r="F22" s="36">
        <f>721.21*1.53</f>
        <v>1103.4513000000002</v>
      </c>
      <c r="G22" s="37" t="s">
        <v>93</v>
      </c>
      <c r="H22" s="40" t="s">
        <v>108</v>
      </c>
      <c r="I22" s="35"/>
      <c r="J22" s="37" t="s">
        <v>95</v>
      </c>
      <c r="K22" s="35"/>
      <c r="L22" s="37">
        <v>2024</v>
      </c>
      <c r="M22" s="37" t="s">
        <v>91</v>
      </c>
      <c r="N22" s="57"/>
      <c r="O22" s="58"/>
      <c r="P22" s="60"/>
      <c r="Q22" s="14"/>
    </row>
    <row r="23" spans="1:17" ht="16" thickBot="1" x14ac:dyDescent="0.25">
      <c r="A23" s="24">
        <v>213.2</v>
      </c>
      <c r="B23" s="10">
        <f t="shared" si="0"/>
        <v>3</v>
      </c>
      <c r="C23" s="19" t="s">
        <v>120</v>
      </c>
      <c r="D23" s="29" t="str">
        <f t="shared" si="1"/>
        <v xml:space="preserve">                  Control building</v>
      </c>
      <c r="E23" s="35"/>
      <c r="F23" s="35"/>
      <c r="G23" s="35"/>
      <c r="H23" s="43"/>
      <c r="I23" s="35"/>
      <c r="J23" s="35"/>
      <c r="K23" s="35"/>
      <c r="L23" s="35"/>
      <c r="M23" s="35"/>
      <c r="N23" s="43"/>
      <c r="O23" s="40"/>
      <c r="P23" s="18"/>
      <c r="Q23" s="14"/>
    </row>
    <row r="24" spans="1:17" ht="31" thickBot="1" x14ac:dyDescent="0.25">
      <c r="A24" s="24">
        <v>213.21</v>
      </c>
      <c r="B24" s="10">
        <f t="shared" si="0"/>
        <v>4</v>
      </c>
      <c r="C24" s="19" t="s">
        <v>127</v>
      </c>
      <c r="D24" s="29" t="str">
        <f t="shared" si="1"/>
        <v xml:space="preserve">                        Control Building Slab Roof</v>
      </c>
      <c r="E24" s="35"/>
      <c r="F24" s="36">
        <f>1200 *1.53</f>
        <v>1836</v>
      </c>
      <c r="G24" s="37" t="s">
        <v>93</v>
      </c>
      <c r="H24" s="40" t="s">
        <v>101</v>
      </c>
      <c r="I24" s="35"/>
      <c r="J24" s="37" t="s">
        <v>95</v>
      </c>
      <c r="K24" s="35"/>
      <c r="L24" s="37">
        <v>2024</v>
      </c>
      <c r="M24" s="37" t="s">
        <v>91</v>
      </c>
      <c r="N24" s="57" t="s">
        <v>96</v>
      </c>
      <c r="O24" s="58" t="s">
        <v>97</v>
      </c>
      <c r="P24" s="59" t="s">
        <v>98</v>
      </c>
      <c r="Q24" s="14"/>
    </row>
    <row r="25" spans="1:17" ht="31" thickBot="1" x14ac:dyDescent="0.25">
      <c r="A25" s="24">
        <v>213.22</v>
      </c>
      <c r="B25" s="10">
        <f t="shared" si="0"/>
        <v>4</v>
      </c>
      <c r="C25" s="19" t="s">
        <v>139</v>
      </c>
      <c r="D25" s="29" t="str">
        <f t="shared" si="1"/>
        <v xml:space="preserve">                        Control Building Basement</v>
      </c>
      <c r="E25" s="35"/>
      <c r="F25" s="36">
        <f>943.9*1.53</f>
        <v>1444.1669999999999</v>
      </c>
      <c r="G25" s="37" t="s">
        <v>93</v>
      </c>
      <c r="H25" s="40" t="s">
        <v>109</v>
      </c>
      <c r="I25" s="35"/>
      <c r="J25" s="37" t="s">
        <v>95</v>
      </c>
      <c r="K25" s="35"/>
      <c r="L25" s="37">
        <v>2024</v>
      </c>
      <c r="M25" s="37" t="s">
        <v>91</v>
      </c>
      <c r="N25" s="57"/>
      <c r="O25" s="58"/>
      <c r="P25" s="60"/>
      <c r="Q25" s="14"/>
    </row>
    <row r="26" spans="1:17" ht="31" thickBot="1" x14ac:dyDescent="0.25">
      <c r="A26" s="24">
        <v>213.23</v>
      </c>
      <c r="B26" s="10">
        <f t="shared" si="0"/>
        <v>4</v>
      </c>
      <c r="C26" s="19" t="s">
        <v>128</v>
      </c>
      <c r="D26" s="29" t="str">
        <f t="shared" si="1"/>
        <v xml:space="preserve">                        Control Building Walls</v>
      </c>
      <c r="E26" s="35"/>
      <c r="F26" s="36">
        <f>721.21*1.53</f>
        <v>1103.4513000000002</v>
      </c>
      <c r="G26" s="37" t="s">
        <v>93</v>
      </c>
      <c r="H26" s="40" t="s">
        <v>167</v>
      </c>
      <c r="I26" s="35"/>
      <c r="J26" s="37" t="s">
        <v>95</v>
      </c>
      <c r="K26" s="35"/>
      <c r="L26" s="37">
        <v>2024</v>
      </c>
      <c r="M26" s="37" t="s">
        <v>91</v>
      </c>
      <c r="N26" s="57"/>
      <c r="O26" s="58"/>
      <c r="P26" s="60"/>
      <c r="Q26" s="14"/>
    </row>
    <row r="27" spans="1:17" ht="30" thickBot="1" x14ac:dyDescent="0.25">
      <c r="A27" s="24">
        <v>214</v>
      </c>
      <c r="B27" s="10">
        <f t="shared" si="0"/>
        <v>2</v>
      </c>
      <c r="C27" s="19" t="s">
        <v>9</v>
      </c>
      <c r="D27" s="29" t="str">
        <f t="shared" si="1"/>
        <v xml:space="preserve">            Buildings to Support Main Function </v>
      </c>
      <c r="E27" s="35"/>
      <c r="F27" s="35"/>
      <c r="G27" s="35"/>
      <c r="H27" s="43"/>
      <c r="I27" s="35"/>
      <c r="J27" s="35"/>
      <c r="K27" s="35"/>
      <c r="L27" s="35"/>
      <c r="M27" s="35"/>
      <c r="N27" s="43"/>
      <c r="O27" s="37"/>
      <c r="P27" s="14"/>
      <c r="Q27" s="14"/>
    </row>
    <row r="28" spans="1:17" ht="16" thickBot="1" x14ac:dyDescent="0.25">
      <c r="A28" s="24">
        <v>214.1</v>
      </c>
      <c r="B28" s="10">
        <f t="shared" si="0"/>
        <v>3</v>
      </c>
      <c r="C28" s="19" t="s">
        <v>140</v>
      </c>
      <c r="D28" s="29" t="str">
        <f t="shared" si="1"/>
        <v xml:space="preserve">                  Fuel Management Buildings</v>
      </c>
      <c r="E28" s="35"/>
      <c r="F28" s="35"/>
      <c r="G28" s="35"/>
      <c r="H28" s="43"/>
      <c r="I28" s="35"/>
      <c r="J28" s="35"/>
      <c r="K28" s="35"/>
      <c r="L28" s="35"/>
      <c r="M28" s="35"/>
      <c r="N28" s="43"/>
      <c r="O28" s="37"/>
      <c r="P28" s="14"/>
      <c r="Q28" s="14"/>
    </row>
    <row r="29" spans="1:17" ht="16" thickBot="1" x14ac:dyDescent="0.25">
      <c r="A29" s="24">
        <v>214.11</v>
      </c>
      <c r="B29" s="10">
        <f t="shared" si="0"/>
        <v>4</v>
      </c>
      <c r="C29" s="19" t="s">
        <v>129</v>
      </c>
      <c r="D29" s="29" t="str">
        <f t="shared" si="1"/>
        <v xml:space="preserve">                        Refueling Building</v>
      </c>
      <c r="E29" s="35"/>
      <c r="F29" s="35"/>
      <c r="G29" s="35"/>
      <c r="H29" s="43"/>
      <c r="I29" s="35"/>
      <c r="J29" s="35"/>
      <c r="K29" s="35"/>
      <c r="L29" s="35"/>
      <c r="M29" s="35"/>
      <c r="N29" s="43"/>
      <c r="O29" s="37"/>
      <c r="P29" s="14"/>
      <c r="Q29" s="14"/>
    </row>
    <row r="30" spans="1:17" ht="31" thickBot="1" x14ac:dyDescent="0.25">
      <c r="A30" s="24">
        <v>214.11099999999999</v>
      </c>
      <c r="B30" s="10">
        <f t="shared" si="0"/>
        <v>5</v>
      </c>
      <c r="C30" s="19" t="s">
        <v>121</v>
      </c>
      <c r="D30" s="29" t="str">
        <f t="shared" si="1"/>
        <v xml:space="preserve">                              Refueling Building Slab Roof</v>
      </c>
      <c r="E30" s="35"/>
      <c r="F30" s="36">
        <f>1200 *1.53</f>
        <v>1836</v>
      </c>
      <c r="G30" s="37" t="s">
        <v>93</v>
      </c>
      <c r="H30" s="40" t="s">
        <v>102</v>
      </c>
      <c r="I30" s="35"/>
      <c r="J30" s="37" t="s">
        <v>95</v>
      </c>
      <c r="K30" s="35"/>
      <c r="L30" s="37">
        <v>2024</v>
      </c>
      <c r="M30" s="37" t="s">
        <v>91</v>
      </c>
      <c r="N30" s="57" t="s">
        <v>96</v>
      </c>
      <c r="O30" s="58" t="s">
        <v>97</v>
      </c>
      <c r="P30" s="59" t="s">
        <v>98</v>
      </c>
      <c r="Q30" s="14"/>
    </row>
    <row r="31" spans="1:17" ht="31" thickBot="1" x14ac:dyDescent="0.25">
      <c r="A31" s="24">
        <v>214.11199999999999</v>
      </c>
      <c r="B31" s="10">
        <f t="shared" si="0"/>
        <v>5</v>
      </c>
      <c r="C31" s="19" t="s">
        <v>134</v>
      </c>
      <c r="D31" s="29" t="str">
        <f t="shared" si="1"/>
        <v xml:space="preserve">                              Refueling Building Basement</v>
      </c>
      <c r="E31" s="35"/>
      <c r="F31" s="36">
        <f>943.9*1.53</f>
        <v>1444.1669999999999</v>
      </c>
      <c r="G31" s="37" t="s">
        <v>93</v>
      </c>
      <c r="H31" s="40" t="s">
        <v>110</v>
      </c>
      <c r="I31" s="35"/>
      <c r="J31" s="37" t="s">
        <v>95</v>
      </c>
      <c r="K31" s="35"/>
      <c r="L31" s="37">
        <v>2024</v>
      </c>
      <c r="M31" s="37" t="s">
        <v>91</v>
      </c>
      <c r="N31" s="57"/>
      <c r="O31" s="58"/>
      <c r="P31" s="60"/>
      <c r="Q31" s="14"/>
    </row>
    <row r="32" spans="1:17" ht="31" thickBot="1" x14ac:dyDescent="0.25">
      <c r="A32" s="24">
        <v>214.113</v>
      </c>
      <c r="B32" s="10">
        <f t="shared" si="0"/>
        <v>5</v>
      </c>
      <c r="C32" s="19" t="s">
        <v>122</v>
      </c>
      <c r="D32" s="29" t="str">
        <f t="shared" si="1"/>
        <v xml:space="preserve">                              Refueling Building Walls</v>
      </c>
      <c r="E32" s="35"/>
      <c r="F32" s="36">
        <f>721.21*1.53</f>
        <v>1103.4513000000002</v>
      </c>
      <c r="G32" s="37" t="s">
        <v>93</v>
      </c>
      <c r="H32" s="40" t="s">
        <v>111</v>
      </c>
      <c r="I32" s="35"/>
      <c r="J32" s="37" t="s">
        <v>95</v>
      </c>
      <c r="K32" s="35"/>
      <c r="L32" s="37">
        <v>2024</v>
      </c>
      <c r="M32" s="37" t="s">
        <v>91</v>
      </c>
      <c r="N32" s="57"/>
      <c r="O32" s="58"/>
      <c r="P32" s="60"/>
      <c r="Q32" s="14"/>
    </row>
    <row r="33" spans="1:17" ht="16" thickBot="1" x14ac:dyDescent="0.25">
      <c r="A33" s="24">
        <v>214.12</v>
      </c>
      <c r="B33" s="10">
        <f t="shared" si="0"/>
        <v>4</v>
      </c>
      <c r="C33" s="19" t="s">
        <v>130</v>
      </c>
      <c r="D33" s="29" t="str">
        <f t="shared" si="1"/>
        <v xml:space="preserve">                        Spent Fuel Building</v>
      </c>
      <c r="E33" s="35"/>
      <c r="F33" s="35"/>
      <c r="G33" s="35"/>
      <c r="H33" s="43"/>
      <c r="I33" s="35"/>
      <c r="J33" s="35"/>
      <c r="K33" s="35"/>
      <c r="L33" s="35"/>
      <c r="M33" s="35"/>
      <c r="N33" s="43"/>
      <c r="O33" s="37"/>
      <c r="P33" s="14"/>
      <c r="Q33" s="14"/>
    </row>
    <row r="34" spans="1:17" ht="31" thickBot="1" x14ac:dyDescent="0.25">
      <c r="A34" s="24">
        <v>214.12100000000001</v>
      </c>
      <c r="B34" s="10">
        <f t="shared" si="0"/>
        <v>5</v>
      </c>
      <c r="C34" s="19" t="s">
        <v>123</v>
      </c>
      <c r="D34" s="29" t="str">
        <f t="shared" si="1"/>
        <v xml:space="preserve">                              Spent Fuel Building Slab Roof</v>
      </c>
      <c r="E34" s="35"/>
      <c r="F34" s="36">
        <f>1200 *1.53</f>
        <v>1836</v>
      </c>
      <c r="G34" s="37" t="s">
        <v>93</v>
      </c>
      <c r="H34" s="40" t="s">
        <v>103</v>
      </c>
      <c r="I34" s="35"/>
      <c r="J34" s="37" t="s">
        <v>95</v>
      </c>
      <c r="K34" s="35"/>
      <c r="L34" s="37">
        <v>2024</v>
      </c>
      <c r="M34" s="45" t="s">
        <v>91</v>
      </c>
      <c r="N34" s="57" t="s">
        <v>96</v>
      </c>
      <c r="O34" s="58" t="s">
        <v>97</v>
      </c>
      <c r="P34" s="59" t="s">
        <v>98</v>
      </c>
      <c r="Q34" s="14"/>
    </row>
    <row r="35" spans="1:17" ht="31" thickBot="1" x14ac:dyDescent="0.25">
      <c r="A35" s="24">
        <v>214.12200000000001</v>
      </c>
      <c r="B35" s="10">
        <f t="shared" si="0"/>
        <v>5</v>
      </c>
      <c r="C35" s="19" t="s">
        <v>141</v>
      </c>
      <c r="D35" s="29" t="str">
        <f t="shared" si="1"/>
        <v xml:space="preserve">                              Spent Fuel Building Basement</v>
      </c>
      <c r="E35" s="35"/>
      <c r="F35" s="36">
        <f>943.9*1.53</f>
        <v>1444.1669999999999</v>
      </c>
      <c r="G35" s="37" t="s">
        <v>93</v>
      </c>
      <c r="H35" s="40" t="s">
        <v>112</v>
      </c>
      <c r="I35" s="35"/>
      <c r="J35" s="37" t="s">
        <v>95</v>
      </c>
      <c r="K35" s="35"/>
      <c r="L35" s="37">
        <v>2024</v>
      </c>
      <c r="M35" s="45" t="s">
        <v>91</v>
      </c>
      <c r="N35" s="57"/>
      <c r="O35" s="58"/>
      <c r="P35" s="60"/>
      <c r="Q35" s="14"/>
    </row>
    <row r="36" spans="1:17" ht="31" thickBot="1" x14ac:dyDescent="0.25">
      <c r="A36" s="24">
        <v>214.12299999999999</v>
      </c>
      <c r="B36" s="10">
        <f t="shared" si="0"/>
        <v>5</v>
      </c>
      <c r="C36" s="19" t="s">
        <v>124</v>
      </c>
      <c r="D36" s="29" t="str">
        <f t="shared" si="1"/>
        <v xml:space="preserve">                              Spent Fuel Building Walls</v>
      </c>
      <c r="E36" s="35"/>
      <c r="F36" s="36">
        <f>721.21*1.53</f>
        <v>1103.4513000000002</v>
      </c>
      <c r="G36" s="37" t="s">
        <v>93</v>
      </c>
      <c r="H36" s="40" t="s">
        <v>113</v>
      </c>
      <c r="I36" s="35"/>
      <c r="J36" s="37" t="s">
        <v>95</v>
      </c>
      <c r="K36" s="35"/>
      <c r="L36" s="37">
        <v>2024</v>
      </c>
      <c r="M36" s="37" t="s">
        <v>91</v>
      </c>
      <c r="N36" s="57"/>
      <c r="O36" s="58"/>
      <c r="P36" s="60"/>
      <c r="Q36" s="14"/>
    </row>
    <row r="37" spans="1:17" ht="30" thickBot="1" x14ac:dyDescent="0.25">
      <c r="A37" s="24">
        <v>214.7</v>
      </c>
      <c r="B37" s="10">
        <f t="shared" si="0"/>
        <v>3</v>
      </c>
      <c r="C37" s="19" t="s">
        <v>169</v>
      </c>
      <c r="D37" s="29" t="str">
        <f t="shared" si="1"/>
        <v xml:space="preserve">                  Emergency and Start-up Power Systems Building</v>
      </c>
      <c r="E37" s="35"/>
      <c r="F37" s="35"/>
      <c r="G37" s="37"/>
      <c r="H37" s="40"/>
      <c r="I37" s="35"/>
      <c r="J37" s="37"/>
      <c r="K37" s="35"/>
      <c r="L37" s="37"/>
      <c r="M37" s="37"/>
      <c r="N37" s="40"/>
      <c r="O37" s="37"/>
      <c r="P37" s="14"/>
      <c r="Q37" s="14"/>
    </row>
    <row r="38" spans="1:17" ht="16" thickBot="1" x14ac:dyDescent="0.25">
      <c r="A38" s="24">
        <v>214.71</v>
      </c>
      <c r="B38" s="10">
        <f t="shared" si="0"/>
        <v>4</v>
      </c>
      <c r="C38" s="19" t="s">
        <v>168</v>
      </c>
      <c r="D38" s="29" t="str">
        <f t="shared" si="1"/>
        <v xml:space="preserve">                        Emergency Building</v>
      </c>
      <c r="E38" s="35"/>
      <c r="F38" s="35"/>
      <c r="G38" s="37"/>
      <c r="H38" s="40"/>
      <c r="I38" s="35"/>
      <c r="J38" s="37"/>
      <c r="K38" s="35"/>
      <c r="L38" s="37"/>
      <c r="M38" s="37"/>
      <c r="N38" s="40"/>
      <c r="O38" s="37"/>
      <c r="P38" s="14"/>
      <c r="Q38" s="14"/>
    </row>
    <row r="39" spans="1:17" ht="31" thickBot="1" x14ac:dyDescent="0.25">
      <c r="A39" s="24">
        <v>214.71100000000001</v>
      </c>
      <c r="B39" s="10">
        <f t="shared" si="0"/>
        <v>5</v>
      </c>
      <c r="C39" s="19" t="s">
        <v>171</v>
      </c>
      <c r="D39" s="29" t="str">
        <f t="shared" si="1"/>
        <v xml:space="preserve">                              Emergency Building Slab Roof</v>
      </c>
      <c r="E39" s="35"/>
      <c r="F39" s="36">
        <f>1200 *1.53</f>
        <v>1836</v>
      </c>
      <c r="G39" s="37" t="s">
        <v>93</v>
      </c>
      <c r="H39" s="40" t="s">
        <v>174</v>
      </c>
      <c r="I39" s="35"/>
      <c r="J39" s="37" t="s">
        <v>95</v>
      </c>
      <c r="K39" s="35"/>
      <c r="L39" s="37">
        <v>2024</v>
      </c>
      <c r="M39" s="45" t="s">
        <v>91</v>
      </c>
      <c r="N39" s="57" t="s">
        <v>96</v>
      </c>
      <c r="O39" s="58" t="s">
        <v>97</v>
      </c>
      <c r="P39" s="59" t="s">
        <v>98</v>
      </c>
      <c r="Q39" s="14"/>
    </row>
    <row r="40" spans="1:17" ht="31" thickBot="1" x14ac:dyDescent="0.25">
      <c r="A40" s="24">
        <v>214.71199999999999</v>
      </c>
      <c r="B40" s="10">
        <f t="shared" si="0"/>
        <v>5</v>
      </c>
      <c r="C40" s="19" t="s">
        <v>172</v>
      </c>
      <c r="D40" s="29" t="str">
        <f t="shared" si="1"/>
        <v xml:space="preserve">                              Emergency Building Basement</v>
      </c>
      <c r="E40" s="35"/>
      <c r="F40" s="36">
        <f>943.9*1.53</f>
        <v>1444.1669999999999</v>
      </c>
      <c r="G40" s="37" t="s">
        <v>93</v>
      </c>
      <c r="H40" s="40" t="s">
        <v>175</v>
      </c>
      <c r="I40" s="35"/>
      <c r="J40" s="37" t="s">
        <v>95</v>
      </c>
      <c r="K40" s="35"/>
      <c r="L40" s="37">
        <v>2024</v>
      </c>
      <c r="M40" s="45" t="s">
        <v>91</v>
      </c>
      <c r="N40" s="57"/>
      <c r="O40" s="58"/>
      <c r="P40" s="60"/>
      <c r="Q40" s="14"/>
    </row>
    <row r="41" spans="1:17" ht="31" thickBot="1" x14ac:dyDescent="0.25">
      <c r="A41" s="24">
        <v>214.71299999999999</v>
      </c>
      <c r="B41" s="10">
        <f t="shared" si="0"/>
        <v>5</v>
      </c>
      <c r="C41" s="19" t="s">
        <v>173</v>
      </c>
      <c r="D41" s="29" t="str">
        <f t="shared" si="1"/>
        <v xml:space="preserve">                              Emergency Building Walls</v>
      </c>
      <c r="E41" s="35"/>
      <c r="F41" s="36">
        <f>721.21*1.53</f>
        <v>1103.4513000000002</v>
      </c>
      <c r="G41" s="37" t="s">
        <v>93</v>
      </c>
      <c r="H41" s="40" t="s">
        <v>176</v>
      </c>
      <c r="I41" s="35"/>
      <c r="J41" s="37" t="s">
        <v>95</v>
      </c>
      <c r="K41" s="35"/>
      <c r="L41" s="37">
        <v>2024</v>
      </c>
      <c r="M41" s="37" t="s">
        <v>91</v>
      </c>
      <c r="N41" s="57"/>
      <c r="O41" s="58"/>
      <c r="P41" s="60"/>
      <c r="Q41" s="14"/>
    </row>
    <row r="42" spans="1:17" ht="104" customHeight="1" thickBot="1" x14ac:dyDescent="0.25">
      <c r="A42" s="24">
        <v>214.72</v>
      </c>
      <c r="B42" s="10">
        <f t="shared" si="0"/>
        <v>4</v>
      </c>
      <c r="C42" s="31" t="s">
        <v>170</v>
      </c>
      <c r="D42" s="29" t="str">
        <f t="shared" si="1"/>
        <v xml:space="preserve">                        Diesel Generator</v>
      </c>
      <c r="E42" s="35"/>
      <c r="F42" s="55">
        <f>225537/I42</f>
        <v>2653376.4705882352</v>
      </c>
      <c r="G42" s="37" t="s">
        <v>178</v>
      </c>
      <c r="H42" s="40" t="s">
        <v>179</v>
      </c>
      <c r="I42" s="37">
        <v>8.5000000000000006E-2</v>
      </c>
      <c r="J42" s="37" t="s">
        <v>177</v>
      </c>
      <c r="K42" s="37">
        <v>0.7</v>
      </c>
      <c r="L42" s="37">
        <v>2024</v>
      </c>
      <c r="M42" s="37" t="s">
        <v>88</v>
      </c>
      <c r="N42" s="40" t="s">
        <v>180</v>
      </c>
      <c r="O42" s="40" t="s">
        <v>181</v>
      </c>
      <c r="P42" s="56" t="s">
        <v>182</v>
      </c>
      <c r="Q42" s="14"/>
    </row>
    <row r="43" spans="1:17" ht="16" thickBot="1" x14ac:dyDescent="0.25">
      <c r="A43" s="24">
        <v>215</v>
      </c>
      <c r="B43" s="10">
        <f t="shared" si="0"/>
        <v>2</v>
      </c>
      <c r="C43" s="31" t="s">
        <v>183</v>
      </c>
      <c r="D43" s="29" t="str">
        <f t="shared" si="1"/>
        <v xml:space="preserve">            Supply Chain Buildings</v>
      </c>
      <c r="E43" s="35"/>
      <c r="F43" s="64"/>
      <c r="G43" s="37"/>
      <c r="H43" s="40"/>
      <c r="I43" s="37"/>
      <c r="J43" s="37"/>
      <c r="K43" s="37"/>
      <c r="L43" s="37"/>
      <c r="M43" s="37"/>
      <c r="N43" s="40"/>
      <c r="O43" s="40"/>
      <c r="P43" s="56"/>
      <c r="Q43" s="14"/>
    </row>
    <row r="44" spans="1:17" ht="16" thickBot="1" x14ac:dyDescent="0.25">
      <c r="A44" s="24">
        <v>215.1</v>
      </c>
      <c r="B44" s="10">
        <f t="shared" si="0"/>
        <v>3</v>
      </c>
      <c r="C44" s="31" t="s">
        <v>185</v>
      </c>
      <c r="D44" s="29" t="str">
        <f t="shared" si="1"/>
        <v xml:space="preserve">                  Storage Building</v>
      </c>
      <c r="E44" s="35"/>
      <c r="F44" s="64"/>
      <c r="G44" s="37"/>
      <c r="H44" s="40"/>
      <c r="I44" s="37"/>
      <c r="J44" s="37"/>
      <c r="K44" s="37"/>
      <c r="L44" s="37"/>
      <c r="M44" s="37"/>
      <c r="N44" s="40"/>
      <c r="O44" s="40"/>
      <c r="P44" s="56"/>
      <c r="Q44" s="14"/>
    </row>
    <row r="45" spans="1:17" ht="31" thickBot="1" x14ac:dyDescent="0.25">
      <c r="A45" s="24">
        <v>215.11</v>
      </c>
      <c r="B45" s="10">
        <f t="shared" si="0"/>
        <v>4</v>
      </c>
      <c r="C45" s="31" t="s">
        <v>186</v>
      </c>
      <c r="D45" s="29" t="str">
        <f t="shared" si="1"/>
        <v xml:space="preserve">                        Storage Building Slab Roof</v>
      </c>
      <c r="E45" s="35"/>
      <c r="F45" s="36">
        <f>1200 *1.53</f>
        <v>1836</v>
      </c>
      <c r="G45" s="37" t="s">
        <v>93</v>
      </c>
      <c r="H45" s="40" t="s">
        <v>192</v>
      </c>
      <c r="I45" s="37"/>
      <c r="J45" s="37" t="s">
        <v>95</v>
      </c>
      <c r="K45" s="37"/>
      <c r="L45" s="37">
        <v>2024</v>
      </c>
      <c r="M45" s="37" t="s">
        <v>91</v>
      </c>
      <c r="N45" s="57" t="s">
        <v>96</v>
      </c>
      <c r="O45" s="58" t="s">
        <v>97</v>
      </c>
      <c r="P45" s="59" t="s">
        <v>98</v>
      </c>
      <c r="Q45" s="14"/>
    </row>
    <row r="46" spans="1:17" ht="31" thickBot="1" x14ac:dyDescent="0.25">
      <c r="A46" s="24">
        <v>215.12</v>
      </c>
      <c r="B46" s="10">
        <f t="shared" si="0"/>
        <v>4</v>
      </c>
      <c r="C46" s="31" t="s">
        <v>187</v>
      </c>
      <c r="D46" s="29" t="str">
        <f t="shared" si="1"/>
        <v xml:space="preserve">                        Storage Building Basement</v>
      </c>
      <c r="E46" s="35"/>
      <c r="F46" s="36">
        <f>943.9*1.53</f>
        <v>1444.1669999999999</v>
      </c>
      <c r="G46" s="37" t="s">
        <v>93</v>
      </c>
      <c r="H46" s="40" t="s">
        <v>193</v>
      </c>
      <c r="I46" s="37"/>
      <c r="J46" s="37" t="s">
        <v>95</v>
      </c>
      <c r="K46" s="37"/>
      <c r="L46" s="37">
        <v>2024</v>
      </c>
      <c r="M46" s="37" t="s">
        <v>91</v>
      </c>
      <c r="N46" s="57"/>
      <c r="O46" s="58"/>
      <c r="P46" s="60"/>
      <c r="Q46" s="14"/>
    </row>
    <row r="47" spans="1:17" ht="31" thickBot="1" x14ac:dyDescent="0.25">
      <c r="A47" s="24">
        <v>215.13</v>
      </c>
      <c r="B47" s="10">
        <f t="shared" si="0"/>
        <v>4</v>
      </c>
      <c r="C47" s="31" t="s">
        <v>188</v>
      </c>
      <c r="D47" s="29" t="str">
        <f t="shared" si="1"/>
        <v xml:space="preserve">                        Storage Building Walls</v>
      </c>
      <c r="E47" s="35"/>
      <c r="F47" s="36">
        <f>721.21*1.53</f>
        <v>1103.4513000000002</v>
      </c>
      <c r="G47" s="37" t="s">
        <v>93</v>
      </c>
      <c r="H47" s="40" t="s">
        <v>194</v>
      </c>
      <c r="I47" s="37"/>
      <c r="J47" s="37" t="s">
        <v>95</v>
      </c>
      <c r="K47" s="37"/>
      <c r="L47" s="37">
        <v>2024</v>
      </c>
      <c r="M47" s="37" t="s">
        <v>91</v>
      </c>
      <c r="N47" s="57"/>
      <c r="O47" s="58"/>
      <c r="P47" s="60"/>
      <c r="Q47" s="14"/>
    </row>
    <row r="48" spans="1:17" ht="16" thickBot="1" x14ac:dyDescent="0.25">
      <c r="A48" s="24">
        <v>215.4</v>
      </c>
      <c r="B48" s="10">
        <f t="shared" si="0"/>
        <v>3</v>
      </c>
      <c r="C48" s="31" t="s">
        <v>184</v>
      </c>
      <c r="D48" s="29" t="str">
        <f t="shared" si="1"/>
        <v xml:space="preserve">                  Radwaste Building</v>
      </c>
      <c r="E48" s="35"/>
      <c r="F48" s="64"/>
      <c r="G48" s="37"/>
      <c r="H48" s="40"/>
      <c r="I48" s="37"/>
      <c r="J48" s="37"/>
      <c r="K48" s="37"/>
      <c r="L48" s="37"/>
      <c r="M48" s="37"/>
      <c r="N48" s="40"/>
      <c r="O48" s="40"/>
      <c r="P48" s="56"/>
      <c r="Q48" s="14"/>
    </row>
    <row r="49" spans="1:17" ht="31" thickBot="1" x14ac:dyDescent="0.25">
      <c r="A49" s="24">
        <v>215.41</v>
      </c>
      <c r="B49" s="10">
        <f t="shared" si="0"/>
        <v>4</v>
      </c>
      <c r="C49" s="31" t="s">
        <v>190</v>
      </c>
      <c r="D49" s="29" t="str">
        <f t="shared" si="1"/>
        <v xml:space="preserve">                        Radwaste Building Slab Roof</v>
      </c>
      <c r="E49" s="35"/>
      <c r="F49" s="36">
        <f>1200 *1.53</f>
        <v>1836</v>
      </c>
      <c r="G49" s="37" t="s">
        <v>93</v>
      </c>
      <c r="H49" s="40" t="s">
        <v>195</v>
      </c>
      <c r="I49" s="37"/>
      <c r="J49" s="37" t="s">
        <v>95</v>
      </c>
      <c r="K49" s="37"/>
      <c r="L49" s="37">
        <v>2024</v>
      </c>
      <c r="M49" s="37" t="s">
        <v>91</v>
      </c>
      <c r="N49" s="57" t="s">
        <v>96</v>
      </c>
      <c r="O49" s="58" t="s">
        <v>97</v>
      </c>
      <c r="P49" s="59" t="s">
        <v>98</v>
      </c>
      <c r="Q49" s="14"/>
    </row>
    <row r="50" spans="1:17" ht="31" thickBot="1" x14ac:dyDescent="0.25">
      <c r="A50" s="24">
        <v>215.42</v>
      </c>
      <c r="B50" s="10">
        <f t="shared" si="0"/>
        <v>4</v>
      </c>
      <c r="C50" s="31" t="s">
        <v>189</v>
      </c>
      <c r="D50" s="29" t="str">
        <f t="shared" si="1"/>
        <v xml:space="preserve">                        Radwaste Building Basement</v>
      </c>
      <c r="E50" s="35"/>
      <c r="F50" s="36">
        <f>943.9*1.53</f>
        <v>1444.1669999999999</v>
      </c>
      <c r="G50" s="37" t="s">
        <v>93</v>
      </c>
      <c r="H50" s="40" t="s">
        <v>196</v>
      </c>
      <c r="I50" s="37"/>
      <c r="J50" s="37" t="s">
        <v>95</v>
      </c>
      <c r="K50" s="37"/>
      <c r="L50" s="37">
        <v>2024</v>
      </c>
      <c r="M50" s="37" t="s">
        <v>91</v>
      </c>
      <c r="N50" s="57"/>
      <c r="O50" s="58"/>
      <c r="P50" s="60"/>
      <c r="Q50" s="14"/>
    </row>
    <row r="51" spans="1:17" ht="31" thickBot="1" x14ac:dyDescent="0.25">
      <c r="A51" s="24">
        <v>215.43</v>
      </c>
      <c r="B51" s="10">
        <f t="shared" si="0"/>
        <v>4</v>
      </c>
      <c r="C51" s="31" t="s">
        <v>191</v>
      </c>
      <c r="D51" s="29" t="str">
        <f t="shared" si="1"/>
        <v xml:space="preserve">                        Radwaste Building Walls</v>
      </c>
      <c r="E51" s="35"/>
      <c r="F51" s="36">
        <f>721.21*1.53</f>
        <v>1103.4513000000002</v>
      </c>
      <c r="G51" s="37" t="s">
        <v>93</v>
      </c>
      <c r="H51" s="40" t="s">
        <v>197</v>
      </c>
      <c r="I51" s="37"/>
      <c r="J51" s="37" t="s">
        <v>95</v>
      </c>
      <c r="K51" s="37"/>
      <c r="L51" s="37">
        <v>2024</v>
      </c>
      <c r="M51" s="37" t="s">
        <v>91</v>
      </c>
      <c r="N51" s="57"/>
      <c r="O51" s="58"/>
      <c r="P51" s="60"/>
      <c r="Q51" s="14"/>
    </row>
    <row r="52" spans="1:17" ht="16" thickBot="1" x14ac:dyDescent="0.25">
      <c r="A52" s="22">
        <v>22</v>
      </c>
      <c r="B52" s="10">
        <f t="shared" si="0"/>
        <v>1</v>
      </c>
      <c r="C52" s="30" t="s">
        <v>10</v>
      </c>
      <c r="D52" s="29" t="str">
        <f t="shared" si="1"/>
        <v xml:space="preserve">      Reactor System</v>
      </c>
      <c r="E52" s="35"/>
      <c r="F52" s="46"/>
      <c r="G52" s="47"/>
      <c r="H52" s="48"/>
      <c r="I52" s="47"/>
      <c r="J52" s="47"/>
      <c r="K52" s="47"/>
      <c r="L52" s="47"/>
      <c r="M52" s="47"/>
      <c r="N52" s="48"/>
      <c r="O52" s="47"/>
      <c r="P52" s="14"/>
      <c r="Q52" s="14"/>
    </row>
    <row r="53" spans="1:17" ht="16" thickBot="1" x14ac:dyDescent="0.25">
      <c r="A53" s="24">
        <v>221</v>
      </c>
      <c r="B53" s="10">
        <f t="shared" si="0"/>
        <v>2</v>
      </c>
      <c r="C53" s="31" t="s">
        <v>11</v>
      </c>
      <c r="D53" s="29" t="str">
        <f t="shared" si="1"/>
        <v xml:space="preserve">            Reactor Components</v>
      </c>
      <c r="E53" s="49"/>
      <c r="G53" s="47"/>
      <c r="H53" s="48"/>
      <c r="I53" s="47"/>
      <c r="J53" s="47"/>
      <c r="K53" s="47"/>
      <c r="L53" s="47"/>
      <c r="M53" s="47"/>
      <c r="N53" s="48"/>
      <c r="O53" s="47"/>
      <c r="P53" s="14"/>
      <c r="Q53" s="14"/>
    </row>
    <row r="54" spans="1:17" ht="30" customHeight="1" thickBot="1" x14ac:dyDescent="0.25">
      <c r="A54" s="24">
        <v>221.1</v>
      </c>
      <c r="B54" s="10">
        <f t="shared" si="0"/>
        <v>3</v>
      </c>
      <c r="C54" s="31" t="s">
        <v>142</v>
      </c>
      <c r="D54" s="29" t="str">
        <f t="shared" si="1"/>
        <v xml:space="preserve">                  Reactor Vessel and Accessories</v>
      </c>
      <c r="E54" s="49"/>
      <c r="F54" s="50"/>
      <c r="G54" s="47"/>
      <c r="H54" s="48"/>
      <c r="I54" s="47"/>
      <c r="J54" s="47"/>
      <c r="K54" s="47"/>
      <c r="L54" s="47"/>
      <c r="M54" s="47"/>
      <c r="N54" s="48"/>
      <c r="O54" s="47"/>
      <c r="P54" s="14"/>
      <c r="Q54" s="14"/>
    </row>
    <row r="55" spans="1:17" ht="16" thickBot="1" x14ac:dyDescent="0.25">
      <c r="A55" s="24">
        <v>221.11</v>
      </c>
      <c r="B55" s="10">
        <f t="shared" si="0"/>
        <v>4</v>
      </c>
      <c r="C55" s="31" t="s">
        <v>143</v>
      </c>
      <c r="D55" s="29" t="str">
        <f t="shared" si="1"/>
        <v xml:space="preserve">                        Reactor Support</v>
      </c>
      <c r="E55" s="49"/>
      <c r="F55" s="50"/>
      <c r="G55" s="47"/>
      <c r="H55" s="48"/>
      <c r="I55" s="47"/>
      <c r="J55" s="47"/>
      <c r="K55" s="47"/>
      <c r="L55" s="47"/>
      <c r="M55" s="47"/>
      <c r="N55" s="48"/>
      <c r="O55" s="47"/>
      <c r="P55" s="14"/>
      <c r="Q55" s="14"/>
    </row>
    <row r="56" spans="1:17" ht="30" customHeight="1" thickBot="1" x14ac:dyDescent="0.25">
      <c r="A56" s="24">
        <v>221.12</v>
      </c>
      <c r="B56" s="10">
        <f t="shared" si="0"/>
        <v>4</v>
      </c>
      <c r="C56" s="31" t="s">
        <v>144</v>
      </c>
      <c r="D56" s="29" t="str">
        <f t="shared" si="1"/>
        <v xml:space="preserve">                        Outer Vessel Structure</v>
      </c>
      <c r="E56" s="49"/>
      <c r="F56" s="47"/>
      <c r="G56" s="47"/>
      <c r="H56" s="48"/>
      <c r="I56" s="47"/>
      <c r="J56" s="47"/>
      <c r="K56" s="47"/>
      <c r="L56" s="47"/>
      <c r="M56" s="47"/>
      <c r="N56" s="48"/>
      <c r="O56" s="47"/>
      <c r="P56" s="14"/>
      <c r="Q56" s="14"/>
    </row>
    <row r="57" spans="1:17" ht="30" customHeight="1" thickBot="1" x14ac:dyDescent="0.25">
      <c r="A57" s="24">
        <v>221.13</v>
      </c>
      <c r="B57" s="10">
        <f t="shared" si="0"/>
        <v>4</v>
      </c>
      <c r="C57" s="31" t="s">
        <v>145</v>
      </c>
      <c r="D57" s="29" t="str">
        <f t="shared" si="1"/>
        <v xml:space="preserve">                        Inner Vessel Structure</v>
      </c>
      <c r="E57" s="49"/>
      <c r="F57" s="47"/>
      <c r="G57" s="47"/>
      <c r="H57" s="48"/>
      <c r="I57" s="47"/>
      <c r="J57" s="47"/>
      <c r="K57" s="47"/>
      <c r="L57" s="47"/>
      <c r="M57" s="47"/>
      <c r="N57" s="48"/>
      <c r="O57" s="47"/>
      <c r="P57" s="14"/>
      <c r="Q57" s="14"/>
    </row>
    <row r="58" spans="1:17" ht="30" customHeight="1" thickBot="1" x14ac:dyDescent="0.25">
      <c r="A58" s="24">
        <v>221.2</v>
      </c>
      <c r="B58" s="10">
        <f t="shared" si="0"/>
        <v>3</v>
      </c>
      <c r="C58" s="31" t="s">
        <v>146</v>
      </c>
      <c r="D58" s="29" t="str">
        <f t="shared" si="1"/>
        <v xml:space="preserve">                  Reactor Control Devices</v>
      </c>
      <c r="E58" s="49"/>
      <c r="F58" s="47"/>
      <c r="G58" s="47"/>
      <c r="H58" s="48"/>
      <c r="I58" s="47"/>
      <c r="J58" s="47"/>
      <c r="K58" s="47"/>
      <c r="L58" s="47"/>
      <c r="M58" s="47"/>
      <c r="N58" s="48"/>
      <c r="O58" s="47"/>
      <c r="P58" s="14"/>
      <c r="Q58" s="14"/>
    </row>
    <row r="59" spans="1:17" ht="30" customHeight="1" thickBot="1" x14ac:dyDescent="0.25">
      <c r="A59" s="24">
        <v>221.21</v>
      </c>
      <c r="B59" s="10">
        <f t="shared" si="0"/>
        <v>4</v>
      </c>
      <c r="C59" s="31" t="s">
        <v>147</v>
      </c>
      <c r="D59" s="29" t="str">
        <f t="shared" si="1"/>
        <v xml:space="preserve">                        Reactivity Control System </v>
      </c>
      <c r="E59" s="49"/>
      <c r="F59" s="47"/>
      <c r="G59" s="47"/>
      <c r="H59" s="48"/>
      <c r="I59" s="47"/>
      <c r="J59" s="47"/>
      <c r="K59" s="47"/>
      <c r="L59" s="47"/>
      <c r="M59" s="47"/>
      <c r="N59" s="48"/>
      <c r="O59" s="47"/>
      <c r="P59" s="14"/>
      <c r="Q59" s="14"/>
    </row>
    <row r="60" spans="1:17" ht="30" thickBot="1" x14ac:dyDescent="0.25">
      <c r="A60" s="24">
        <v>221.21100000000001</v>
      </c>
      <c r="B60" s="10">
        <f t="shared" si="0"/>
        <v>5</v>
      </c>
      <c r="C60" s="31" t="s">
        <v>12</v>
      </c>
      <c r="D60" s="29" t="str">
        <f t="shared" si="1"/>
        <v xml:space="preserve">                              Reactivity Control System Fabrication</v>
      </c>
      <c r="E60" s="49"/>
      <c r="F60" s="47"/>
      <c r="G60" s="47"/>
      <c r="H60" s="48"/>
      <c r="I60" s="47"/>
      <c r="J60" s="47"/>
      <c r="K60" s="47"/>
      <c r="L60" s="47"/>
      <c r="M60" s="47"/>
      <c r="N60" s="48"/>
      <c r="O60" s="47"/>
      <c r="P60" s="14"/>
      <c r="Q60" s="14"/>
    </row>
    <row r="61" spans="1:17" ht="16" thickBot="1" x14ac:dyDescent="0.25">
      <c r="A61" s="24">
        <v>221.21199999999999</v>
      </c>
      <c r="B61" s="10">
        <f t="shared" si="0"/>
        <v>5</v>
      </c>
      <c r="C61" s="31" t="s">
        <v>148</v>
      </c>
      <c r="D61" s="29" t="str">
        <f t="shared" si="1"/>
        <v xml:space="preserve">                              Installation</v>
      </c>
      <c r="E61" s="49"/>
      <c r="F61" s="47"/>
      <c r="G61" s="47"/>
      <c r="H61" s="48"/>
      <c r="I61" s="47"/>
      <c r="J61" s="47"/>
      <c r="K61" s="47"/>
      <c r="L61" s="47"/>
      <c r="M61" s="47"/>
      <c r="N61" s="48"/>
      <c r="O61" s="47"/>
      <c r="P61" s="14"/>
      <c r="Q61" s="14"/>
    </row>
    <row r="62" spans="1:17" ht="30" customHeight="1" thickBot="1" x14ac:dyDescent="0.25">
      <c r="A62" s="24">
        <v>221.21299999999999</v>
      </c>
      <c r="B62" s="10">
        <f t="shared" si="0"/>
        <v>5</v>
      </c>
      <c r="C62" s="31" t="s">
        <v>13</v>
      </c>
      <c r="D62" s="29" t="str">
        <f t="shared" si="1"/>
        <v xml:space="preserve">                              Control Drums Materials</v>
      </c>
      <c r="E62" s="49"/>
      <c r="F62" s="47"/>
      <c r="G62" s="47"/>
      <c r="H62" s="48"/>
      <c r="I62" s="47"/>
      <c r="J62" s="47"/>
      <c r="K62" s="47"/>
      <c r="L62" s="47"/>
      <c r="M62" s="47"/>
      <c r="N62" s="48"/>
      <c r="O62" s="47"/>
      <c r="P62" s="14"/>
      <c r="Q62" s="14"/>
    </row>
    <row r="63" spans="1:17" ht="30" customHeight="1" thickBot="1" x14ac:dyDescent="0.25">
      <c r="A63" s="24">
        <v>221.214</v>
      </c>
      <c r="B63" s="10">
        <f t="shared" si="0"/>
        <v>5</v>
      </c>
      <c r="C63" s="31" t="s">
        <v>13</v>
      </c>
      <c r="D63" s="29" t="str">
        <f t="shared" si="1"/>
        <v xml:space="preserve">                              Control Drums Materials</v>
      </c>
      <c r="E63" s="49"/>
      <c r="F63" s="47"/>
      <c r="G63" s="47"/>
      <c r="H63" s="48"/>
      <c r="I63" s="47"/>
      <c r="J63" s="47"/>
      <c r="K63" s="47"/>
      <c r="L63" s="47"/>
      <c r="M63" s="47"/>
      <c r="N63" s="48"/>
      <c r="O63" s="47"/>
      <c r="P63" s="14"/>
      <c r="Q63" s="14"/>
    </row>
    <row r="64" spans="1:17" ht="16" thickBot="1" x14ac:dyDescent="0.25">
      <c r="A64" s="24">
        <v>221.3</v>
      </c>
      <c r="B64" s="10">
        <f t="shared" si="0"/>
        <v>3</v>
      </c>
      <c r="C64" s="31" t="s">
        <v>149</v>
      </c>
      <c r="D64" s="29" t="str">
        <f t="shared" si="1"/>
        <v xml:space="preserve">                  Non-Fuel Core Internals</v>
      </c>
      <c r="E64" s="49"/>
      <c r="F64" s="47"/>
      <c r="G64" s="47"/>
      <c r="H64" s="48"/>
      <c r="I64" s="47"/>
      <c r="J64" s="47"/>
      <c r="K64" s="47"/>
      <c r="L64" s="47"/>
      <c r="M64" s="47"/>
      <c r="N64" s="48"/>
      <c r="O64" s="47"/>
      <c r="P64" s="14"/>
      <c r="Q64" s="14"/>
    </row>
    <row r="65" spans="1:17" ht="16" thickBot="1" x14ac:dyDescent="0.25">
      <c r="A65" s="24">
        <v>221.31</v>
      </c>
      <c r="B65" s="10">
        <f t="shared" si="0"/>
        <v>4</v>
      </c>
      <c r="C65" s="31" t="s">
        <v>14</v>
      </c>
      <c r="D65" s="29" t="str">
        <f t="shared" si="1"/>
        <v xml:space="preserve">                        Reflector</v>
      </c>
      <c r="E65" s="49"/>
      <c r="F65" s="47"/>
      <c r="G65" s="47"/>
      <c r="H65" s="48"/>
      <c r="I65" s="47"/>
      <c r="J65" s="47"/>
      <c r="K65" s="47"/>
      <c r="L65" s="47"/>
      <c r="M65" s="47"/>
      <c r="N65" s="48"/>
      <c r="O65" s="47"/>
      <c r="P65" s="14"/>
      <c r="Q65" s="14"/>
    </row>
    <row r="66" spans="1:17" ht="16" thickBot="1" x14ac:dyDescent="0.25">
      <c r="A66" s="24">
        <v>221.32</v>
      </c>
      <c r="B66" s="10">
        <f t="shared" si="0"/>
        <v>4</v>
      </c>
      <c r="C66" s="31" t="s">
        <v>15</v>
      </c>
      <c r="D66" s="29" t="str">
        <f t="shared" si="1"/>
        <v xml:space="preserve">                        Shield</v>
      </c>
      <c r="E66" s="49"/>
      <c r="F66" s="47"/>
      <c r="G66" s="47"/>
      <c r="H66" s="48"/>
      <c r="I66" s="47"/>
      <c r="J66" s="47"/>
      <c r="K66" s="47"/>
      <c r="L66" s="47"/>
      <c r="M66" s="47"/>
      <c r="N66" s="48"/>
      <c r="O66" s="47"/>
      <c r="P66" s="14"/>
      <c r="Q66" s="14"/>
    </row>
    <row r="67" spans="1:17" ht="30" customHeight="1" thickBot="1" x14ac:dyDescent="0.25">
      <c r="A67" s="24">
        <v>221.321</v>
      </c>
      <c r="B67" s="10">
        <f t="shared" si="0"/>
        <v>5</v>
      </c>
      <c r="C67" s="31" t="s">
        <v>150</v>
      </c>
      <c r="D67" s="29" t="str">
        <f t="shared" si="1"/>
        <v xml:space="preserve">                              In Vessel Shield Materials</v>
      </c>
      <c r="E67" s="49"/>
      <c r="F67" s="47"/>
      <c r="G67" s="47"/>
      <c r="H67" s="48"/>
      <c r="I67" s="47"/>
      <c r="J67" s="47"/>
      <c r="K67" s="47"/>
      <c r="L67" s="47"/>
      <c r="M67" s="47"/>
      <c r="N67" s="48"/>
      <c r="O67" s="47"/>
      <c r="P67" s="14"/>
      <c r="Q67" s="14"/>
    </row>
    <row r="68" spans="1:17" ht="30" customHeight="1" thickBot="1" x14ac:dyDescent="0.25">
      <c r="A68" s="24">
        <v>221.322</v>
      </c>
      <c r="B68" s="10">
        <f t="shared" si="0"/>
        <v>5</v>
      </c>
      <c r="C68" s="31" t="s">
        <v>151</v>
      </c>
      <c r="D68" s="29" t="str">
        <f t="shared" si="1"/>
        <v xml:space="preserve">                              Out The Vessel Shield Materials</v>
      </c>
      <c r="E68" s="49"/>
      <c r="F68" s="47"/>
      <c r="G68" s="47"/>
      <c r="H68" s="48"/>
      <c r="I68" s="47"/>
      <c r="J68" s="47"/>
      <c r="K68" s="47"/>
      <c r="L68" s="47"/>
      <c r="M68" s="47"/>
      <c r="N68" s="48"/>
      <c r="O68" s="47"/>
      <c r="P68" s="14"/>
      <c r="Q68" s="14"/>
    </row>
    <row r="69" spans="1:17" ht="30" customHeight="1" thickBot="1" x14ac:dyDescent="0.25">
      <c r="A69" s="24">
        <v>222</v>
      </c>
      <c r="B69" s="10">
        <f t="shared" si="0"/>
        <v>2</v>
      </c>
      <c r="C69" s="31" t="s">
        <v>16</v>
      </c>
      <c r="D69" s="29" t="str">
        <f t="shared" si="1"/>
        <v xml:space="preserve">            Main Heat Transport System</v>
      </c>
      <c r="E69" s="49"/>
      <c r="F69" s="47"/>
      <c r="G69" s="47"/>
      <c r="H69" s="48"/>
      <c r="I69" s="47"/>
      <c r="J69" s="47"/>
      <c r="K69" s="47"/>
      <c r="L69" s="47"/>
      <c r="M69" s="47"/>
      <c r="N69" s="48"/>
      <c r="O69" s="47"/>
      <c r="P69" s="14"/>
      <c r="Q69" s="14"/>
    </row>
    <row r="70" spans="1:17" ht="29" thickBot="1" x14ac:dyDescent="0.25">
      <c r="A70" s="24">
        <v>222.1</v>
      </c>
      <c r="B70" s="10">
        <f t="shared" si="0"/>
        <v>3</v>
      </c>
      <c r="C70" s="31" t="s">
        <v>152</v>
      </c>
      <c r="D70" s="29" t="str">
        <f t="shared" si="1"/>
        <v xml:space="preserve">                  Fluid Circulation Drive System (Pumps)</v>
      </c>
      <c r="E70" s="49"/>
      <c r="F70" s="47"/>
      <c r="G70" s="47"/>
      <c r="H70" s="48"/>
      <c r="I70" s="47"/>
      <c r="J70" s="47"/>
      <c r="K70" s="47"/>
      <c r="L70" s="47"/>
      <c r="M70" s="47"/>
      <c r="N70" s="48"/>
      <c r="O70" s="47"/>
      <c r="P70" s="14"/>
      <c r="Q70" s="14"/>
    </row>
    <row r="71" spans="1:17" ht="16" thickBot="1" x14ac:dyDescent="0.25">
      <c r="A71" s="19">
        <v>222.11</v>
      </c>
      <c r="B71" s="10">
        <f t="shared" si="0"/>
        <v>4</v>
      </c>
      <c r="C71" s="31" t="s">
        <v>153</v>
      </c>
      <c r="D71" s="29" t="str">
        <f t="shared" si="1"/>
        <v xml:space="preserve">                        Primary Pumps</v>
      </c>
      <c r="E71" s="49"/>
      <c r="F71" s="47"/>
      <c r="G71" s="47"/>
      <c r="H71" s="48"/>
      <c r="I71" s="47"/>
      <c r="J71" s="47"/>
      <c r="K71" s="47"/>
      <c r="L71" s="47"/>
      <c r="M71" s="47"/>
      <c r="N71" s="48"/>
      <c r="O71" s="47"/>
      <c r="P71" s="14"/>
      <c r="Q71" s="14"/>
    </row>
    <row r="72" spans="1:17" ht="16" thickBot="1" x14ac:dyDescent="0.25">
      <c r="A72" s="19">
        <v>222.12</v>
      </c>
      <c r="B72" s="10">
        <f t="shared" si="0"/>
        <v>4</v>
      </c>
      <c r="C72" s="31" t="s">
        <v>154</v>
      </c>
      <c r="D72" s="29" t="str">
        <f t="shared" si="1"/>
        <v xml:space="preserve">                        Secondary Pumps</v>
      </c>
      <c r="E72" s="49"/>
      <c r="F72" s="47"/>
      <c r="G72" s="47"/>
      <c r="H72" s="48"/>
      <c r="I72" s="47"/>
      <c r="J72" s="47"/>
      <c r="K72" s="47"/>
      <c r="L72" s="47"/>
      <c r="M72" s="47"/>
      <c r="N72" s="48"/>
      <c r="O72" s="47"/>
      <c r="P72" s="14"/>
      <c r="Q72" s="14"/>
    </row>
    <row r="73" spans="1:17" ht="30" customHeight="1" thickBot="1" x14ac:dyDescent="0.25">
      <c r="A73" s="24">
        <v>222.2</v>
      </c>
      <c r="B73" s="10">
        <f t="shared" si="0"/>
        <v>3</v>
      </c>
      <c r="C73" s="31" t="s">
        <v>17</v>
      </c>
      <c r="D73" s="29" t="str">
        <f t="shared" si="1"/>
        <v xml:space="preserve">                  Reactor Heat Transfer Piping System</v>
      </c>
      <c r="E73" s="49"/>
      <c r="F73" s="47"/>
      <c r="G73" s="47"/>
      <c r="H73" s="48"/>
      <c r="I73" s="47"/>
      <c r="J73" s="47"/>
      <c r="K73" s="47"/>
      <c r="L73" s="47"/>
      <c r="M73" s="47"/>
      <c r="N73" s="48"/>
      <c r="O73" s="47"/>
      <c r="P73" s="14"/>
      <c r="Q73" s="14"/>
    </row>
    <row r="74" spans="1:17" ht="16" thickBot="1" x14ac:dyDescent="0.25">
      <c r="A74" s="24">
        <v>222.3</v>
      </c>
      <c r="B74" s="10">
        <f t="shared" si="0"/>
        <v>3</v>
      </c>
      <c r="C74" s="31" t="s">
        <v>18</v>
      </c>
      <c r="D74" s="29" t="str">
        <f t="shared" si="1"/>
        <v xml:space="preserve">                  Heat Exchangers</v>
      </c>
      <c r="E74" s="49"/>
      <c r="F74" s="47"/>
      <c r="G74" s="47"/>
      <c r="H74" s="48"/>
      <c r="I74" s="47"/>
      <c r="J74" s="47"/>
      <c r="K74" s="47"/>
      <c r="L74" s="47"/>
      <c r="M74" s="47"/>
      <c r="N74" s="48"/>
      <c r="O74" s="47"/>
      <c r="P74" s="14"/>
      <c r="Q74" s="14"/>
    </row>
    <row r="75" spans="1:17" ht="30" customHeight="1" thickBot="1" x14ac:dyDescent="0.25">
      <c r="A75" s="24">
        <v>222.31</v>
      </c>
      <c r="B75" s="10">
        <f t="shared" si="0"/>
        <v>4</v>
      </c>
      <c r="C75" s="31" t="s">
        <v>19</v>
      </c>
      <c r="D75" s="29" t="str">
        <f t="shared" si="1"/>
        <v xml:space="preserve">                        Immediate Heat Exchanger</v>
      </c>
      <c r="E75" s="49"/>
      <c r="F75" s="47"/>
      <c r="G75" s="47"/>
      <c r="H75" s="48"/>
      <c r="I75" s="47"/>
      <c r="J75" s="47"/>
      <c r="K75" s="47"/>
      <c r="L75" s="47"/>
      <c r="M75" s="47"/>
      <c r="N75" s="48"/>
      <c r="O75" s="47"/>
      <c r="P75" s="14"/>
      <c r="Q75" s="14"/>
    </row>
    <row r="76" spans="1:17" ht="30" customHeight="1" thickBot="1" x14ac:dyDescent="0.25">
      <c r="A76" s="24">
        <v>222.32</v>
      </c>
      <c r="B76" s="10">
        <f t="shared" si="0"/>
        <v>4</v>
      </c>
      <c r="C76" s="31" t="s">
        <v>20</v>
      </c>
      <c r="D76" s="29" t="str">
        <f t="shared" si="1"/>
        <v xml:space="preserve">                        Secondary Heat Exchanger</v>
      </c>
      <c r="E76" s="49"/>
      <c r="F76" s="47"/>
      <c r="G76" s="47"/>
      <c r="H76" s="48"/>
      <c r="I76" s="47"/>
      <c r="J76" s="47"/>
      <c r="K76" s="47"/>
      <c r="L76" s="47"/>
      <c r="M76" s="47"/>
      <c r="N76" s="48"/>
      <c r="O76" s="47"/>
      <c r="P76" s="14"/>
      <c r="Q76" s="14"/>
    </row>
    <row r="77" spans="1:17" ht="16" thickBot="1" x14ac:dyDescent="0.25">
      <c r="A77" s="24">
        <v>223</v>
      </c>
      <c r="B77" s="10">
        <f t="shared" si="0"/>
        <v>2</v>
      </c>
      <c r="C77" s="31" t="s">
        <v>21</v>
      </c>
      <c r="D77" s="29" t="str">
        <f t="shared" si="1"/>
        <v xml:space="preserve">            Safety Systems</v>
      </c>
      <c r="E77" s="49"/>
      <c r="F77" s="47"/>
      <c r="G77" s="47"/>
      <c r="H77" s="48"/>
      <c r="I77" s="47"/>
      <c r="J77" s="47"/>
      <c r="K77" s="47"/>
      <c r="L77" s="47"/>
      <c r="M77" s="47"/>
      <c r="N77" s="48"/>
      <c r="O77" s="47"/>
      <c r="P77" s="14"/>
      <c r="Q77" s="14"/>
    </row>
    <row r="78" spans="1:17" ht="29" thickBot="1" x14ac:dyDescent="0.25">
      <c r="A78" s="24">
        <v>223.2</v>
      </c>
      <c r="B78" s="10">
        <f t="shared" si="0"/>
        <v>3</v>
      </c>
      <c r="C78" s="31" t="s">
        <v>155</v>
      </c>
      <c r="D78" s="29" t="str">
        <f t="shared" si="1"/>
        <v xml:space="preserve">                  Reactor Cavity Cooling System (Rvacs)</v>
      </c>
      <c r="E78" s="49"/>
      <c r="F78" s="47"/>
      <c r="G78" s="47"/>
      <c r="H78" s="48"/>
      <c r="I78" s="47"/>
      <c r="J78" s="47"/>
      <c r="K78" s="47"/>
      <c r="L78" s="47"/>
      <c r="M78" s="47"/>
      <c r="N78" s="48"/>
      <c r="O78" s="47"/>
      <c r="P78" s="14"/>
      <c r="Q78" s="14"/>
    </row>
    <row r="79" spans="1:17" ht="30" customHeight="1" thickBot="1" x14ac:dyDescent="0.25">
      <c r="A79" s="24">
        <v>223.21</v>
      </c>
      <c r="B79" s="10">
        <f t="shared" si="0"/>
        <v>4</v>
      </c>
      <c r="C79" s="31" t="s">
        <v>156</v>
      </c>
      <c r="D79" s="29" t="str">
        <f t="shared" si="1"/>
        <v xml:space="preserve">                        Rvacs (Cooling Vessel)</v>
      </c>
      <c r="E79" s="49"/>
      <c r="F79" s="47"/>
      <c r="G79" s="47"/>
      <c r="H79" s="48"/>
      <c r="I79" s="47"/>
      <c r="J79" s="47"/>
      <c r="K79" s="47"/>
      <c r="L79" s="47"/>
      <c r="M79" s="47"/>
      <c r="N79" s="48"/>
      <c r="O79" s="47"/>
      <c r="P79" s="14"/>
      <c r="Q79" s="14"/>
    </row>
    <row r="80" spans="1:17" ht="30" customHeight="1" thickBot="1" x14ac:dyDescent="0.25">
      <c r="A80" s="24">
        <v>223.22</v>
      </c>
      <c r="B80" s="10">
        <f t="shared" si="0"/>
        <v>4</v>
      </c>
      <c r="C80" s="31" t="s">
        <v>157</v>
      </c>
      <c r="D80" s="29" t="str">
        <f t="shared" si="1"/>
        <v xml:space="preserve">                        Rvacs (Intake Vessel)</v>
      </c>
      <c r="E80" s="49"/>
      <c r="F80" s="47"/>
      <c r="G80" s="47"/>
      <c r="H80" s="48"/>
      <c r="I80" s="47"/>
      <c r="J80" s="47"/>
      <c r="K80" s="47"/>
      <c r="L80" s="47"/>
      <c r="M80" s="47"/>
      <c r="N80" s="48"/>
      <c r="O80" s="47"/>
      <c r="P80" s="14"/>
      <c r="Q80" s="14"/>
    </row>
    <row r="81" spans="1:17" ht="29" thickBot="1" x14ac:dyDescent="0.25">
      <c r="A81" s="24">
        <v>227</v>
      </c>
      <c r="B81" s="10">
        <f t="shared" ref="B81:B115" si="2">IF(ISNUMBER(A81),
    IF(AND(A81=INT(A81), MOD(A81, 10) = 0), 0,
        IF(AND(A81=INT(A81), LEN(A81)=2), 1,
            IF(AND(A81=INT(A81), LEN(A81)=3), 2,
                LEN(A81) - FIND(".", A81) + 2)
        )
    ),
"")</f>
        <v>2</v>
      </c>
      <c r="C81" s="31" t="s">
        <v>22</v>
      </c>
      <c r="D81" s="29" t="str">
        <f t="shared" ref="D81:D115" si="3">REPT("   ", B81*2) &amp; C81</f>
        <v xml:space="preserve">            Reactor Instrumentation and Control (I&amp;C)</v>
      </c>
      <c r="E81" s="49"/>
      <c r="F81" s="47"/>
      <c r="G81" s="47"/>
      <c r="H81" s="48"/>
      <c r="I81" s="47"/>
      <c r="J81" s="47"/>
      <c r="K81" s="47"/>
      <c r="L81" s="47"/>
      <c r="M81" s="47"/>
      <c r="N81" s="48"/>
      <c r="O81" s="47"/>
      <c r="P81" s="14"/>
      <c r="Q81" s="14"/>
    </row>
    <row r="82" spans="1:17" ht="16" thickBot="1" x14ac:dyDescent="0.25">
      <c r="A82" s="24">
        <v>227.1</v>
      </c>
      <c r="B82" s="10">
        <f t="shared" si="2"/>
        <v>3</v>
      </c>
      <c r="C82" s="31" t="s">
        <v>158</v>
      </c>
      <c r="D82" s="29" t="str">
        <f t="shared" si="3"/>
        <v xml:space="preserve">                  I&amp;C Baseline Cost</v>
      </c>
      <c r="E82" s="49"/>
      <c r="F82" s="47"/>
      <c r="G82" s="47"/>
      <c r="H82" s="48"/>
      <c r="I82" s="47"/>
      <c r="J82" s="47"/>
      <c r="K82" s="47"/>
      <c r="L82" s="47"/>
      <c r="M82" s="47"/>
      <c r="N82" s="48"/>
      <c r="O82" s="47"/>
      <c r="P82" s="14"/>
      <c r="Q82" s="14"/>
    </row>
    <row r="83" spans="1:17" ht="30" customHeight="1" thickBot="1" x14ac:dyDescent="0.25">
      <c r="A83" s="24">
        <v>227.2</v>
      </c>
      <c r="B83" s="10">
        <f t="shared" si="2"/>
        <v>3</v>
      </c>
      <c r="C83" s="31" t="s">
        <v>159</v>
      </c>
      <c r="D83" s="29" t="str">
        <f t="shared" si="3"/>
        <v xml:space="preserve">                  I&amp;C Autonomous Control</v>
      </c>
      <c r="E83" s="49"/>
      <c r="F83" s="47"/>
      <c r="G83" s="47"/>
      <c r="H83" s="48"/>
      <c r="I83" s="47"/>
      <c r="J83" s="47"/>
      <c r="K83" s="47"/>
      <c r="L83" s="47"/>
      <c r="M83" s="47"/>
      <c r="N83" s="48"/>
      <c r="O83" s="47"/>
      <c r="P83" s="14"/>
      <c r="Q83" s="14"/>
    </row>
    <row r="84" spans="1:17" ht="16" thickBot="1" x14ac:dyDescent="0.25">
      <c r="A84" s="21">
        <v>23</v>
      </c>
      <c r="B84" s="10">
        <f t="shared" si="2"/>
        <v>1</v>
      </c>
      <c r="C84" s="31" t="s">
        <v>23</v>
      </c>
      <c r="D84" s="29" t="str">
        <f t="shared" si="3"/>
        <v xml:space="preserve">      Energy Conversion System </v>
      </c>
      <c r="E84" s="49"/>
      <c r="F84" s="47"/>
      <c r="G84" s="47"/>
      <c r="H84" s="48"/>
      <c r="I84" s="47"/>
      <c r="J84" s="47"/>
      <c r="K84" s="47"/>
      <c r="L84" s="47"/>
      <c r="M84" s="47"/>
      <c r="N84" s="48"/>
      <c r="O84" s="47"/>
      <c r="P84" s="14"/>
      <c r="Q84" s="14"/>
    </row>
    <row r="85" spans="1:17" ht="16" thickBot="1" x14ac:dyDescent="0.25">
      <c r="A85" s="24">
        <v>232</v>
      </c>
      <c r="B85" s="10">
        <f t="shared" si="2"/>
        <v>2</v>
      </c>
      <c r="C85" s="31" t="s">
        <v>24</v>
      </c>
      <c r="D85" s="29" t="str">
        <f t="shared" si="3"/>
        <v xml:space="preserve">            Energy Applications</v>
      </c>
      <c r="E85" s="49"/>
      <c r="F85" s="47"/>
      <c r="G85" s="47"/>
      <c r="H85" s="48"/>
      <c r="I85" s="47"/>
      <c r="J85" s="47"/>
      <c r="K85" s="47"/>
      <c r="L85" s="47"/>
      <c r="M85" s="47"/>
      <c r="N85" s="48"/>
      <c r="O85" s="47"/>
      <c r="P85" s="14"/>
      <c r="Q85" s="14"/>
    </row>
    <row r="86" spans="1:17" ht="29" thickBot="1" x14ac:dyDescent="0.25">
      <c r="A86" s="24">
        <v>232.1</v>
      </c>
      <c r="B86" s="10">
        <f t="shared" si="2"/>
        <v>3</v>
      </c>
      <c r="C86" s="31" t="s">
        <v>160</v>
      </c>
      <c r="D86" s="29" t="str">
        <f t="shared" si="3"/>
        <v xml:space="preserve">                  Electricity Generation Systems (Turbines)</v>
      </c>
      <c r="E86" s="49"/>
      <c r="F86" s="47"/>
      <c r="G86" s="47"/>
      <c r="H86" s="48"/>
      <c r="I86" s="47"/>
      <c r="J86" s="47"/>
      <c r="K86" s="47"/>
      <c r="L86" s="47"/>
      <c r="M86" s="47"/>
      <c r="N86" s="48"/>
      <c r="O86" s="47"/>
      <c r="P86" s="14"/>
      <c r="Q86" s="14"/>
    </row>
    <row r="87" spans="1:17" ht="16" thickBot="1" x14ac:dyDescent="0.25">
      <c r="A87" s="21">
        <v>24</v>
      </c>
      <c r="B87" s="10">
        <f t="shared" si="2"/>
        <v>1</v>
      </c>
      <c r="C87" s="31" t="s">
        <v>25</v>
      </c>
      <c r="D87" s="29" t="str">
        <f t="shared" si="3"/>
        <v xml:space="preserve">      Electrical Equipment</v>
      </c>
      <c r="E87" s="49"/>
      <c r="F87" s="47"/>
      <c r="G87" s="47"/>
      <c r="H87" s="48"/>
      <c r="I87" s="47"/>
      <c r="J87" s="47"/>
      <c r="K87" s="47"/>
      <c r="L87" s="47"/>
      <c r="M87" s="47"/>
      <c r="N87" s="48"/>
      <c r="O87" s="47"/>
      <c r="P87" s="14"/>
      <c r="Q87" s="14"/>
    </row>
    <row r="88" spans="1:17" ht="16" thickBot="1" x14ac:dyDescent="0.25">
      <c r="A88" s="21">
        <v>25</v>
      </c>
      <c r="B88" s="10">
        <f t="shared" si="2"/>
        <v>1</v>
      </c>
      <c r="C88" s="31" t="s">
        <v>26</v>
      </c>
      <c r="D88" s="29" t="str">
        <f t="shared" si="3"/>
        <v xml:space="preserve">      Initial Fuel Inventory</v>
      </c>
      <c r="E88" s="49"/>
      <c r="F88" s="47"/>
      <c r="G88" s="47"/>
      <c r="H88" s="48"/>
      <c r="I88" s="47"/>
      <c r="J88" s="47"/>
      <c r="K88" s="47"/>
      <c r="L88" s="47"/>
      <c r="M88" s="47"/>
      <c r="N88" s="48"/>
      <c r="O88" s="47"/>
      <c r="P88" s="14"/>
      <c r="Q88" s="14"/>
    </row>
    <row r="89" spans="1:17" ht="16" thickBot="1" x14ac:dyDescent="0.25">
      <c r="A89" s="24">
        <v>251</v>
      </c>
      <c r="B89" s="10">
        <f t="shared" si="2"/>
        <v>2</v>
      </c>
      <c r="C89" s="31" t="s">
        <v>27</v>
      </c>
      <c r="D89" s="29" t="str">
        <f t="shared" si="3"/>
        <v xml:space="preserve">            First Core Mining</v>
      </c>
      <c r="E89" s="49"/>
      <c r="F89" s="47"/>
      <c r="G89" s="47"/>
      <c r="H89" s="48"/>
      <c r="I89" s="47"/>
      <c r="J89" s="47"/>
      <c r="K89" s="47"/>
      <c r="L89" s="47"/>
      <c r="M89" s="47"/>
      <c r="N89" s="48"/>
      <c r="O89" s="47"/>
      <c r="P89" s="14"/>
      <c r="Q89" s="14"/>
    </row>
    <row r="90" spans="1:17" ht="16" thickBot="1" x14ac:dyDescent="0.25">
      <c r="A90" s="24">
        <v>252</v>
      </c>
      <c r="B90" s="10">
        <f t="shared" si="2"/>
        <v>2</v>
      </c>
      <c r="C90" s="31" t="s">
        <v>28</v>
      </c>
      <c r="D90" s="29" t="str">
        <f t="shared" si="3"/>
        <v xml:space="preserve">            First Core Conversion </v>
      </c>
      <c r="E90" s="49"/>
      <c r="F90" s="47"/>
      <c r="G90" s="47"/>
      <c r="H90" s="48"/>
      <c r="I90" s="47"/>
      <c r="J90" s="47"/>
      <c r="K90" s="47"/>
      <c r="L90" s="47"/>
      <c r="M90" s="47"/>
      <c r="N90" s="48"/>
      <c r="O90" s="47"/>
      <c r="P90" s="14"/>
      <c r="Q90" s="14"/>
    </row>
    <row r="91" spans="1:17" ht="16" thickBot="1" x14ac:dyDescent="0.25">
      <c r="A91" s="24">
        <v>253</v>
      </c>
      <c r="B91" s="10">
        <f t="shared" si="2"/>
        <v>2</v>
      </c>
      <c r="C91" s="31" t="s">
        <v>29</v>
      </c>
      <c r="D91" s="29" t="str">
        <f t="shared" si="3"/>
        <v xml:space="preserve">            First Core Enrichment </v>
      </c>
      <c r="E91" s="49"/>
      <c r="F91" s="47"/>
      <c r="G91" s="47"/>
      <c r="H91" s="48"/>
      <c r="I91" s="47"/>
      <c r="J91" s="47"/>
      <c r="K91" s="47"/>
      <c r="L91" s="47"/>
      <c r="M91" s="47"/>
      <c r="N91" s="48"/>
      <c r="O91" s="47"/>
      <c r="P91" s="14"/>
      <c r="Q91" s="14"/>
    </row>
    <row r="92" spans="1:17" ht="29" thickBot="1" x14ac:dyDescent="0.25">
      <c r="A92" s="24">
        <v>254</v>
      </c>
      <c r="B92" s="10">
        <f t="shared" si="2"/>
        <v>2</v>
      </c>
      <c r="C92" s="31" t="s">
        <v>30</v>
      </c>
      <c r="D92" s="29" t="str">
        <f t="shared" si="3"/>
        <v xml:space="preserve">            First Core Fuel Assembly Fabrication </v>
      </c>
      <c r="E92" s="49"/>
      <c r="F92" s="47"/>
      <c r="G92" s="47"/>
      <c r="H92" s="48"/>
      <c r="I92" s="47"/>
      <c r="J92" s="47"/>
      <c r="K92" s="47"/>
      <c r="L92" s="47"/>
      <c r="M92" s="47"/>
      <c r="N92" s="48"/>
      <c r="O92" s="47"/>
      <c r="P92" s="14"/>
      <c r="Q92" s="14"/>
    </row>
    <row r="93" spans="1:17" ht="30" customHeight="1" thickBot="1" x14ac:dyDescent="0.25">
      <c r="A93" s="24">
        <v>254.1</v>
      </c>
      <c r="B93" s="10">
        <f t="shared" si="2"/>
        <v>3</v>
      </c>
      <c r="C93" s="31" t="s">
        <v>31</v>
      </c>
      <c r="D93" s="29" t="str">
        <f t="shared" si="3"/>
        <v xml:space="preserve">                  Fuel Production and Procurement</v>
      </c>
      <c r="E93" s="49"/>
      <c r="F93" s="47"/>
      <c r="G93" s="47"/>
      <c r="H93" s="48"/>
      <c r="I93" s="47"/>
      <c r="J93" s="47"/>
      <c r="K93" s="47"/>
      <c r="L93" s="47"/>
      <c r="M93" s="47"/>
      <c r="N93" s="48"/>
      <c r="O93" s="47"/>
      <c r="P93" s="14"/>
      <c r="Q93" s="14"/>
    </row>
    <row r="94" spans="1:17" ht="16" thickBot="1" x14ac:dyDescent="0.25">
      <c r="A94" s="24">
        <v>254.1</v>
      </c>
      <c r="B94" s="10">
        <f t="shared" si="2"/>
        <v>3</v>
      </c>
      <c r="C94" s="31" t="s">
        <v>161</v>
      </c>
      <c r="D94" s="29" t="str">
        <f t="shared" si="3"/>
        <v xml:space="preserve">                  Other Related Activities</v>
      </c>
      <c r="E94" s="49"/>
      <c r="F94" s="47"/>
      <c r="G94" s="47"/>
      <c r="H94" s="48"/>
      <c r="I94" s="47"/>
      <c r="J94" s="47"/>
      <c r="K94" s="47"/>
      <c r="L94" s="47"/>
      <c r="M94" s="47"/>
      <c r="N94" s="48"/>
      <c r="O94" s="47"/>
      <c r="P94" s="14"/>
      <c r="Q94" s="14"/>
    </row>
    <row r="95" spans="1:17" ht="30" customHeight="1" thickBot="1" x14ac:dyDescent="0.25">
      <c r="A95" s="21">
        <v>26</v>
      </c>
      <c r="B95" s="10">
        <f t="shared" si="2"/>
        <v>1</v>
      </c>
      <c r="C95" s="31" t="s">
        <v>162</v>
      </c>
      <c r="D95" s="29" t="str">
        <f t="shared" si="3"/>
        <v xml:space="preserve">      Miscellaneous Equipment (Cranes)</v>
      </c>
      <c r="E95" s="49"/>
      <c r="F95" s="47"/>
      <c r="G95" s="47"/>
      <c r="H95" s="48"/>
      <c r="I95" s="47"/>
      <c r="J95" s="47"/>
      <c r="K95" s="47"/>
      <c r="L95" s="47"/>
      <c r="M95" s="47"/>
      <c r="N95" s="48"/>
      <c r="O95" s="47"/>
      <c r="P95" s="14"/>
      <c r="Q95" s="14"/>
    </row>
    <row r="96" spans="1:17" ht="16" thickBot="1" x14ac:dyDescent="0.25">
      <c r="A96" s="15">
        <v>30</v>
      </c>
      <c r="B96" s="10">
        <f t="shared" si="2"/>
        <v>0</v>
      </c>
      <c r="C96" s="32" t="s">
        <v>32</v>
      </c>
      <c r="D96" s="29" t="str">
        <f t="shared" si="3"/>
        <v>Capitalized Indirect Services Cost</v>
      </c>
      <c r="E96" s="15"/>
      <c r="F96" s="15"/>
      <c r="G96" s="15"/>
      <c r="H96" s="15"/>
      <c r="I96" s="15"/>
      <c r="J96" s="15"/>
      <c r="K96" s="15"/>
      <c r="L96" s="15"/>
      <c r="M96" s="15"/>
      <c r="N96" s="15"/>
      <c r="O96" s="15"/>
      <c r="P96" s="15"/>
      <c r="Q96" s="15"/>
    </row>
    <row r="97" spans="1:23" ht="16" thickBot="1" x14ac:dyDescent="0.25">
      <c r="A97" s="21">
        <v>31</v>
      </c>
      <c r="B97" s="10">
        <f t="shared" si="2"/>
        <v>1</v>
      </c>
      <c r="C97" s="33" t="s">
        <v>33</v>
      </c>
      <c r="D97" s="29" t="str">
        <f t="shared" si="3"/>
        <v xml:space="preserve">      Factory &amp; Field Indirect Costs </v>
      </c>
      <c r="E97" s="49"/>
      <c r="F97" s="49"/>
      <c r="G97" s="49"/>
      <c r="H97" s="51"/>
      <c r="I97" s="49"/>
      <c r="J97" s="49"/>
      <c r="K97" s="49"/>
      <c r="L97" s="49"/>
      <c r="M97" s="49"/>
      <c r="N97" s="51"/>
      <c r="O97" s="49"/>
      <c r="P97" s="20"/>
      <c r="Q97" s="20"/>
      <c r="R97" s="3"/>
      <c r="S97" s="3"/>
      <c r="T97" s="3"/>
      <c r="U97" s="3"/>
      <c r="V97" s="3"/>
      <c r="W97" s="3"/>
    </row>
    <row r="98" spans="1:23" ht="29" thickBot="1" x14ac:dyDescent="0.25">
      <c r="A98" s="21">
        <v>32</v>
      </c>
      <c r="B98" s="10">
        <f t="shared" si="2"/>
        <v>1</v>
      </c>
      <c r="C98" s="31" t="s">
        <v>34</v>
      </c>
      <c r="D98" s="29" t="str">
        <f t="shared" si="3"/>
        <v xml:space="preserve">      Factory &amp; Construction Supervision </v>
      </c>
      <c r="E98" s="49"/>
      <c r="F98" s="49"/>
      <c r="G98" s="49"/>
      <c r="H98" s="51"/>
      <c r="I98" s="49"/>
      <c r="J98" s="49"/>
      <c r="K98" s="49"/>
      <c r="L98" s="49"/>
      <c r="M98" s="49"/>
      <c r="N98" s="51"/>
      <c r="O98" s="49"/>
      <c r="P98" s="20"/>
      <c r="Q98" s="20"/>
      <c r="R98" s="3"/>
      <c r="S98" s="3"/>
      <c r="T98" s="3"/>
      <c r="U98" s="3"/>
      <c r="V98" s="3"/>
      <c r="W98" s="3"/>
    </row>
    <row r="99" spans="1:23" ht="16" thickBot="1" x14ac:dyDescent="0.25">
      <c r="A99" s="21">
        <v>33</v>
      </c>
      <c r="B99" s="10">
        <f t="shared" si="2"/>
        <v>1</v>
      </c>
      <c r="C99" s="31" t="s">
        <v>35</v>
      </c>
      <c r="D99" s="29" t="str">
        <f t="shared" si="3"/>
        <v xml:space="preserve">      Startup Costs</v>
      </c>
      <c r="E99" s="49"/>
      <c r="F99" s="49"/>
      <c r="G99" s="49"/>
      <c r="H99" s="51"/>
      <c r="I99" s="49"/>
      <c r="J99" s="49"/>
      <c r="K99" s="49"/>
      <c r="L99" s="49"/>
      <c r="M99" s="49"/>
      <c r="N99" s="51"/>
      <c r="O99" s="49"/>
      <c r="P99" s="20"/>
      <c r="Q99" s="20"/>
      <c r="R99" s="3"/>
      <c r="S99" s="3"/>
      <c r="T99" s="3"/>
      <c r="U99" s="3"/>
      <c r="V99" s="3"/>
      <c r="W99" s="3"/>
    </row>
    <row r="100" spans="1:23" ht="30" customHeight="1" thickBot="1" x14ac:dyDescent="0.25">
      <c r="A100" s="21">
        <v>34</v>
      </c>
      <c r="B100" s="10">
        <f t="shared" si="2"/>
        <v>1</v>
      </c>
      <c r="C100" s="31" t="s">
        <v>36</v>
      </c>
      <c r="D100" s="29" t="str">
        <f t="shared" si="3"/>
        <v xml:space="preserve">      Shipping and Transportation Costs</v>
      </c>
      <c r="E100" s="49"/>
      <c r="F100" s="49"/>
      <c r="G100" s="49"/>
      <c r="H100" s="51"/>
      <c r="I100" s="49"/>
      <c r="J100" s="49"/>
      <c r="K100" s="49"/>
      <c r="L100" s="49"/>
      <c r="M100" s="49"/>
      <c r="N100" s="51"/>
      <c r="O100" s="49"/>
      <c r="P100" s="20"/>
      <c r="Q100" s="20"/>
      <c r="R100" s="3"/>
      <c r="S100" s="3"/>
      <c r="T100" s="3"/>
      <c r="U100" s="3"/>
      <c r="V100" s="3"/>
      <c r="W100" s="3"/>
    </row>
    <row r="101" spans="1:23" ht="16" thickBot="1" x14ac:dyDescent="0.25">
      <c r="A101" s="21">
        <v>35</v>
      </c>
      <c r="B101" s="10">
        <f t="shared" si="2"/>
        <v>1</v>
      </c>
      <c r="C101" s="31" t="s">
        <v>37</v>
      </c>
      <c r="D101" s="29" t="str">
        <f t="shared" si="3"/>
        <v xml:space="preserve">      Engineering Services</v>
      </c>
      <c r="E101" s="49"/>
      <c r="F101" s="47"/>
      <c r="G101" s="47"/>
      <c r="H101" s="48"/>
      <c r="I101" s="47"/>
      <c r="J101" s="47"/>
      <c r="K101" s="47"/>
      <c r="L101" s="47"/>
      <c r="M101" s="47"/>
      <c r="N101" s="48"/>
      <c r="O101" s="47"/>
      <c r="P101" s="14"/>
      <c r="Q101" s="14"/>
      <c r="R101" s="3"/>
    </row>
    <row r="102" spans="1:23" ht="16" thickBot="1" x14ac:dyDescent="0.25">
      <c r="A102" s="21">
        <v>36</v>
      </c>
      <c r="B102" s="10">
        <f t="shared" si="2"/>
        <v>1</v>
      </c>
      <c r="C102" s="31" t="s">
        <v>163</v>
      </c>
      <c r="D102" s="29" t="str">
        <f t="shared" si="3"/>
        <v xml:space="preserve">      Pm/Cm Services</v>
      </c>
      <c r="E102" s="49"/>
      <c r="F102" s="47"/>
      <c r="G102" s="47"/>
      <c r="H102" s="48"/>
      <c r="I102" s="47"/>
      <c r="J102" s="47"/>
      <c r="K102" s="47"/>
      <c r="L102" s="47"/>
      <c r="M102" s="47"/>
      <c r="N102" s="48"/>
      <c r="O102" s="47"/>
      <c r="P102" s="14"/>
      <c r="Q102" s="14"/>
      <c r="R102" s="3"/>
    </row>
    <row r="103" spans="1:23" ht="16" thickBot="1" x14ac:dyDescent="0.25">
      <c r="A103" s="15">
        <v>60</v>
      </c>
      <c r="B103" s="10">
        <f t="shared" si="2"/>
        <v>0</v>
      </c>
      <c r="C103" s="32" t="s">
        <v>38</v>
      </c>
      <c r="D103" s="29" t="str">
        <f t="shared" si="3"/>
        <v xml:space="preserve">Capitalized Financial Costs </v>
      </c>
      <c r="E103" s="15"/>
      <c r="F103" s="15"/>
      <c r="G103" s="15"/>
      <c r="H103" s="15"/>
      <c r="I103" s="15"/>
      <c r="J103" s="15"/>
      <c r="K103" s="15"/>
      <c r="L103" s="15"/>
      <c r="M103" s="15"/>
      <c r="N103" s="15"/>
      <c r="O103" s="15"/>
      <c r="P103" s="15"/>
      <c r="Q103" s="15"/>
      <c r="R103" s="3"/>
    </row>
    <row r="104" spans="1:23" ht="16" thickBot="1" x14ac:dyDescent="0.25">
      <c r="A104" s="21">
        <v>62</v>
      </c>
      <c r="B104" s="10">
        <f t="shared" si="2"/>
        <v>1</v>
      </c>
      <c r="C104" s="31" t="s">
        <v>39</v>
      </c>
      <c r="D104" s="29" t="str">
        <f t="shared" si="3"/>
        <v xml:space="preserve">      Interest</v>
      </c>
      <c r="E104" s="49"/>
      <c r="F104" s="47"/>
      <c r="G104" s="47"/>
      <c r="H104" s="48"/>
      <c r="I104" s="47"/>
      <c r="J104" s="47"/>
      <c r="K104" s="47"/>
      <c r="L104" s="47"/>
      <c r="M104" s="47"/>
      <c r="N104" s="48"/>
      <c r="O104" s="47"/>
      <c r="P104" s="14"/>
      <c r="Q104" s="14"/>
      <c r="R104" s="3"/>
    </row>
    <row r="105" spans="1:23" ht="16" thickBot="1" x14ac:dyDescent="0.25">
      <c r="A105" s="16">
        <v>70</v>
      </c>
      <c r="B105" s="10">
        <f t="shared" si="2"/>
        <v>0</v>
      </c>
      <c r="C105" s="34" t="s">
        <v>40</v>
      </c>
      <c r="D105" s="29" t="str">
        <f t="shared" si="3"/>
        <v xml:space="preserve">Annualized O&amp;M Cost </v>
      </c>
      <c r="E105" s="10"/>
      <c r="F105" s="10"/>
      <c r="G105" s="10"/>
      <c r="H105" s="11"/>
      <c r="I105" s="10"/>
      <c r="J105" s="10"/>
      <c r="K105" s="10"/>
      <c r="L105" s="10"/>
      <c r="M105" s="10"/>
      <c r="N105" s="11"/>
      <c r="O105" s="10"/>
      <c r="P105" s="10"/>
      <c r="Q105" s="10"/>
      <c r="R105" s="3"/>
    </row>
    <row r="106" spans="1:23" ht="16" thickBot="1" x14ac:dyDescent="0.25">
      <c r="A106" s="21">
        <v>71</v>
      </c>
      <c r="B106" s="10">
        <f t="shared" si="2"/>
        <v>1</v>
      </c>
      <c r="C106" s="31" t="s">
        <v>41</v>
      </c>
      <c r="D106" s="29" t="str">
        <f t="shared" si="3"/>
        <v xml:space="preserve">      O&amp;M Staff</v>
      </c>
      <c r="E106" s="49"/>
      <c r="F106" s="47"/>
      <c r="G106" s="47"/>
      <c r="H106" s="48"/>
      <c r="I106" s="47"/>
      <c r="J106" s="47"/>
      <c r="K106" s="47"/>
      <c r="L106" s="47"/>
      <c r="M106" s="47"/>
      <c r="N106" s="48"/>
      <c r="O106" s="47"/>
      <c r="P106" s="14"/>
      <c r="Q106" s="14"/>
      <c r="R106" s="3"/>
    </row>
    <row r="107" spans="1:23" ht="16" thickBot="1" x14ac:dyDescent="0.25">
      <c r="A107" s="24">
        <v>711</v>
      </c>
      <c r="B107" s="10">
        <f t="shared" si="2"/>
        <v>2</v>
      </c>
      <c r="C107" s="31" t="s">
        <v>42</v>
      </c>
      <c r="D107" s="29" t="str">
        <f t="shared" si="3"/>
        <v xml:space="preserve">            Operators </v>
      </c>
      <c r="E107" s="49"/>
      <c r="F107" s="47"/>
      <c r="G107" s="47"/>
      <c r="H107" s="48"/>
      <c r="I107" s="47"/>
      <c r="J107" s="47"/>
      <c r="K107" s="47"/>
      <c r="L107" s="47"/>
      <c r="M107" s="47"/>
      <c r="N107" s="48"/>
      <c r="O107" s="47"/>
      <c r="P107" s="14"/>
      <c r="Q107" s="14"/>
      <c r="R107" s="3"/>
    </row>
    <row r="108" spans="1:23" ht="30" customHeight="1" thickBot="1" x14ac:dyDescent="0.25">
      <c r="A108" s="24">
        <v>712</v>
      </c>
      <c r="B108" s="10">
        <f t="shared" si="2"/>
        <v>2</v>
      </c>
      <c r="C108" s="31" t="s">
        <v>43</v>
      </c>
      <c r="D108" s="29" t="str">
        <f t="shared" si="3"/>
        <v xml:space="preserve">            Remote Monitoring Technicians </v>
      </c>
      <c r="E108" s="49"/>
      <c r="F108" s="47"/>
      <c r="G108" s="47"/>
      <c r="H108" s="48"/>
      <c r="I108" s="47"/>
      <c r="J108" s="47"/>
      <c r="K108" s="47"/>
      <c r="L108" s="47"/>
      <c r="M108" s="47"/>
      <c r="N108" s="48"/>
      <c r="O108" s="47"/>
      <c r="P108" s="14"/>
      <c r="Q108" s="14"/>
      <c r="R108" s="3"/>
    </row>
    <row r="109" spans="1:23" ht="16" thickBot="1" x14ac:dyDescent="0.25">
      <c r="A109" s="24">
        <v>713</v>
      </c>
      <c r="B109" s="10">
        <f t="shared" si="2"/>
        <v>2</v>
      </c>
      <c r="C109" s="31" t="s">
        <v>44</v>
      </c>
      <c r="D109" s="29" t="str">
        <f t="shared" si="3"/>
        <v xml:space="preserve">            Security Staff </v>
      </c>
      <c r="E109" s="49"/>
      <c r="F109" s="47"/>
      <c r="G109" s="47"/>
      <c r="H109" s="48"/>
      <c r="I109" s="47"/>
      <c r="J109" s="47"/>
      <c r="K109" s="47"/>
      <c r="L109" s="47"/>
      <c r="M109" s="47"/>
      <c r="N109" s="48"/>
      <c r="O109" s="47"/>
      <c r="P109" s="14"/>
      <c r="Q109" s="14"/>
      <c r="R109" s="3"/>
    </row>
    <row r="110" spans="1:23" ht="16" thickBot="1" x14ac:dyDescent="0.25">
      <c r="A110" s="21">
        <v>75</v>
      </c>
      <c r="B110" s="10">
        <f t="shared" si="2"/>
        <v>1</v>
      </c>
      <c r="C110" s="31" t="s">
        <v>45</v>
      </c>
      <c r="D110" s="29" t="str">
        <f t="shared" si="3"/>
        <v xml:space="preserve">      Capital Plant Expenditures</v>
      </c>
      <c r="E110" s="49"/>
      <c r="F110" s="47"/>
      <c r="G110" s="47"/>
      <c r="H110" s="48"/>
      <c r="I110" s="47"/>
      <c r="J110" s="47"/>
      <c r="K110" s="47"/>
      <c r="L110" s="47"/>
      <c r="M110" s="47"/>
      <c r="N110" s="48"/>
      <c r="O110" s="47"/>
      <c r="P110" s="14"/>
      <c r="Q110" s="14"/>
      <c r="R110" s="3"/>
    </row>
    <row r="111" spans="1:23" ht="30" customHeight="1" thickBot="1" x14ac:dyDescent="0.25">
      <c r="A111" s="21">
        <v>78</v>
      </c>
      <c r="B111" s="10">
        <f t="shared" si="2"/>
        <v>1</v>
      </c>
      <c r="C111" s="31" t="s">
        <v>46</v>
      </c>
      <c r="D111" s="29" t="str">
        <f t="shared" si="3"/>
        <v xml:space="preserve">      Annualized Decommissioning Cost</v>
      </c>
      <c r="E111" s="49"/>
      <c r="F111" s="47"/>
      <c r="G111" s="47"/>
      <c r="H111" s="48"/>
      <c r="I111" s="47"/>
      <c r="J111" s="47"/>
      <c r="K111" s="47"/>
      <c r="L111" s="47"/>
      <c r="M111" s="47"/>
      <c r="N111" s="48"/>
      <c r="O111" s="47"/>
      <c r="P111" s="14"/>
      <c r="Q111" s="14"/>
      <c r="R111" s="3"/>
    </row>
    <row r="112" spans="1:23" ht="16" thickBot="1" x14ac:dyDescent="0.25">
      <c r="A112" s="16">
        <v>80</v>
      </c>
      <c r="B112" s="10">
        <f t="shared" si="2"/>
        <v>0</v>
      </c>
      <c r="C112" s="34" t="s">
        <v>47</v>
      </c>
      <c r="D112" s="29" t="str">
        <f t="shared" si="3"/>
        <v>Annualized Fuel Cost</v>
      </c>
      <c r="E112" s="10"/>
      <c r="F112" s="10"/>
      <c r="G112" s="10"/>
      <c r="H112" s="11"/>
      <c r="I112" s="10"/>
      <c r="J112" s="10"/>
      <c r="K112" s="10"/>
      <c r="L112" s="10"/>
      <c r="M112" s="10"/>
      <c r="N112" s="11"/>
      <c r="O112" s="10"/>
      <c r="P112" s="10"/>
      <c r="Q112" s="10"/>
    </row>
    <row r="113" spans="1:17" ht="16" thickBot="1" x14ac:dyDescent="0.25">
      <c r="A113" s="21">
        <v>81</v>
      </c>
      <c r="B113" s="10">
        <f t="shared" si="2"/>
        <v>1</v>
      </c>
      <c r="C113" s="31" t="s">
        <v>48</v>
      </c>
      <c r="D113" s="29" t="str">
        <f t="shared" si="3"/>
        <v xml:space="preserve">      Refueling Operations</v>
      </c>
      <c r="E113" s="49"/>
      <c r="F113" s="47"/>
      <c r="G113" s="47"/>
      <c r="H113" s="48"/>
      <c r="I113" s="47"/>
      <c r="J113" s="47"/>
      <c r="K113" s="47"/>
      <c r="L113" s="47"/>
      <c r="M113" s="47"/>
      <c r="N113" s="48"/>
      <c r="O113" s="47"/>
      <c r="P113" s="14"/>
      <c r="Q113" s="14"/>
    </row>
    <row r="114" spans="1:17" ht="16" thickBot="1" x14ac:dyDescent="0.25">
      <c r="A114" s="21">
        <v>82</v>
      </c>
      <c r="B114" s="10">
        <f t="shared" si="2"/>
        <v>1</v>
      </c>
      <c r="C114" s="31" t="s">
        <v>49</v>
      </c>
      <c r="D114" s="29" t="str">
        <f t="shared" si="3"/>
        <v xml:space="preserve">      Additional Nuclear Fuel</v>
      </c>
      <c r="E114" s="49"/>
      <c r="F114" s="47"/>
      <c r="G114" s="47"/>
      <c r="H114" s="48"/>
      <c r="I114" s="47"/>
      <c r="J114" s="47"/>
      <c r="K114" s="47"/>
      <c r="L114" s="47"/>
      <c r="M114" s="47"/>
      <c r="N114" s="48"/>
      <c r="O114" s="47"/>
      <c r="P114" s="14"/>
      <c r="Q114" s="14"/>
    </row>
    <row r="115" spans="1:17" ht="16" thickBot="1" x14ac:dyDescent="0.25">
      <c r="A115" s="21">
        <v>83</v>
      </c>
      <c r="B115" s="10">
        <f t="shared" si="2"/>
        <v>1</v>
      </c>
      <c r="C115" s="31" t="s">
        <v>50</v>
      </c>
      <c r="D115" s="29" t="str">
        <f t="shared" si="3"/>
        <v xml:space="preserve">      Spent Fuel Management</v>
      </c>
      <c r="E115" s="49"/>
      <c r="F115" s="47"/>
      <c r="G115" s="47"/>
      <c r="H115" s="48"/>
      <c r="I115" s="47"/>
      <c r="J115" s="47"/>
      <c r="K115" s="47"/>
      <c r="L115" s="47"/>
      <c r="M115" s="47"/>
      <c r="N115" s="48"/>
      <c r="O115" s="47"/>
      <c r="P115" s="14"/>
      <c r="Q115" s="14"/>
    </row>
    <row r="116" spans="1:17" ht="16" thickBot="1" x14ac:dyDescent="0.25">
      <c r="A116" s="61" t="s">
        <v>51</v>
      </c>
      <c r="B116" s="61"/>
      <c r="C116" s="62"/>
      <c r="D116" s="15"/>
      <c r="E116" s="61"/>
      <c r="F116" s="62"/>
      <c r="G116" s="11"/>
      <c r="H116" s="15"/>
      <c r="I116" s="61"/>
      <c r="J116" s="62"/>
      <c r="K116" s="61"/>
      <c r="L116" s="62"/>
      <c r="M116" s="61"/>
      <c r="N116" s="62"/>
      <c r="O116" s="61"/>
      <c r="P116" s="62"/>
      <c r="Q116" s="11"/>
    </row>
    <row r="117" spans="1:17" ht="16" thickBot="1" x14ac:dyDescent="0.25">
      <c r="A117" s="61" t="s">
        <v>52</v>
      </c>
      <c r="B117" s="61"/>
      <c r="C117" s="62"/>
      <c r="D117" s="15"/>
      <c r="E117" s="61"/>
      <c r="F117" s="62"/>
      <c r="G117" s="11"/>
      <c r="H117" s="15"/>
      <c r="I117" s="61"/>
      <c r="J117" s="62"/>
      <c r="K117" s="61"/>
      <c r="L117" s="62"/>
      <c r="M117" s="61"/>
      <c r="N117" s="62"/>
      <c r="O117" s="61"/>
      <c r="P117" s="62"/>
      <c r="Q117" s="11"/>
    </row>
    <row r="118" spans="1:17" ht="16" thickBot="1" x14ac:dyDescent="0.25">
      <c r="A118" s="61" t="s">
        <v>53</v>
      </c>
      <c r="B118" s="61"/>
      <c r="C118" s="62"/>
      <c r="D118" s="15"/>
      <c r="E118" s="61"/>
      <c r="F118" s="62"/>
      <c r="G118" s="11"/>
      <c r="H118" s="15"/>
      <c r="I118" s="61"/>
      <c r="J118" s="62"/>
      <c r="K118" s="61"/>
      <c r="L118" s="62"/>
      <c r="M118" s="61"/>
      <c r="N118" s="62"/>
      <c r="O118" s="61"/>
      <c r="P118" s="62"/>
      <c r="Q118" s="11"/>
    </row>
    <row r="119" spans="1:17" ht="16" thickBot="1" x14ac:dyDescent="0.25">
      <c r="A119" s="61" t="s">
        <v>54</v>
      </c>
      <c r="B119" s="61"/>
      <c r="C119" s="62"/>
      <c r="D119" s="15"/>
      <c r="E119" s="61"/>
      <c r="F119" s="62"/>
      <c r="G119" s="11"/>
      <c r="H119" s="15"/>
      <c r="I119" s="61"/>
      <c r="J119" s="62"/>
      <c r="K119" s="61"/>
      <c r="L119" s="62"/>
      <c r="M119" s="61"/>
      <c r="N119" s="62"/>
      <c r="O119" s="61"/>
      <c r="P119" s="62"/>
      <c r="Q119" s="11"/>
    </row>
    <row r="120" spans="1:17" ht="16" thickBot="1" x14ac:dyDescent="0.25">
      <c r="A120" s="61" t="s">
        <v>55</v>
      </c>
      <c r="B120" s="61"/>
      <c r="C120" s="62"/>
      <c r="D120" s="15"/>
      <c r="E120" s="61"/>
      <c r="F120" s="62"/>
      <c r="G120" s="11"/>
      <c r="H120" s="15"/>
      <c r="I120" s="61"/>
      <c r="J120" s="62"/>
      <c r="K120" s="61"/>
      <c r="L120" s="62"/>
      <c r="M120" s="61"/>
      <c r="N120" s="62"/>
      <c r="O120" s="61"/>
      <c r="P120" s="62"/>
      <c r="Q120" s="11"/>
    </row>
    <row r="121" spans="1:17" ht="16" thickBot="1" x14ac:dyDescent="0.25">
      <c r="A121" s="61" t="s">
        <v>56</v>
      </c>
      <c r="B121" s="61"/>
      <c r="C121" s="62"/>
      <c r="D121" s="15"/>
      <c r="E121" s="61"/>
      <c r="F121" s="62"/>
      <c r="G121" s="11"/>
      <c r="H121" s="15"/>
      <c r="I121" s="61"/>
      <c r="J121" s="62"/>
      <c r="K121" s="61"/>
      <c r="L121" s="62"/>
      <c r="M121" s="61"/>
      <c r="N121" s="62"/>
      <c r="O121" s="61"/>
      <c r="P121" s="62"/>
      <c r="Q121" s="11"/>
    </row>
    <row r="122" spans="1:17" ht="16" thickBot="1" x14ac:dyDescent="0.25">
      <c r="A122" s="61" t="s">
        <v>57</v>
      </c>
      <c r="B122" s="61"/>
      <c r="C122" s="62"/>
      <c r="D122" s="15"/>
      <c r="E122" s="61"/>
      <c r="F122" s="62"/>
      <c r="G122" s="11"/>
      <c r="H122" s="15"/>
      <c r="I122" s="61"/>
      <c r="J122" s="62"/>
      <c r="K122" s="61"/>
      <c r="L122" s="62"/>
      <c r="M122" s="61"/>
      <c r="N122" s="62"/>
      <c r="O122" s="61"/>
      <c r="P122" s="62"/>
      <c r="Q122" s="11"/>
    </row>
    <row r="123" spans="1:17" ht="16" thickBot="1" x14ac:dyDescent="0.25">
      <c r="A123" s="61" t="s">
        <v>58</v>
      </c>
      <c r="B123" s="61"/>
      <c r="C123" s="62"/>
      <c r="D123" s="15"/>
      <c r="E123" s="61"/>
      <c r="F123" s="62"/>
      <c r="G123" s="11"/>
      <c r="H123" s="15"/>
      <c r="I123" s="61"/>
      <c r="J123" s="62"/>
      <c r="K123" s="61"/>
      <c r="L123" s="62"/>
      <c r="M123" s="61"/>
      <c r="N123" s="62"/>
      <c r="O123" s="61"/>
      <c r="P123" s="62"/>
      <c r="Q123" s="11"/>
    </row>
    <row r="124" spans="1:17" x14ac:dyDescent="0.2">
      <c r="H124" s="53"/>
    </row>
    <row r="125" spans="1:17" x14ac:dyDescent="0.2">
      <c r="H125" s="53"/>
    </row>
  </sheetData>
  <mergeCells count="79">
    <mergeCell ref="N45:N47"/>
    <mergeCell ref="N49:N51"/>
    <mergeCell ref="O45:O47"/>
    <mergeCell ref="O49:O51"/>
    <mergeCell ref="P45:P47"/>
    <mergeCell ref="P49:P51"/>
    <mergeCell ref="A123:C123"/>
    <mergeCell ref="A116:C116"/>
    <mergeCell ref="A117:C117"/>
    <mergeCell ref="A118:C118"/>
    <mergeCell ref="A119:C119"/>
    <mergeCell ref="A120:C120"/>
    <mergeCell ref="A121:C121"/>
    <mergeCell ref="O3:O4"/>
    <mergeCell ref="P3:P4"/>
    <mergeCell ref="O5:O6"/>
    <mergeCell ref="P5:P6"/>
    <mergeCell ref="A122:C122"/>
    <mergeCell ref="N11:N13"/>
    <mergeCell ref="O11:O13"/>
    <mergeCell ref="P11:P13"/>
    <mergeCell ref="O15:O17"/>
    <mergeCell ref="P15:P17"/>
    <mergeCell ref="E116:F116"/>
    <mergeCell ref="I116:J116"/>
    <mergeCell ref="K116:L116"/>
    <mergeCell ref="M116:N116"/>
    <mergeCell ref="O116:P116"/>
    <mergeCell ref="O117:P117"/>
    <mergeCell ref="E117:F117"/>
    <mergeCell ref="I117:J117"/>
    <mergeCell ref="K117:L117"/>
    <mergeCell ref="M117:N117"/>
    <mergeCell ref="O119:P119"/>
    <mergeCell ref="E119:F119"/>
    <mergeCell ref="I119:J119"/>
    <mergeCell ref="K119:L119"/>
    <mergeCell ref="M119:N119"/>
    <mergeCell ref="E118:F118"/>
    <mergeCell ref="I118:J118"/>
    <mergeCell ref="K118:L118"/>
    <mergeCell ref="M118:N118"/>
    <mergeCell ref="O118:P118"/>
    <mergeCell ref="E120:F120"/>
    <mergeCell ref="I120:J120"/>
    <mergeCell ref="K120:L120"/>
    <mergeCell ref="M120:N120"/>
    <mergeCell ref="O120:P120"/>
    <mergeCell ref="O121:P121"/>
    <mergeCell ref="E122:F122"/>
    <mergeCell ref="I122:J122"/>
    <mergeCell ref="K122:L122"/>
    <mergeCell ref="M122:N122"/>
    <mergeCell ref="O122:P122"/>
    <mergeCell ref="E121:F121"/>
    <mergeCell ref="I121:J121"/>
    <mergeCell ref="K121:L121"/>
    <mergeCell ref="M121:N121"/>
    <mergeCell ref="O123:P123"/>
    <mergeCell ref="E123:F123"/>
    <mergeCell ref="I123:J123"/>
    <mergeCell ref="K123:L123"/>
    <mergeCell ref="M123:N123"/>
    <mergeCell ref="N15:N17"/>
    <mergeCell ref="N20:N22"/>
    <mergeCell ref="N24:N26"/>
    <mergeCell ref="N30:N32"/>
    <mergeCell ref="N34:N36"/>
    <mergeCell ref="N39:N41"/>
    <mergeCell ref="O39:O41"/>
    <mergeCell ref="P39:P41"/>
    <mergeCell ref="O20:O22"/>
    <mergeCell ref="O24:O26"/>
    <mergeCell ref="O30:O32"/>
    <mergeCell ref="O34:O36"/>
    <mergeCell ref="P20:P22"/>
    <mergeCell ref="P24:P26"/>
    <mergeCell ref="P30:P32"/>
    <mergeCell ref="P34:P36"/>
  </mergeCells>
  <dataValidations count="11">
    <dataValidation type="whole" operator="greaterThan" allowBlank="1" showInputMessage="1" showErrorMessage="1" sqref="F159:F188 E3:E150" xr:uid="{0D656B1C-36BB-D24C-9DF1-8575D533B58B}">
      <formula1>0</formula1>
    </dataValidation>
    <dataValidation type="whole" allowBlank="1" showInputMessage="1" showErrorMessage="1" sqref="M173:M217 L2:L217" xr:uid="{7C199008-9AB6-6549-A861-AD474C13E949}">
      <formula1>1950</formula1>
      <formula2>2025</formula2>
    </dataValidation>
    <dataValidation type="decimal" operator="greaterThan" allowBlank="1" showInputMessage="1" showErrorMessage="1" sqref="F2:F9 F56:F158 F11:F41 F49:F52 I1:I1048576 F45:F47" xr:uid="{66ABF627-CC97-3E44-B6AC-09E441BED0CD}">
      <formula1>0</formula1>
    </dataValidation>
    <dataValidation type="list" allowBlank="1" showInputMessage="1" showErrorMessage="1" sqref="M126:M172" xr:uid="{F4F53CC5-25AF-5B42-8EEF-6E8D6F9FC73C}">
      <formula1>"General, Labor, Material, Equipment,Lab and Mat and Equip"</formula1>
    </dataValidation>
    <dataValidation type="list" allowBlank="1" showInputMessage="1" showErrorMessage="1" sqref="J116:J150" xr:uid="{19C103B6-865E-F94F-B938-0317482E5B19}">
      <formula1>"acres, MWe, m^3"</formula1>
    </dataValidation>
    <dataValidation type="whole" allowBlank="1" showInputMessage="1" showErrorMessage="1" sqref="K116:K363" xr:uid="{6D536505-A5B6-E145-A4B9-9C3C8E6B8527}">
      <formula1>0</formula1>
      <formula2>1</formula2>
    </dataValidation>
    <dataValidation type="list" allowBlank="1" showInputMessage="1" showErrorMessage="1" sqref="M2:M125" xr:uid="{7E44D5D7-AB3F-D340-AE9A-F65BCE5B6A48}">
      <formula1>"General, Labor, Material, Equipment,Lab and Mat and Equip, 'Lab and Equip"</formula1>
    </dataValidation>
    <dataValidation type="list" allowBlank="1" showInputMessage="1" showErrorMessage="1" sqref="H384:H394" xr:uid="{9E6037A9-5EC7-2945-A2FE-1723BA7DEE83}">
      <formula1>"Land Area, Power MWe, Excavation Volume,  Reactor Building Slab Roof Volume,	Reactor Building  Basement Volume, Reactor Building  Exterior Walls Volume,		Turbine Building Slab Roof Volume,	Turbine Building  Basement Volume,	Turbine Building  Exterior Wall"</formula1>
    </dataValidation>
    <dataValidation type="list" allowBlank="1" showInputMessage="1" showErrorMessage="1" sqref="J2:J115" xr:uid="{F68DA79D-95E2-7146-BCB2-9ACBE8CB4202}">
      <formula1>"acres, MWe, m^3, MWt"</formula1>
    </dataValidation>
    <dataValidation type="list" allowBlank="1" showInputMessage="1" showErrorMessage="1" sqref="G1:G1048576" xr:uid="{EEDF1E2A-32DC-6242-8EBD-BD01BBD19C77}">
      <formula1>"$/acres, $/MWe, $/m^3, $/MWt"</formula1>
    </dataValidation>
    <dataValidation type="decimal" allowBlank="1" showInputMessage="1" showErrorMessage="1" sqref="K2:K115" xr:uid="{1C0096F5-23AB-5A48-8F14-E27BC72A38A6}">
      <formula1>0</formula1>
      <formula2>1</formula2>
    </dataValidation>
  </dataValidations>
  <hyperlinks>
    <hyperlink ref="P3" r:id="rId1" xr:uid="{BA0D9C81-F547-414C-A28F-25DA56C7D1AB}"/>
    <hyperlink ref="P42" r:id="rId2" display="https://inldigitallibrary.inl.gov/sites/sti/sti/Sort_129862.pdf_x000a__x000a_" xr:uid="{0C5690C1-ED1C-8647-B6EB-55013768C9A4}"/>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6401-6828-1F49-B2C3-A6E5E28394B1}">
  <dimension ref="A1:G41"/>
  <sheetViews>
    <sheetView zoomScale="156" workbookViewId="0">
      <selection activeCell="G2" sqref="G2:G41"/>
    </sheetView>
  </sheetViews>
  <sheetFormatPr baseColWidth="10" defaultRowHeight="15" x14ac:dyDescent="0.2"/>
  <cols>
    <col min="2" max="2" width="15" customWidth="1"/>
    <col min="5" max="5" width="18.1640625" customWidth="1"/>
    <col min="6" max="6" width="22.5" customWidth="1"/>
  </cols>
  <sheetData>
    <row r="1" spans="1:7" x14ac:dyDescent="0.2">
      <c r="A1" s="4" t="s">
        <v>59</v>
      </c>
      <c r="B1" s="4" t="s">
        <v>89</v>
      </c>
      <c r="C1" s="4" t="s">
        <v>86</v>
      </c>
      <c r="D1" s="4" t="s">
        <v>87</v>
      </c>
      <c r="E1" s="4" t="s">
        <v>88</v>
      </c>
      <c r="F1" s="4" t="s">
        <v>91</v>
      </c>
      <c r="G1" s="4" t="s">
        <v>99</v>
      </c>
    </row>
    <row r="2" spans="1:7" x14ac:dyDescent="0.2">
      <c r="A2" s="5">
        <v>1985</v>
      </c>
      <c r="B2" s="6">
        <v>2.4640873650293922</v>
      </c>
      <c r="C2" s="6">
        <v>3.1848906560636179</v>
      </c>
      <c r="D2" s="6">
        <v>3.0544913612768263</v>
      </c>
      <c r="E2" s="6">
        <v>3.830563070147845</v>
      </c>
      <c r="F2" s="7">
        <f>(C2+D2+E2)/3</f>
        <v>3.3566483624960965</v>
      </c>
      <c r="G2" s="7">
        <f>AVERAGE(C2,E2)</f>
        <v>3.5077268631057317</v>
      </c>
    </row>
    <row r="3" spans="1:7" x14ac:dyDescent="0.2">
      <c r="A3" s="5">
        <f>+A2+1</f>
        <v>1986</v>
      </c>
      <c r="B3" s="6">
        <v>2.4153374351457169</v>
      </c>
      <c r="C3" s="6">
        <v>3.0852190659605192</v>
      </c>
      <c r="D3" s="6">
        <v>3.060656781305799</v>
      </c>
      <c r="E3" s="6">
        <v>3.7330962599632125</v>
      </c>
      <c r="F3" s="7">
        <f t="shared" ref="F3:F41" si="0">(C3+D3+E3)/3</f>
        <v>3.2929907024098433</v>
      </c>
      <c r="G3" s="7">
        <f t="shared" ref="G3:G41" si="1">AVERAGE(C3,E3)</f>
        <v>3.4091576629618658</v>
      </c>
    </row>
    <row r="4" spans="1:7" x14ac:dyDescent="0.2">
      <c r="A4" s="5">
        <f t="shared" ref="A4:A39" si="2">+A3+1</f>
        <v>1987</v>
      </c>
      <c r="B4" s="6">
        <v>2.3571109260226528</v>
      </c>
      <c r="C4" s="6">
        <v>2.9915966386554622</v>
      </c>
      <c r="D4" s="6">
        <v>2.9991875237732977</v>
      </c>
      <c r="E4" s="6">
        <v>3.6990765492102065</v>
      </c>
      <c r="F4" s="7">
        <f t="shared" si="0"/>
        <v>3.2299535705463218</v>
      </c>
      <c r="G4" s="7">
        <f t="shared" si="1"/>
        <v>3.3453365939328341</v>
      </c>
    </row>
    <row r="5" spans="1:7" x14ac:dyDescent="0.2">
      <c r="A5" s="5">
        <f t="shared" si="2"/>
        <v>1988</v>
      </c>
      <c r="B5" s="6">
        <v>2.2768416794316439</v>
      </c>
      <c r="C5" s="6">
        <v>2.8748317631224762</v>
      </c>
      <c r="D5" s="6">
        <v>2.8405735283521869</v>
      </c>
      <c r="E5" s="6">
        <v>3.5245615050651229</v>
      </c>
      <c r="F5" s="7">
        <f t="shared" si="0"/>
        <v>3.0799889321799285</v>
      </c>
      <c r="G5" s="7">
        <f t="shared" si="1"/>
        <v>3.1996966340937996</v>
      </c>
    </row>
    <row r="6" spans="1:7" x14ac:dyDescent="0.2">
      <c r="A6" s="5">
        <f t="shared" si="2"/>
        <v>1989</v>
      </c>
      <c r="B6" s="6">
        <v>2.1907944227707703</v>
      </c>
      <c r="C6" s="6">
        <v>2.7812500000000004</v>
      </c>
      <c r="D6" s="6">
        <v>2.749830508474576</v>
      </c>
      <c r="E6" s="6">
        <v>3.3126659412404789</v>
      </c>
      <c r="F6" s="7">
        <f t="shared" si="0"/>
        <v>2.9479154832383521</v>
      </c>
      <c r="G6" s="7">
        <f t="shared" si="1"/>
        <v>3.0469579706202397</v>
      </c>
    </row>
    <row r="7" spans="1:7" x14ac:dyDescent="0.2">
      <c r="A7" s="5">
        <f t="shared" si="2"/>
        <v>1990</v>
      </c>
      <c r="B7" s="6">
        <v>2.1115837130776787</v>
      </c>
      <c r="C7" s="6">
        <v>2.658921161825726</v>
      </c>
      <c r="D7" s="6">
        <v>2.7465737773442944</v>
      </c>
      <c r="E7" s="6">
        <v>3.2240826052422555</v>
      </c>
      <c r="F7" s="7">
        <f t="shared" si="0"/>
        <v>2.8765258481374256</v>
      </c>
      <c r="G7" s="7">
        <f t="shared" si="1"/>
        <v>2.9415018835339906</v>
      </c>
    </row>
    <row r="8" spans="1:7" x14ac:dyDescent="0.2">
      <c r="A8" s="5">
        <f t="shared" si="2"/>
        <v>1991</v>
      </c>
      <c r="B8" s="6">
        <v>2.0426378716949123</v>
      </c>
      <c r="C8" s="6">
        <v>2.5540055799123156</v>
      </c>
      <c r="D8" s="6">
        <v>2.7290820988508928</v>
      </c>
      <c r="E8" s="6">
        <v>3.1182024198194735</v>
      </c>
      <c r="F8" s="7">
        <f t="shared" si="0"/>
        <v>2.8004300328608935</v>
      </c>
      <c r="G8" s="7">
        <f t="shared" si="1"/>
        <v>2.8361039998658946</v>
      </c>
    </row>
    <row r="9" spans="1:7" x14ac:dyDescent="0.2">
      <c r="A9" s="5">
        <f t="shared" si="2"/>
        <v>1992</v>
      </c>
      <c r="B9" s="6">
        <v>1.9971771460468082</v>
      </c>
      <c r="C9" s="6">
        <v>2.4750869061413674</v>
      </c>
      <c r="D9" s="6">
        <v>2.6817440990408814</v>
      </c>
      <c r="E9" s="6">
        <v>2.9899601006690815</v>
      </c>
      <c r="F9" s="7">
        <f t="shared" si="0"/>
        <v>2.7155970352837766</v>
      </c>
      <c r="G9" s="7">
        <f t="shared" si="1"/>
        <v>2.7325235034052247</v>
      </c>
    </row>
    <row r="10" spans="1:7" x14ac:dyDescent="0.2">
      <c r="A10" s="5">
        <f t="shared" si="2"/>
        <v>1993</v>
      </c>
      <c r="B10" s="6">
        <v>1.9508957781585916</v>
      </c>
      <c r="C10" s="6">
        <v>2.3964098728496634</v>
      </c>
      <c r="D10" s="6">
        <v>2.5547122861586313</v>
      </c>
      <c r="E10" s="6">
        <v>2.8240630797773658</v>
      </c>
      <c r="F10" s="7">
        <f t="shared" si="0"/>
        <v>2.5917284129285534</v>
      </c>
      <c r="G10" s="7">
        <f t="shared" si="1"/>
        <v>2.6102364763135144</v>
      </c>
    </row>
    <row r="11" spans="1:7" x14ac:dyDescent="0.2">
      <c r="A11" s="5">
        <f t="shared" si="2"/>
        <v>1994</v>
      </c>
      <c r="B11" s="6">
        <v>1.9101281269066503</v>
      </c>
      <c r="C11" s="6">
        <v>2.3108546700324553</v>
      </c>
      <c r="D11" s="6">
        <v>2.454508778483377</v>
      </c>
      <c r="E11" s="6">
        <v>2.7417223910840929</v>
      </c>
      <c r="F11" s="7">
        <f t="shared" si="0"/>
        <v>2.5023619465333087</v>
      </c>
      <c r="G11" s="7">
        <f t="shared" si="1"/>
        <v>2.5262885305582738</v>
      </c>
    </row>
    <row r="12" spans="1:7" x14ac:dyDescent="0.2">
      <c r="A12" s="5">
        <f t="shared" si="2"/>
        <v>1995</v>
      </c>
      <c r="B12" s="6">
        <v>1.8708477437571429</v>
      </c>
      <c r="C12" s="6">
        <v>2.2707299787384829</v>
      </c>
      <c r="D12" s="6">
        <v>2.3662637296680873</v>
      </c>
      <c r="E12" s="6">
        <v>2.6948514522821578</v>
      </c>
      <c r="F12" s="7">
        <f t="shared" si="0"/>
        <v>2.4439483868962424</v>
      </c>
      <c r="G12" s="7">
        <f t="shared" si="1"/>
        <v>2.4827907155103204</v>
      </c>
    </row>
    <row r="13" spans="1:7" x14ac:dyDescent="0.2">
      <c r="A13" s="5">
        <f t="shared" si="2"/>
        <v>1996</v>
      </c>
      <c r="B13" s="6">
        <v>1.8372585194449842</v>
      </c>
      <c r="C13" s="6">
        <v>2.2150017283097134</v>
      </c>
      <c r="D13" s="6">
        <v>2.3528479350680356</v>
      </c>
      <c r="E13" s="6">
        <v>2.6375048732943469</v>
      </c>
      <c r="F13" s="7">
        <f t="shared" si="0"/>
        <v>2.4017848455573652</v>
      </c>
      <c r="G13" s="7">
        <f t="shared" si="1"/>
        <v>2.4262533008020304</v>
      </c>
    </row>
    <row r="14" spans="1:7" x14ac:dyDescent="0.2">
      <c r="A14" s="5">
        <f t="shared" si="2"/>
        <v>1997</v>
      </c>
      <c r="B14" s="6">
        <v>1.8060905872087571</v>
      </c>
      <c r="C14" s="6">
        <v>2.1583024587403168</v>
      </c>
      <c r="D14" s="6">
        <v>2.3124124582086929</v>
      </c>
      <c r="E14" s="6">
        <v>2.5759923845787722</v>
      </c>
      <c r="F14" s="7">
        <f t="shared" si="0"/>
        <v>2.3489024338425941</v>
      </c>
      <c r="G14" s="7">
        <f t="shared" si="1"/>
        <v>2.3671474216595447</v>
      </c>
    </row>
    <row r="15" spans="1:7" x14ac:dyDescent="0.2">
      <c r="A15" s="5">
        <f t="shared" si="2"/>
        <v>1998</v>
      </c>
      <c r="B15" s="6">
        <v>1.7860308563400971</v>
      </c>
      <c r="C15" s="6">
        <v>2.0934335184580197</v>
      </c>
      <c r="D15" s="6">
        <v>2.3237250972533303</v>
      </c>
      <c r="E15" s="6">
        <v>2.5206706685986338</v>
      </c>
      <c r="F15" s="7">
        <f t="shared" si="0"/>
        <v>2.3126097614366614</v>
      </c>
      <c r="G15" s="7">
        <f t="shared" si="1"/>
        <v>2.307052093528327</v>
      </c>
    </row>
    <row r="16" spans="1:7" x14ac:dyDescent="0.2">
      <c r="A16" s="5">
        <f t="shared" si="2"/>
        <v>1999</v>
      </c>
      <c r="B16" s="6">
        <v>1.761132948464627</v>
      </c>
      <c r="C16" s="6">
        <v>2.0240050536955145</v>
      </c>
      <c r="D16" s="6">
        <v>2.3013437627692488</v>
      </c>
      <c r="E16" s="6">
        <v>2.5047277214994601</v>
      </c>
      <c r="F16" s="7">
        <f t="shared" si="0"/>
        <v>2.2766921793214077</v>
      </c>
      <c r="G16" s="7">
        <f t="shared" si="1"/>
        <v>2.2643663875974873</v>
      </c>
    </row>
    <row r="17" spans="1:7" x14ac:dyDescent="0.2">
      <c r="A17" s="5">
        <f t="shared" si="2"/>
        <v>2000</v>
      </c>
      <c r="B17" s="6">
        <v>1.7221045683324623</v>
      </c>
      <c r="C17" s="6">
        <v>1.9301204819277109</v>
      </c>
      <c r="D17" s="6">
        <v>2.2792576747412845</v>
      </c>
      <c r="E17" s="6">
        <v>2.4782213177308572</v>
      </c>
      <c r="F17" s="7">
        <f t="shared" si="0"/>
        <v>2.2291998247999509</v>
      </c>
      <c r="G17" s="7">
        <f t="shared" si="1"/>
        <v>2.2041708998292839</v>
      </c>
    </row>
    <row r="18" spans="1:7" x14ac:dyDescent="0.2">
      <c r="A18" s="5">
        <f t="shared" si="2"/>
        <v>2001</v>
      </c>
      <c r="B18" s="6">
        <v>1.684088784889624</v>
      </c>
      <c r="C18" s="6">
        <v>1.8434982738780206</v>
      </c>
      <c r="D18" s="6">
        <v>2.3006722689075625</v>
      </c>
      <c r="E18" s="6">
        <v>2.3993616078025708</v>
      </c>
      <c r="F18" s="7">
        <f t="shared" si="0"/>
        <v>2.1811773835293846</v>
      </c>
      <c r="G18" s="7">
        <f t="shared" si="1"/>
        <v>2.1214299408402955</v>
      </c>
    </row>
    <row r="19" spans="1:7" x14ac:dyDescent="0.2">
      <c r="A19" s="5">
        <f t="shared" si="2"/>
        <v>2002</v>
      </c>
      <c r="B19" s="6">
        <v>1.6583469897866281</v>
      </c>
      <c r="C19" s="6">
        <v>1.7829716193656096</v>
      </c>
      <c r="D19" s="6">
        <v>2.2813679763902552</v>
      </c>
      <c r="E19" s="6">
        <v>2.377113854863111</v>
      </c>
      <c r="F19" s="7">
        <f t="shared" si="0"/>
        <v>2.1471511502063252</v>
      </c>
      <c r="G19" s="7">
        <f t="shared" si="1"/>
        <v>2.0800427371143604</v>
      </c>
    </row>
    <row r="20" spans="1:7" x14ac:dyDescent="0.2">
      <c r="A20" s="5">
        <f t="shared" si="2"/>
        <v>2003</v>
      </c>
      <c r="B20" s="6">
        <v>1.6263429426718916</v>
      </c>
      <c r="C20" s="6">
        <v>1.7216550241805479</v>
      </c>
      <c r="D20" s="6">
        <v>2.2332929247153457</v>
      </c>
      <c r="E20" s="6">
        <v>2.3371930329638695</v>
      </c>
      <c r="F20" s="7">
        <f t="shared" si="0"/>
        <v>2.0973803272865879</v>
      </c>
      <c r="G20" s="7">
        <f t="shared" si="1"/>
        <v>2.0294240285722087</v>
      </c>
    </row>
    <row r="21" spans="1:7" x14ac:dyDescent="0.2">
      <c r="A21" s="5">
        <f t="shared" si="2"/>
        <v>2004</v>
      </c>
      <c r="B21" s="6">
        <v>1.5837612242316934</v>
      </c>
      <c r="C21" s="6">
        <v>1.6722338204592901</v>
      </c>
      <c r="D21" s="6">
        <v>2.0345935903390617</v>
      </c>
      <c r="E21" s="6">
        <v>2.2507943255856935</v>
      </c>
      <c r="F21" s="7">
        <f t="shared" si="0"/>
        <v>1.9858739121280149</v>
      </c>
      <c r="G21" s="7">
        <f t="shared" si="1"/>
        <v>1.9615140730224918</v>
      </c>
    </row>
    <row r="22" spans="1:7" x14ac:dyDescent="0.2">
      <c r="A22" s="5">
        <f t="shared" si="2"/>
        <v>2005</v>
      </c>
      <c r="B22" s="6">
        <v>1.5355742554528593</v>
      </c>
      <c r="C22" s="6">
        <v>1.6185905531699925</v>
      </c>
      <c r="D22" s="6">
        <v>1.9375986631935911</v>
      </c>
      <c r="E22" s="6">
        <v>2.1630374350548425</v>
      </c>
      <c r="F22" s="7">
        <f t="shared" si="0"/>
        <v>1.9064088838061419</v>
      </c>
      <c r="G22" s="7">
        <f t="shared" si="1"/>
        <v>1.8908139941124174</v>
      </c>
    </row>
    <row r="23" spans="1:7" x14ac:dyDescent="0.2">
      <c r="A23" s="5">
        <f t="shared" si="2"/>
        <v>2006</v>
      </c>
      <c r="B23" s="6">
        <v>1.4895859353626186</v>
      </c>
      <c r="C23" s="6">
        <v>1.5659824046920821</v>
      </c>
      <c r="D23" s="6">
        <v>1.8227527856119099</v>
      </c>
      <c r="E23" s="6">
        <v>1.9965340000819771</v>
      </c>
      <c r="F23" s="7">
        <f t="shared" si="0"/>
        <v>1.7950897301286564</v>
      </c>
      <c r="G23" s="7">
        <f t="shared" si="1"/>
        <v>1.7812582023870296</v>
      </c>
    </row>
    <row r="24" spans="1:7" x14ac:dyDescent="0.2">
      <c r="A24" s="5">
        <f t="shared" si="2"/>
        <v>2007</v>
      </c>
      <c r="B24" s="6">
        <v>1.4503129867798552</v>
      </c>
      <c r="C24" s="6">
        <v>1.5070555032925683</v>
      </c>
      <c r="D24" s="6">
        <v>1.7935635321413947</v>
      </c>
      <c r="E24" s="6">
        <v>1.8326977199187298</v>
      </c>
      <c r="F24" s="7">
        <f t="shared" si="0"/>
        <v>1.7111055851175643</v>
      </c>
      <c r="G24" s="7">
        <f t="shared" si="1"/>
        <v>1.6698766116056492</v>
      </c>
    </row>
    <row r="25" spans="1:7" x14ac:dyDescent="0.2">
      <c r="A25" s="5">
        <f t="shared" si="2"/>
        <v>2008</v>
      </c>
      <c r="B25" s="6">
        <v>1.4227827247809353</v>
      </c>
      <c r="C25" s="6">
        <v>1.4550408719346049</v>
      </c>
      <c r="D25" s="6">
        <v>1.6724354133966828</v>
      </c>
      <c r="E25" s="6">
        <v>1.7873712021136066</v>
      </c>
      <c r="F25" s="7">
        <f t="shared" si="0"/>
        <v>1.6382824958149647</v>
      </c>
      <c r="G25" s="7">
        <f t="shared" si="1"/>
        <v>1.6212060370241057</v>
      </c>
    </row>
    <row r="26" spans="1:7" x14ac:dyDescent="0.2">
      <c r="A26" s="5">
        <f t="shared" si="2"/>
        <v>2009</v>
      </c>
      <c r="B26" s="6">
        <v>1.4141228216283055</v>
      </c>
      <c r="C26" s="6">
        <v>1.4393530997304582</v>
      </c>
      <c r="D26" s="6">
        <v>1.736677679397383</v>
      </c>
      <c r="E26" s="6">
        <v>1.7643233845262243</v>
      </c>
      <c r="F26" s="7">
        <f t="shared" si="0"/>
        <v>1.6467847212180218</v>
      </c>
      <c r="G26" s="7">
        <f t="shared" si="1"/>
        <v>1.6018382421283412</v>
      </c>
    </row>
    <row r="27" spans="1:7" x14ac:dyDescent="0.2">
      <c r="A27" s="5">
        <f t="shared" si="2"/>
        <v>2010</v>
      </c>
      <c r="B27" s="6">
        <v>1.3971895100330809</v>
      </c>
      <c r="C27" s="6">
        <v>1.4239999999999997</v>
      </c>
      <c r="D27" s="6">
        <v>1.6891311053984575</v>
      </c>
      <c r="E27" s="6">
        <v>1.775254756177564</v>
      </c>
      <c r="F27" s="7">
        <f t="shared" si="0"/>
        <v>1.6294619538586737</v>
      </c>
      <c r="G27" s="7">
        <f t="shared" si="1"/>
        <v>1.599627378088782</v>
      </c>
    </row>
    <row r="28" spans="1:7" x14ac:dyDescent="0.2">
      <c r="A28" s="5">
        <f t="shared" si="2"/>
        <v>2011</v>
      </c>
      <c r="B28" s="6">
        <v>1.3689374250163289</v>
      </c>
      <c r="C28" s="6">
        <v>1.408970976253298</v>
      </c>
      <c r="D28" s="6">
        <v>1.633491609695463</v>
      </c>
      <c r="E28" s="6">
        <v>1.7020560486407157</v>
      </c>
      <c r="F28" s="7">
        <f t="shared" si="0"/>
        <v>1.5815062115298257</v>
      </c>
      <c r="G28" s="7">
        <f t="shared" si="1"/>
        <v>1.555513512447007</v>
      </c>
    </row>
    <row r="29" spans="1:7" x14ac:dyDescent="0.2">
      <c r="A29" s="5">
        <f t="shared" si="2"/>
        <v>2012</v>
      </c>
      <c r="B29" s="6">
        <v>1.3438859883992338</v>
      </c>
      <c r="C29" s="6">
        <v>1.387012987012987</v>
      </c>
      <c r="D29" s="6">
        <v>1.5961909389044091</v>
      </c>
      <c r="E29" s="6">
        <v>1.591239750416517</v>
      </c>
      <c r="F29" s="7">
        <f t="shared" si="0"/>
        <v>1.5248145587779709</v>
      </c>
      <c r="G29" s="7">
        <f t="shared" si="1"/>
        <v>1.489126368714752</v>
      </c>
    </row>
    <row r="30" spans="1:7" x14ac:dyDescent="0.2">
      <c r="A30" s="5">
        <f t="shared" si="2"/>
        <v>2013</v>
      </c>
      <c r="B30" s="6">
        <v>1.3214269697601226</v>
      </c>
      <c r="C30" s="6">
        <v>1.3587786259541983</v>
      </c>
      <c r="D30" s="6">
        <v>1.5698769561581649</v>
      </c>
      <c r="E30" s="6">
        <v>1.5349290981281905</v>
      </c>
      <c r="F30" s="7">
        <f t="shared" si="0"/>
        <v>1.4878615600801846</v>
      </c>
      <c r="G30" s="7">
        <f t="shared" si="1"/>
        <v>1.4468538620411944</v>
      </c>
    </row>
    <row r="31" spans="1:7" x14ac:dyDescent="0.2">
      <c r="A31" s="5">
        <f t="shared" si="2"/>
        <v>2014</v>
      </c>
      <c r="B31" s="6">
        <v>1.298823334180353</v>
      </c>
      <c r="C31" s="6">
        <v>1.3394648829431437</v>
      </c>
      <c r="D31" s="6">
        <v>1.5319934716717183</v>
      </c>
      <c r="E31" s="6">
        <v>1.4777452824464534</v>
      </c>
      <c r="F31" s="7">
        <f t="shared" si="0"/>
        <v>1.4497345456871049</v>
      </c>
      <c r="G31" s="7">
        <f t="shared" si="1"/>
        <v>1.4086050826947987</v>
      </c>
    </row>
    <row r="32" spans="1:7" x14ac:dyDescent="0.2">
      <c r="A32" s="5">
        <f t="shared" si="2"/>
        <v>2015</v>
      </c>
      <c r="B32" s="6">
        <v>1.2868380354417892</v>
      </c>
      <c r="C32" s="6">
        <v>1.3120393120393119</v>
      </c>
      <c r="D32" s="6">
        <v>1.5385100487804879</v>
      </c>
      <c r="E32" s="6">
        <v>1.436644742663324</v>
      </c>
      <c r="F32" s="7">
        <f t="shared" si="0"/>
        <v>1.4290647011610413</v>
      </c>
      <c r="G32" s="7">
        <f t="shared" si="1"/>
        <v>1.3743420273513181</v>
      </c>
    </row>
    <row r="33" spans="1:7" x14ac:dyDescent="0.2">
      <c r="A33" s="5">
        <f t="shared" si="2"/>
        <v>2016</v>
      </c>
      <c r="B33" s="6">
        <v>1.274744179299709</v>
      </c>
      <c r="C33" s="6">
        <v>1.2846832397754611</v>
      </c>
      <c r="D33" s="6">
        <v>1.5359925195776676</v>
      </c>
      <c r="E33" s="6">
        <v>1.4153138075313807</v>
      </c>
      <c r="F33" s="7">
        <f t="shared" si="0"/>
        <v>1.4119965222948363</v>
      </c>
      <c r="G33" s="7">
        <f t="shared" si="1"/>
        <v>1.3499985236534209</v>
      </c>
    </row>
    <row r="34" spans="1:7" x14ac:dyDescent="0.2">
      <c r="A34" s="5">
        <f t="shared" si="2"/>
        <v>2017</v>
      </c>
      <c r="B34" s="6">
        <v>1.2523426171308565</v>
      </c>
      <c r="C34" s="6">
        <v>1.2535211267605633</v>
      </c>
      <c r="D34" s="6">
        <v>1.4822844681731022</v>
      </c>
      <c r="E34" s="6">
        <v>1.3824163473818647</v>
      </c>
      <c r="F34" s="7">
        <f t="shared" si="0"/>
        <v>1.3727406474385102</v>
      </c>
      <c r="G34" s="7">
        <f t="shared" si="1"/>
        <v>1.3179687370712139</v>
      </c>
    </row>
    <row r="35" spans="1:7" x14ac:dyDescent="0.2">
      <c r="A35" s="5">
        <f t="shared" si="2"/>
        <v>2018</v>
      </c>
      <c r="B35" s="6">
        <v>1.2242717236423715</v>
      </c>
      <c r="C35" s="6">
        <v>1.22010662604722</v>
      </c>
      <c r="D35" s="6">
        <v>1.3935779427359491</v>
      </c>
      <c r="E35" s="6">
        <v>1.3335552756940263</v>
      </c>
      <c r="F35" s="7">
        <f t="shared" si="0"/>
        <v>1.3157466148257317</v>
      </c>
      <c r="G35" s="7">
        <f t="shared" si="1"/>
        <v>1.276830950870623</v>
      </c>
    </row>
    <row r="36" spans="1:7" x14ac:dyDescent="0.2">
      <c r="A36" s="5">
        <f t="shared" si="2"/>
        <v>2019</v>
      </c>
      <c r="B36" s="6">
        <v>1.2040719685588259</v>
      </c>
      <c r="C36" s="6">
        <v>1.1831610044313146</v>
      </c>
      <c r="D36" s="6">
        <v>1.3937257397391027</v>
      </c>
      <c r="E36" s="6">
        <v>1.2999930609303689</v>
      </c>
      <c r="F36" s="7">
        <f t="shared" si="0"/>
        <v>1.2922932683669288</v>
      </c>
      <c r="G36" s="7">
        <f t="shared" si="1"/>
        <v>1.2415770326808417</v>
      </c>
    </row>
    <row r="37" spans="1:7" x14ac:dyDescent="0.2">
      <c r="A37" s="5">
        <f t="shared" si="2"/>
        <v>2020</v>
      </c>
      <c r="B37" s="6">
        <v>1.1885048307803276</v>
      </c>
      <c r="C37" s="6">
        <v>1.1508620689655173</v>
      </c>
      <c r="D37" s="6">
        <v>1.3735739669709428</v>
      </c>
      <c r="E37" s="6">
        <v>1.2821647802053173</v>
      </c>
      <c r="F37" s="7">
        <f t="shared" si="0"/>
        <v>1.268866938713926</v>
      </c>
      <c r="G37" s="7">
        <f t="shared" si="1"/>
        <v>1.2165134245854174</v>
      </c>
    </row>
    <row r="38" spans="1:7" x14ac:dyDescent="0.2">
      <c r="A38" s="5">
        <f t="shared" si="2"/>
        <v>2021</v>
      </c>
      <c r="B38" s="6">
        <v>1.1365223566675213</v>
      </c>
      <c r="C38" s="6">
        <v>1.117154811715481</v>
      </c>
      <c r="D38" s="6">
        <v>1.082802222385183</v>
      </c>
      <c r="E38" s="6">
        <v>1.2259396818661277</v>
      </c>
      <c r="F38" s="7">
        <f t="shared" si="0"/>
        <v>1.1419655719889306</v>
      </c>
      <c r="G38" s="7">
        <f t="shared" si="1"/>
        <v>1.1715472467908044</v>
      </c>
    </row>
    <row r="39" spans="1:7" x14ac:dyDescent="0.2">
      <c r="A39" s="5">
        <f t="shared" si="2"/>
        <v>2022</v>
      </c>
      <c r="B39" s="6">
        <v>1.0615668597319974</v>
      </c>
      <c r="C39" s="6">
        <v>1.0737265415549597</v>
      </c>
      <c r="D39" s="6">
        <v>0.96194440804811832</v>
      </c>
      <c r="E39" s="6">
        <v>1.0847449172179346</v>
      </c>
      <c r="F39" s="7">
        <f t="shared" si="0"/>
        <v>1.0401386222736708</v>
      </c>
      <c r="G39" s="7">
        <f t="shared" si="1"/>
        <v>1.0792357293864472</v>
      </c>
    </row>
    <row r="40" spans="1:7" x14ac:dyDescent="0.2">
      <c r="A40" s="5">
        <v>2023</v>
      </c>
      <c r="B40" s="6">
        <v>1.0242342452868769</v>
      </c>
      <c r="C40" s="6">
        <v>1.0295629820051415</v>
      </c>
      <c r="D40" s="6">
        <v>0.99021049839654707</v>
      </c>
      <c r="E40" s="6">
        <v>1.0049167421755469</v>
      </c>
      <c r="F40" s="7">
        <f t="shared" si="0"/>
        <v>1.0082300741924117</v>
      </c>
      <c r="G40" s="7">
        <f t="shared" si="1"/>
        <v>1.0172398620903442</v>
      </c>
    </row>
    <row r="41" spans="1:7" x14ac:dyDescent="0.2">
      <c r="A41" s="5">
        <v>2024</v>
      </c>
      <c r="B41" s="6">
        <v>1</v>
      </c>
      <c r="C41" s="6">
        <v>1</v>
      </c>
      <c r="D41" s="6">
        <v>1</v>
      </c>
      <c r="E41" s="6">
        <v>1</v>
      </c>
      <c r="F41" s="7">
        <f t="shared" si="0"/>
        <v>1</v>
      </c>
      <c r="G41" s="7">
        <f t="shared" si="1"/>
        <v>1</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Cost Database</vt:lpstr>
      <vt:lpstr>Inflation Adjustment</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Botros N. Hanna</cp:lastModifiedBy>
  <dcterms:created xsi:type="dcterms:W3CDTF">2025-04-15T13:54:12Z</dcterms:created>
  <dcterms:modified xsi:type="dcterms:W3CDTF">2025-05-22T23:23:04Z</dcterms:modified>
</cp:coreProperties>
</file>