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rozen\ML_annot\"/>
    </mc:Choice>
  </mc:AlternateContent>
  <xr:revisionPtr revIDLastSave="0" documentId="13_ncr:1_{09646E76-EE86-4884-B72B-A74D165AA150}" xr6:coauthVersionLast="47" xr6:coauthVersionMax="47" xr10:uidLastSave="{00000000-0000-0000-0000-000000000000}"/>
  <bookViews>
    <workbookView xWindow="14295" yWindow="0" windowWidth="14610" windowHeight="15585" xr2:uid="{C853E3A8-4088-404E-BB88-F753A6DE8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1" l="1"/>
  <c r="AK19" i="1"/>
  <c r="AI19" i="1"/>
  <c r="AH19" i="1"/>
  <c r="AG19" i="1"/>
  <c r="AD19" i="1"/>
  <c r="AB19" i="1"/>
  <c r="AA19" i="1"/>
  <c r="Y19" i="1"/>
  <c r="X19" i="1"/>
  <c r="V19" i="1"/>
  <c r="T19" i="1"/>
  <c r="Q19" i="1"/>
  <c r="L19" i="1"/>
  <c r="K19" i="1"/>
  <c r="I19" i="1"/>
  <c r="D19" i="1"/>
  <c r="B19" i="1"/>
  <c r="AF19" i="1"/>
  <c r="AL19" i="1" l="1"/>
  <c r="U19" i="1"/>
  <c r="C19" i="1"/>
  <c r="N19" i="1"/>
  <c r="M19" i="1"/>
  <c r="P19" i="1"/>
  <c r="F19" i="1"/>
  <c r="E19" i="1"/>
  <c r="AJ19" i="1"/>
  <c r="G19" i="1"/>
  <c r="H19" i="1"/>
  <c r="Z19" i="1" l="1"/>
  <c r="AE19" i="1"/>
  <c r="O19" i="1"/>
  <c r="AC19" i="1"/>
  <c r="R19" i="1"/>
  <c r="S19" i="1"/>
  <c r="J19" i="1"/>
  <c r="W19" i="1" l="1"/>
</calcChain>
</file>

<file path=xl/sharedStrings.xml><?xml version="1.0" encoding="utf-8"?>
<sst xmlns="http://schemas.openxmlformats.org/spreadsheetml/2006/main" count="226" uniqueCount="131">
  <si>
    <t>Info</t>
  </si>
  <si>
    <t>M112T29</t>
  </si>
  <si>
    <t>M220T248</t>
  </si>
  <si>
    <t>M114T38</t>
  </si>
  <si>
    <t>M146T40</t>
  </si>
  <si>
    <t>M258T36</t>
  </si>
  <si>
    <t>M127T149</t>
  </si>
  <si>
    <t>M121T114</t>
  </si>
  <si>
    <t>M132T40</t>
  </si>
  <si>
    <t>M90T40</t>
  </si>
  <si>
    <t>M116T42</t>
  </si>
  <si>
    <t>M104T35</t>
  </si>
  <si>
    <t>M312T250</t>
  </si>
  <si>
    <t>M203T42</t>
  </si>
  <si>
    <t>M156T34</t>
  </si>
  <si>
    <t>M147T29</t>
  </si>
  <si>
    <t>M134T44</t>
  </si>
  <si>
    <t>M253T214</t>
  </si>
  <si>
    <t>M263T40</t>
  </si>
  <si>
    <t>M162T36</t>
  </si>
  <si>
    <t>M205T260</t>
  </si>
  <si>
    <t>M310T42</t>
  </si>
  <si>
    <t>M238T373</t>
  </si>
  <si>
    <t>M102T36</t>
  </si>
  <si>
    <t>M384T249</t>
  </si>
  <si>
    <t>M281T268</t>
  </si>
  <si>
    <t>M118T55</t>
  </si>
  <si>
    <t>M150T67</t>
  </si>
  <si>
    <t>M148T36</t>
  </si>
  <si>
    <t>M241T34</t>
  </si>
  <si>
    <t>M298T270</t>
  </si>
  <si>
    <t>M176T37</t>
  </si>
  <si>
    <t>M144T45</t>
  </si>
  <si>
    <t>M147T35.1</t>
  </si>
  <si>
    <t>M186T36</t>
  </si>
  <si>
    <t>M118T38</t>
  </si>
  <si>
    <t>M120T36</t>
  </si>
  <si>
    <t>M209T213</t>
  </si>
  <si>
    <t>M127T51</t>
  </si>
  <si>
    <t>NA</t>
  </si>
  <si>
    <t>mz</t>
  </si>
  <si>
    <t>mzmin</t>
  </si>
  <si>
    <t>mzmax</t>
  </si>
  <si>
    <t>rt</t>
  </si>
  <si>
    <t>rtmin</t>
  </si>
  <si>
    <t>rtmax</t>
  </si>
  <si>
    <t>npeaks</t>
  </si>
  <si>
    <t>isotopes</t>
  </si>
  <si>
    <t>[84][M]+</t>
  </si>
  <si>
    <t>[36][M]+</t>
  </si>
  <si>
    <t>[95][M]+</t>
  </si>
  <si>
    <t>[52][M]+</t>
  </si>
  <si>
    <t>[20][M]+</t>
  </si>
  <si>
    <t>[37][M]+</t>
  </si>
  <si>
    <t>[31][M]+</t>
  </si>
  <si>
    <t>[68][M]+</t>
  </si>
  <si>
    <t>[62][M]+</t>
  </si>
  <si>
    <t>[97][M]+</t>
  </si>
  <si>
    <t>[73][M]+</t>
  </si>
  <si>
    <t>[82][M]+</t>
  </si>
  <si>
    <t>[26][M]+</t>
  </si>
  <si>
    <t>[143][M]+</t>
  </si>
  <si>
    <t>[41][M]+</t>
  </si>
  <si>
    <t>[65][M]+</t>
  </si>
  <si>
    <t>[108][M]+</t>
  </si>
  <si>
    <t>[57][M]+</t>
  </si>
  <si>
    <t>[40][M]+</t>
  </si>
  <si>
    <t>[42][M]+</t>
  </si>
  <si>
    <t>adduct</t>
  </si>
  <si>
    <t>pcgroup</t>
  </si>
  <si>
    <t>group1</t>
  </si>
  <si>
    <t>group2</t>
  </si>
  <si>
    <t>ms_level</t>
  </si>
  <si>
    <t>annotation</t>
  </si>
  <si>
    <t>Database</t>
  </si>
  <si>
    <t>level</t>
  </si>
  <si>
    <t>Diff. Ppm (max 15)</t>
  </si>
  <si>
    <t>Comments</t>
  </si>
  <si>
    <t>Model</t>
  </si>
  <si>
    <t>Thymine</t>
  </si>
  <si>
    <t>msmls</t>
  </si>
  <si>
    <t>Lasso</t>
  </si>
  <si>
    <t>Purine</t>
  </si>
  <si>
    <t>Lac-Phe</t>
  </si>
  <si>
    <t>GNPS</t>
  </si>
  <si>
    <t>checked with camilla</t>
  </si>
  <si>
    <t>Methylthioadenosine</t>
  </si>
  <si>
    <t>In-house</t>
  </si>
  <si>
    <t>NIST</t>
  </si>
  <si>
    <t>2'-Deoxyinosine</t>
  </si>
  <si>
    <t>C10H12N4O4</t>
  </si>
  <si>
    <t>Creatine dimer</t>
  </si>
  <si>
    <t>[2M+H]+ No MS2 at time 40</t>
  </si>
  <si>
    <t>Betaine</t>
  </si>
  <si>
    <t>Inhouse</t>
  </si>
  <si>
    <t>RF</t>
  </si>
  <si>
    <t>N2N2-Dimethylguanosine</t>
  </si>
  <si>
    <t>GNPS-Massbank</t>
  </si>
  <si>
    <t>Pantothenate</t>
  </si>
  <si>
    <t>L-carnitine</t>
  </si>
  <si>
    <t>Tryptophan</t>
  </si>
  <si>
    <t xml:space="preserve">Methionine </t>
  </si>
  <si>
    <t>Glutamate</t>
  </si>
  <si>
    <t>Proline betaine</t>
  </si>
  <si>
    <t>Proline</t>
  </si>
  <si>
    <t>Phenylalanylaspartic acid</t>
  </si>
  <si>
    <t>Histidine</t>
  </si>
  <si>
    <t>Lysine</t>
  </si>
  <si>
    <t>N,N-dimethylarginine</t>
  </si>
  <si>
    <t>Citrulline</t>
  </si>
  <si>
    <t>Choline</t>
  </si>
  <si>
    <t>lasso selected the isotope</t>
  </si>
  <si>
    <t>Histamine</t>
  </si>
  <si>
    <t>Creatinine</t>
  </si>
  <si>
    <t>Deoxycarnitine</t>
  </si>
  <si>
    <t>Glycerophosphocholine</t>
  </si>
  <si>
    <t>Creatine</t>
  </si>
  <si>
    <t>Alanine</t>
  </si>
  <si>
    <t>Thioproline</t>
  </si>
  <si>
    <t>N-acetylneuraminate</t>
  </si>
  <si>
    <t>1-Aminocyclopropanecarboxylate</t>
  </si>
  <si>
    <t>Succinyladenosine</t>
  </si>
  <si>
    <t>Valine</t>
  </si>
  <si>
    <t>Anserine</t>
  </si>
  <si>
    <t>Glutamine</t>
  </si>
  <si>
    <t>Phosphoserine</t>
  </si>
  <si>
    <t>Threonine</t>
  </si>
  <si>
    <t>Could also be homoserine or allothreonine</t>
  </si>
  <si>
    <t>L-Kynurenine</t>
  </si>
  <si>
    <t>4-Imidazoleacetate</t>
  </si>
  <si>
    <t>db vers13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</si>
</sst>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E506-3AD8-458E-941E-3245E2B5D15A}">
  <dimension ref="A1:AM21"/>
  <sheetViews>
    <sheetView tabSelected="1" topLeftCell="N1" zoomScale="70" zoomScaleNormal="70" workbookViewId="0">
      <selection activeCell="R19" sqref="R19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2.85546875" bestFit="1" customWidth="1"/>
    <col min="4" max="4" width="14" customWidth="1"/>
    <col min="5" max="5" width="14.28515625" bestFit="1" customWidth="1"/>
    <col min="6" max="6" width="13" customWidth="1"/>
    <col min="7" max="7" width="13.28515625" customWidth="1"/>
    <col min="8" max="9" width="13.7109375" customWidth="1"/>
    <col min="10" max="10" width="14" customWidth="1"/>
    <col min="11" max="11" width="15.140625" customWidth="1"/>
    <col min="12" max="12" width="14.7109375" customWidth="1"/>
    <col min="13" max="13" width="16" customWidth="1"/>
    <col min="14" max="14" width="15.5703125" customWidth="1"/>
    <col min="15" max="15" width="14.140625" customWidth="1"/>
    <col min="16" max="17" width="14.42578125" customWidth="1"/>
    <col min="18" max="18" width="14.140625" customWidth="1"/>
    <col min="19" max="19" width="15.5703125" customWidth="1"/>
    <col min="20" max="20" width="14.7109375" customWidth="1"/>
    <col min="21" max="21" width="17.85546875" customWidth="1"/>
    <col min="22" max="22" width="14.5703125" customWidth="1"/>
    <col min="23" max="23" width="16" customWidth="1"/>
    <col min="24" max="24" width="14.5703125" customWidth="1"/>
    <col min="25" max="26" width="13" bestFit="1" customWidth="1"/>
    <col min="27" max="27" width="12.5703125" bestFit="1" customWidth="1"/>
    <col min="28" max="29" width="13" bestFit="1" customWidth="1"/>
    <col min="30" max="30" width="14.85546875" bestFit="1" customWidth="1"/>
    <col min="31" max="31" width="21.42578125" bestFit="1" customWidth="1"/>
    <col min="32" max="32" width="14.85546875" bestFit="1" customWidth="1"/>
    <col min="33" max="33" width="15.42578125" bestFit="1" customWidth="1"/>
    <col min="34" max="35" width="13" bestFit="1" customWidth="1"/>
    <col min="36" max="37" width="14.85546875" bestFit="1" customWidth="1"/>
    <col min="38" max="38" width="14.42578125" bestFit="1" customWidth="1"/>
    <col min="39" max="39" width="13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40</v>
      </c>
      <c r="B2">
        <v>112.086122640723</v>
      </c>
      <c r="C2" s="3">
        <v>220.11820414928201</v>
      </c>
      <c r="D2" s="3">
        <v>114.065587153802</v>
      </c>
      <c r="E2" s="3">
        <v>146.116421692367</v>
      </c>
      <c r="F2" s="3">
        <v>258.10910701069503</v>
      </c>
      <c r="G2" s="3">
        <v>127.049334501682</v>
      </c>
      <c r="H2" s="3">
        <v>121.04981101414501</v>
      </c>
      <c r="I2" s="3">
        <v>132.07760434544701</v>
      </c>
      <c r="J2" s="3">
        <v>90.054132266111495</v>
      </c>
      <c r="K2" s="3">
        <v>116.07039850612</v>
      </c>
      <c r="L2" s="3">
        <v>104.106410116341</v>
      </c>
      <c r="M2" s="3">
        <v>312.129422541726</v>
      </c>
      <c r="N2" s="3">
        <v>203.14902267321901</v>
      </c>
      <c r="O2" s="3">
        <v>156.075771498921</v>
      </c>
      <c r="P2" s="3">
        <v>147.111965934409</v>
      </c>
      <c r="Q2" s="3">
        <v>134.026159187525</v>
      </c>
      <c r="R2" s="3">
        <v>253.092301115152</v>
      </c>
      <c r="S2" s="3">
        <v>263.14541926744403</v>
      </c>
      <c r="T2" s="3">
        <v>162.11187630466901</v>
      </c>
      <c r="U2" s="3">
        <v>205.097422377616</v>
      </c>
      <c r="V2" s="3">
        <v>310.11215216316702</v>
      </c>
      <c r="W2" s="3">
        <v>238.10658472985301</v>
      </c>
      <c r="X2" s="3">
        <v>102.054458380095</v>
      </c>
      <c r="Y2" s="3">
        <v>384.11447664555601</v>
      </c>
      <c r="Z2" s="3">
        <v>281.112532042601</v>
      </c>
      <c r="AA2" s="3">
        <v>118.08604938843</v>
      </c>
      <c r="AB2" s="3">
        <v>150.05779704918601</v>
      </c>
      <c r="AC2" s="3">
        <v>148.06001391072601</v>
      </c>
      <c r="AD2" s="3">
        <v>241.127971464887</v>
      </c>
      <c r="AE2" s="3">
        <v>298.09657662082202</v>
      </c>
      <c r="AF2" s="3">
        <v>176.10177745956</v>
      </c>
      <c r="AG2" s="3">
        <v>144.101282027727</v>
      </c>
      <c r="AH2" s="3">
        <v>147.07578637875</v>
      </c>
      <c r="AI2" s="3">
        <v>186.014894471856</v>
      </c>
      <c r="AJ2" s="3">
        <v>118.086083176494</v>
      </c>
      <c r="AK2" s="3">
        <v>120.064560475701</v>
      </c>
      <c r="AL2" s="3">
        <v>209.09138466702501</v>
      </c>
      <c r="AM2" s="3">
        <v>127.04906526744401</v>
      </c>
    </row>
    <row r="3" spans="1:39" x14ac:dyDescent="0.25">
      <c r="A3" t="s">
        <v>41</v>
      </c>
      <c r="B3">
        <v>112.084359027567</v>
      </c>
      <c r="C3" s="3">
        <v>220.116112890067</v>
      </c>
      <c r="D3" s="3">
        <v>114.06449077361</v>
      </c>
      <c r="E3" s="3">
        <v>146.11523308307</v>
      </c>
      <c r="F3" s="3">
        <v>258.10642215800402</v>
      </c>
      <c r="G3" s="3">
        <v>127.047990099554</v>
      </c>
      <c r="H3" s="3">
        <v>121.049101217553</v>
      </c>
      <c r="I3" s="3">
        <v>132.075241640429</v>
      </c>
      <c r="J3" s="3">
        <v>90.053545022757206</v>
      </c>
      <c r="K3" s="3">
        <v>116.069189734031</v>
      </c>
      <c r="L3" s="3">
        <v>104.105766838119</v>
      </c>
      <c r="M3" s="3">
        <v>312.12531987129302</v>
      </c>
      <c r="N3" s="3">
        <v>203.146733670717</v>
      </c>
      <c r="O3" s="3">
        <v>156.074380802946</v>
      </c>
      <c r="P3" s="3">
        <v>147.110518593623</v>
      </c>
      <c r="Q3" s="3">
        <v>134.024079679181</v>
      </c>
      <c r="R3" s="3">
        <v>253.09029277289801</v>
      </c>
      <c r="S3" s="3">
        <v>263.138849928909</v>
      </c>
      <c r="T3" s="3">
        <v>162.110206462577</v>
      </c>
      <c r="U3" s="3">
        <v>205.093310873528</v>
      </c>
      <c r="V3" s="3">
        <v>310.10934230520002</v>
      </c>
      <c r="W3" s="3">
        <v>238.104527718935</v>
      </c>
      <c r="X3" s="3">
        <v>102.053647194826</v>
      </c>
      <c r="Y3" s="3">
        <v>384.10948036641003</v>
      </c>
      <c r="Z3" s="3">
        <v>281.109054551795</v>
      </c>
      <c r="AA3" s="3">
        <v>118.084914498167</v>
      </c>
      <c r="AB3" s="3">
        <v>150.05635901465101</v>
      </c>
      <c r="AC3" s="3">
        <v>148.058968754983</v>
      </c>
      <c r="AD3" s="3">
        <v>241.125675359741</v>
      </c>
      <c r="AE3" s="3">
        <v>298.09369938907503</v>
      </c>
      <c r="AF3" s="3">
        <v>176.099970159854</v>
      </c>
      <c r="AG3" s="3">
        <v>144.099813509451</v>
      </c>
      <c r="AH3" s="3">
        <v>147.074629730445</v>
      </c>
      <c r="AI3" s="3">
        <v>186.01351043088701</v>
      </c>
      <c r="AJ3" s="3">
        <v>118.084325235896</v>
      </c>
      <c r="AK3" s="3">
        <v>120.063455612396</v>
      </c>
      <c r="AL3" s="3">
        <v>209.088746374425</v>
      </c>
      <c r="AM3" s="3">
        <v>127.047890526157</v>
      </c>
    </row>
    <row r="4" spans="1:39" x14ac:dyDescent="0.25">
      <c r="A4" t="s">
        <v>42</v>
      </c>
      <c r="B4">
        <v>112.086984621716</v>
      </c>
      <c r="C4" s="3">
        <v>220.11917808259901</v>
      </c>
      <c r="D4" s="3">
        <v>114.066121917291</v>
      </c>
      <c r="E4" s="3">
        <v>146.117284981632</v>
      </c>
      <c r="F4" s="3">
        <v>258.11113262474902</v>
      </c>
      <c r="G4" s="3">
        <v>127.051376024386</v>
      </c>
      <c r="H4" s="3">
        <v>121.050412746475</v>
      </c>
      <c r="I4" s="3">
        <v>132.07827116022</v>
      </c>
      <c r="J4" s="3">
        <v>90.054808543377902</v>
      </c>
      <c r="K4" s="3">
        <v>116.071137645956</v>
      </c>
      <c r="L4" s="3">
        <v>104.107275945046</v>
      </c>
      <c r="M4" s="3">
        <v>312.13078449803203</v>
      </c>
      <c r="N4" s="3">
        <v>203.149912077458</v>
      </c>
      <c r="O4" s="3">
        <v>156.077385093093</v>
      </c>
      <c r="P4" s="3">
        <v>147.112941029571</v>
      </c>
      <c r="Q4" s="3">
        <v>134.029615408392</v>
      </c>
      <c r="R4" s="3">
        <v>253.09414756573</v>
      </c>
      <c r="S4" s="3">
        <v>263.14696388398301</v>
      </c>
      <c r="T4" s="3">
        <v>162.113284380507</v>
      </c>
      <c r="U4" s="3">
        <v>205.097974293335</v>
      </c>
      <c r="V4" s="3">
        <v>310.11492152125402</v>
      </c>
      <c r="W4" s="3">
        <v>238.108895838618</v>
      </c>
      <c r="X4" s="3">
        <v>102.05488164200401</v>
      </c>
      <c r="Y4" s="3">
        <v>384.11591697461103</v>
      </c>
      <c r="Z4" s="3">
        <v>281.113558406219</v>
      </c>
      <c r="AA4" s="3">
        <v>118.08676129303301</v>
      </c>
      <c r="AB4" s="3">
        <v>150.05874635351</v>
      </c>
      <c r="AC4" s="3">
        <v>148.060629698322</v>
      </c>
      <c r="AD4" s="3">
        <v>241.130003366003</v>
      </c>
      <c r="AE4" s="3">
        <v>298.09820062175601</v>
      </c>
      <c r="AF4" s="3">
        <v>176.103735108775</v>
      </c>
      <c r="AG4" s="3">
        <v>144.10202040207</v>
      </c>
      <c r="AH4" s="3">
        <v>147.076410383477</v>
      </c>
      <c r="AI4" s="3">
        <v>186.01632614666801</v>
      </c>
      <c r="AJ4" s="3">
        <v>118.086668616037</v>
      </c>
      <c r="AK4" s="3">
        <v>120.065040498418</v>
      </c>
      <c r="AL4" s="3">
        <v>209.096078190637</v>
      </c>
      <c r="AM4" s="3">
        <v>127.04997264251</v>
      </c>
    </row>
    <row r="5" spans="1:39" x14ac:dyDescent="0.25">
      <c r="A5" t="s">
        <v>43</v>
      </c>
      <c r="B5">
        <v>29.0766508842276</v>
      </c>
      <c r="C5" s="3">
        <v>248.146051580397</v>
      </c>
      <c r="D5" s="3">
        <v>37.613640913936003</v>
      </c>
      <c r="E5" s="3">
        <v>40.1949092815901</v>
      </c>
      <c r="F5" s="3">
        <v>36.3724689734523</v>
      </c>
      <c r="G5" s="3">
        <v>148.541771346606</v>
      </c>
      <c r="H5" s="3">
        <v>113.981161581425</v>
      </c>
      <c r="I5" s="3">
        <v>40.047142885399602</v>
      </c>
      <c r="J5" s="3">
        <v>39.923102527115702</v>
      </c>
      <c r="K5" s="3">
        <v>41.962620445595398</v>
      </c>
      <c r="L5" s="3">
        <v>34.826103733697401</v>
      </c>
      <c r="M5" s="3">
        <v>249.593051524402</v>
      </c>
      <c r="N5" s="3">
        <v>41.537881273144798</v>
      </c>
      <c r="O5" s="3">
        <v>33.979760306701003</v>
      </c>
      <c r="P5" s="3">
        <v>29.4258939048405</v>
      </c>
      <c r="Q5" s="3">
        <v>43.967389390143602</v>
      </c>
      <c r="R5" s="3">
        <v>214.43062349540401</v>
      </c>
      <c r="S5" s="3">
        <v>39.8938937191554</v>
      </c>
      <c r="T5" s="3">
        <v>36.425062487859101</v>
      </c>
      <c r="U5" s="3">
        <v>260.22352660241501</v>
      </c>
      <c r="V5" s="3">
        <v>41.862994660982402</v>
      </c>
      <c r="W5" s="3">
        <v>373.40428545498003</v>
      </c>
      <c r="X5" s="3">
        <v>36.213522645308799</v>
      </c>
      <c r="Y5" s="3">
        <v>248.97125572013201</v>
      </c>
      <c r="Z5" s="3">
        <v>267.80441947718202</v>
      </c>
      <c r="AA5" s="3">
        <v>54.636268179356598</v>
      </c>
      <c r="AB5" s="3">
        <v>66.829795227187105</v>
      </c>
      <c r="AC5" s="3">
        <v>36.234359057753899</v>
      </c>
      <c r="AD5" s="3">
        <v>34.1086957987362</v>
      </c>
      <c r="AE5" s="3">
        <v>269.57654617519103</v>
      </c>
      <c r="AF5" s="3">
        <v>36.714439577693199</v>
      </c>
      <c r="AG5" s="3">
        <v>45.1411561475159</v>
      </c>
      <c r="AH5" s="3">
        <v>35.337296133058103</v>
      </c>
      <c r="AI5" s="3">
        <v>36.189766307814601</v>
      </c>
      <c r="AJ5" s="3">
        <v>37.933779951348903</v>
      </c>
      <c r="AK5" s="3">
        <v>35.963296710257303</v>
      </c>
      <c r="AL5" s="3">
        <v>213.239258256049</v>
      </c>
      <c r="AM5" s="3">
        <v>50.779364157697401</v>
      </c>
    </row>
    <row r="6" spans="1:39" x14ac:dyDescent="0.25">
      <c r="A6" t="s">
        <v>44</v>
      </c>
      <c r="B6">
        <v>26.835453894638</v>
      </c>
      <c r="C6" s="3">
        <v>247.070912366676</v>
      </c>
      <c r="D6" s="3">
        <v>36.700158036285799</v>
      </c>
      <c r="E6" s="3">
        <v>39.050826133395198</v>
      </c>
      <c r="F6" s="3">
        <v>34.556373117805499</v>
      </c>
      <c r="G6" s="3">
        <v>144.267892859456</v>
      </c>
      <c r="H6" s="3">
        <v>104.79243482413</v>
      </c>
      <c r="I6" s="3">
        <v>38.373910648020299</v>
      </c>
      <c r="J6" s="3">
        <v>38.657714096734203</v>
      </c>
      <c r="K6" s="3">
        <v>40.468985950145601</v>
      </c>
      <c r="L6" s="3">
        <v>33.657310064210598</v>
      </c>
      <c r="M6" s="3">
        <v>242.409012564471</v>
      </c>
      <c r="N6" s="3">
        <v>40.581306994778203</v>
      </c>
      <c r="O6" s="3">
        <v>29.4044056197991</v>
      </c>
      <c r="P6" s="3">
        <v>26.7717532087722</v>
      </c>
      <c r="Q6" s="3">
        <v>37.396687290344403</v>
      </c>
      <c r="R6" s="3">
        <v>205.55641213188801</v>
      </c>
      <c r="S6" s="3">
        <v>35.9830545235682</v>
      </c>
      <c r="T6" s="3">
        <v>35.493510185298099</v>
      </c>
      <c r="U6" s="3">
        <v>250.977916950701</v>
      </c>
      <c r="V6" s="3">
        <v>38.4216453295439</v>
      </c>
      <c r="W6" s="3">
        <v>371.71879592725003</v>
      </c>
      <c r="X6" s="3">
        <v>35.1916730583958</v>
      </c>
      <c r="Y6" s="3">
        <v>247.824700184287</v>
      </c>
      <c r="Z6" s="3">
        <v>261.94910128941001</v>
      </c>
      <c r="AA6" s="3">
        <v>46.401027419200901</v>
      </c>
      <c r="AB6" s="3">
        <v>61.916946430124</v>
      </c>
      <c r="AC6" s="3">
        <v>35.1916730583958</v>
      </c>
      <c r="AD6" s="3">
        <v>33.109038273070603</v>
      </c>
      <c r="AE6" s="3">
        <v>266.35130354570202</v>
      </c>
      <c r="AF6" s="3">
        <v>35.962121195591699</v>
      </c>
      <c r="AG6" s="3">
        <v>36.7126441364763</v>
      </c>
      <c r="AH6" s="3">
        <v>34.323711834920402</v>
      </c>
      <c r="AI6" s="3">
        <v>34.840608690173298</v>
      </c>
      <c r="AJ6" s="3">
        <v>36.6991894336822</v>
      </c>
      <c r="AK6" s="3">
        <v>34.9404203411002</v>
      </c>
      <c r="AL6" s="3">
        <v>202.21703797537</v>
      </c>
      <c r="AM6" s="3">
        <v>48.954705442205999</v>
      </c>
    </row>
    <row r="7" spans="1:39" x14ac:dyDescent="0.25">
      <c r="A7" t="s">
        <v>45</v>
      </c>
      <c r="B7">
        <v>37.391049264061003</v>
      </c>
      <c r="C7" s="3">
        <v>260.21567602324001</v>
      </c>
      <c r="D7" s="3">
        <v>39.9722114655697</v>
      </c>
      <c r="E7" s="3">
        <v>41.5111095845809</v>
      </c>
      <c r="F7" s="3">
        <v>44.029503164054802</v>
      </c>
      <c r="G7" s="3">
        <v>163.185473849527</v>
      </c>
      <c r="H7" s="3">
        <v>118.406557625191</v>
      </c>
      <c r="I7" s="3">
        <v>41.2906657182129</v>
      </c>
      <c r="J7" s="3">
        <v>40.5568549119238</v>
      </c>
      <c r="K7" s="3">
        <v>49.7047323331158</v>
      </c>
      <c r="L7" s="3">
        <v>35.587846580255601</v>
      </c>
      <c r="M7" s="3">
        <v>253.40601599502801</v>
      </c>
      <c r="N7" s="3">
        <v>43.957518558807998</v>
      </c>
      <c r="O7" s="3">
        <v>35.796843064465001</v>
      </c>
      <c r="P7" s="3">
        <v>36.031074445690102</v>
      </c>
      <c r="Q7" s="3">
        <v>45.453220299798403</v>
      </c>
      <c r="R7" s="3">
        <v>223.22808032800401</v>
      </c>
      <c r="S7" s="3">
        <v>48.961143524623999</v>
      </c>
      <c r="T7" s="3">
        <v>37.336233058214702</v>
      </c>
      <c r="U7" s="3">
        <v>268.73082234428603</v>
      </c>
      <c r="V7" s="3">
        <v>44.198369354961798</v>
      </c>
      <c r="W7" s="3">
        <v>376.095863992646</v>
      </c>
      <c r="X7" s="3">
        <v>37.116208186668899</v>
      </c>
      <c r="Y7" s="3">
        <v>254.79896011172201</v>
      </c>
      <c r="Z7" s="3">
        <v>269.98978488882301</v>
      </c>
      <c r="AA7" s="3">
        <v>59.773314295890401</v>
      </c>
      <c r="AB7" s="3">
        <v>78.495922244321207</v>
      </c>
      <c r="AC7" s="3">
        <v>37.099954759177599</v>
      </c>
      <c r="AD7" s="3">
        <v>35.5471622261501</v>
      </c>
      <c r="AE7" s="3">
        <v>271.58137830533002</v>
      </c>
      <c r="AF7" s="3">
        <v>38.542729458699398</v>
      </c>
      <c r="AG7" s="3">
        <v>46.466771869270303</v>
      </c>
      <c r="AH7" s="3">
        <v>41.192578333427399</v>
      </c>
      <c r="AI7" s="3">
        <v>37.813951128690803</v>
      </c>
      <c r="AJ7" s="3">
        <v>44.110600346386299</v>
      </c>
      <c r="AK7" s="3">
        <v>37.076012795418002</v>
      </c>
      <c r="AL7" s="3">
        <v>228.942399739976</v>
      </c>
      <c r="AM7" s="3">
        <v>52.7158998776166</v>
      </c>
    </row>
    <row r="8" spans="1:39" x14ac:dyDescent="0.25">
      <c r="A8" t="s">
        <v>46</v>
      </c>
      <c r="B8">
        <v>313</v>
      </c>
      <c r="C8" s="3">
        <v>365</v>
      </c>
      <c r="D8" s="3">
        <v>352</v>
      </c>
      <c r="E8" s="3">
        <v>353</v>
      </c>
      <c r="F8" s="3">
        <v>361</v>
      </c>
      <c r="G8" s="3">
        <v>286</v>
      </c>
      <c r="H8" s="3">
        <v>237</v>
      </c>
      <c r="I8" s="3">
        <v>357</v>
      </c>
      <c r="J8" s="3">
        <v>356</v>
      </c>
      <c r="K8" s="3">
        <v>356</v>
      </c>
      <c r="L8" s="3">
        <v>355</v>
      </c>
      <c r="M8" s="3">
        <v>288</v>
      </c>
      <c r="N8" s="3">
        <v>336</v>
      </c>
      <c r="O8" s="3">
        <v>347</v>
      </c>
      <c r="P8" s="3">
        <v>452</v>
      </c>
      <c r="Q8" s="3">
        <v>334</v>
      </c>
      <c r="R8" s="3">
        <v>276</v>
      </c>
      <c r="S8" s="3">
        <v>335</v>
      </c>
      <c r="T8" s="3">
        <v>355</v>
      </c>
      <c r="U8" s="3">
        <v>362</v>
      </c>
      <c r="V8" s="3">
        <v>335</v>
      </c>
      <c r="W8" s="3">
        <v>275</v>
      </c>
      <c r="X8" s="3">
        <v>355</v>
      </c>
      <c r="Y8" s="3">
        <v>353</v>
      </c>
      <c r="Z8" s="3">
        <v>213</v>
      </c>
      <c r="AA8" s="3">
        <v>361</v>
      </c>
      <c r="AB8" s="3">
        <v>364</v>
      </c>
      <c r="AC8" s="3">
        <v>355</v>
      </c>
      <c r="AD8" s="3">
        <v>324</v>
      </c>
      <c r="AE8" s="3">
        <v>352</v>
      </c>
      <c r="AF8" s="3">
        <v>338</v>
      </c>
      <c r="AG8" s="3">
        <v>357</v>
      </c>
      <c r="AH8" s="3">
        <v>356</v>
      </c>
      <c r="AI8" s="3">
        <v>297</v>
      </c>
      <c r="AJ8" s="3">
        <v>363</v>
      </c>
      <c r="AK8" s="3">
        <v>355</v>
      </c>
      <c r="AL8" s="3">
        <v>360</v>
      </c>
      <c r="AM8" s="3">
        <v>243</v>
      </c>
    </row>
    <row r="9" spans="1:39" x14ac:dyDescent="0.25">
      <c r="A9" t="s">
        <v>47</v>
      </c>
      <c r="B9" t="s">
        <v>39</v>
      </c>
      <c r="C9" t="s">
        <v>48</v>
      </c>
      <c r="D9" t="s">
        <v>49</v>
      </c>
      <c r="E9" t="s">
        <v>39</v>
      </c>
      <c r="F9" t="s">
        <v>50</v>
      </c>
      <c r="G9" t="s">
        <v>39</v>
      </c>
      <c r="H9" t="s">
        <v>39</v>
      </c>
      <c r="I9" t="s">
        <v>51</v>
      </c>
      <c r="J9" t="s">
        <v>52</v>
      </c>
      <c r="K9" t="s">
        <v>53</v>
      </c>
      <c r="L9" t="s">
        <v>54</v>
      </c>
      <c r="M9" t="s">
        <v>39</v>
      </c>
      <c r="N9" t="s">
        <v>39</v>
      </c>
      <c r="O9" t="s">
        <v>55</v>
      </c>
      <c r="P9" t="s">
        <v>56</v>
      </c>
      <c r="Q9" t="s">
        <v>39</v>
      </c>
      <c r="R9" t="s">
        <v>39</v>
      </c>
      <c r="S9" t="s">
        <v>57</v>
      </c>
      <c r="T9" t="s">
        <v>58</v>
      </c>
      <c r="U9" t="s">
        <v>59</v>
      </c>
      <c r="V9" t="s">
        <v>39</v>
      </c>
      <c r="W9" t="s">
        <v>39</v>
      </c>
      <c r="X9" t="s">
        <v>60</v>
      </c>
      <c r="Y9" t="s">
        <v>61</v>
      </c>
      <c r="Z9" t="s">
        <v>39</v>
      </c>
      <c r="AA9" t="s">
        <v>62</v>
      </c>
      <c r="AB9" t="s">
        <v>63</v>
      </c>
      <c r="AC9" t="s">
        <v>39</v>
      </c>
      <c r="AD9" t="s">
        <v>39</v>
      </c>
      <c r="AE9" t="s">
        <v>64</v>
      </c>
      <c r="AF9" t="s">
        <v>39</v>
      </c>
      <c r="AG9" t="s">
        <v>65</v>
      </c>
      <c r="AH9" t="s">
        <v>39</v>
      </c>
      <c r="AI9" t="s">
        <v>39</v>
      </c>
      <c r="AJ9" t="s">
        <v>66</v>
      </c>
      <c r="AK9" t="s">
        <v>67</v>
      </c>
      <c r="AL9" t="s">
        <v>39</v>
      </c>
      <c r="AM9" t="s">
        <v>39</v>
      </c>
    </row>
    <row r="10" spans="1:39" x14ac:dyDescent="0.25">
      <c r="A10" t="s">
        <v>68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25">
      <c r="A11" t="s">
        <v>69</v>
      </c>
      <c r="B11">
        <v>40</v>
      </c>
      <c r="C11">
        <v>72</v>
      </c>
      <c r="D11">
        <v>20</v>
      </c>
      <c r="E11">
        <v>9</v>
      </c>
      <c r="F11">
        <v>47</v>
      </c>
      <c r="G11">
        <v>90</v>
      </c>
      <c r="H11">
        <v>6</v>
      </c>
      <c r="I11">
        <v>9</v>
      </c>
      <c r="J11">
        <v>9</v>
      </c>
      <c r="K11">
        <v>25</v>
      </c>
      <c r="L11">
        <v>28</v>
      </c>
      <c r="M11">
        <v>179</v>
      </c>
      <c r="N11">
        <v>25</v>
      </c>
      <c r="O11">
        <v>68</v>
      </c>
      <c r="P11">
        <v>40</v>
      </c>
      <c r="Q11">
        <v>76</v>
      </c>
      <c r="R11">
        <v>146</v>
      </c>
      <c r="S11">
        <v>9</v>
      </c>
      <c r="T11">
        <v>47</v>
      </c>
      <c r="U11">
        <v>33</v>
      </c>
      <c r="V11">
        <v>25</v>
      </c>
      <c r="W11">
        <v>212</v>
      </c>
      <c r="X11">
        <v>36</v>
      </c>
      <c r="Y11">
        <v>116</v>
      </c>
      <c r="Z11">
        <v>143</v>
      </c>
      <c r="AA11">
        <v>22</v>
      </c>
      <c r="AB11">
        <v>15</v>
      </c>
      <c r="AC11">
        <v>36</v>
      </c>
      <c r="AD11">
        <v>68</v>
      </c>
      <c r="AE11">
        <v>94</v>
      </c>
      <c r="AF11">
        <v>47</v>
      </c>
      <c r="AG11">
        <v>56</v>
      </c>
      <c r="AH11">
        <v>28</v>
      </c>
      <c r="AI11">
        <v>36</v>
      </c>
      <c r="AJ11">
        <v>20</v>
      </c>
      <c r="AK11">
        <v>36</v>
      </c>
      <c r="AL11">
        <v>41</v>
      </c>
      <c r="AM11">
        <v>100</v>
      </c>
    </row>
    <row r="12" spans="1:39" x14ac:dyDescent="0.25">
      <c r="A12" t="s">
        <v>70</v>
      </c>
      <c r="B12">
        <v>154</v>
      </c>
      <c r="C12">
        <v>177</v>
      </c>
      <c r="D12">
        <v>175</v>
      </c>
      <c r="E12">
        <v>176</v>
      </c>
      <c r="F12">
        <v>177</v>
      </c>
      <c r="G12">
        <v>130</v>
      </c>
      <c r="H12">
        <v>117</v>
      </c>
      <c r="I12">
        <v>179</v>
      </c>
      <c r="J12">
        <v>178</v>
      </c>
      <c r="K12">
        <v>177</v>
      </c>
      <c r="L12">
        <v>177</v>
      </c>
      <c r="M12">
        <v>141</v>
      </c>
      <c r="N12">
        <v>167</v>
      </c>
      <c r="O12">
        <v>171</v>
      </c>
      <c r="P12">
        <v>174</v>
      </c>
      <c r="Q12">
        <v>164</v>
      </c>
      <c r="R12">
        <v>132</v>
      </c>
      <c r="S12">
        <v>162</v>
      </c>
      <c r="T12">
        <v>177</v>
      </c>
      <c r="U12">
        <v>177</v>
      </c>
      <c r="V12">
        <v>167</v>
      </c>
      <c r="W12">
        <v>135</v>
      </c>
      <c r="X12">
        <v>177</v>
      </c>
      <c r="Y12">
        <v>176</v>
      </c>
      <c r="Z12">
        <v>93</v>
      </c>
      <c r="AA12">
        <v>180</v>
      </c>
      <c r="AB12">
        <v>175</v>
      </c>
      <c r="AC12">
        <v>177</v>
      </c>
      <c r="AD12">
        <v>160</v>
      </c>
      <c r="AE12">
        <v>176</v>
      </c>
      <c r="AF12">
        <v>167</v>
      </c>
      <c r="AG12">
        <v>177</v>
      </c>
      <c r="AH12">
        <v>177</v>
      </c>
      <c r="AI12">
        <v>147</v>
      </c>
      <c r="AJ12">
        <v>182</v>
      </c>
      <c r="AK12">
        <v>177</v>
      </c>
      <c r="AL12">
        <v>169</v>
      </c>
      <c r="AM12">
        <v>129</v>
      </c>
    </row>
    <row r="13" spans="1:39" x14ac:dyDescent="0.25">
      <c r="A13" t="s">
        <v>71</v>
      </c>
      <c r="B13">
        <v>157</v>
      </c>
      <c r="C13">
        <v>177</v>
      </c>
      <c r="D13">
        <v>177</v>
      </c>
      <c r="E13">
        <v>177</v>
      </c>
      <c r="F13">
        <v>178</v>
      </c>
      <c r="G13">
        <v>142</v>
      </c>
      <c r="H13">
        <v>118</v>
      </c>
      <c r="I13">
        <v>178</v>
      </c>
      <c r="J13">
        <v>178</v>
      </c>
      <c r="K13">
        <v>178</v>
      </c>
      <c r="L13">
        <v>178</v>
      </c>
      <c r="M13">
        <v>145</v>
      </c>
      <c r="N13">
        <v>169</v>
      </c>
      <c r="O13">
        <v>175</v>
      </c>
      <c r="P13">
        <v>176</v>
      </c>
      <c r="Q13">
        <v>169</v>
      </c>
      <c r="R13">
        <v>143</v>
      </c>
      <c r="S13">
        <v>170</v>
      </c>
      <c r="T13">
        <v>178</v>
      </c>
      <c r="U13">
        <v>177</v>
      </c>
      <c r="V13">
        <v>168</v>
      </c>
      <c r="W13">
        <v>140</v>
      </c>
      <c r="X13">
        <v>178</v>
      </c>
      <c r="Y13">
        <v>176</v>
      </c>
      <c r="Z13">
        <v>120</v>
      </c>
      <c r="AA13">
        <v>177</v>
      </c>
      <c r="AB13">
        <v>173</v>
      </c>
      <c r="AC13">
        <v>178</v>
      </c>
      <c r="AD13">
        <v>164</v>
      </c>
      <c r="AE13">
        <v>176</v>
      </c>
      <c r="AF13">
        <v>171</v>
      </c>
      <c r="AG13">
        <v>178</v>
      </c>
      <c r="AH13">
        <v>178</v>
      </c>
      <c r="AI13">
        <v>150</v>
      </c>
      <c r="AJ13">
        <v>181</v>
      </c>
      <c r="AK13">
        <v>178</v>
      </c>
      <c r="AL13">
        <v>175</v>
      </c>
      <c r="AM13">
        <v>114</v>
      </c>
    </row>
    <row r="14" spans="1:39" x14ac:dyDescent="0.25">
      <c r="A14" t="s">
        <v>72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6" spans="1:39" ht="75" x14ac:dyDescent="0.25">
      <c r="A16" t="s">
        <v>73</v>
      </c>
      <c r="B16" t="s">
        <v>112</v>
      </c>
      <c r="C16" s="2" t="s">
        <v>98</v>
      </c>
      <c r="D16" t="s">
        <v>113</v>
      </c>
      <c r="E16" t="s">
        <v>114</v>
      </c>
      <c r="F16" t="s">
        <v>115</v>
      </c>
      <c r="G16" t="s">
        <v>79</v>
      </c>
      <c r="H16" t="s">
        <v>82</v>
      </c>
      <c r="I16" t="s">
        <v>116</v>
      </c>
      <c r="J16" t="s">
        <v>117</v>
      </c>
      <c r="K16" s="2" t="s">
        <v>104</v>
      </c>
      <c r="L16" t="s">
        <v>110</v>
      </c>
      <c r="M16" s="1" t="s">
        <v>96</v>
      </c>
      <c r="N16" s="1" t="s">
        <v>108</v>
      </c>
      <c r="O16" s="2" t="s">
        <v>106</v>
      </c>
      <c r="P16" s="2" t="s">
        <v>107</v>
      </c>
      <c r="Q16" t="s">
        <v>118</v>
      </c>
      <c r="R16" t="s">
        <v>89</v>
      </c>
      <c r="S16" t="s">
        <v>91</v>
      </c>
      <c r="T16" s="2" t="s">
        <v>99</v>
      </c>
      <c r="U16" s="2" t="s">
        <v>100</v>
      </c>
      <c r="V16" s="1" t="s">
        <v>119</v>
      </c>
      <c r="W16" t="s">
        <v>83</v>
      </c>
      <c r="X16" s="1" t="s">
        <v>120</v>
      </c>
      <c r="Y16" s="1" t="s">
        <v>121</v>
      </c>
      <c r="Z16" s="1" t="s">
        <v>105</v>
      </c>
      <c r="AA16" t="s">
        <v>122</v>
      </c>
      <c r="AB16" s="2" t="s">
        <v>101</v>
      </c>
      <c r="AC16" s="2" t="s">
        <v>102</v>
      </c>
      <c r="AD16" t="s">
        <v>123</v>
      </c>
      <c r="AE16" t="s">
        <v>86</v>
      </c>
      <c r="AF16" s="1" t="s">
        <v>109</v>
      </c>
      <c r="AG16" s="2" t="s">
        <v>103</v>
      </c>
      <c r="AH16" t="s">
        <v>124</v>
      </c>
      <c r="AI16" s="1" t="s">
        <v>125</v>
      </c>
      <c r="AJ16" t="s">
        <v>93</v>
      </c>
      <c r="AK16" t="s">
        <v>126</v>
      </c>
      <c r="AL16" s="2" t="s">
        <v>128</v>
      </c>
      <c r="AM16" s="1" t="s">
        <v>129</v>
      </c>
    </row>
    <row r="17" spans="1:39" x14ac:dyDescent="0.25">
      <c r="A17" t="s">
        <v>74</v>
      </c>
      <c r="B17" t="s">
        <v>80</v>
      </c>
      <c r="C17" s="2" t="s">
        <v>84</v>
      </c>
      <c r="D17" t="s">
        <v>87</v>
      </c>
      <c r="E17" t="s">
        <v>80</v>
      </c>
      <c r="F17" t="s">
        <v>87</v>
      </c>
      <c r="G17" t="s">
        <v>80</v>
      </c>
      <c r="H17" t="s">
        <v>80</v>
      </c>
      <c r="I17" t="s">
        <v>87</v>
      </c>
      <c r="J17" t="s">
        <v>87</v>
      </c>
      <c r="K17" s="2" t="s">
        <v>87</v>
      </c>
      <c r="L17" t="s">
        <v>87</v>
      </c>
      <c r="M17" t="s">
        <v>97</v>
      </c>
      <c r="N17" s="2" t="s">
        <v>80</v>
      </c>
      <c r="O17" s="2" t="s">
        <v>87</v>
      </c>
      <c r="P17" s="2" t="s">
        <v>87</v>
      </c>
      <c r="Q17" t="s">
        <v>87</v>
      </c>
      <c r="R17" t="s">
        <v>88</v>
      </c>
      <c r="S17" t="s">
        <v>88</v>
      </c>
      <c r="T17" s="2" t="s">
        <v>84</v>
      </c>
      <c r="U17" s="2" t="s">
        <v>87</v>
      </c>
      <c r="V17" t="s">
        <v>80</v>
      </c>
      <c r="W17" t="s">
        <v>84</v>
      </c>
      <c r="X17" t="s">
        <v>80</v>
      </c>
      <c r="Y17" t="s">
        <v>87</v>
      </c>
      <c r="Z17" s="2" t="s">
        <v>87</v>
      </c>
      <c r="AA17" t="s">
        <v>87</v>
      </c>
      <c r="AB17" s="2" t="s">
        <v>87</v>
      </c>
      <c r="AC17" s="2" t="s">
        <v>87</v>
      </c>
      <c r="AD17" t="s">
        <v>80</v>
      </c>
      <c r="AE17" t="s">
        <v>87</v>
      </c>
      <c r="AF17" t="s">
        <v>87</v>
      </c>
      <c r="AG17" s="2" t="s">
        <v>87</v>
      </c>
      <c r="AH17" t="s">
        <v>87</v>
      </c>
      <c r="AI17" t="s">
        <v>80</v>
      </c>
      <c r="AJ17" t="s">
        <v>94</v>
      </c>
      <c r="AK17" t="s">
        <v>94</v>
      </c>
      <c r="AL17" s="2" t="s">
        <v>87</v>
      </c>
      <c r="AM17" t="s">
        <v>80</v>
      </c>
    </row>
    <row r="18" spans="1:39" x14ac:dyDescent="0.25">
      <c r="A18" t="s">
        <v>75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3</v>
      </c>
      <c r="S18">
        <v>3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1</v>
      </c>
      <c r="AM18">
        <v>2</v>
      </c>
    </row>
    <row r="19" spans="1:39" x14ac:dyDescent="0.25">
      <c r="A19" t="s">
        <v>76</v>
      </c>
      <c r="B19" s="2">
        <f>((112.087472-B2)/112.087472)*(10^6)</f>
        <v>12.038448659100967</v>
      </c>
      <c r="C19" s="2">
        <f>((220.118498-C2)/220.118498)*(10^6)</f>
        <v>1.3349660326166854</v>
      </c>
      <c r="D19" s="2">
        <f>((114.066737-D2)/114.066737)*(10^6)</f>
        <v>10.080468927623979</v>
      </c>
      <c r="E19" s="2">
        <f>((146.118104-E2)/146.118104)*(10^6)</f>
        <v>11.513341515777759</v>
      </c>
      <c r="F19" s="2">
        <f>((258.110652-F2)/258.110652)*(10^6)</f>
        <v>5.9857634429943269</v>
      </c>
      <c r="G19">
        <f>((127.050753-G2)/127.050753)*(10^6)</f>
        <v>11.164816299853044</v>
      </c>
      <c r="H19">
        <f>((121.051421-H2)/121.051421)*(10^6)</f>
        <v>13.300016155926254</v>
      </c>
      <c r="I19">
        <f>((132.077302-I2)/132.077302)*(10^6)</f>
        <v>-2.2891552328273708</v>
      </c>
      <c r="J19">
        <f>((90.055504-J2)/90.055504)*(10^6)</f>
        <v>15.232093848527267</v>
      </c>
      <c r="K19" s="2">
        <f>((116.071154-K2)/116.071154)*(10^6)</f>
        <v>6.5088857478487041</v>
      </c>
      <c r="L19">
        <f>((104.107539-(L2))/104.107539)*(10^6)</f>
        <v>10.843438139546013</v>
      </c>
      <c r="M19">
        <f>((312.130795-M2)/312.130795)*(10^6)</f>
        <v>4.3970614113129001</v>
      </c>
      <c r="N19" s="2">
        <f>((203.150801-N2)/203.150801)*(10^6)</f>
        <v>8.7537276360195655</v>
      </c>
      <c r="O19" s="2">
        <f>((156.077302-O2)/156.077302*(10^6))</f>
        <v>9.806045205746754</v>
      </c>
      <c r="P19" s="2">
        <f>((147.113353-P2)/147.113353)*(10^6)</f>
        <v>9.4285499086529416</v>
      </c>
      <c r="Q19" s="2">
        <f>((134.027576-Q2)/134.027576)*(10^6)</f>
        <v>10.571051997644421</v>
      </c>
      <c r="R19">
        <f>((253.093681-R2)/253.093681)*(10^6)</f>
        <v>5.4520715118384988</v>
      </c>
      <c r="S19">
        <f>((263.146779-(S2))/263.146779)*(10^6)</f>
        <v>5.1672019742048656</v>
      </c>
      <c r="T19" s="2">
        <f>((162.113019-T2)/162.113019)*(10^6)</f>
        <v>7.0487573302047206</v>
      </c>
      <c r="U19" s="2">
        <f>((205.097703-U2)/205.097703)*(10^6)</f>
        <v>1.3682375760046541</v>
      </c>
      <c r="V19">
        <f>((310.113809-V2)/310.113809)*(10^6)</f>
        <v>5.3426735117705437</v>
      </c>
      <c r="W19">
        <f>((238.107-W2)/238.107)*(10^6)</f>
        <v>1.7440484613544454</v>
      </c>
      <c r="X19" s="2">
        <f>((102.055504-X2)/102.055504)*(10^6)</f>
        <v>10.245600325483077</v>
      </c>
      <c r="Y19" s="2">
        <f>((384.11554-Y2)/384.11554)*(10^6)</f>
        <v>2.7683192510246846</v>
      </c>
      <c r="Z19" s="2">
        <f>((281.113748-Z2)/281.113748)*(10^6)</f>
        <v>4.3254995802745002</v>
      </c>
      <c r="AA19" s="2">
        <f>((118.086804-AA2)/118.086804)*(10^6)</f>
        <v>6.390312417993286</v>
      </c>
      <c r="AB19" s="2">
        <f>((150.058876-AB2)/150.058876)*(10^6)</f>
        <v>7.1901832317522265</v>
      </c>
      <c r="AC19" s="2">
        <f>((148.060984-AC2)/148.060984)*(10^6)</f>
        <v>6.5519574959547562</v>
      </c>
      <c r="AD19">
        <f>((241.130066-AD2)/241.130066)*(10^6)</f>
        <v>8.686329115849011</v>
      </c>
      <c r="AE19">
        <f>((298.097387-AE2)/298.097387)*(10^6)</f>
        <v>2.7185048019419908</v>
      </c>
      <c r="AF19">
        <f>((176.103517-(AF2))/176.103717)*(10^6)</f>
        <v>9.8779314238628082</v>
      </c>
      <c r="AG19" s="2">
        <f>((144.102454-AG2)/144.102454)*(10^6)</f>
        <v>8.1329098878444874</v>
      </c>
      <c r="AH19" s="2">
        <f>((147.076968-AH2)/147.076968)*(10^6)</f>
        <v>8.0340332416832823</v>
      </c>
      <c r="AI19" s="2">
        <f>((186.016752-AI2)/186.016752)*(10^6)</f>
        <v>9.9858110843734806</v>
      </c>
      <c r="AJ19">
        <f>((118.086804-AJ2)/118.086804)*(10^6)</f>
        <v>6.1041833768365539</v>
      </c>
      <c r="AK19">
        <f>((120.066069-AK2)/120.066069)*(10^6)</f>
        <v>12.564118335533095</v>
      </c>
      <c r="AL19" s="2">
        <f>((209.092618-AL2)/209.092618)*(10^6)</f>
        <v>5.898500802053757</v>
      </c>
      <c r="AM19" s="2">
        <f>((127.050753-AM2)/127.050753)*(10^6)</f>
        <v>13.283924070825408</v>
      </c>
    </row>
    <row r="20" spans="1:39" ht="90" x14ac:dyDescent="0.25">
      <c r="A20" t="s">
        <v>77</v>
      </c>
      <c r="C20" s="2"/>
      <c r="H20" t="s">
        <v>130</v>
      </c>
      <c r="L20" s="1" t="s">
        <v>111</v>
      </c>
      <c r="R20" t="s">
        <v>90</v>
      </c>
      <c r="S20" s="1" t="s">
        <v>92</v>
      </c>
      <c r="T20" s="2"/>
      <c r="U20" s="2"/>
      <c r="W20" s="1" t="s">
        <v>85</v>
      </c>
      <c r="AK20" s="1" t="s">
        <v>127</v>
      </c>
    </row>
    <row r="21" spans="1:39" x14ac:dyDescent="0.25">
      <c r="A21" t="s">
        <v>78</v>
      </c>
      <c r="G21" t="s">
        <v>81</v>
      </c>
      <c r="H21" t="s">
        <v>81</v>
      </c>
      <c r="L21" t="s">
        <v>81</v>
      </c>
      <c r="M21" t="s">
        <v>95</v>
      </c>
      <c r="R21" t="s">
        <v>81</v>
      </c>
      <c r="S21" t="s">
        <v>81</v>
      </c>
      <c r="W21" t="s">
        <v>81</v>
      </c>
      <c r="AE21" t="s">
        <v>81</v>
      </c>
      <c r="AF21" t="s">
        <v>81</v>
      </c>
      <c r="AJ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Marie Marquart Løber</dc:creator>
  <cp:lastModifiedBy>Ida Marie Marquart Løber</cp:lastModifiedBy>
  <dcterms:created xsi:type="dcterms:W3CDTF">2024-11-29T05:54:01Z</dcterms:created>
  <dcterms:modified xsi:type="dcterms:W3CDTF">2025-01-15T06:16:01Z</dcterms:modified>
</cp:coreProperties>
</file>