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 Data Analysis\"/>
    </mc:Choice>
  </mc:AlternateContent>
  <xr:revisionPtr revIDLastSave="0" documentId="13_ncr:1_{C3E0271F-7258-4985-A7FB-F6D88C2B60A3}" xr6:coauthVersionLast="47" xr6:coauthVersionMax="47" xr10:uidLastSave="{00000000-0000-0000-0000-000000000000}"/>
  <bookViews>
    <workbookView xWindow="-108" yWindow="-108" windowWidth="23256" windowHeight="13176" activeTab="1" xr2:uid="{ADB84F8C-F4EB-49B6-B42C-32C3867A9382}"/>
  </bookViews>
  <sheets>
    <sheet name="Sheet2" sheetId="3" r:id="rId1"/>
    <sheet name="car inventory" sheetId="2" r:id="rId2"/>
    <sheet name="Sheet1" sheetId="1" r:id="rId3"/>
  </sheets>
  <definedNames>
    <definedName name="ExternalData_1" localSheetId="1" hidden="1">'car inventory'!$A$1:$N$68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2" l="1"/>
  <c r="M34" i="2"/>
  <c r="M24" i="2"/>
  <c r="M21" i="2"/>
  <c r="M31" i="2"/>
  <c r="M35" i="2"/>
  <c r="M23" i="2"/>
  <c r="M28" i="2"/>
  <c r="M27" i="2"/>
  <c r="M6" i="2"/>
  <c r="M15" i="2"/>
  <c r="M3" i="2"/>
  <c r="M13" i="2"/>
  <c r="M7" i="2"/>
  <c r="M5" i="2"/>
  <c r="M18" i="2"/>
  <c r="M44" i="2"/>
  <c r="M48" i="2"/>
  <c r="M53" i="2"/>
  <c r="M51" i="2"/>
  <c r="M50" i="2"/>
  <c r="M40" i="2"/>
  <c r="M42" i="2"/>
  <c r="M36" i="2"/>
  <c r="M49" i="2"/>
  <c r="M9" i="2"/>
  <c r="M26" i="2"/>
  <c r="M11" i="2"/>
  <c r="M47" i="2"/>
  <c r="M39" i="2"/>
  <c r="M8" i="2"/>
  <c r="M25" i="2"/>
  <c r="M22" i="2"/>
  <c r="M16" i="2"/>
  <c r="M4" i="2"/>
  <c r="M41" i="2"/>
  <c r="M37" i="2"/>
  <c r="M33" i="2"/>
  <c r="M38" i="2"/>
  <c r="M2" i="2"/>
  <c r="M45" i="2"/>
  <c r="M29" i="2"/>
  <c r="M17" i="2"/>
  <c r="M43" i="2"/>
  <c r="M46" i="2"/>
  <c r="M52" i="2"/>
  <c r="M32" i="2"/>
  <c r="M19" i="2"/>
  <c r="M12" i="2"/>
  <c r="M10" i="2"/>
  <c r="M14" i="2"/>
  <c r="M20" i="2"/>
  <c r="D38" i="2"/>
  <c r="D20" i="2"/>
  <c r="D30" i="2"/>
  <c r="D34" i="2"/>
  <c r="D24" i="2"/>
  <c r="D21" i="2"/>
  <c r="D31" i="2"/>
  <c r="F30" i="2"/>
  <c r="G30" i="2" s="1"/>
  <c r="I30" i="2" s="1"/>
  <c r="F34" i="2"/>
  <c r="G34" i="2" s="1"/>
  <c r="I34" i="2" s="1"/>
  <c r="F24" i="2"/>
  <c r="G24" i="2" s="1"/>
  <c r="I24" i="2" s="1"/>
  <c r="F21" i="2"/>
  <c r="G21" i="2" s="1"/>
  <c r="I21" i="2" s="1"/>
  <c r="F31" i="2"/>
  <c r="G31" i="2" s="1"/>
  <c r="I31" i="2" s="1"/>
  <c r="F35" i="2"/>
  <c r="G35" i="2" s="1"/>
  <c r="I35" i="2" s="1"/>
  <c r="F23" i="2"/>
  <c r="G23" i="2" s="1"/>
  <c r="I23" i="2" s="1"/>
  <c r="F28" i="2"/>
  <c r="G28" i="2" s="1"/>
  <c r="I28" i="2" s="1"/>
  <c r="F27" i="2"/>
  <c r="G27" i="2" s="1"/>
  <c r="I27" i="2" s="1"/>
  <c r="F6" i="2"/>
  <c r="G6" i="2" s="1"/>
  <c r="I6" i="2" s="1"/>
  <c r="F15" i="2"/>
  <c r="G15" i="2" s="1"/>
  <c r="I15" i="2" s="1"/>
  <c r="F3" i="2"/>
  <c r="G3" i="2" s="1"/>
  <c r="I3" i="2" s="1"/>
  <c r="F13" i="2"/>
  <c r="G13" i="2" s="1"/>
  <c r="I13" i="2" s="1"/>
  <c r="F7" i="2"/>
  <c r="G7" i="2" s="1"/>
  <c r="I7" i="2" s="1"/>
  <c r="F5" i="2"/>
  <c r="G5" i="2" s="1"/>
  <c r="I5" i="2" s="1"/>
  <c r="F18" i="2"/>
  <c r="G18" i="2" s="1"/>
  <c r="I18" i="2" s="1"/>
  <c r="F44" i="2"/>
  <c r="G44" i="2" s="1"/>
  <c r="I44" i="2" s="1"/>
  <c r="F48" i="2"/>
  <c r="G48" i="2" s="1"/>
  <c r="I48" i="2" s="1"/>
  <c r="F53" i="2"/>
  <c r="G53" i="2" s="1"/>
  <c r="I53" i="2" s="1"/>
  <c r="F51" i="2"/>
  <c r="G51" i="2" s="1"/>
  <c r="I51" i="2" s="1"/>
  <c r="F50" i="2"/>
  <c r="G50" i="2" s="1"/>
  <c r="I50" i="2" s="1"/>
  <c r="F40" i="2"/>
  <c r="G40" i="2" s="1"/>
  <c r="I40" i="2" s="1"/>
  <c r="F42" i="2"/>
  <c r="G42" i="2" s="1"/>
  <c r="I42" i="2" s="1"/>
  <c r="F36" i="2"/>
  <c r="G36" i="2" s="1"/>
  <c r="I36" i="2" s="1"/>
  <c r="F49" i="2"/>
  <c r="G49" i="2" s="1"/>
  <c r="I49" i="2" s="1"/>
  <c r="F9" i="2"/>
  <c r="G9" i="2" s="1"/>
  <c r="I9" i="2" s="1"/>
  <c r="F26" i="2"/>
  <c r="G26" i="2" s="1"/>
  <c r="I26" i="2" s="1"/>
  <c r="F11" i="2"/>
  <c r="G11" i="2" s="1"/>
  <c r="I11" i="2" s="1"/>
  <c r="F47" i="2"/>
  <c r="G47" i="2" s="1"/>
  <c r="I47" i="2" s="1"/>
  <c r="F39" i="2"/>
  <c r="G39" i="2" s="1"/>
  <c r="I39" i="2" s="1"/>
  <c r="F8" i="2"/>
  <c r="G8" i="2" s="1"/>
  <c r="I8" i="2" s="1"/>
  <c r="F25" i="2"/>
  <c r="G25" i="2" s="1"/>
  <c r="I25" i="2" s="1"/>
  <c r="F22" i="2"/>
  <c r="G22" i="2" s="1"/>
  <c r="I22" i="2" s="1"/>
  <c r="F16" i="2"/>
  <c r="G16" i="2" s="1"/>
  <c r="I16" i="2" s="1"/>
  <c r="F4" i="2"/>
  <c r="G4" i="2" s="1"/>
  <c r="I4" i="2" s="1"/>
  <c r="F41" i="2"/>
  <c r="G41" i="2" s="1"/>
  <c r="I41" i="2" s="1"/>
  <c r="F37" i="2"/>
  <c r="G37" i="2" s="1"/>
  <c r="I37" i="2" s="1"/>
  <c r="F33" i="2"/>
  <c r="G33" i="2" s="1"/>
  <c r="I33" i="2" s="1"/>
  <c r="F38" i="2"/>
  <c r="G38" i="2" s="1"/>
  <c r="I38" i="2" s="1"/>
  <c r="F2" i="2"/>
  <c r="G2" i="2" s="1"/>
  <c r="I2" i="2" s="1"/>
  <c r="F45" i="2"/>
  <c r="G45" i="2" s="1"/>
  <c r="I45" i="2" s="1"/>
  <c r="F29" i="2"/>
  <c r="G29" i="2" s="1"/>
  <c r="I29" i="2" s="1"/>
  <c r="F17" i="2"/>
  <c r="G17" i="2" s="1"/>
  <c r="I17" i="2" s="1"/>
  <c r="F43" i="2"/>
  <c r="G43" i="2" s="1"/>
  <c r="I43" i="2" s="1"/>
  <c r="F46" i="2"/>
  <c r="G46" i="2" s="1"/>
  <c r="I46" i="2" s="1"/>
  <c r="F52" i="2"/>
  <c r="G52" i="2" s="1"/>
  <c r="I52" i="2" s="1"/>
  <c r="F32" i="2"/>
  <c r="G32" i="2" s="1"/>
  <c r="I32" i="2" s="1"/>
  <c r="F19" i="2"/>
  <c r="G19" i="2" s="1"/>
  <c r="I19" i="2" s="1"/>
  <c r="F12" i="2"/>
  <c r="G12" i="2" s="1"/>
  <c r="I12" i="2" s="1"/>
  <c r="F10" i="2"/>
  <c r="G10" i="2" s="1"/>
  <c r="I10" i="2" s="1"/>
  <c r="F14" i="2"/>
  <c r="G14" i="2" s="1"/>
  <c r="I14" i="2" s="1"/>
  <c r="F20" i="2"/>
  <c r="G20" i="2" s="1"/>
  <c r="I20" i="2" s="1"/>
  <c r="D16" i="2"/>
  <c r="D4" i="2"/>
  <c r="D41" i="2"/>
  <c r="D37" i="2"/>
  <c r="D33" i="2"/>
  <c r="D2" i="2"/>
  <c r="D45" i="2"/>
  <c r="E45" i="2" s="1"/>
  <c r="D29" i="2"/>
  <c r="E29" i="2" s="1"/>
  <c r="D17" i="2"/>
  <c r="D43" i="2"/>
  <c r="D46" i="2"/>
  <c r="D52" i="2"/>
  <c r="D32" i="2"/>
  <c r="D19" i="2"/>
  <c r="D12" i="2"/>
  <c r="D10" i="2"/>
  <c r="D14" i="2"/>
  <c r="D53" i="2"/>
  <c r="D51" i="2"/>
  <c r="D50" i="2"/>
  <c r="E50" i="2" s="1"/>
  <c r="D40" i="2"/>
  <c r="D42" i="2"/>
  <c r="D36" i="2"/>
  <c r="D49" i="2"/>
  <c r="D9" i="2"/>
  <c r="D26" i="2"/>
  <c r="D11" i="2"/>
  <c r="D47" i="2"/>
  <c r="D39" i="2"/>
  <c r="D8" i="2"/>
  <c r="D25" i="2"/>
  <c r="D22" i="2"/>
  <c r="D35" i="2"/>
  <c r="D23" i="2"/>
  <c r="D28" i="2"/>
  <c r="D27" i="2"/>
  <c r="D6" i="2"/>
  <c r="D15" i="2"/>
  <c r="D3" i="2"/>
  <c r="D13" i="2"/>
  <c r="D7" i="2"/>
  <c r="D5" i="2"/>
  <c r="D18" i="2"/>
  <c r="E18" i="2" s="1"/>
  <c r="D44" i="2"/>
  <c r="E44" i="2" s="1"/>
  <c r="D48" i="2"/>
  <c r="B51" i="2"/>
  <c r="B50" i="2"/>
  <c r="B40" i="2"/>
  <c r="B42" i="2"/>
  <c r="B36" i="2"/>
  <c r="B49" i="2"/>
  <c r="B9" i="2"/>
  <c r="B26" i="2"/>
  <c r="B11" i="2"/>
  <c r="B47" i="2"/>
  <c r="B39" i="2"/>
  <c r="B8" i="2"/>
  <c r="B25" i="2"/>
  <c r="B22" i="2"/>
  <c r="B16" i="2"/>
  <c r="B4" i="2"/>
  <c r="B41" i="2"/>
  <c r="B37" i="2"/>
  <c r="B33" i="2"/>
  <c r="B38" i="2"/>
  <c r="B2" i="2"/>
  <c r="B45" i="2"/>
  <c r="B29" i="2"/>
  <c r="B17" i="2"/>
  <c r="B43" i="2"/>
  <c r="B46" i="2"/>
  <c r="B52" i="2"/>
  <c r="B32" i="2"/>
  <c r="B19" i="2"/>
  <c r="B12" i="2"/>
  <c r="B10" i="2"/>
  <c r="B14" i="2"/>
  <c r="B13" i="2"/>
  <c r="B7" i="2"/>
  <c r="B5" i="2"/>
  <c r="B18" i="2"/>
  <c r="B44" i="2"/>
  <c r="B48" i="2"/>
  <c r="B53" i="2"/>
  <c r="B30" i="2"/>
  <c r="B34" i="2"/>
  <c r="B24" i="2"/>
  <c r="B21" i="2"/>
  <c r="B31" i="2"/>
  <c r="B35" i="2"/>
  <c r="B23" i="2"/>
  <c r="B28" i="2"/>
  <c r="B27" i="2"/>
  <c r="B6" i="2"/>
  <c r="B15" i="2"/>
  <c r="B3" i="2"/>
  <c r="B20" i="2"/>
  <c r="C5" i="2" l="1"/>
  <c r="C20" i="2"/>
  <c r="N6" i="2"/>
  <c r="N35" i="2"/>
  <c r="N28" i="2"/>
  <c r="C9" i="2"/>
  <c r="C3" i="2"/>
  <c r="N3" i="2"/>
  <c r="N21" i="2"/>
  <c r="C21" i="2"/>
  <c r="C53" i="2"/>
  <c r="C15" i="2"/>
  <c r="C48" i="2"/>
  <c r="C7" i="2"/>
  <c r="C12" i="2"/>
  <c r="C26" i="2"/>
  <c r="C40" i="2"/>
  <c r="E52" i="2"/>
  <c r="C46" i="2"/>
  <c r="C45" i="2"/>
  <c r="C49" i="2"/>
  <c r="C50" i="2"/>
  <c r="E11" i="2"/>
  <c r="E51" i="2"/>
  <c r="E46" i="2"/>
  <c r="N37" i="2"/>
  <c r="C34" i="2"/>
  <c r="C44" i="2"/>
  <c r="C13" i="2"/>
  <c r="N19" i="2"/>
  <c r="N43" i="2"/>
  <c r="N2" i="2"/>
  <c r="E42" i="2"/>
  <c r="E53" i="2"/>
  <c r="E43" i="2"/>
  <c r="E48" i="2"/>
  <c r="N50" i="2"/>
  <c r="N20" i="2"/>
  <c r="N27" i="2"/>
  <c r="N14" i="2"/>
  <c r="N32" i="2"/>
  <c r="N17" i="2"/>
  <c r="C42" i="2"/>
  <c r="E40" i="2"/>
  <c r="E32" i="2"/>
  <c r="E17" i="2"/>
  <c r="N41" i="2"/>
  <c r="N25" i="2"/>
  <c r="C11" i="2"/>
  <c r="N11" i="2"/>
  <c r="C36" i="2"/>
  <c r="N36" i="2"/>
  <c r="C51" i="2"/>
  <c r="N51" i="2"/>
  <c r="C43" i="2"/>
  <c r="N34" i="2"/>
  <c r="C31" i="2"/>
  <c r="N31" i="2"/>
  <c r="N4" i="2"/>
  <c r="N26" i="2"/>
  <c r="C14" i="2"/>
  <c r="C17" i="2"/>
  <c r="C27" i="2"/>
  <c r="N22" i="2"/>
  <c r="N5" i="2"/>
  <c r="N52" i="2"/>
  <c r="N33" i="2"/>
  <c r="N39" i="2"/>
  <c r="N40" i="2"/>
  <c r="C19" i="2"/>
  <c r="C35" i="2"/>
  <c r="N46" i="2"/>
  <c r="N47" i="2"/>
  <c r="N13" i="2"/>
  <c r="C6" i="2"/>
  <c r="C30" i="2"/>
  <c r="N30" i="2"/>
  <c r="C18" i="2"/>
  <c r="N18" i="2"/>
  <c r="N38" i="2"/>
  <c r="N8" i="2"/>
  <c r="N42" i="2"/>
  <c r="N12" i="2"/>
  <c r="N44" i="2"/>
  <c r="N53" i="2"/>
  <c r="N10" i="2"/>
  <c r="N29" i="2"/>
  <c r="N16" i="2"/>
  <c r="N9" i="2"/>
  <c r="N23" i="2"/>
  <c r="N24" i="2"/>
  <c r="N48" i="2"/>
  <c r="N7" i="2"/>
  <c r="C32" i="2"/>
  <c r="N45" i="2"/>
  <c r="N49" i="2"/>
  <c r="C10" i="2"/>
  <c r="C52" i="2"/>
  <c r="C29" i="2"/>
  <c r="C28" i="2"/>
  <c r="C24" i="2"/>
  <c r="N15" i="2"/>
  <c r="C23" i="2"/>
  <c r="E13" i="2"/>
  <c r="E5" i="2"/>
  <c r="E7" i="2"/>
  <c r="E39" i="2"/>
  <c r="E16" i="2"/>
  <c r="E47" i="2"/>
  <c r="E22" i="2"/>
  <c r="E25" i="2"/>
  <c r="C38" i="2"/>
  <c r="C41" i="2"/>
  <c r="C33" i="2"/>
  <c r="C4" i="2"/>
  <c r="C2" i="2"/>
  <c r="C22" i="2"/>
  <c r="C16" i="2"/>
  <c r="C47" i="2"/>
  <c r="C25" i="2"/>
  <c r="C39" i="2"/>
  <c r="C8" i="2"/>
  <c r="C37" i="2"/>
  <c r="E30" i="2"/>
  <c r="E31" i="2"/>
  <c r="E27" i="2"/>
  <c r="E6" i="2"/>
  <c r="E15" i="2"/>
  <c r="E24" i="2"/>
  <c r="E34" i="2"/>
  <c r="E21" i="2"/>
  <c r="E35" i="2"/>
  <c r="E20" i="2"/>
  <c r="E28" i="2"/>
  <c r="E3" i="2"/>
  <c r="E23" i="2"/>
  <c r="E9" i="2"/>
  <c r="E19" i="2"/>
  <c r="E12" i="2"/>
  <c r="E26" i="2"/>
  <c r="E10" i="2"/>
  <c r="E49" i="2"/>
  <c r="E36" i="2"/>
  <c r="E8" i="2"/>
  <c r="E4" i="2"/>
  <c r="E14" i="2"/>
  <c r="E33" i="2"/>
  <c r="E41" i="2"/>
  <c r="E37" i="2"/>
  <c r="E2" i="2"/>
  <c r="E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4B998D-FEBD-43D4-B275-A2FAF7ACE638}" keepAlive="1" name="Query - car inventory" description="Connection to the 'car inventory' query in the workbook." type="5" refreshedVersion="8" background="1" saveData="1">
    <dbPr connection="Provider=Microsoft.Mashup.OleDb.1;Data Source=$Workbook$;Location=&quot;car inventory&quot;;Extended Properties=&quot;&quot;" command="SELECT * FROM [car inventory]"/>
  </connection>
</connections>
</file>

<file path=xl/sharedStrings.xml><?xml version="1.0" encoding="utf-8"?>
<sst xmlns="http://schemas.openxmlformats.org/spreadsheetml/2006/main" count="425" uniqueCount="127">
  <si>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</si>
  <si>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</si>
  <si>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</si>
  <si>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</si>
  <si>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</si>
  <si>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</si>
  <si>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</si>
  <si>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</si>
  <si>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</si>
  <si>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</si>
  <si>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</si>
  <si>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</si>
  <si>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</si>
  <si>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</si>
  <si>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</si>
  <si>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</si>
  <si>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</si>
  <si>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</si>
  <si>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</si>
  <si>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</si>
  <si>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</si>
  <si>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</si>
  <si>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</si>
  <si>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</si>
  <si>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</si>
  <si>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</si>
  <si>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</si>
  <si>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</si>
  <si>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</si>
  <si>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</si>
  <si>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</si>
  <si>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</si>
  <si>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</si>
  <si>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</si>
  <si>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</si>
  <si>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</si>
  <si>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</si>
  <si>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</si>
  <si>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</si>
  <si>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</si>
  <si>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</si>
  <si>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</si>
  <si>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</si>
  <si>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</si>
  <si>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</si>
  <si>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</si>
  <si>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</si>
  <si>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</si>
  <si>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</si>
  <si>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</si>
  <si>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</si>
  <si>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</si>
  <si>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</si>
  <si>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</si>
  <si>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</si>
  <si>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</si>
  <si>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</si>
  <si>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</si>
  <si>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</si>
  <si>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</si>
  <si>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</si>
  <si>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</si>
  <si>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</si>
  <si>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</si>
  <si>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</si>
  <si>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</si>
  <si>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</si>
  <si>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</si>
  <si>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</si>
  <si>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</si>
  <si>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</si>
  <si>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</si>
  <si>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</si>
  <si>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</si>
  <si>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</si>
  <si>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</si>
  <si>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</si>
  <si>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</si>
  <si>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</si>
  <si>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</si>
  <si>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</si>
  <si>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</si>
  <si>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</si>
  <si>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</si>
  <si>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</si>
  <si>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</si>
  <si>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</si>
  <si>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FD</t>
  </si>
  <si>
    <t>Ford</t>
  </si>
  <si>
    <t>GM</t>
  </si>
  <si>
    <t>General Motors</t>
  </si>
  <si>
    <t>HO</t>
  </si>
  <si>
    <t>Honda</t>
  </si>
  <si>
    <t>HY</t>
  </si>
  <si>
    <t>Hyundai</t>
  </si>
  <si>
    <t>TY</t>
  </si>
  <si>
    <t>Toyota</t>
  </si>
  <si>
    <t>CAM</t>
  </si>
  <si>
    <t>Camry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</si>
  <si>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</si>
  <si>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</si>
  <si>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</si>
  <si>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</si>
  <si>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</si>
  <si>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</si>
  <si>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</si>
  <si>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</si>
  <si>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</si>
  <si>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</si>
  <si>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</si>
  <si>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</si>
  <si>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</si>
  <si>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</si>
  <si>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</si>
  <si>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</si>
  <si>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</si>
  <si>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</si>
  <si>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</si>
  <si>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Silverdo</t>
  </si>
  <si>
    <t>HO01ODY040</t>
  </si>
  <si>
    <t>FD06FCS006</t>
  </si>
  <si>
    <t>GM09CMR014</t>
  </si>
  <si>
    <t>HO05ODY037</t>
  </si>
  <si>
    <t>Row Labels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</si>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</sst>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[CarInventory..xlsx]Sheet2!PivotTable1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1">
                  <c:v>Bard</c:v>
                </c:pt>
                <c:pt idx="2">
                  <c:v>Chan</c:v>
                </c:pt>
                <c:pt idx="3">
                  <c:v>Ewenty</c:v>
                </c:pt>
                <c:pt idx="4">
                  <c:v>Gaul</c:v>
                </c:pt>
                <c:pt idx="5">
                  <c:v>Howard</c:v>
                </c:pt>
                <c:pt idx="6">
                  <c:v>Hulinski</c:v>
                </c:pt>
                <c:pt idx="7">
                  <c:v>Jones</c:v>
                </c:pt>
                <c:pt idx="8">
                  <c:v>Lyon</c:v>
                </c:pt>
                <c:pt idx="9">
                  <c:v>McCall</c:v>
                </c:pt>
                <c:pt idx="10">
                  <c:v>Praulty</c:v>
                </c:pt>
                <c:pt idx="11">
                  <c:v>Rodriguez</c:v>
                </c:pt>
                <c:pt idx="12">
                  <c:v>Santos</c:v>
                </c:pt>
                <c:pt idx="13">
                  <c:v>Smith</c:v>
                </c:pt>
                <c:pt idx="14">
                  <c:v>Swartz</c:v>
                </c:pt>
                <c:pt idx="15">
                  <c:v>Torrens</c:v>
                </c:pt>
                <c:pt idx="16">
                  <c:v>Vizzini</c:v>
                </c:pt>
                <c:pt idx="17">
                  <c:v>Yousef</c:v>
                </c:pt>
                <c:pt idx="18">
                  <c:v>(blank)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1">
                  <c:v>144647.69999999998</c:v>
                </c:pt>
                <c:pt idx="2">
                  <c:v>150656.40000000002</c:v>
                </c:pt>
                <c:pt idx="3">
                  <c:v>154427.9</c:v>
                </c:pt>
                <c:pt idx="4">
                  <c:v>179986</c:v>
                </c:pt>
                <c:pt idx="5">
                  <c:v>143640.70000000001</c:v>
                </c:pt>
                <c:pt idx="6">
                  <c:v>135078.20000000001</c:v>
                </c:pt>
                <c:pt idx="7">
                  <c:v>184693.8</c:v>
                </c:pt>
                <c:pt idx="8">
                  <c:v>127731.3</c:v>
                </c:pt>
                <c:pt idx="9">
                  <c:v>70964.899999999994</c:v>
                </c:pt>
                <c:pt idx="10">
                  <c:v>65315</c:v>
                </c:pt>
                <c:pt idx="11">
                  <c:v>138561.5</c:v>
                </c:pt>
                <c:pt idx="12">
                  <c:v>141229.4</c:v>
                </c:pt>
                <c:pt idx="13">
                  <c:v>305432.40000000002</c:v>
                </c:pt>
                <c:pt idx="14">
                  <c:v>177713.9</c:v>
                </c:pt>
                <c:pt idx="15">
                  <c:v>65964.899999999994</c:v>
                </c:pt>
                <c:pt idx="16">
                  <c:v>130601.59999999999</c:v>
                </c:pt>
                <c:pt idx="17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5-404D-8EE9-D2A66C3F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305064"/>
        <c:axId val="947305424"/>
      </c:barChart>
      <c:catAx>
        <c:axId val="94730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5424"/>
        <c:crosses val="autoZero"/>
        <c:auto val="1"/>
        <c:lblAlgn val="ctr"/>
        <c:lblOffset val="100"/>
        <c:noMultiLvlLbl val="0"/>
      </c:catAx>
      <c:valAx>
        <c:axId val="9473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7620</xdr:rowOff>
    </xdr:from>
    <xdr:to>
      <xdr:col>12</xdr:col>
      <xdr:colOff>121920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79C65-4D9D-4BA6-2201-71500F03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n iddris" refreshedDate="45637.613820486113" createdVersion="8" refreshedVersion="8" minRefreshableVersion="3" recordCount="67" xr:uid="{A6BA7429-D3FA-4AF8-8B44-57B6BB3DDD50}">
  <cacheSource type="worksheet">
    <worksheetSource name="car_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/>
    </cacheField>
    <cacheField name="Model (Full Name)" numFmtId="0">
      <sharedItems/>
    </cacheField>
    <cacheField name="Manufacture Year" numFmtId="0">
      <sharedItems containsBlank="1"/>
    </cacheField>
    <cacheField name="Age" numFmtId="0">
      <sharedItems containsBlank="1" containsMixedTypes="1" containsNumber="1" containsInteger="1" minValue="10" maxValue="28"/>
    </cacheField>
    <cacheField name="Miles" numFmtId="0">
      <sharedItems containsString="0" containsBlank="1" containsNumber="1" minValue="3708.1" maxValue="114660.6"/>
    </cacheField>
    <cacheField name="Miles / Year" numFmtId="0">
      <sharedItems containsBlank="1" containsMixedTypes="1" containsNumber="1" minValue="353.15238095238095" maxValue="4023.1789473684212" count="54">
        <n v="2179.8270270270273"/>
        <n v="2431.0702702702706"/>
        <n v="2724.030303030303"/>
        <n v="2276.2909090909093"/>
        <n v="2208.3939393939395"/>
        <n v="2503.3189189189188"/>
        <n v="2823.2162162162163"/>
        <n v="2266.9032258064517"/>
        <n v="2403.2260869565216"/>
        <n v="2394.3304347826088"/>
        <n v="1547.336"/>
        <n v="1958.3999999999999"/>
        <n v="1189.8173913043479"/>
        <n v="1836.4387096774194"/>
        <n v="1553.6879999999999"/>
        <n v="1360.9142857142858"/>
        <n v="2147.8896551724138"/>
        <n v="3138.2150943396227"/>
        <n v="3293.2979591836738"/>
        <n v="4023.1789473684212"/>
        <n v="3523.8716981132079"/>
        <n v="3507.2653061224491"/>
        <n v="3014.626666666667"/>
        <n v="3104.1419354838708"/>
        <n v="2865.2177777777779"/>
        <n v="3416.0186046511626"/>
        <n v="1672.0285714285715"/>
        <n v="2368.152"/>
        <n v="1770.2560000000001"/>
        <n v="3230.3529411764707"/>
        <n v="2974.1234042553187"/>
        <n v="1556.7586206896551"/>
        <n v="2308.7724137931032"/>
        <n v="2263.3555555555554"/>
        <n v="1961.056"/>
        <n v="1205.8782608695653"/>
        <n v="3096.897435897436"/>
        <n v="2905.9485714285715"/>
        <n v="2576.0363636363636"/>
        <n v="2921.6553191489361"/>
        <n v="353.15238095238095"/>
        <n v="3148.3902439024391"/>
        <n v="2404.2399999999998"/>
        <n v="2029.2"/>
        <n v="3114.5333333333338"/>
        <n v="3152.7795918367351"/>
        <n v="3537.9121951219513"/>
        <n v="2570.7024390243905"/>
        <n v="2155.7259259259258"/>
        <n v="1782.56"/>
        <n v="1758.6000000000001"/>
        <n v="1929.4347826086957"/>
        <s v=""/>
        <m/>
      </sharedItems>
    </cacheField>
    <cacheField name="Color" numFmtId="0">
      <sharedItems containsBlank="1"/>
    </cacheField>
    <cacheField name="Driver" numFmtId="0">
      <sharedItems containsBlank="1" count="19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s v="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FD06MTG001"/>
    <s v="FD"/>
    <s v="Ford"/>
    <s v="MTG"/>
    <s v="Mustang"/>
    <s v="06"/>
    <n v="18"/>
    <n v="40326.800000000003"/>
    <x v="0"/>
    <s v="Black"/>
    <x v="0"/>
    <n v="50000"/>
    <s v="YES"/>
    <s v="FD06MTGBLA001"/>
  </r>
  <r>
    <s v="FD06MTG002"/>
    <s v="FD"/>
    <s v="Ford"/>
    <s v="MTG"/>
    <s v="Mustang"/>
    <s v="06"/>
    <n v="18"/>
    <n v="44974.8"/>
    <x v="1"/>
    <s v="White"/>
    <x v="1"/>
    <n v="50000"/>
    <s v="YES"/>
    <s v="FD06MTGWHI002"/>
  </r>
  <r>
    <s v="FD08MTG003"/>
    <s v="FD"/>
    <s v="Ford"/>
    <s v="MTG"/>
    <s v="Mustang"/>
    <s v="08"/>
    <n v="16"/>
    <n v="44946.5"/>
    <x v="2"/>
    <s v="Green"/>
    <x v="2"/>
    <n v="50000"/>
    <s v="YES"/>
    <s v="FD08MTGGRE003"/>
  </r>
  <r>
    <s v="FD08MTG004"/>
    <s v="FD"/>
    <s v="Ford"/>
    <s v="MTG"/>
    <s v="Mustang"/>
    <s v="08"/>
    <n v="16"/>
    <n v="37558.800000000003"/>
    <x v="3"/>
    <s v="Black"/>
    <x v="3"/>
    <n v="50000"/>
    <s v="YES"/>
    <s v="FD08MTGBLA004"/>
  </r>
  <r>
    <s v="FD08MTG005"/>
    <s v="FD"/>
    <s v="Ford"/>
    <s v="MTG"/>
    <s v="Mustang"/>
    <s v="08"/>
    <n v="16"/>
    <n v="36438.5"/>
    <x v="4"/>
    <s v="White"/>
    <x v="0"/>
    <n v="50000"/>
    <s v="YES"/>
    <s v="FD08MTGWHI005"/>
  </r>
  <r>
    <s v="FD06FCS006"/>
    <s v="FD"/>
    <s v="Ford"/>
    <s v="FCS"/>
    <s v="Focus"/>
    <s v="06"/>
    <n v="18"/>
    <n v="46311.4"/>
    <x v="5"/>
    <s v="Green"/>
    <x v="4"/>
    <n v="75000"/>
    <s v="YES"/>
    <s v="FD06FCSGRE006"/>
  </r>
  <r>
    <s v="FD06FCS007"/>
    <s v="FD"/>
    <s v="Ford"/>
    <s v="FCS"/>
    <s v="Focus"/>
    <s v="06"/>
    <n v="18"/>
    <n v="52229.5"/>
    <x v="6"/>
    <s v="Green"/>
    <x v="2"/>
    <n v="75000"/>
    <s v="YES"/>
    <s v="FD06FCSGRE007"/>
  </r>
  <r>
    <s v="FD09FCS008"/>
    <s v="FD"/>
    <s v="Ford"/>
    <s v="FCS"/>
    <s v="Focus"/>
    <s v="09"/>
    <n v="15"/>
    <n v="35137"/>
    <x v="7"/>
    <s v="Black"/>
    <x v="5"/>
    <n v="75000"/>
    <s v="YES"/>
    <s v="FD09FCSBLA008"/>
  </r>
  <r>
    <s v="FD13FCS009"/>
    <s v="FD"/>
    <s v="Ford"/>
    <s v="FCS"/>
    <s v="Focus"/>
    <s v="13"/>
    <n v="11"/>
    <n v="27637.1"/>
    <x v="8"/>
    <s v="Black"/>
    <x v="0"/>
    <n v="75000"/>
    <s v="YES"/>
    <s v="FD13FCSBLA009"/>
  </r>
  <r>
    <s v="FD13FCS010"/>
    <s v="FD"/>
    <s v="Ford"/>
    <s v="FCS"/>
    <s v="Focus"/>
    <s v="13"/>
    <n v="11"/>
    <n v="27534.799999999999"/>
    <x v="9"/>
    <s v="White"/>
    <x v="6"/>
    <n v="75000"/>
    <s v="YES"/>
    <s v="FD13FCSWHI010"/>
  </r>
  <r>
    <s v="FD12FCS011"/>
    <s v="FD"/>
    <s v="Ford"/>
    <s v="FCS"/>
    <s v="Focus"/>
    <s v="12"/>
    <n v="12"/>
    <n v="19341.7"/>
    <x v="10"/>
    <s v="White"/>
    <x v="7"/>
    <n v="75000"/>
    <s v="YES"/>
    <s v="FD12FCSWHI011"/>
  </r>
  <r>
    <s v="FD13FCS012"/>
    <s v="FD"/>
    <s v="Ford"/>
    <s v="FCS"/>
    <s v="Focus"/>
    <s v="13"/>
    <n v="11"/>
    <n v="22521.599999999999"/>
    <x v="11"/>
    <s v="Black"/>
    <x v="8"/>
    <n v="75000"/>
    <s v="YES"/>
    <s v="FD13FCSBLA012"/>
  </r>
  <r>
    <s v="FD13FCS013"/>
    <s v="FD"/>
    <s v="Ford"/>
    <s v="FCS"/>
    <s v="Focus"/>
    <s v="13"/>
    <n v="11"/>
    <n v="13682.9"/>
    <x v="12"/>
    <s v="Black"/>
    <x v="9"/>
    <n v="75000"/>
    <s v="YES"/>
    <s v="FD13FCSBLA013"/>
  </r>
  <r>
    <s v="GM09CMR014"/>
    <s v="GM"/>
    <s v="General Motors"/>
    <s v="CMR"/>
    <s v="Camero"/>
    <s v="09"/>
    <n v="15"/>
    <n v="28464.799999999999"/>
    <x v="13"/>
    <s v="White"/>
    <x v="10"/>
    <n v="100000"/>
    <s v="YES"/>
    <s v="GM09CMRWHI014"/>
  </r>
  <r>
    <s v="GM12CMR015"/>
    <s v="GM"/>
    <s v="General Motors"/>
    <s v="CMR"/>
    <s v="Camero"/>
    <s v="12"/>
    <n v="12"/>
    <n v="19421.099999999999"/>
    <x v="14"/>
    <s v="Black"/>
    <x v="11"/>
    <n v="100000"/>
    <s v="YES"/>
    <s v="GM12CMRBLA015"/>
  </r>
  <r>
    <s v="GM14CMR016"/>
    <s v="GM"/>
    <s v="General Motors"/>
    <s v="CMR"/>
    <s v="Camero"/>
    <s v="14"/>
    <n v="10"/>
    <n v="14289.6"/>
    <x v="15"/>
    <s v="White"/>
    <x v="12"/>
    <n v="100000"/>
    <s v="YES"/>
    <s v="GM14CMRWHI016"/>
  </r>
  <r>
    <s v="GM10SLV017"/>
    <s v="GM"/>
    <s v="General Motors"/>
    <s v="SLV"/>
    <s v="Silverdo"/>
    <s v="10"/>
    <n v="14"/>
    <n v="31144.400000000001"/>
    <x v="16"/>
    <s v="Black"/>
    <x v="13"/>
    <n v="100000"/>
    <s v="YES"/>
    <s v="GM10SLVBLA017"/>
  </r>
  <r>
    <s v="GM98SLV018"/>
    <s v="GM"/>
    <s v="General Motors"/>
    <s v="SLV"/>
    <s v="Silverdo"/>
    <s v="98"/>
    <n v="26"/>
    <n v="83162.7"/>
    <x v="17"/>
    <s v="Black"/>
    <x v="10"/>
    <n v="100000"/>
    <s v="YES"/>
    <s v="GM98SLVBLA018"/>
  </r>
  <r>
    <s v="GM00SLV019"/>
    <s v="GM"/>
    <s v="General Motors"/>
    <s v="SLV"/>
    <s v="Silverdo"/>
    <s v="00"/>
    <n v="24"/>
    <n v="80685.8"/>
    <x v="18"/>
    <s v="Blue"/>
    <x v="8"/>
    <n v="100000"/>
    <s v="YES"/>
    <s v="GM00SLVBLU019"/>
  </r>
  <r>
    <s v="TY96CAM020"/>
    <s v="TY"/>
    <s v="Toyota"/>
    <s v="CAM"/>
    <s v="Camry"/>
    <s v="96"/>
    <n v="28"/>
    <n v="114660.6"/>
    <x v="19"/>
    <s v="Green"/>
    <x v="14"/>
    <n v="100000"/>
    <s v="Not Covered"/>
    <s v="TY96CAMGRE020"/>
  </r>
  <r>
    <s v="TY98CAM021"/>
    <s v="TY"/>
    <s v="Toyota"/>
    <s v="CAM"/>
    <s v="Camry"/>
    <s v="98"/>
    <n v="26"/>
    <n v="93382.6"/>
    <x v="20"/>
    <s v="Black"/>
    <x v="15"/>
    <n v="100000"/>
    <s v="YES"/>
    <s v="TY98CAMBLA021"/>
  </r>
  <r>
    <s v="TY00CAM022"/>
    <s v="TY"/>
    <s v="Toyota"/>
    <s v="CAM"/>
    <s v="Camry"/>
    <s v="00"/>
    <n v="24"/>
    <n v="85928"/>
    <x v="21"/>
    <s v="Green"/>
    <x v="4"/>
    <n v="100000"/>
    <s v="YES"/>
    <s v="TY00CAMGRE022"/>
  </r>
  <r>
    <s v="TY02CAM023"/>
    <s v="TY"/>
    <s v="Toyota"/>
    <s v="CAM"/>
    <s v="Camry"/>
    <s v="02"/>
    <n v="22"/>
    <n v="67829.100000000006"/>
    <x v="22"/>
    <s v="Black"/>
    <x v="0"/>
    <n v="100000"/>
    <s v="YES"/>
    <s v="TY02CAMBLA023"/>
  </r>
  <r>
    <s v="TY09CAM024"/>
    <s v="TY"/>
    <s v="Toyota"/>
    <s v="CAM"/>
    <s v="Camry"/>
    <s v="09"/>
    <n v="15"/>
    <n v="48114.2"/>
    <x v="23"/>
    <s v="White"/>
    <x v="5"/>
    <n v="100000"/>
    <s v="YES"/>
    <s v="TY09CAMWHI024"/>
  </r>
  <r>
    <s v="TY02COR025"/>
    <s v="TY"/>
    <s v="Toyota"/>
    <s v="COR"/>
    <s v="Corola"/>
    <s v="02"/>
    <n v="22"/>
    <n v="64467.4"/>
    <x v="24"/>
    <s v="Red"/>
    <x v="16"/>
    <n v="100000"/>
    <s v="YES"/>
    <s v="TY02CORRED025"/>
  </r>
  <r>
    <s v="TY03COR026"/>
    <s v="TY"/>
    <s v="Toyota"/>
    <s v="COR"/>
    <s v="Corola"/>
    <s v="03"/>
    <n v="21"/>
    <n v="73444.399999999994"/>
    <x v="25"/>
    <s v="Black"/>
    <x v="16"/>
    <n v="100000"/>
    <s v="YES"/>
    <s v="TY03CORBLA026"/>
  </r>
  <r>
    <s v="TY14COR027"/>
    <s v="TY"/>
    <s v="Toyota"/>
    <s v="COR"/>
    <s v="Corola"/>
    <s v="14"/>
    <n v="10"/>
    <n v="17556.3"/>
    <x v="26"/>
    <s v="Blue"/>
    <x v="6"/>
    <n v="100000"/>
    <s v="YES"/>
    <s v="TY14CORBLU027"/>
  </r>
  <r>
    <s v="TY12COR028"/>
    <s v="TY"/>
    <s v="Toyota"/>
    <s v="COR"/>
    <s v="Corola"/>
    <s v="12"/>
    <n v="12"/>
    <n v="29601.9"/>
    <x v="27"/>
    <s v="Black"/>
    <x v="10"/>
    <n v="100000"/>
    <s v="YES"/>
    <s v="TY12CORBLA028"/>
  </r>
  <r>
    <s v="TY12CAM029"/>
    <s v="TY"/>
    <s v="Toyota"/>
    <s v="CAM"/>
    <s v="Camry"/>
    <s v="12"/>
    <n v="12"/>
    <n v="22128.2"/>
    <x v="28"/>
    <s v="Blue"/>
    <x v="14"/>
    <n v="100000"/>
    <s v="YES"/>
    <s v="TY12CAMBLU029"/>
  </r>
  <r>
    <s v="HO99CIV030"/>
    <s v="HO"/>
    <s v="Honda"/>
    <s v="CIV"/>
    <s v="Civic"/>
    <s v="99"/>
    <n v="25"/>
    <n v="82374"/>
    <x v="29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x v="30"/>
    <s v="Blue"/>
    <x v="3"/>
    <n v="75000"/>
    <s v="YES"/>
    <s v="HO01CIVBLU031"/>
  </r>
  <r>
    <s v="HO10CIV032"/>
    <s v="HO"/>
    <s v="Honda"/>
    <s v="CIV"/>
    <s v="Civic"/>
    <s v="10"/>
    <n v="14"/>
    <n v="22573"/>
    <x v="31"/>
    <s v="Blue"/>
    <x v="12"/>
    <n v="75000"/>
    <s v="YES"/>
    <s v="HO10CIVBLU032"/>
  </r>
  <r>
    <s v="HO10CIV033"/>
    <s v="HO"/>
    <s v="Honda"/>
    <s v="CIV"/>
    <s v="Civic"/>
    <s v="10"/>
    <n v="14"/>
    <n v="33477.199999999997"/>
    <x v="32"/>
    <s v="Black"/>
    <x v="15"/>
    <n v="75000"/>
    <s v="YES"/>
    <s v="HO10CIVBLA033"/>
  </r>
  <r>
    <s v="HO11CIV034"/>
    <s v="HO"/>
    <s v="Honda"/>
    <s v="CIV"/>
    <s v="Civic"/>
    <s v="11"/>
    <n v="13"/>
    <n v="30555.3"/>
    <x v="33"/>
    <s v="Black"/>
    <x v="2"/>
    <n v="75000"/>
    <s v="YES"/>
    <s v="HO11CIVBLA034"/>
  </r>
  <r>
    <s v="HO12CIV035"/>
    <s v="HO"/>
    <s v="Honda"/>
    <s v="CIV"/>
    <s v="Civic"/>
    <s v="12"/>
    <n v="12"/>
    <n v="24513.200000000001"/>
    <x v="34"/>
    <s v="Black"/>
    <x v="13"/>
    <n v="75000"/>
    <s v="YES"/>
    <s v="HO12CIVBLA035"/>
  </r>
  <r>
    <s v="HO13CIV036"/>
    <s v="HO"/>
    <s v="Honda"/>
    <s v="CIV"/>
    <s v="Civic"/>
    <s v="13"/>
    <n v="11"/>
    <n v="13867.6"/>
    <x v="35"/>
    <s v="Black"/>
    <x v="14"/>
    <n v="75000"/>
    <s v="YES"/>
    <s v="HO13CIVBLA036"/>
  </r>
  <r>
    <s v="HO05ODY037"/>
    <s v="HO"/>
    <s v="Honda"/>
    <s v="ODY"/>
    <s v="Odyssey"/>
    <s v="05"/>
    <n v="19"/>
    <n v="60389.5"/>
    <x v="36"/>
    <s v="White"/>
    <x v="5"/>
    <n v="100000"/>
    <s v="YES"/>
    <s v="HO05ODYWHI037"/>
  </r>
  <r>
    <s v="HO07ODY038"/>
    <s v="HO"/>
    <s v="Honda"/>
    <s v="ODY"/>
    <s v="Odyssey"/>
    <s v="07"/>
    <n v="17"/>
    <n v="50854.1"/>
    <x v="37"/>
    <s v="Black"/>
    <x v="15"/>
    <n v="100000"/>
    <s v="YES"/>
    <s v="HO07ODYBLA038"/>
  </r>
  <r>
    <s v="HO08ODY039"/>
    <s v="HO"/>
    <s v="Honda"/>
    <s v="ODY"/>
    <s v="Odyssey"/>
    <s v="08"/>
    <n v="16"/>
    <n v="42504.6"/>
    <x v="38"/>
    <s v="White"/>
    <x v="9"/>
    <n v="100000"/>
    <s v="YES"/>
    <s v="HO08ODYWHI039"/>
  </r>
  <r>
    <s v="HO01ODY040"/>
    <s v="HO"/>
    <s v="Honda"/>
    <s v="ODY"/>
    <s v="Odyssey"/>
    <s v="01"/>
    <n v="23"/>
    <n v="68658.899999999994"/>
    <x v="39"/>
    <s v="Black"/>
    <x v="0"/>
    <n v="100000"/>
    <s v="YES"/>
    <s v="HO01ODYBLA040"/>
  </r>
  <r>
    <s v="HO14ODY041"/>
    <s v="HO"/>
    <s v="Honda"/>
    <s v="ODY"/>
    <s v="Odyssey"/>
    <s v="14"/>
    <n v="10"/>
    <n v="3708.1"/>
    <x v="40"/>
    <s v="Black"/>
    <x v="1"/>
    <n v="100000"/>
    <s v="YES"/>
    <s v="HO14ODYBLA041"/>
  </r>
  <r>
    <s v="CR04PTC042"/>
    <s v="CR"/>
    <s v="Chrysler"/>
    <s v="PTC"/>
    <s v="PT Cruiser"/>
    <s v="04"/>
    <n v="20"/>
    <n v="64542"/>
    <x v="41"/>
    <s v="Blue"/>
    <x v="0"/>
    <n v="75000"/>
    <s v="YES"/>
    <s v="CR04PTCBLU042"/>
  </r>
  <r>
    <s v="CR07PTC043"/>
    <s v="CR"/>
    <s v="Chrysler"/>
    <s v="PTC"/>
    <s v="PT Cruiser"/>
    <s v="07"/>
    <n v="17"/>
    <n v="42074.2"/>
    <x v="42"/>
    <s v="Green"/>
    <x v="16"/>
    <n v="75000"/>
    <s v="YES"/>
    <s v="CR07PTCGRE043"/>
  </r>
  <r>
    <s v="CR11PTC044"/>
    <s v="CR"/>
    <s v="Chrysler"/>
    <s v="PTC"/>
    <s v="PT Cruiser"/>
    <s v="11"/>
    <n v="13"/>
    <n v="27394.2"/>
    <x v="43"/>
    <s v="Black"/>
    <x v="8"/>
    <n v="75000"/>
    <s v="YES"/>
    <s v="CR11PTCBLA044"/>
  </r>
  <r>
    <s v="CR99CAR045"/>
    <s v="CR"/>
    <s v="Chrysler"/>
    <s v="CAR"/>
    <s v="Caravan"/>
    <s v="99"/>
    <n v="25"/>
    <n v="79420.600000000006"/>
    <x v="44"/>
    <s v="Green"/>
    <x v="13"/>
    <n v="75000"/>
    <s v="Not Covered"/>
    <s v="CR99CARGRE045"/>
  </r>
  <r>
    <s v="CR00CAR046"/>
    <s v="CR"/>
    <s v="Chrysler"/>
    <s v="CAR"/>
    <s v="Caravan"/>
    <s v="00"/>
    <n v="24"/>
    <n v="77243.100000000006"/>
    <x v="45"/>
    <s v="Black"/>
    <x v="3"/>
    <n v="75000"/>
    <s v="Not Covered"/>
    <s v="CR00CARBLA046"/>
  </r>
  <r>
    <s v="CR04CAR047"/>
    <s v="CR"/>
    <s v="Chrysler"/>
    <s v="CAR"/>
    <s v="Caravan"/>
    <s v="04"/>
    <n v="20"/>
    <n v="72527.199999999997"/>
    <x v="46"/>
    <s v="White"/>
    <x v="11"/>
    <n v="75000"/>
    <s v="YES"/>
    <s v="CR04CARWHI047"/>
  </r>
  <r>
    <s v="CR04CAR048"/>
    <s v="CR"/>
    <s v="Chrysler"/>
    <s v="CAR"/>
    <s v="Caravan"/>
    <s v="04"/>
    <n v="20"/>
    <n v="52699.4"/>
    <x v="47"/>
    <s v="Red"/>
    <x v="11"/>
    <n v="75000"/>
    <s v="YES"/>
    <s v="CR04CARRED048"/>
  </r>
  <r>
    <s v="HY11ELA049"/>
    <s v="HY"/>
    <s v="Hyundai"/>
    <s v="ELA"/>
    <s v="Elantra"/>
    <s v="11"/>
    <n v="13"/>
    <n v="29102.3"/>
    <x v="48"/>
    <s v="Black"/>
    <x v="12"/>
    <n v="100000"/>
    <s v="YES"/>
    <s v="HY11ELABLA049"/>
  </r>
  <r>
    <s v="HY12ELA050"/>
    <s v="HY"/>
    <s v="Hyundai"/>
    <s v="ELA"/>
    <s v="Elantra"/>
    <s v="12"/>
    <n v="12"/>
    <n v="22282"/>
    <x v="49"/>
    <s v="Blue"/>
    <x v="1"/>
    <n v="100000"/>
    <s v="YES"/>
    <s v="HY12ELABLU050"/>
  </r>
  <r>
    <s v="HY13ELA051"/>
    <s v="HY"/>
    <s v="Hyundai"/>
    <s v="ELA"/>
    <s v="Elantra"/>
    <s v="13"/>
    <n v="11"/>
    <n v="20223.900000000001"/>
    <x v="50"/>
    <s v="Black"/>
    <x v="6"/>
    <n v="100000"/>
    <s v="YES"/>
    <s v="HY13ELABLA051"/>
  </r>
  <r>
    <s v="HY13ELA052"/>
    <s v="HY"/>
    <s v="Hyundai"/>
    <s v="ELA"/>
    <s v="Elantra"/>
    <s v="13"/>
    <n v="11"/>
    <n v="22188.5"/>
    <x v="51"/>
    <s v="Blue"/>
    <x v="4"/>
    <n v="100000"/>
    <s v="YES"/>
    <s v="HY13ELABLU052"/>
  </r>
  <r>
    <s v=""/>
    <s v=""/>
    <s v=""/>
    <s v=""/>
    <s v=""/>
    <s v=""/>
    <s v=""/>
    <m/>
    <x v="52"/>
    <s v=""/>
    <x v="17"/>
    <m/>
    <s v=""/>
    <s v=""/>
  </r>
  <r>
    <s v=""/>
    <s v=""/>
    <s v=""/>
    <s v=""/>
    <s v=""/>
    <s v=""/>
    <s v=""/>
    <m/>
    <x v="52"/>
    <s v=""/>
    <x v="17"/>
    <m/>
    <s v=""/>
    <s v=""/>
  </r>
  <r>
    <s v=""/>
    <s v=""/>
    <s v=""/>
    <s v=""/>
    <s v=""/>
    <s v=""/>
    <s v=""/>
    <m/>
    <x v="52"/>
    <s v=""/>
    <x v="17"/>
    <m/>
    <s v=""/>
    <s v=""/>
  </r>
  <r>
    <s v=""/>
    <s v=""/>
    <s v=""/>
    <s v=""/>
    <s v=""/>
    <s v=""/>
    <s v=""/>
    <m/>
    <x v="52"/>
    <s v=""/>
    <x v="17"/>
    <m/>
    <s v=""/>
    <s v=""/>
  </r>
  <r>
    <s v=""/>
    <s v="CR"/>
    <s v="Chrysler"/>
    <s v="CAM"/>
    <s v="Camry"/>
    <s v=""/>
    <s v=""/>
    <m/>
    <x v="52"/>
    <s v=""/>
    <x v="17"/>
    <m/>
    <s v=""/>
    <s v=""/>
  </r>
  <r>
    <s v=""/>
    <s v="FD"/>
    <s v="Ford"/>
    <s v="CAR"/>
    <s v="Caravan"/>
    <s v=""/>
    <s v=""/>
    <m/>
    <x v="52"/>
    <s v=""/>
    <x v="17"/>
    <m/>
    <s v=""/>
    <s v=""/>
  </r>
  <r>
    <s v=""/>
    <s v="GM"/>
    <s v="General Motors"/>
    <s v="CIV"/>
    <s v="Civic"/>
    <s v=""/>
    <s v=""/>
    <m/>
    <x v="52"/>
    <s v=""/>
    <x v="17"/>
    <m/>
    <s v=""/>
    <s v=""/>
  </r>
  <r>
    <s v=""/>
    <s v="HO"/>
    <s v="Honda"/>
    <s v="CMR"/>
    <s v="Camero"/>
    <s v=""/>
    <s v=""/>
    <m/>
    <x v="52"/>
    <s v=""/>
    <x v="17"/>
    <m/>
    <s v=""/>
    <s v=""/>
  </r>
  <r>
    <s v=""/>
    <s v="HY"/>
    <s v="Hyundai"/>
    <s v="COR"/>
    <s v="Corola"/>
    <s v=""/>
    <s v=""/>
    <m/>
    <x v="52"/>
    <s v=""/>
    <x v="17"/>
    <m/>
    <s v=""/>
    <s v=""/>
  </r>
  <r>
    <s v=""/>
    <s v="TY"/>
    <s v="Toyota"/>
    <s v="ELA"/>
    <s v="Elantra"/>
    <s v=""/>
    <s v=""/>
    <m/>
    <x v="52"/>
    <s v=""/>
    <x v="17"/>
    <m/>
    <s v=""/>
    <s v=""/>
  </r>
  <r>
    <s v=""/>
    <s v=""/>
    <s v=""/>
    <s v="FCS"/>
    <s v="Focus"/>
    <s v=""/>
    <s v=""/>
    <m/>
    <x v="52"/>
    <s v=""/>
    <x v="17"/>
    <m/>
    <s v=""/>
    <s v=""/>
  </r>
  <r>
    <s v=""/>
    <s v=""/>
    <s v=""/>
    <s v="MTG"/>
    <s v="Mustang"/>
    <s v=""/>
    <s v=""/>
    <m/>
    <x v="52"/>
    <s v=""/>
    <x v="17"/>
    <m/>
    <s v=""/>
    <s v=""/>
  </r>
  <r>
    <s v=""/>
    <s v=""/>
    <s v=""/>
    <s v="ODY"/>
    <s v="Odyssey"/>
    <s v=""/>
    <s v=""/>
    <m/>
    <x v="52"/>
    <s v=""/>
    <x v="17"/>
    <m/>
    <s v=""/>
    <s v=""/>
  </r>
  <r>
    <m/>
    <m/>
    <m/>
    <s v="PTC"/>
    <s v="PT Cruiser"/>
    <m/>
    <m/>
    <m/>
    <x v="53"/>
    <m/>
    <x v="18"/>
    <m/>
    <m/>
    <m/>
  </r>
  <r>
    <m/>
    <m/>
    <m/>
    <s v="SLV"/>
    <s v="Silverdo"/>
    <m/>
    <m/>
    <m/>
    <x v="53"/>
    <m/>
    <x v="1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791CB-71E2-4DCA-99D0-BE939C7DB86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55">
        <item x="40"/>
        <item x="12"/>
        <item x="35"/>
        <item x="15"/>
        <item x="10"/>
        <item x="14"/>
        <item x="31"/>
        <item x="26"/>
        <item x="50"/>
        <item x="28"/>
        <item x="49"/>
        <item x="13"/>
        <item x="51"/>
        <item x="11"/>
        <item x="34"/>
        <item x="43"/>
        <item x="16"/>
        <item x="48"/>
        <item x="0"/>
        <item x="4"/>
        <item x="33"/>
        <item x="7"/>
        <item x="3"/>
        <item x="32"/>
        <item x="27"/>
        <item x="9"/>
        <item x="8"/>
        <item x="42"/>
        <item x="1"/>
        <item x="5"/>
        <item x="47"/>
        <item x="38"/>
        <item x="2"/>
        <item x="6"/>
        <item x="24"/>
        <item x="37"/>
        <item x="39"/>
        <item x="30"/>
        <item x="22"/>
        <item x="36"/>
        <item x="23"/>
        <item x="44"/>
        <item x="17"/>
        <item x="41"/>
        <item x="45"/>
        <item x="29"/>
        <item x="18"/>
        <item x="25"/>
        <item x="21"/>
        <item x="20"/>
        <item x="46"/>
        <item x="19"/>
        <item x="52"/>
        <item x="53"/>
        <item t="default"/>
      </items>
    </pivotField>
    <pivotField showAll="0"/>
    <pivotField axis="axisRow" showAll="0">
      <items count="20">
        <item x="17"/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8"/>
        <item t="default"/>
      </items>
    </pivotField>
    <pivotField showAll="0"/>
    <pivotField showAll="0"/>
    <pivotField showAll="0"/>
  </pivotFields>
  <rowFields count="1">
    <field x="1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68AB3B-389E-4C64-BE3E-AA10D38D1AA7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B02BD-2425-465A-AF3C-2651599A62E8}" name="car_inventory" displayName="car_inventory" ref="A1:N68" tableType="queryTable" totalsRowShown="0" headerRowDxfId="12">
  <sortState xmlns:xlrd2="http://schemas.microsoft.com/office/spreadsheetml/2017/richdata2" ref="A2:N68">
    <sortCondition ref="I2:I68"/>
  </sortState>
  <tableColumns count="14">
    <tableColumn id="1" xr3:uid="{4F6DAF0A-A962-4715-8CAD-E156F07D41B6}" uniqueName="1" name="Car ID" queryTableFieldId="1" dataDxfId="11"/>
    <tableColumn id="2" xr3:uid="{3A6377CD-0FFD-4AEB-9965-45AA33195FA5}" uniqueName="2" name="Make" queryTableFieldId="2" dataDxfId="10"/>
    <tableColumn id="3" xr3:uid="{31E06E97-97E2-42D9-9BAF-B38B15E94A9C}" uniqueName="3" name="Make (Full Name)" queryTableFieldId="3" dataDxfId="9"/>
    <tableColumn id="4" xr3:uid="{519D83C1-51EB-410F-AC05-ED567B348E33}" uniqueName="4" name="Model" queryTableFieldId="4" dataDxfId="8"/>
    <tableColumn id="5" xr3:uid="{D5BEED72-BFA2-4F0A-BE27-08D62A5624B6}" uniqueName="5" name="Model (Full Name)" queryTableFieldId="5" dataDxfId="7"/>
    <tableColumn id="6" xr3:uid="{BE53DEF8-9BE6-497A-9366-22FC641E6FE9}" uniqueName="6" name="Manufacture Year" queryTableFieldId="6" dataDxfId="6"/>
    <tableColumn id="7" xr3:uid="{D33E4A8F-BDAD-43A8-ACE4-3D439B465DC8}" uniqueName="7" name="Age" queryTableFieldId="7" dataDxfId="5"/>
    <tableColumn id="8" xr3:uid="{3FE45BB9-DF11-409B-B128-14ABC633816F}" uniqueName="8" name="Miles" queryTableFieldId="8"/>
    <tableColumn id="9" xr3:uid="{015EF898-DB6E-41C4-BF54-6652A6D571E7}" uniqueName="9" name="Miles / Year" queryTableFieldId="9" dataDxfId="4"/>
    <tableColumn id="10" xr3:uid="{BF738913-FE4F-4442-88CF-FB19ED9B561E}" uniqueName="10" name="Color" queryTableFieldId="10" dataDxfId="3"/>
    <tableColumn id="11" xr3:uid="{BC8A68C2-D26E-432C-BADE-1D8AA307B257}" uniqueName="11" name="Driver" queryTableFieldId="11" dataDxfId="2"/>
    <tableColumn id="12" xr3:uid="{C65BB106-4AF1-4CFD-A1A2-FB4DA47B2769}" uniqueName="12" name="Warantee Miles" queryTableFieldId="12"/>
    <tableColumn id="13" xr3:uid="{DBE5BF4E-64AF-4601-B6FF-4C122938A359}" uniqueName="13" name="Covered?" queryTableFieldId="13" dataDxfId="1"/>
    <tableColumn id="14" xr3:uid="{B3C4B6A0-35FE-49E1-BEDC-7E03DE2C13B7}" uniqueName="14" name="New Car ID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C082-7DDA-4EB5-BC39-3591EF8C952F}">
  <dimension ref="A3:B23"/>
  <sheetViews>
    <sheetView workbookViewId="0">
      <selection activeCell="J26" sqref="J26"/>
    </sheetView>
  </sheetViews>
  <sheetFormatPr defaultRowHeight="14.4" x14ac:dyDescent="0.3"/>
  <cols>
    <col min="1" max="1" width="12.44140625" bestFit="1" customWidth="1"/>
    <col min="2" max="2" width="11.44140625" bestFit="1" customWidth="1"/>
  </cols>
  <sheetData>
    <row r="3" spans="1:2" x14ac:dyDescent="0.3">
      <c r="A3" s="5" t="s">
        <v>123</v>
      </c>
      <c r="B3" t="s">
        <v>126</v>
      </c>
    </row>
    <row r="4" spans="1:2" x14ac:dyDescent="0.3">
      <c r="A4" s="6"/>
      <c r="B4" s="1"/>
    </row>
    <row r="5" spans="1:2" x14ac:dyDescent="0.3">
      <c r="A5" s="6" t="s">
        <v>42</v>
      </c>
      <c r="B5" s="1">
        <v>144647.69999999998</v>
      </c>
    </row>
    <row r="6" spans="1:2" x14ac:dyDescent="0.3">
      <c r="A6" s="6" t="s">
        <v>51</v>
      </c>
      <c r="B6" s="1">
        <v>150656.40000000002</v>
      </c>
    </row>
    <row r="7" spans="1:2" x14ac:dyDescent="0.3">
      <c r="A7" s="6" t="s">
        <v>27</v>
      </c>
      <c r="B7" s="1">
        <v>154427.9</v>
      </c>
    </row>
    <row r="8" spans="1:2" x14ac:dyDescent="0.3">
      <c r="A8" s="6" t="s">
        <v>59</v>
      </c>
      <c r="B8" s="1">
        <v>179986</v>
      </c>
    </row>
    <row r="9" spans="1:2" x14ac:dyDescent="0.3">
      <c r="A9" s="6" t="s">
        <v>30</v>
      </c>
      <c r="B9" s="1">
        <v>143640.70000000001</v>
      </c>
    </row>
    <row r="10" spans="1:2" x14ac:dyDescent="0.3">
      <c r="A10" s="6" t="s">
        <v>46</v>
      </c>
      <c r="B10" s="1">
        <v>135078.20000000001</v>
      </c>
    </row>
    <row r="11" spans="1:2" x14ac:dyDescent="0.3">
      <c r="A11" s="6" t="s">
        <v>25</v>
      </c>
      <c r="B11" s="1">
        <v>184693.8</v>
      </c>
    </row>
    <row r="12" spans="1:2" x14ac:dyDescent="0.3">
      <c r="A12" s="6" t="s">
        <v>23</v>
      </c>
      <c r="B12" s="1">
        <v>127731.3</v>
      </c>
    </row>
    <row r="13" spans="1:2" x14ac:dyDescent="0.3">
      <c r="A13" s="6" t="s">
        <v>20</v>
      </c>
      <c r="B13" s="1">
        <v>70964.899999999994</v>
      </c>
    </row>
    <row r="14" spans="1:2" x14ac:dyDescent="0.3">
      <c r="A14" s="6" t="s">
        <v>33</v>
      </c>
      <c r="B14" s="1">
        <v>65315</v>
      </c>
    </row>
    <row r="15" spans="1:2" x14ac:dyDescent="0.3">
      <c r="A15" s="6" t="s">
        <v>39</v>
      </c>
      <c r="B15" s="1">
        <v>138561.5</v>
      </c>
    </row>
    <row r="16" spans="1:2" x14ac:dyDescent="0.3">
      <c r="A16" s="6" t="s">
        <v>40</v>
      </c>
      <c r="B16" s="1">
        <v>141229.4</v>
      </c>
    </row>
    <row r="17" spans="1:2" x14ac:dyDescent="0.3">
      <c r="A17" s="6" t="s">
        <v>17</v>
      </c>
      <c r="B17" s="1">
        <v>305432.40000000002</v>
      </c>
    </row>
    <row r="18" spans="1:2" x14ac:dyDescent="0.3">
      <c r="A18" s="6" t="s">
        <v>53</v>
      </c>
      <c r="B18" s="1">
        <v>177713.9</v>
      </c>
    </row>
    <row r="19" spans="1:2" x14ac:dyDescent="0.3">
      <c r="A19" s="6" t="s">
        <v>44</v>
      </c>
      <c r="B19" s="1">
        <v>65964.899999999994</v>
      </c>
    </row>
    <row r="20" spans="1:2" x14ac:dyDescent="0.3">
      <c r="A20" s="6" t="s">
        <v>37</v>
      </c>
      <c r="B20" s="1">
        <v>130601.59999999999</v>
      </c>
    </row>
    <row r="21" spans="1:2" x14ac:dyDescent="0.3">
      <c r="A21" s="6" t="s">
        <v>35</v>
      </c>
      <c r="B21" s="1">
        <v>19341.7</v>
      </c>
    </row>
    <row r="22" spans="1:2" x14ac:dyDescent="0.3">
      <c r="A22" s="6" t="s">
        <v>124</v>
      </c>
      <c r="B22" s="1"/>
    </row>
    <row r="23" spans="1:2" x14ac:dyDescent="0.3">
      <c r="A23" s="6" t="s">
        <v>125</v>
      </c>
      <c r="B23" s="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A8E3-C726-4166-9DE7-2FDF6AC2270A}">
  <dimension ref="A1:N68"/>
  <sheetViews>
    <sheetView tabSelected="1" workbookViewId="0">
      <selection activeCell="O4" sqref="O4"/>
    </sheetView>
  </sheetViews>
  <sheetFormatPr defaultRowHeight="14.4" x14ac:dyDescent="0.3"/>
  <cols>
    <col min="1" max="1" width="13.33203125" bestFit="1" customWidth="1"/>
    <col min="2" max="2" width="7.6640625" bestFit="1" customWidth="1"/>
    <col min="3" max="3" width="17.88671875" bestFit="1" customWidth="1"/>
    <col min="4" max="4" width="8.33203125" bestFit="1" customWidth="1"/>
    <col min="5" max="5" width="18.5546875" bestFit="1" customWidth="1"/>
    <col min="6" max="6" width="17.6640625" bestFit="1" customWidth="1"/>
    <col min="7" max="7" width="8" bestFit="1" customWidth="1"/>
    <col min="8" max="8" width="9" bestFit="1" customWidth="1"/>
    <col min="9" max="9" width="12.6640625" bestFit="1" customWidth="1"/>
    <col min="10" max="10" width="7.6640625" bestFit="1" customWidth="1"/>
    <col min="12" max="12" width="16.109375" bestFit="1" customWidth="1"/>
    <col min="13" max="13" width="11" bestFit="1" customWidth="1"/>
    <col min="14" max="14" width="15.109375" bestFit="1" customWidth="1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1" t="s">
        <v>73</v>
      </c>
      <c r="B2" s="1" t="str">
        <f>LEFT(car_inventory[[#This Row],[Car ID]],2)</f>
        <v>HO</v>
      </c>
      <c r="C2" s="1" t="str">
        <f>VLOOKUP(car_inventory[[#This Row],[Make]],B$58:C$63, 2)</f>
        <v>Honda</v>
      </c>
      <c r="D2" s="1" t="str">
        <f>MID(car_inventory[[#This Row],[Car ID]],5,3)</f>
        <v>ODY</v>
      </c>
      <c r="E2" s="1" t="str">
        <f>VLOOKUP(car_inventory[[#This Row],[Model]],D$58:E$68, 2)</f>
        <v>Odyssey</v>
      </c>
      <c r="F2" s="1" t="str">
        <f>MID(car_inventory[[#This Row],[Car ID]],3,2)</f>
        <v>14</v>
      </c>
      <c r="G2" s="1">
        <f>IF(car_inventory[[#This Row],[Manufacture Year]]&gt;"24",(100+24)-car_inventory[[#This Row],[Manufacture Year]], 24- car_inventory[[#This Row],[Manufacture Year]])</f>
        <v>10</v>
      </c>
      <c r="H2">
        <v>3708.1</v>
      </c>
      <c r="I2" s="4">
        <f>car_inventory[[#This Row],[Miles]]/(car_inventory[[#This Row],[Age]]+0.5)</f>
        <v>353.15238095238095</v>
      </c>
      <c r="J2" s="1" t="s">
        <v>16</v>
      </c>
      <c r="K2" s="1" t="s">
        <v>20</v>
      </c>
      <c r="L2">
        <v>100000</v>
      </c>
      <c r="M2" s="1" t="str">
        <f>IF(car_inventory[[#This Row],[Warantee Miles]]&gt;=car_inventory[[#This Row],[Miles]], "YES", "Not Covered")</f>
        <v>YES</v>
      </c>
      <c r="N2" s="1" t="str">
        <f>CONCATENATE(car_inventory[[#This Row],[Make]],car_inventory[[#This Row],[Manufacture Year]],car_inventory[[#This Row],[Model]],UPPER(LEFT(car_inventory[[#This Row],[Color]],3)),RIGHT(car_inventory[[#This Row],[Car ID]],3))</f>
        <v>HO14ODYBLA041</v>
      </c>
    </row>
    <row r="3" spans="1:14" x14ac:dyDescent="0.3">
      <c r="A3" s="1" t="s">
        <v>38</v>
      </c>
      <c r="B3" s="1" t="str">
        <f>LEFT(car_inventory[[#This Row],[Car ID]],2)</f>
        <v>FD</v>
      </c>
      <c r="C3" s="1" t="str">
        <f>VLOOKUP(car_inventory[[#This Row],[Make]],B$58:C$63, 2)</f>
        <v>Ford</v>
      </c>
      <c r="D3" s="1" t="str">
        <f>MID(car_inventory[[#This Row],[Car ID]],5,3)</f>
        <v>FCS</v>
      </c>
      <c r="E3" s="1" t="str">
        <f>VLOOKUP(car_inventory[[#This Row],[Model]],D$58:E$68, 2)</f>
        <v>Focus</v>
      </c>
      <c r="F3" s="1" t="str">
        <f>MID(car_inventory[[#This Row],[Car ID]],3,2)</f>
        <v>13</v>
      </c>
      <c r="G3" s="1">
        <f>IF(car_inventory[[#This Row],[Manufacture Year]]&gt;"24",(100+24)-car_inventory[[#This Row],[Manufacture Year]], 24- car_inventory[[#This Row],[Manufacture Year]])</f>
        <v>11</v>
      </c>
      <c r="H3">
        <v>13682.9</v>
      </c>
      <c r="I3" s="4">
        <f>car_inventory[[#This Row],[Miles]]/(car_inventory[[#This Row],[Age]]+0.5)</f>
        <v>1189.8173913043479</v>
      </c>
      <c r="J3" s="1" t="s">
        <v>16</v>
      </c>
      <c r="K3" s="1" t="s">
        <v>39</v>
      </c>
      <c r="L3">
        <v>75000</v>
      </c>
      <c r="M3" s="1" t="str">
        <f>IF(car_inventory[[#This Row],[Warantee Miles]]&gt;=car_inventory[[#This Row],[Miles]], "YES", "Not Covered")</f>
        <v>YES</v>
      </c>
      <c r="N3" s="1" t="str">
        <f>CONCATENATE(car_inventory[[#This Row],[Make]],car_inventory[[#This Row],[Manufacture Year]],car_inventory[[#This Row],[Model]],UPPER(LEFT(car_inventory[[#This Row],[Color]],3)),RIGHT(car_inventory[[#This Row],[Car ID]],3))</f>
        <v>FD13FCSBLA013</v>
      </c>
    </row>
    <row r="4" spans="1:14" x14ac:dyDescent="0.3">
      <c r="A4" s="1" t="s">
        <v>70</v>
      </c>
      <c r="B4" s="1" t="str">
        <f>LEFT(car_inventory[[#This Row],[Car ID]],2)</f>
        <v>HO</v>
      </c>
      <c r="C4" s="1" t="str">
        <f>VLOOKUP(car_inventory[[#This Row],[Make]],B$58:C$63, 2)</f>
        <v>Honda</v>
      </c>
      <c r="D4" s="1" t="str">
        <f>MID(car_inventory[[#This Row],[Car ID]],5,3)</f>
        <v>CIV</v>
      </c>
      <c r="E4" s="1" t="str">
        <f>VLOOKUP(car_inventory[[#This Row],[Model]],D$58:E$68, 2)</f>
        <v>Civic</v>
      </c>
      <c r="F4" s="1" t="str">
        <f>MID(car_inventory[[#This Row],[Car ID]],3,2)</f>
        <v>13</v>
      </c>
      <c r="G4" s="1">
        <f>IF(car_inventory[[#This Row],[Manufacture Year]]&gt;"24",(100+24)-car_inventory[[#This Row],[Manufacture Year]], 24- car_inventory[[#This Row],[Manufacture Year]])</f>
        <v>11</v>
      </c>
      <c r="H4">
        <v>13867.6</v>
      </c>
      <c r="I4" s="4">
        <f>car_inventory[[#This Row],[Miles]]/(car_inventory[[#This Row],[Age]]+0.5)</f>
        <v>1205.8782608695653</v>
      </c>
      <c r="J4" s="1" t="s">
        <v>16</v>
      </c>
      <c r="K4" s="1" t="s">
        <v>51</v>
      </c>
      <c r="L4">
        <v>75000</v>
      </c>
      <c r="M4" s="1" t="str">
        <f>IF(car_inventory[[#This Row],[Warantee Miles]]&gt;=car_inventory[[#This Row],[Miles]], "YES", "Not Covered")</f>
        <v>YES</v>
      </c>
      <c r="N4" s="1" t="str">
        <f>CONCATENATE(car_inventory[[#This Row],[Make]],car_inventory[[#This Row],[Manufacture Year]],car_inventory[[#This Row],[Model]],UPPER(LEFT(car_inventory[[#This Row],[Color]],3)),RIGHT(car_inventory[[#This Row],[Car ID]],3))</f>
        <v>HO13CIVBLA036</v>
      </c>
    </row>
    <row r="5" spans="1:14" x14ac:dyDescent="0.3">
      <c r="A5" s="1" t="s">
        <v>43</v>
      </c>
      <c r="B5" s="1" t="str">
        <f>LEFT(car_inventory[[#This Row],[Car ID]],2)</f>
        <v>GM</v>
      </c>
      <c r="C5" s="1" t="str">
        <f>VLOOKUP(car_inventory[[#This Row],[Make]],B$58:C$63, 2)</f>
        <v>General Motors</v>
      </c>
      <c r="D5" s="1" t="str">
        <f>MID(car_inventory[[#This Row],[Car ID]],5,3)</f>
        <v>CMR</v>
      </c>
      <c r="E5" s="1" t="str">
        <f>VLOOKUP(car_inventory[[#This Row],[Model]],D$58:E$68, 2)</f>
        <v>Camero</v>
      </c>
      <c r="F5" s="1" t="str">
        <f>MID(car_inventory[[#This Row],[Car ID]],3,2)</f>
        <v>14</v>
      </c>
      <c r="G5" s="1">
        <f>IF(car_inventory[[#This Row],[Manufacture Year]]&gt;"24",(100+24)-car_inventory[[#This Row],[Manufacture Year]], 24- car_inventory[[#This Row],[Manufacture Year]])</f>
        <v>10</v>
      </c>
      <c r="H5">
        <v>14289.6</v>
      </c>
      <c r="I5" s="4">
        <f>car_inventory[[#This Row],[Miles]]/(car_inventory[[#This Row],[Age]]+0.5)</f>
        <v>1360.9142857142858</v>
      </c>
      <c r="J5" s="1" t="s">
        <v>19</v>
      </c>
      <c r="K5" s="1" t="s">
        <v>44</v>
      </c>
      <c r="L5">
        <v>100000</v>
      </c>
      <c r="M5" s="1" t="str">
        <f>IF(car_inventory[[#This Row],[Warantee Miles]]&gt;=car_inventory[[#This Row],[Miles]], "YES", "Not Covered")</f>
        <v>YES</v>
      </c>
      <c r="N5" s="1" t="str">
        <f>CONCATENATE(car_inventory[[#This Row],[Make]],car_inventory[[#This Row],[Manufacture Year]],car_inventory[[#This Row],[Model]],UPPER(LEFT(car_inventory[[#This Row],[Color]],3)),RIGHT(car_inventory[[#This Row],[Car ID]],3))</f>
        <v>GM14CMRWHI016</v>
      </c>
    </row>
    <row r="6" spans="1:14" x14ac:dyDescent="0.3">
      <c r="A6" s="1" t="s">
        <v>34</v>
      </c>
      <c r="B6" s="1" t="str">
        <f>LEFT(car_inventory[[#This Row],[Car ID]],2)</f>
        <v>FD</v>
      </c>
      <c r="C6" s="1" t="str">
        <f>VLOOKUP(car_inventory[[#This Row],[Make]],B$58:C$63, 2)</f>
        <v>Ford</v>
      </c>
      <c r="D6" s="1" t="str">
        <f>MID(car_inventory[[#This Row],[Car ID]],5,3)</f>
        <v>FCS</v>
      </c>
      <c r="E6" s="1" t="str">
        <f>VLOOKUP(car_inventory[[#This Row],[Model]],D$58:E$68, 2)</f>
        <v>Focus</v>
      </c>
      <c r="F6" s="1" t="str">
        <f>MID(car_inventory[[#This Row],[Car ID]],3,2)</f>
        <v>12</v>
      </c>
      <c r="G6" s="1">
        <f>IF(car_inventory[[#This Row],[Manufacture Year]]&gt;"24",(100+24)-car_inventory[[#This Row],[Manufacture Year]], 24- car_inventory[[#This Row],[Manufacture Year]])</f>
        <v>12</v>
      </c>
      <c r="H6">
        <v>19341.7</v>
      </c>
      <c r="I6" s="4">
        <f>car_inventory[[#This Row],[Miles]]/(car_inventory[[#This Row],[Age]]+0.5)</f>
        <v>1547.336</v>
      </c>
      <c r="J6" s="1" t="s">
        <v>19</v>
      </c>
      <c r="K6" s="1" t="s">
        <v>35</v>
      </c>
      <c r="L6">
        <v>75000</v>
      </c>
      <c r="M6" s="1" t="str">
        <f>IF(car_inventory[[#This Row],[Warantee Miles]]&gt;=car_inventory[[#This Row],[Miles]], "YES", "Not Covered")</f>
        <v>YES</v>
      </c>
      <c r="N6" s="1" t="str">
        <f>CONCATENATE(car_inventory[[#This Row],[Make]],car_inventory[[#This Row],[Manufacture Year]],car_inventory[[#This Row],[Model]],UPPER(LEFT(car_inventory[[#This Row],[Color]],3)),RIGHT(car_inventory[[#This Row],[Car ID]],3))</f>
        <v>FD12FCSWHI011</v>
      </c>
    </row>
    <row r="7" spans="1:14" x14ac:dyDescent="0.3">
      <c r="A7" s="1" t="s">
        <v>41</v>
      </c>
      <c r="B7" s="1" t="str">
        <f>LEFT(car_inventory[[#This Row],[Car ID]],2)</f>
        <v>GM</v>
      </c>
      <c r="C7" s="1" t="str">
        <f>VLOOKUP(car_inventory[[#This Row],[Make]],B$58:C$63, 2)</f>
        <v>General Motors</v>
      </c>
      <c r="D7" s="1" t="str">
        <f>MID(car_inventory[[#This Row],[Car ID]],5,3)</f>
        <v>CMR</v>
      </c>
      <c r="E7" s="1" t="str">
        <f>VLOOKUP(car_inventory[[#This Row],[Model]],D$58:E$68, 2)</f>
        <v>Camero</v>
      </c>
      <c r="F7" s="1" t="str">
        <f>MID(car_inventory[[#This Row],[Car ID]],3,2)</f>
        <v>12</v>
      </c>
      <c r="G7" s="1">
        <f>IF(car_inventory[[#This Row],[Manufacture Year]]&gt;"24",(100+24)-car_inventory[[#This Row],[Manufacture Year]], 24- car_inventory[[#This Row],[Manufacture Year]])</f>
        <v>12</v>
      </c>
      <c r="H7">
        <v>19421.099999999999</v>
      </c>
      <c r="I7" s="4">
        <f>car_inventory[[#This Row],[Miles]]/(car_inventory[[#This Row],[Age]]+0.5)</f>
        <v>1553.6879999999999</v>
      </c>
      <c r="J7" s="1" t="s">
        <v>16</v>
      </c>
      <c r="K7" s="1" t="s">
        <v>42</v>
      </c>
      <c r="L7">
        <v>100000</v>
      </c>
      <c r="M7" s="1" t="str">
        <f>IF(car_inventory[[#This Row],[Warantee Miles]]&gt;=car_inventory[[#This Row],[Miles]], "YES", "Not Covered")</f>
        <v>YES</v>
      </c>
      <c r="N7" s="1" t="str">
        <f>CONCATENATE(car_inventory[[#This Row],[Make]],car_inventory[[#This Row],[Manufacture Year]],car_inventory[[#This Row],[Model]],UPPER(LEFT(car_inventory[[#This Row],[Color]],3)),RIGHT(car_inventory[[#This Row],[Car ID]],3))</f>
        <v>GM12CMRBLA015</v>
      </c>
    </row>
    <row r="8" spans="1:14" x14ac:dyDescent="0.3">
      <c r="A8" s="1" t="s">
        <v>66</v>
      </c>
      <c r="B8" s="1" t="str">
        <f>LEFT(car_inventory[[#This Row],[Car ID]],2)</f>
        <v>HO</v>
      </c>
      <c r="C8" s="1" t="str">
        <f>VLOOKUP(car_inventory[[#This Row],[Make]],B$58:C$63, 2)</f>
        <v>Honda</v>
      </c>
      <c r="D8" s="1" t="str">
        <f>MID(car_inventory[[#This Row],[Car ID]],5,3)</f>
        <v>CIV</v>
      </c>
      <c r="E8" s="1" t="str">
        <f>VLOOKUP(car_inventory[[#This Row],[Model]],D$58:E$68, 2)</f>
        <v>Civic</v>
      </c>
      <c r="F8" s="1" t="str">
        <f>MID(car_inventory[[#This Row],[Car ID]],3,2)</f>
        <v>10</v>
      </c>
      <c r="G8" s="1">
        <f>IF(car_inventory[[#This Row],[Manufacture Year]]&gt;"24",(100+24)-car_inventory[[#This Row],[Manufacture Year]], 24- car_inventory[[#This Row],[Manufacture Year]])</f>
        <v>14</v>
      </c>
      <c r="H8">
        <v>22573</v>
      </c>
      <c r="I8" s="4">
        <f>car_inventory[[#This Row],[Miles]]/(car_inventory[[#This Row],[Age]]+0.5)</f>
        <v>1556.7586206896551</v>
      </c>
      <c r="J8" s="1" t="s">
        <v>49</v>
      </c>
      <c r="K8" s="1" t="s">
        <v>44</v>
      </c>
      <c r="L8">
        <v>75000</v>
      </c>
      <c r="M8" s="1" t="str">
        <f>IF(car_inventory[[#This Row],[Warantee Miles]]&gt;=car_inventory[[#This Row],[Miles]], "YES", "Not Covered")</f>
        <v>YES</v>
      </c>
      <c r="N8" s="1" t="str">
        <f>CONCATENATE(car_inventory[[#This Row],[Make]],car_inventory[[#This Row],[Manufacture Year]],car_inventory[[#This Row],[Model]],UPPER(LEFT(car_inventory[[#This Row],[Color]],3)),RIGHT(car_inventory[[#This Row],[Car ID]],3))</f>
        <v>HO10CIVBLU032</v>
      </c>
    </row>
    <row r="9" spans="1:14" x14ac:dyDescent="0.3">
      <c r="A9" s="1" t="s">
        <v>61</v>
      </c>
      <c r="B9" s="1" t="str">
        <f>LEFT(car_inventory[[#This Row],[Car ID]],2)</f>
        <v>TY</v>
      </c>
      <c r="C9" s="1" t="str">
        <f>VLOOKUP(car_inventory[[#This Row],[Make]],B$58:C$63, 2)</f>
        <v>Toyota</v>
      </c>
      <c r="D9" s="1" t="str">
        <f>MID(car_inventory[[#This Row],[Car ID]],5,3)</f>
        <v>COR</v>
      </c>
      <c r="E9" s="1" t="str">
        <f>VLOOKUP(car_inventory[[#This Row],[Model]],D$58:E$68, 2)</f>
        <v>Corola</v>
      </c>
      <c r="F9" s="1" t="str">
        <f>MID(car_inventory[[#This Row],[Car ID]],3,2)</f>
        <v>14</v>
      </c>
      <c r="G9" s="1">
        <f>IF(car_inventory[[#This Row],[Manufacture Year]]&gt;"24",(100+24)-car_inventory[[#This Row],[Manufacture Year]], 24- car_inventory[[#This Row],[Manufacture Year]])</f>
        <v>10</v>
      </c>
      <c r="H9">
        <v>17556.3</v>
      </c>
      <c r="I9" s="4">
        <f>car_inventory[[#This Row],[Miles]]/(car_inventory[[#This Row],[Age]]+0.5)</f>
        <v>1672.0285714285715</v>
      </c>
      <c r="J9" s="1" t="s">
        <v>49</v>
      </c>
      <c r="K9" s="1" t="s">
        <v>33</v>
      </c>
      <c r="L9">
        <v>100000</v>
      </c>
      <c r="M9" s="1" t="str">
        <f>IF(car_inventory[[#This Row],[Warantee Miles]]&gt;=car_inventory[[#This Row],[Miles]], "YES", "Not Covered")</f>
        <v>YES</v>
      </c>
      <c r="N9" s="1" t="str">
        <f>CONCATENATE(car_inventory[[#This Row],[Make]],car_inventory[[#This Row],[Manufacture Year]],car_inventory[[#This Row],[Model]],UPPER(LEFT(car_inventory[[#This Row],[Color]],3)),RIGHT(car_inventory[[#This Row],[Car ID]],3))</f>
        <v>TY14CORBLU027</v>
      </c>
    </row>
    <row r="10" spans="1:14" x14ac:dyDescent="0.3">
      <c r="A10" s="1" t="s">
        <v>83</v>
      </c>
      <c r="B10" s="1" t="str">
        <f>LEFT(car_inventory[[#This Row],[Car ID]],2)</f>
        <v>HY</v>
      </c>
      <c r="C10" s="1" t="str">
        <f>VLOOKUP(car_inventory[[#This Row],[Make]],B$58:C$63, 2)</f>
        <v>Hyundai</v>
      </c>
      <c r="D10" s="1" t="str">
        <f>MID(car_inventory[[#This Row],[Car ID]],5,3)</f>
        <v>ELA</v>
      </c>
      <c r="E10" s="1" t="str">
        <f>VLOOKUP(car_inventory[[#This Row],[Model]],D$58:E$68, 2)</f>
        <v>Elantra</v>
      </c>
      <c r="F10" s="1" t="str">
        <f>MID(car_inventory[[#This Row],[Car ID]],3,2)</f>
        <v>13</v>
      </c>
      <c r="G10" s="1">
        <f>IF(car_inventory[[#This Row],[Manufacture Year]]&gt;"24",(100+24)-car_inventory[[#This Row],[Manufacture Year]], 24- car_inventory[[#This Row],[Manufacture Year]])</f>
        <v>11</v>
      </c>
      <c r="H10">
        <v>20223.900000000001</v>
      </c>
      <c r="I10" s="4">
        <f>car_inventory[[#This Row],[Miles]]/(car_inventory[[#This Row],[Age]]+0.5)</f>
        <v>1758.6000000000001</v>
      </c>
      <c r="J10" s="1" t="s">
        <v>16</v>
      </c>
      <c r="K10" s="1" t="s">
        <v>33</v>
      </c>
      <c r="L10">
        <v>100000</v>
      </c>
      <c r="M10" s="1" t="str">
        <f>IF(car_inventory[[#This Row],[Warantee Miles]]&gt;=car_inventory[[#This Row],[Miles]], "YES", "Not Covered")</f>
        <v>YES</v>
      </c>
      <c r="N10" s="1" t="str">
        <f>CONCATENATE(car_inventory[[#This Row],[Make]],car_inventory[[#This Row],[Manufacture Year]],car_inventory[[#This Row],[Model]],UPPER(LEFT(car_inventory[[#This Row],[Color]],3)),RIGHT(car_inventory[[#This Row],[Car ID]],3))</f>
        <v>HY13ELABLA051</v>
      </c>
    </row>
    <row r="11" spans="1:14" x14ac:dyDescent="0.3">
      <c r="A11" s="1" t="s">
        <v>63</v>
      </c>
      <c r="B11" s="1" t="str">
        <f>LEFT(car_inventory[[#This Row],[Car ID]],2)</f>
        <v>TY</v>
      </c>
      <c r="C11" s="1" t="str">
        <f>VLOOKUP(car_inventory[[#This Row],[Make]],B$58:C$63, 2)</f>
        <v>Toyota</v>
      </c>
      <c r="D11" s="1" t="str">
        <f>MID(car_inventory[[#This Row],[Car ID]],5,3)</f>
        <v>CAM</v>
      </c>
      <c r="E11" s="1" t="str">
        <f>VLOOKUP(car_inventory[[#This Row],[Model]],D$58:E$68, 2)</f>
        <v>Camry</v>
      </c>
      <c r="F11" s="1" t="str">
        <f>MID(car_inventory[[#This Row],[Car ID]],3,2)</f>
        <v>12</v>
      </c>
      <c r="G11" s="1">
        <f>IF(car_inventory[[#This Row],[Manufacture Year]]&gt;"24",(100+24)-car_inventory[[#This Row],[Manufacture Year]], 24- car_inventory[[#This Row],[Manufacture Year]])</f>
        <v>12</v>
      </c>
      <c r="H11">
        <v>22128.2</v>
      </c>
      <c r="I11" s="4">
        <f>car_inventory[[#This Row],[Miles]]/(car_inventory[[#This Row],[Age]]+0.5)</f>
        <v>1770.2560000000001</v>
      </c>
      <c r="J11" s="1" t="s">
        <v>49</v>
      </c>
      <c r="K11" s="1" t="s">
        <v>51</v>
      </c>
      <c r="L11">
        <v>100000</v>
      </c>
      <c r="M11" s="1" t="str">
        <f>IF(car_inventory[[#This Row],[Warantee Miles]]&gt;=car_inventory[[#This Row],[Miles]], "YES", "Not Covered")</f>
        <v>YES</v>
      </c>
      <c r="N11" s="1" t="str">
        <f>CONCATENATE(car_inventory[[#This Row],[Make]],car_inventory[[#This Row],[Manufacture Year]],car_inventory[[#This Row],[Model]],UPPER(LEFT(car_inventory[[#This Row],[Color]],3)),RIGHT(car_inventory[[#This Row],[Car ID]],3))</f>
        <v>TY12CAMBLU029</v>
      </c>
    </row>
    <row r="12" spans="1:14" x14ac:dyDescent="0.3">
      <c r="A12" s="1" t="s">
        <v>82</v>
      </c>
      <c r="B12" s="1" t="str">
        <f>LEFT(car_inventory[[#This Row],[Car ID]],2)</f>
        <v>HY</v>
      </c>
      <c r="C12" s="1" t="str">
        <f>VLOOKUP(car_inventory[[#This Row],[Make]],B$58:C$63, 2)</f>
        <v>Hyundai</v>
      </c>
      <c r="D12" s="1" t="str">
        <f>MID(car_inventory[[#This Row],[Car ID]],5,3)</f>
        <v>ELA</v>
      </c>
      <c r="E12" s="1" t="str">
        <f>VLOOKUP(car_inventory[[#This Row],[Model]],D$58:E$68, 2)</f>
        <v>Elantra</v>
      </c>
      <c r="F12" s="1" t="str">
        <f>MID(car_inventory[[#This Row],[Car ID]],3,2)</f>
        <v>12</v>
      </c>
      <c r="G12" s="1">
        <f>IF(car_inventory[[#This Row],[Manufacture Year]]&gt;"24",(100+24)-car_inventory[[#This Row],[Manufacture Year]], 24- car_inventory[[#This Row],[Manufacture Year]])</f>
        <v>12</v>
      </c>
      <c r="H12">
        <v>22282</v>
      </c>
      <c r="I12" s="4">
        <f>car_inventory[[#This Row],[Miles]]/(car_inventory[[#This Row],[Age]]+0.5)</f>
        <v>1782.56</v>
      </c>
      <c r="J12" s="1" t="s">
        <v>49</v>
      </c>
      <c r="K12" s="1" t="s">
        <v>20</v>
      </c>
      <c r="L12">
        <v>100000</v>
      </c>
      <c r="M12" s="1" t="str">
        <f>IF(car_inventory[[#This Row],[Warantee Miles]]&gt;=car_inventory[[#This Row],[Miles]], "YES", "Not Covered")</f>
        <v>YES</v>
      </c>
      <c r="N12" s="1" t="str">
        <f>CONCATENATE(car_inventory[[#This Row],[Make]],car_inventory[[#This Row],[Manufacture Year]],car_inventory[[#This Row],[Model]],UPPER(LEFT(car_inventory[[#This Row],[Color]],3)),RIGHT(car_inventory[[#This Row],[Car ID]],3))</f>
        <v>HY12ELABLU050</v>
      </c>
    </row>
    <row r="13" spans="1:14" x14ac:dyDescent="0.3">
      <c r="A13" s="1" t="s">
        <v>121</v>
      </c>
      <c r="B13" s="1" t="str">
        <f>LEFT(car_inventory[[#This Row],[Car ID]],2)</f>
        <v>GM</v>
      </c>
      <c r="C13" s="1" t="str">
        <f>VLOOKUP(car_inventory[[#This Row],[Make]],B$58:C$63, 2)</f>
        <v>General Motors</v>
      </c>
      <c r="D13" s="1" t="str">
        <f>MID(car_inventory[[#This Row],[Car ID]],5,3)</f>
        <v>CMR</v>
      </c>
      <c r="E13" s="1" t="str">
        <f>VLOOKUP(car_inventory[[#This Row],[Model]],D$58:E$68, 2)</f>
        <v>Camero</v>
      </c>
      <c r="F13" s="1" t="str">
        <f>MID(car_inventory[[#This Row],[Car ID]],3,2)</f>
        <v>09</v>
      </c>
      <c r="G13" s="1">
        <f>IF(car_inventory[[#This Row],[Manufacture Year]]&gt;"24",(100+24)-car_inventory[[#This Row],[Manufacture Year]], 24- car_inventory[[#This Row],[Manufacture Year]])</f>
        <v>15</v>
      </c>
      <c r="H13">
        <v>28464.799999999999</v>
      </c>
      <c r="I13" s="4">
        <f>car_inventory[[#This Row],[Miles]]/(car_inventory[[#This Row],[Age]]+0.5)</f>
        <v>1836.4387096774194</v>
      </c>
      <c r="J13" s="1" t="s">
        <v>19</v>
      </c>
      <c r="K13" s="1" t="s">
        <v>40</v>
      </c>
      <c r="L13">
        <v>100000</v>
      </c>
      <c r="M13" s="1" t="str">
        <f>IF(car_inventory[[#This Row],[Warantee Miles]]&gt;=car_inventory[[#This Row],[Miles]], "YES", "Not Covered")</f>
        <v>YES</v>
      </c>
      <c r="N13" s="1" t="str">
        <f>CONCATENATE(car_inventory[[#This Row],[Make]],car_inventory[[#This Row],[Manufacture Year]],car_inventory[[#This Row],[Model]],UPPER(LEFT(car_inventory[[#This Row],[Color]],3)),RIGHT(car_inventory[[#This Row],[Car ID]],3))</f>
        <v>GM09CMRWHI014</v>
      </c>
    </row>
    <row r="14" spans="1:14" x14ac:dyDescent="0.3">
      <c r="A14" s="1" t="s">
        <v>84</v>
      </c>
      <c r="B14" s="1" t="str">
        <f>LEFT(car_inventory[[#This Row],[Car ID]],2)</f>
        <v>HY</v>
      </c>
      <c r="C14" s="1" t="str">
        <f>VLOOKUP(car_inventory[[#This Row],[Make]],B$58:C$63, 2)</f>
        <v>Hyundai</v>
      </c>
      <c r="D14" s="1" t="str">
        <f>MID(car_inventory[[#This Row],[Car ID]],5,3)</f>
        <v>ELA</v>
      </c>
      <c r="E14" s="1" t="str">
        <f>VLOOKUP(car_inventory[[#This Row],[Model]],D$58:E$68, 2)</f>
        <v>Elantra</v>
      </c>
      <c r="F14" s="1" t="str">
        <f>MID(car_inventory[[#This Row],[Car ID]],3,2)</f>
        <v>13</v>
      </c>
      <c r="G14" s="1">
        <f>IF(car_inventory[[#This Row],[Manufacture Year]]&gt;"24",(100+24)-car_inventory[[#This Row],[Manufacture Year]], 24- car_inventory[[#This Row],[Manufacture Year]])</f>
        <v>11</v>
      </c>
      <c r="H14">
        <v>22188.5</v>
      </c>
      <c r="I14" s="4">
        <f>car_inventory[[#This Row],[Miles]]/(car_inventory[[#This Row],[Age]]+0.5)</f>
        <v>1929.4347826086957</v>
      </c>
      <c r="J14" s="1" t="s">
        <v>49</v>
      </c>
      <c r="K14" s="1" t="s">
        <v>27</v>
      </c>
      <c r="L14">
        <v>100000</v>
      </c>
      <c r="M14" s="1" t="str">
        <f>IF(car_inventory[[#This Row],[Warantee Miles]]&gt;=car_inventory[[#This Row],[Miles]], "YES", "Not Covered")</f>
        <v>YES</v>
      </c>
      <c r="N14" s="1" t="str">
        <f>CONCATENATE(car_inventory[[#This Row],[Make]],car_inventory[[#This Row],[Manufacture Year]],car_inventory[[#This Row],[Model]],UPPER(LEFT(car_inventory[[#This Row],[Color]],3)),RIGHT(car_inventory[[#This Row],[Car ID]],3))</f>
        <v>HY13ELABLU052</v>
      </c>
    </row>
    <row r="15" spans="1:14" x14ac:dyDescent="0.3">
      <c r="A15" s="1" t="s">
        <v>36</v>
      </c>
      <c r="B15" s="1" t="str">
        <f>LEFT(car_inventory[[#This Row],[Car ID]],2)</f>
        <v>FD</v>
      </c>
      <c r="C15" s="1" t="str">
        <f>VLOOKUP(car_inventory[[#This Row],[Make]],B$58:C$63, 2)</f>
        <v>Ford</v>
      </c>
      <c r="D15" s="1" t="str">
        <f>MID(car_inventory[[#This Row],[Car ID]],5,3)</f>
        <v>FCS</v>
      </c>
      <c r="E15" s="1" t="str">
        <f>VLOOKUP(car_inventory[[#This Row],[Model]],D$58:E$68, 2)</f>
        <v>Focus</v>
      </c>
      <c r="F15" s="1" t="str">
        <f>MID(car_inventory[[#This Row],[Car ID]],3,2)</f>
        <v>13</v>
      </c>
      <c r="G15" s="1">
        <f>IF(car_inventory[[#This Row],[Manufacture Year]]&gt;"24",(100+24)-car_inventory[[#This Row],[Manufacture Year]], 24- car_inventory[[#This Row],[Manufacture Year]])</f>
        <v>11</v>
      </c>
      <c r="H15">
        <v>22521.599999999999</v>
      </c>
      <c r="I15" s="4">
        <f>car_inventory[[#This Row],[Miles]]/(car_inventory[[#This Row],[Age]]+0.5)</f>
        <v>1958.3999999999999</v>
      </c>
      <c r="J15" s="1" t="s">
        <v>16</v>
      </c>
      <c r="K15" s="1" t="s">
        <v>37</v>
      </c>
      <c r="L15">
        <v>75000</v>
      </c>
      <c r="M15" s="1" t="str">
        <f>IF(car_inventory[[#This Row],[Warantee Miles]]&gt;=car_inventory[[#This Row],[Miles]], "YES", "Not Covered")</f>
        <v>YES</v>
      </c>
      <c r="N15" s="1" t="str">
        <f>CONCATENATE(car_inventory[[#This Row],[Make]],car_inventory[[#This Row],[Manufacture Year]],car_inventory[[#This Row],[Model]],UPPER(LEFT(car_inventory[[#This Row],[Color]],3)),RIGHT(car_inventory[[#This Row],[Car ID]],3))</f>
        <v>FD13FCSBLA012</v>
      </c>
    </row>
    <row r="16" spans="1:14" x14ac:dyDescent="0.3">
      <c r="A16" s="1" t="s">
        <v>69</v>
      </c>
      <c r="B16" s="1" t="str">
        <f>LEFT(car_inventory[[#This Row],[Car ID]],2)</f>
        <v>HO</v>
      </c>
      <c r="C16" s="1" t="str">
        <f>VLOOKUP(car_inventory[[#This Row],[Make]],B$58:C$63, 2)</f>
        <v>Honda</v>
      </c>
      <c r="D16" s="1" t="str">
        <f>MID(car_inventory[[#This Row],[Car ID]],5,3)</f>
        <v>CIV</v>
      </c>
      <c r="E16" s="1" t="str">
        <f>VLOOKUP(car_inventory[[#This Row],[Model]],D$58:E$68, 2)</f>
        <v>Civic</v>
      </c>
      <c r="F16" s="1" t="str">
        <f>MID(car_inventory[[#This Row],[Car ID]],3,2)</f>
        <v>12</v>
      </c>
      <c r="G16" s="1">
        <f>IF(car_inventory[[#This Row],[Manufacture Year]]&gt;"24",(100+24)-car_inventory[[#This Row],[Manufacture Year]], 24- car_inventory[[#This Row],[Manufacture Year]])</f>
        <v>12</v>
      </c>
      <c r="H16">
        <v>24513.200000000001</v>
      </c>
      <c r="I16" s="4">
        <f>car_inventory[[#This Row],[Miles]]/(car_inventory[[#This Row],[Age]]+0.5)</f>
        <v>1961.056</v>
      </c>
      <c r="J16" s="1" t="s">
        <v>16</v>
      </c>
      <c r="K16" s="1" t="s">
        <v>46</v>
      </c>
      <c r="L16">
        <v>75000</v>
      </c>
      <c r="M16" s="1" t="str">
        <f>IF(car_inventory[[#This Row],[Warantee Miles]]&gt;=car_inventory[[#This Row],[Miles]], "YES", "Not Covered")</f>
        <v>YES</v>
      </c>
      <c r="N16" s="1" t="str">
        <f>CONCATENATE(car_inventory[[#This Row],[Make]],car_inventory[[#This Row],[Manufacture Year]],car_inventory[[#This Row],[Model]],UPPER(LEFT(car_inventory[[#This Row],[Color]],3)),RIGHT(car_inventory[[#This Row],[Car ID]],3))</f>
        <v>HO12CIVBLA035</v>
      </c>
    </row>
    <row r="17" spans="1:14" x14ac:dyDescent="0.3">
      <c r="A17" s="1" t="s">
        <v>76</v>
      </c>
      <c r="B17" s="1" t="str">
        <f>LEFT(car_inventory[[#This Row],[Car ID]],2)</f>
        <v>CR</v>
      </c>
      <c r="C17" s="1" t="str">
        <f>VLOOKUP(car_inventory[[#This Row],[Make]],B$58:C$63, 2)</f>
        <v>Chrysler</v>
      </c>
      <c r="D17" s="1" t="str">
        <f>MID(car_inventory[[#This Row],[Car ID]],5,3)</f>
        <v>PTC</v>
      </c>
      <c r="E17" s="1" t="str">
        <f>VLOOKUP(car_inventory[[#This Row],[Model]],D$58:E$68, 2)</f>
        <v>PT Cruiser</v>
      </c>
      <c r="F17" s="1" t="str">
        <f>MID(car_inventory[[#This Row],[Car ID]],3,2)</f>
        <v>11</v>
      </c>
      <c r="G17" s="1">
        <f>IF(car_inventory[[#This Row],[Manufacture Year]]&gt;"24",(100+24)-car_inventory[[#This Row],[Manufacture Year]], 24- car_inventory[[#This Row],[Manufacture Year]])</f>
        <v>13</v>
      </c>
      <c r="H17">
        <v>27394.2</v>
      </c>
      <c r="I17" s="4">
        <f>car_inventory[[#This Row],[Miles]]/(car_inventory[[#This Row],[Age]]+0.5)</f>
        <v>2029.2</v>
      </c>
      <c r="J17" s="1" t="s">
        <v>16</v>
      </c>
      <c r="K17" s="1" t="s">
        <v>37</v>
      </c>
      <c r="L17">
        <v>75000</v>
      </c>
      <c r="M17" s="1" t="str">
        <f>IF(car_inventory[[#This Row],[Warantee Miles]]&gt;=car_inventory[[#This Row],[Miles]], "YES", "Not Covered")</f>
        <v>YES</v>
      </c>
      <c r="N17" s="1" t="str">
        <f>CONCATENATE(car_inventory[[#This Row],[Make]],car_inventory[[#This Row],[Manufacture Year]],car_inventory[[#This Row],[Model]],UPPER(LEFT(car_inventory[[#This Row],[Color]],3)),RIGHT(car_inventory[[#This Row],[Car ID]],3))</f>
        <v>CR11PTCBLA044</v>
      </c>
    </row>
    <row r="18" spans="1:14" x14ac:dyDescent="0.3">
      <c r="A18" s="1" t="s">
        <v>45</v>
      </c>
      <c r="B18" s="1" t="str">
        <f>LEFT(car_inventory[[#This Row],[Car ID]],2)</f>
        <v>GM</v>
      </c>
      <c r="C18" s="1" t="str">
        <f>VLOOKUP(car_inventory[[#This Row],[Make]],B$58:C$63, 2)</f>
        <v>General Motors</v>
      </c>
      <c r="D18" s="1" t="str">
        <f>MID(car_inventory[[#This Row],[Car ID]],5,3)</f>
        <v>SLV</v>
      </c>
      <c r="E18" s="1" t="str">
        <f>VLOOKUP(car_inventory[[#This Row],[Model]],D$58:E$68, 2)</f>
        <v>Silverdo</v>
      </c>
      <c r="F18" s="1" t="str">
        <f>MID(car_inventory[[#This Row],[Car ID]],3,2)</f>
        <v>10</v>
      </c>
      <c r="G18" s="1">
        <f>IF(car_inventory[[#This Row],[Manufacture Year]]&gt;"24",(100+24)-car_inventory[[#This Row],[Manufacture Year]], 24- car_inventory[[#This Row],[Manufacture Year]])</f>
        <v>14</v>
      </c>
      <c r="H18">
        <v>31144.400000000001</v>
      </c>
      <c r="I18" s="4">
        <f>car_inventory[[#This Row],[Miles]]/(car_inventory[[#This Row],[Age]]+0.5)</f>
        <v>2147.8896551724138</v>
      </c>
      <c r="J18" s="1" t="s">
        <v>16</v>
      </c>
      <c r="K18" s="1" t="s">
        <v>46</v>
      </c>
      <c r="L18">
        <v>100000</v>
      </c>
      <c r="M18" s="1" t="str">
        <f>IF(car_inventory[[#This Row],[Warantee Miles]]&gt;=car_inventory[[#This Row],[Miles]], "YES", "Not Covered")</f>
        <v>YES</v>
      </c>
      <c r="N18" s="1" t="str">
        <f>CONCATENATE(car_inventory[[#This Row],[Make]],car_inventory[[#This Row],[Manufacture Year]],car_inventory[[#This Row],[Model]],UPPER(LEFT(car_inventory[[#This Row],[Color]],3)),RIGHT(car_inventory[[#This Row],[Car ID]],3))</f>
        <v>GM10SLVBLA017</v>
      </c>
    </row>
    <row r="19" spans="1:14" x14ac:dyDescent="0.3">
      <c r="A19" s="1" t="s">
        <v>81</v>
      </c>
      <c r="B19" s="1" t="str">
        <f>LEFT(car_inventory[[#This Row],[Car ID]],2)</f>
        <v>HY</v>
      </c>
      <c r="C19" s="1" t="str">
        <f>VLOOKUP(car_inventory[[#This Row],[Make]],B$58:C$63, 2)</f>
        <v>Hyundai</v>
      </c>
      <c r="D19" s="1" t="str">
        <f>MID(car_inventory[[#This Row],[Car ID]],5,3)</f>
        <v>ELA</v>
      </c>
      <c r="E19" s="1" t="str">
        <f>VLOOKUP(car_inventory[[#This Row],[Model]],D$58:E$68, 2)</f>
        <v>Elantra</v>
      </c>
      <c r="F19" s="1" t="str">
        <f>MID(car_inventory[[#This Row],[Car ID]],3,2)</f>
        <v>11</v>
      </c>
      <c r="G19" s="1">
        <f>IF(car_inventory[[#This Row],[Manufacture Year]]&gt;"24",(100+24)-car_inventory[[#This Row],[Manufacture Year]], 24- car_inventory[[#This Row],[Manufacture Year]])</f>
        <v>13</v>
      </c>
      <c r="H19">
        <v>29102.3</v>
      </c>
      <c r="I19" s="4">
        <f>car_inventory[[#This Row],[Miles]]/(car_inventory[[#This Row],[Age]]+0.5)</f>
        <v>2155.7259259259258</v>
      </c>
      <c r="J19" s="1" t="s">
        <v>16</v>
      </c>
      <c r="K19" s="1" t="s">
        <v>44</v>
      </c>
      <c r="L19">
        <v>100000</v>
      </c>
      <c r="M19" s="1" t="str">
        <f>IF(car_inventory[[#This Row],[Warantee Miles]]&gt;=car_inventory[[#This Row],[Miles]], "YES", "Not Covered")</f>
        <v>YES</v>
      </c>
      <c r="N19" s="1" t="str">
        <f>CONCATENATE(car_inventory[[#This Row],[Make]],car_inventory[[#This Row],[Manufacture Year]],car_inventory[[#This Row],[Model]],UPPER(LEFT(car_inventory[[#This Row],[Color]],3)),RIGHT(car_inventory[[#This Row],[Car ID]],3))</f>
        <v>HY11ELABLA049</v>
      </c>
    </row>
    <row r="20" spans="1:14" x14ac:dyDescent="0.3">
      <c r="A20" s="1" t="s">
        <v>14</v>
      </c>
      <c r="B20" s="1" t="str">
        <f>LEFT(car_inventory[[#This Row],[Car ID]],2)</f>
        <v>FD</v>
      </c>
      <c r="C20" s="1" t="str">
        <f>VLOOKUP(car_inventory[[#This Row],[Make]],B$58:C$63, 2)</f>
        <v>Ford</v>
      </c>
      <c r="D20" s="1" t="str">
        <f>MID(car_inventory[[#This Row],[Car ID]],5,3)</f>
        <v>MTG</v>
      </c>
      <c r="E20" s="1" t="str">
        <f>VLOOKUP(car_inventory[[#This Row],[Model]],D$58:E$68, 2)</f>
        <v>Mustang</v>
      </c>
      <c r="F20" s="1" t="str">
        <f>MID(car_inventory[[#This Row],[Car ID]],3,2)</f>
        <v>06</v>
      </c>
      <c r="G20" s="1">
        <f>IF(car_inventory[[#This Row],[Manufacture Year]]&gt;"24",(100+24)-car_inventory[[#This Row],[Manufacture Year]], 24- car_inventory[[#This Row],[Manufacture Year]])</f>
        <v>18</v>
      </c>
      <c r="H20">
        <v>40326.800000000003</v>
      </c>
      <c r="I20" s="4">
        <f>car_inventory[[#This Row],[Miles]]/(car_inventory[[#This Row],[Age]]+0.5)</f>
        <v>2179.8270270270273</v>
      </c>
      <c r="J20" s="1" t="s">
        <v>16</v>
      </c>
      <c r="K20" s="1" t="s">
        <v>17</v>
      </c>
      <c r="L20">
        <v>50000</v>
      </c>
      <c r="M20" s="1" t="str">
        <f>IF(car_inventory[[#This Row],[Warantee Miles]]&gt;=car_inventory[[#This Row],[Miles]], "YES", "Not Covered")</f>
        <v>YES</v>
      </c>
      <c r="N20" s="1" t="str">
        <f>CONCATENATE(car_inventory[[#This Row],[Make]],car_inventory[[#This Row],[Manufacture Year]],car_inventory[[#This Row],[Model]],UPPER(LEFT(car_inventory[[#This Row],[Color]],3)),RIGHT(car_inventory[[#This Row],[Car ID]],3))</f>
        <v>FD06MTGBLA001</v>
      </c>
    </row>
    <row r="21" spans="1:14" x14ac:dyDescent="0.3">
      <c r="A21" s="1" t="s">
        <v>26</v>
      </c>
      <c r="B21" s="1" t="str">
        <f>LEFT(car_inventory[[#This Row],[Car ID]],2)</f>
        <v>FD</v>
      </c>
      <c r="C21" s="1" t="str">
        <f>VLOOKUP(car_inventory[[#This Row],[Make]],B$58:C$63, 2)</f>
        <v>Ford</v>
      </c>
      <c r="D21" s="1" t="str">
        <f>MID(car_inventory[[#This Row],[Car ID]],5,3)</f>
        <v>MTG</v>
      </c>
      <c r="E21" s="1" t="str">
        <f>VLOOKUP(car_inventory[[#This Row],[Model]],D$58:E$68, 2)</f>
        <v>Mustang</v>
      </c>
      <c r="F21" s="1" t="str">
        <f>MID(car_inventory[[#This Row],[Car ID]],3,2)</f>
        <v>08</v>
      </c>
      <c r="G21" s="1">
        <f>IF(car_inventory[[#This Row],[Manufacture Year]]&gt;"24",(100+24)-car_inventory[[#This Row],[Manufacture Year]], 24- car_inventory[[#This Row],[Manufacture Year]])</f>
        <v>16</v>
      </c>
      <c r="H21">
        <v>36438.5</v>
      </c>
      <c r="I21" s="4">
        <f>car_inventory[[#This Row],[Miles]]/(car_inventory[[#This Row],[Age]]+0.5)</f>
        <v>2208.3939393939395</v>
      </c>
      <c r="J21" s="1" t="s">
        <v>19</v>
      </c>
      <c r="K21" s="1" t="s">
        <v>17</v>
      </c>
      <c r="L21">
        <v>50000</v>
      </c>
      <c r="M21" s="1" t="str">
        <f>IF(car_inventory[[#This Row],[Warantee Miles]]&gt;=car_inventory[[#This Row],[Miles]], "YES", "Not Covered")</f>
        <v>YES</v>
      </c>
      <c r="N21" s="1" t="str">
        <f>CONCATENATE(car_inventory[[#This Row],[Make]],car_inventory[[#This Row],[Manufacture Year]],car_inventory[[#This Row],[Model]],UPPER(LEFT(car_inventory[[#This Row],[Color]],3)),RIGHT(car_inventory[[#This Row],[Car ID]],3))</f>
        <v>FD08MTGWHI005</v>
      </c>
    </row>
    <row r="22" spans="1:14" x14ac:dyDescent="0.3">
      <c r="A22" s="1" t="s">
        <v>68</v>
      </c>
      <c r="B22" s="1" t="str">
        <f>LEFT(car_inventory[[#This Row],[Car ID]],2)</f>
        <v>HO</v>
      </c>
      <c r="C22" s="1" t="str">
        <f>VLOOKUP(car_inventory[[#This Row],[Make]],B$58:C$63, 2)</f>
        <v>Honda</v>
      </c>
      <c r="D22" s="1" t="str">
        <f>MID(car_inventory[[#This Row],[Car ID]],5,3)</f>
        <v>CIV</v>
      </c>
      <c r="E22" s="1" t="str">
        <f>VLOOKUP(car_inventory[[#This Row],[Model]],D$58:E$68, 2)</f>
        <v>Civic</v>
      </c>
      <c r="F22" s="1" t="str">
        <f>MID(car_inventory[[#This Row],[Car ID]],3,2)</f>
        <v>11</v>
      </c>
      <c r="G22" s="1">
        <f>IF(car_inventory[[#This Row],[Manufacture Year]]&gt;"24",(100+24)-car_inventory[[#This Row],[Manufacture Year]], 24- car_inventory[[#This Row],[Manufacture Year]])</f>
        <v>13</v>
      </c>
      <c r="H22">
        <v>30555.3</v>
      </c>
      <c r="I22" s="4">
        <f>car_inventory[[#This Row],[Miles]]/(car_inventory[[#This Row],[Age]]+0.5)</f>
        <v>2263.3555555555554</v>
      </c>
      <c r="J22" s="1" t="s">
        <v>16</v>
      </c>
      <c r="K22" s="1" t="s">
        <v>23</v>
      </c>
      <c r="L22">
        <v>75000</v>
      </c>
      <c r="M22" s="1" t="str">
        <f>IF(car_inventory[[#This Row],[Warantee Miles]]&gt;=car_inventory[[#This Row],[Miles]], "YES", "Not Covered")</f>
        <v>YES</v>
      </c>
      <c r="N22" s="1" t="str">
        <f>CONCATENATE(car_inventory[[#This Row],[Make]],car_inventory[[#This Row],[Manufacture Year]],car_inventory[[#This Row],[Model]],UPPER(LEFT(car_inventory[[#This Row],[Color]],3)),RIGHT(car_inventory[[#This Row],[Car ID]],3))</f>
        <v>HO11CIVBLA034</v>
      </c>
    </row>
    <row r="23" spans="1:14" x14ac:dyDescent="0.3">
      <c r="A23" s="1" t="s">
        <v>29</v>
      </c>
      <c r="B23" s="1" t="str">
        <f>LEFT(car_inventory[[#This Row],[Car ID]],2)</f>
        <v>FD</v>
      </c>
      <c r="C23" s="1" t="str">
        <f>VLOOKUP(car_inventory[[#This Row],[Make]],B$58:C$63, 2)</f>
        <v>Ford</v>
      </c>
      <c r="D23" s="1" t="str">
        <f>MID(car_inventory[[#This Row],[Car ID]],5,3)</f>
        <v>FCS</v>
      </c>
      <c r="E23" s="1" t="str">
        <f>VLOOKUP(car_inventory[[#This Row],[Model]],D$58:E$68, 2)</f>
        <v>Focus</v>
      </c>
      <c r="F23" s="1" t="str">
        <f>MID(car_inventory[[#This Row],[Car ID]],3,2)</f>
        <v>09</v>
      </c>
      <c r="G23" s="1">
        <f>IF(car_inventory[[#This Row],[Manufacture Year]]&gt;"24",(100+24)-car_inventory[[#This Row],[Manufacture Year]], 24- car_inventory[[#This Row],[Manufacture Year]])</f>
        <v>15</v>
      </c>
      <c r="H23">
        <v>35137</v>
      </c>
      <c r="I23" s="4">
        <f>car_inventory[[#This Row],[Miles]]/(car_inventory[[#This Row],[Age]]+0.5)</f>
        <v>2266.9032258064517</v>
      </c>
      <c r="J23" s="1" t="s">
        <v>16</v>
      </c>
      <c r="K23" s="1" t="s">
        <v>30</v>
      </c>
      <c r="L23">
        <v>75000</v>
      </c>
      <c r="M23" s="1" t="str">
        <f>IF(car_inventory[[#This Row],[Warantee Miles]]&gt;=car_inventory[[#This Row],[Miles]], "YES", "Not Covered")</f>
        <v>YES</v>
      </c>
      <c r="N23" s="1" t="str">
        <f>CONCATENATE(car_inventory[[#This Row],[Make]],car_inventory[[#This Row],[Manufacture Year]],car_inventory[[#This Row],[Model]],UPPER(LEFT(car_inventory[[#This Row],[Color]],3)),RIGHT(car_inventory[[#This Row],[Car ID]],3))</f>
        <v>FD09FCSBLA008</v>
      </c>
    </row>
    <row r="24" spans="1:14" x14ac:dyDescent="0.3">
      <c r="A24" s="1" t="s">
        <v>24</v>
      </c>
      <c r="B24" s="1" t="str">
        <f>LEFT(car_inventory[[#This Row],[Car ID]],2)</f>
        <v>FD</v>
      </c>
      <c r="C24" s="1" t="str">
        <f>VLOOKUP(car_inventory[[#This Row],[Make]],B$58:C$63, 2)</f>
        <v>Ford</v>
      </c>
      <c r="D24" s="1" t="str">
        <f>MID(car_inventory[[#This Row],[Car ID]],5,3)</f>
        <v>MTG</v>
      </c>
      <c r="E24" s="1" t="str">
        <f>VLOOKUP(car_inventory[[#This Row],[Model]],D$58:E$68, 2)</f>
        <v>Mustang</v>
      </c>
      <c r="F24" s="1" t="str">
        <f>MID(car_inventory[[#This Row],[Car ID]],3,2)</f>
        <v>08</v>
      </c>
      <c r="G24" s="1">
        <f>IF(car_inventory[[#This Row],[Manufacture Year]]&gt;"24",(100+24)-car_inventory[[#This Row],[Manufacture Year]], 24- car_inventory[[#This Row],[Manufacture Year]])</f>
        <v>16</v>
      </c>
      <c r="H24">
        <v>37558.800000000003</v>
      </c>
      <c r="I24" s="4">
        <f>car_inventory[[#This Row],[Miles]]/(car_inventory[[#This Row],[Age]]+0.5)</f>
        <v>2276.2909090909093</v>
      </c>
      <c r="J24" s="1" t="s">
        <v>16</v>
      </c>
      <c r="K24" s="1" t="s">
        <v>25</v>
      </c>
      <c r="L24">
        <v>50000</v>
      </c>
      <c r="M24" s="1" t="str">
        <f>IF(car_inventory[[#This Row],[Warantee Miles]]&gt;=car_inventory[[#This Row],[Miles]], "YES", "Not Covered")</f>
        <v>YES</v>
      </c>
      <c r="N24" s="1" t="str">
        <f>CONCATENATE(car_inventory[[#This Row],[Make]],car_inventory[[#This Row],[Manufacture Year]],car_inventory[[#This Row],[Model]],UPPER(LEFT(car_inventory[[#This Row],[Color]],3)),RIGHT(car_inventory[[#This Row],[Car ID]],3))</f>
        <v>FD08MTGBLA004</v>
      </c>
    </row>
    <row r="25" spans="1:14" x14ac:dyDescent="0.3">
      <c r="A25" s="1" t="s">
        <v>67</v>
      </c>
      <c r="B25" s="1" t="str">
        <f>LEFT(car_inventory[[#This Row],[Car ID]],2)</f>
        <v>HO</v>
      </c>
      <c r="C25" s="1" t="str">
        <f>VLOOKUP(car_inventory[[#This Row],[Make]],B$58:C$63, 2)</f>
        <v>Honda</v>
      </c>
      <c r="D25" s="1" t="str">
        <f>MID(car_inventory[[#This Row],[Car ID]],5,3)</f>
        <v>CIV</v>
      </c>
      <c r="E25" s="1" t="str">
        <f>VLOOKUP(car_inventory[[#This Row],[Model]],D$58:E$68, 2)</f>
        <v>Civic</v>
      </c>
      <c r="F25" s="1" t="str">
        <f>MID(car_inventory[[#This Row],[Car ID]],3,2)</f>
        <v>10</v>
      </c>
      <c r="G25" s="1">
        <f>IF(car_inventory[[#This Row],[Manufacture Year]]&gt;"24",(100+24)-car_inventory[[#This Row],[Manufacture Year]], 24- car_inventory[[#This Row],[Manufacture Year]])</f>
        <v>14</v>
      </c>
      <c r="H25">
        <v>33477.199999999997</v>
      </c>
      <c r="I25" s="4">
        <f>car_inventory[[#This Row],[Miles]]/(car_inventory[[#This Row],[Age]]+0.5)</f>
        <v>2308.7724137931032</v>
      </c>
      <c r="J25" s="1" t="s">
        <v>16</v>
      </c>
      <c r="K25" s="1" t="s">
        <v>53</v>
      </c>
      <c r="L25">
        <v>75000</v>
      </c>
      <c r="M25" s="1" t="str">
        <f>IF(car_inventory[[#This Row],[Warantee Miles]]&gt;=car_inventory[[#This Row],[Miles]], "YES", "Not Covered")</f>
        <v>YES</v>
      </c>
      <c r="N25" s="1" t="str">
        <f>CONCATENATE(car_inventory[[#This Row],[Make]],car_inventory[[#This Row],[Manufacture Year]],car_inventory[[#This Row],[Model]],UPPER(LEFT(car_inventory[[#This Row],[Color]],3)),RIGHT(car_inventory[[#This Row],[Car ID]],3))</f>
        <v>HO10CIVBLA033</v>
      </c>
    </row>
    <row r="26" spans="1:14" x14ac:dyDescent="0.3">
      <c r="A26" s="1" t="s">
        <v>62</v>
      </c>
      <c r="B26" s="1" t="str">
        <f>LEFT(car_inventory[[#This Row],[Car ID]],2)</f>
        <v>TY</v>
      </c>
      <c r="C26" s="1" t="str">
        <f>VLOOKUP(car_inventory[[#This Row],[Make]],B$58:C$63, 2)</f>
        <v>Toyota</v>
      </c>
      <c r="D26" s="1" t="str">
        <f>MID(car_inventory[[#This Row],[Car ID]],5,3)</f>
        <v>COR</v>
      </c>
      <c r="E26" s="1" t="str">
        <f>VLOOKUP(car_inventory[[#This Row],[Model]],D$58:E$68, 2)</f>
        <v>Corola</v>
      </c>
      <c r="F26" s="1" t="str">
        <f>MID(car_inventory[[#This Row],[Car ID]],3,2)</f>
        <v>12</v>
      </c>
      <c r="G26" s="1">
        <f>IF(car_inventory[[#This Row],[Manufacture Year]]&gt;"24",(100+24)-car_inventory[[#This Row],[Manufacture Year]], 24- car_inventory[[#This Row],[Manufacture Year]])</f>
        <v>12</v>
      </c>
      <c r="H26">
        <v>29601.9</v>
      </c>
      <c r="I26" s="4">
        <f>car_inventory[[#This Row],[Miles]]/(car_inventory[[#This Row],[Age]]+0.5)</f>
        <v>2368.152</v>
      </c>
      <c r="J26" s="1" t="s">
        <v>16</v>
      </c>
      <c r="K26" s="1" t="s">
        <v>40</v>
      </c>
      <c r="L26">
        <v>100000</v>
      </c>
      <c r="M26" s="1" t="str">
        <f>IF(car_inventory[[#This Row],[Warantee Miles]]&gt;=car_inventory[[#This Row],[Miles]], "YES", "Not Covered")</f>
        <v>YES</v>
      </c>
      <c r="N26" s="1" t="str">
        <f>CONCATENATE(car_inventory[[#This Row],[Make]],car_inventory[[#This Row],[Manufacture Year]],car_inventory[[#This Row],[Model]],UPPER(LEFT(car_inventory[[#This Row],[Color]],3)),RIGHT(car_inventory[[#This Row],[Car ID]],3))</f>
        <v>TY12CORBLA028</v>
      </c>
    </row>
    <row r="27" spans="1:14" x14ac:dyDescent="0.3">
      <c r="A27" s="1" t="s">
        <v>32</v>
      </c>
      <c r="B27" s="1" t="str">
        <f>LEFT(car_inventory[[#This Row],[Car ID]],2)</f>
        <v>FD</v>
      </c>
      <c r="C27" s="1" t="str">
        <f>VLOOKUP(car_inventory[[#This Row],[Make]],B$58:C$63, 2)</f>
        <v>Ford</v>
      </c>
      <c r="D27" s="1" t="str">
        <f>MID(car_inventory[[#This Row],[Car ID]],5,3)</f>
        <v>FCS</v>
      </c>
      <c r="E27" s="1" t="str">
        <f>VLOOKUP(car_inventory[[#This Row],[Model]],D$58:E$68, 2)</f>
        <v>Focus</v>
      </c>
      <c r="F27" s="1" t="str">
        <f>MID(car_inventory[[#This Row],[Car ID]],3,2)</f>
        <v>13</v>
      </c>
      <c r="G27" s="1">
        <f>IF(car_inventory[[#This Row],[Manufacture Year]]&gt;"24",(100+24)-car_inventory[[#This Row],[Manufacture Year]], 24- car_inventory[[#This Row],[Manufacture Year]])</f>
        <v>11</v>
      </c>
      <c r="H27">
        <v>27534.799999999999</v>
      </c>
      <c r="I27" s="4">
        <f>car_inventory[[#This Row],[Miles]]/(car_inventory[[#This Row],[Age]]+0.5)</f>
        <v>2394.3304347826088</v>
      </c>
      <c r="J27" s="1" t="s">
        <v>19</v>
      </c>
      <c r="K27" s="1" t="s">
        <v>33</v>
      </c>
      <c r="L27">
        <v>75000</v>
      </c>
      <c r="M27" s="1" t="str">
        <f>IF(car_inventory[[#This Row],[Warantee Miles]]&gt;=car_inventory[[#This Row],[Miles]], "YES", "Not Covered")</f>
        <v>YES</v>
      </c>
      <c r="N27" s="1" t="str">
        <f>CONCATENATE(car_inventory[[#This Row],[Make]],car_inventory[[#This Row],[Manufacture Year]],car_inventory[[#This Row],[Model]],UPPER(LEFT(car_inventory[[#This Row],[Color]],3)),RIGHT(car_inventory[[#This Row],[Car ID]],3))</f>
        <v>FD13FCSWHI010</v>
      </c>
    </row>
    <row r="28" spans="1:14" x14ac:dyDescent="0.3">
      <c r="A28" s="1" t="s">
        <v>31</v>
      </c>
      <c r="B28" s="1" t="str">
        <f>LEFT(car_inventory[[#This Row],[Car ID]],2)</f>
        <v>FD</v>
      </c>
      <c r="C28" s="1" t="str">
        <f>VLOOKUP(car_inventory[[#This Row],[Make]],B$58:C$63, 2)</f>
        <v>Ford</v>
      </c>
      <c r="D28" s="1" t="str">
        <f>MID(car_inventory[[#This Row],[Car ID]],5,3)</f>
        <v>FCS</v>
      </c>
      <c r="E28" s="1" t="str">
        <f>VLOOKUP(car_inventory[[#This Row],[Model]],D$58:E$68, 2)</f>
        <v>Focus</v>
      </c>
      <c r="F28" s="1" t="str">
        <f>MID(car_inventory[[#This Row],[Car ID]],3,2)</f>
        <v>13</v>
      </c>
      <c r="G28" s="1">
        <f>IF(car_inventory[[#This Row],[Manufacture Year]]&gt;"24",(100+24)-car_inventory[[#This Row],[Manufacture Year]], 24- car_inventory[[#This Row],[Manufacture Year]])</f>
        <v>11</v>
      </c>
      <c r="H28">
        <v>27637.1</v>
      </c>
      <c r="I28" s="4">
        <f>car_inventory[[#This Row],[Miles]]/(car_inventory[[#This Row],[Age]]+0.5)</f>
        <v>2403.2260869565216</v>
      </c>
      <c r="J28" s="1" t="s">
        <v>16</v>
      </c>
      <c r="K28" s="1" t="s">
        <v>17</v>
      </c>
      <c r="L28">
        <v>75000</v>
      </c>
      <c r="M28" s="1" t="str">
        <f>IF(car_inventory[[#This Row],[Warantee Miles]]&gt;=car_inventory[[#This Row],[Miles]], "YES", "Not Covered")</f>
        <v>YES</v>
      </c>
      <c r="N28" s="1" t="str">
        <f>CONCATENATE(car_inventory[[#This Row],[Make]],car_inventory[[#This Row],[Manufacture Year]],car_inventory[[#This Row],[Model]],UPPER(LEFT(car_inventory[[#This Row],[Color]],3)),RIGHT(car_inventory[[#This Row],[Car ID]],3))</f>
        <v>FD13FCSBLA009</v>
      </c>
    </row>
    <row r="29" spans="1:14" x14ac:dyDescent="0.3">
      <c r="A29" s="1" t="s">
        <v>75</v>
      </c>
      <c r="B29" s="1" t="str">
        <f>LEFT(car_inventory[[#This Row],[Car ID]],2)</f>
        <v>CR</v>
      </c>
      <c r="C29" s="1" t="str">
        <f>VLOOKUP(car_inventory[[#This Row],[Make]],B$58:C$63, 2)</f>
        <v>Chrysler</v>
      </c>
      <c r="D29" s="1" t="str">
        <f>MID(car_inventory[[#This Row],[Car ID]],5,3)</f>
        <v>PTC</v>
      </c>
      <c r="E29" s="1" t="str">
        <f>VLOOKUP(car_inventory[[#This Row],[Model]],D$58:E$68, 2)</f>
        <v>PT Cruiser</v>
      </c>
      <c r="F29" s="1" t="str">
        <f>MID(car_inventory[[#This Row],[Car ID]],3,2)</f>
        <v>07</v>
      </c>
      <c r="G29" s="1">
        <f>IF(car_inventory[[#This Row],[Manufacture Year]]&gt;"24",(100+24)-car_inventory[[#This Row],[Manufacture Year]], 24- car_inventory[[#This Row],[Manufacture Year]])</f>
        <v>17</v>
      </c>
      <c r="H29">
        <v>42074.2</v>
      </c>
      <c r="I29" s="4">
        <f>car_inventory[[#This Row],[Miles]]/(car_inventory[[#This Row],[Age]]+0.5)</f>
        <v>2404.2399999999998</v>
      </c>
      <c r="J29" s="1" t="s">
        <v>22</v>
      </c>
      <c r="K29" s="1" t="s">
        <v>59</v>
      </c>
      <c r="L29">
        <v>75000</v>
      </c>
      <c r="M29" s="1" t="str">
        <f>IF(car_inventory[[#This Row],[Warantee Miles]]&gt;=car_inventory[[#This Row],[Miles]], "YES", "Not Covered")</f>
        <v>YES</v>
      </c>
      <c r="N29" s="1" t="str">
        <f>CONCATENATE(car_inventory[[#This Row],[Make]],car_inventory[[#This Row],[Manufacture Year]],car_inventory[[#This Row],[Model]],UPPER(LEFT(car_inventory[[#This Row],[Color]],3)),RIGHT(car_inventory[[#This Row],[Car ID]],3))</f>
        <v>CR07PTCGRE043</v>
      </c>
    </row>
    <row r="30" spans="1:14" x14ac:dyDescent="0.3">
      <c r="A30" s="1" t="s">
        <v>18</v>
      </c>
      <c r="B30" s="1" t="str">
        <f>LEFT(car_inventory[[#This Row],[Car ID]],2)</f>
        <v>FD</v>
      </c>
      <c r="C30" s="1" t="str">
        <f>VLOOKUP(car_inventory[[#This Row],[Make]],B$58:C$63, 2)</f>
        <v>Ford</v>
      </c>
      <c r="D30" s="1" t="str">
        <f>MID(car_inventory[[#This Row],[Car ID]],5,3)</f>
        <v>MTG</v>
      </c>
      <c r="E30" s="1" t="str">
        <f>VLOOKUP(car_inventory[[#This Row],[Model]],D$58:E$68, 2)</f>
        <v>Mustang</v>
      </c>
      <c r="F30" s="1" t="str">
        <f>MID(car_inventory[[#This Row],[Car ID]],3,2)</f>
        <v>06</v>
      </c>
      <c r="G30" s="1">
        <f>IF(car_inventory[[#This Row],[Manufacture Year]]&gt;"24",(100+24)-car_inventory[[#This Row],[Manufacture Year]], 24- car_inventory[[#This Row],[Manufacture Year]])</f>
        <v>18</v>
      </c>
      <c r="H30">
        <v>44974.8</v>
      </c>
      <c r="I30" s="4">
        <f>car_inventory[[#This Row],[Miles]]/(car_inventory[[#This Row],[Age]]+0.5)</f>
        <v>2431.0702702702706</v>
      </c>
      <c r="J30" s="1" t="s">
        <v>19</v>
      </c>
      <c r="K30" s="1" t="s">
        <v>20</v>
      </c>
      <c r="L30">
        <v>50000</v>
      </c>
      <c r="M30" s="1" t="str">
        <f>IF(car_inventory[[#This Row],[Warantee Miles]]&gt;=car_inventory[[#This Row],[Miles]], "YES", "Not Covered")</f>
        <v>YES</v>
      </c>
      <c r="N30" s="1" t="str">
        <f>CONCATENATE(car_inventory[[#This Row],[Make]],car_inventory[[#This Row],[Manufacture Year]],car_inventory[[#This Row],[Model]],UPPER(LEFT(car_inventory[[#This Row],[Color]],3)),RIGHT(car_inventory[[#This Row],[Car ID]],3))</f>
        <v>FD06MTGWHI002</v>
      </c>
    </row>
    <row r="31" spans="1:14" x14ac:dyDescent="0.3">
      <c r="A31" s="1" t="s">
        <v>120</v>
      </c>
      <c r="B31" s="1" t="str">
        <f>LEFT(car_inventory[[#This Row],[Car ID]],2)</f>
        <v>FD</v>
      </c>
      <c r="C31" s="1" t="str">
        <f>VLOOKUP(car_inventory[[#This Row],[Make]],B$58:C$63, 2)</f>
        <v>Ford</v>
      </c>
      <c r="D31" s="1" t="str">
        <f>MID(car_inventory[[#This Row],[Car ID]],5,3)</f>
        <v>FCS</v>
      </c>
      <c r="E31" s="1" t="str">
        <f>VLOOKUP(car_inventory[[#This Row],[Model]],D$58:E$68, 2)</f>
        <v>Focus</v>
      </c>
      <c r="F31" s="1" t="str">
        <f>MID(car_inventory[[#This Row],[Car ID]],3,2)</f>
        <v>06</v>
      </c>
      <c r="G31" s="1">
        <f>IF(car_inventory[[#This Row],[Manufacture Year]]&gt;"24",(100+24)-car_inventory[[#This Row],[Manufacture Year]], 24- car_inventory[[#This Row],[Manufacture Year]])</f>
        <v>18</v>
      </c>
      <c r="H31">
        <v>46311.4</v>
      </c>
      <c r="I31" s="4">
        <f>car_inventory[[#This Row],[Miles]]/(car_inventory[[#This Row],[Age]]+0.5)</f>
        <v>2503.3189189189188</v>
      </c>
      <c r="J31" s="1" t="s">
        <v>22</v>
      </c>
      <c r="K31" s="1" t="s">
        <v>27</v>
      </c>
      <c r="L31">
        <v>75000</v>
      </c>
      <c r="M31" s="1" t="str">
        <f>IF(car_inventory[[#This Row],[Warantee Miles]]&gt;=car_inventory[[#This Row],[Miles]], "YES", "Not Covered")</f>
        <v>YES</v>
      </c>
      <c r="N31" s="1" t="str">
        <f>CONCATENATE(car_inventory[[#This Row],[Make]],car_inventory[[#This Row],[Manufacture Year]],car_inventory[[#This Row],[Model]],UPPER(LEFT(car_inventory[[#This Row],[Color]],3)),RIGHT(car_inventory[[#This Row],[Car ID]],3))</f>
        <v>FD06FCSGRE006</v>
      </c>
    </row>
    <row r="32" spans="1:14" x14ac:dyDescent="0.3">
      <c r="A32" s="1" t="s">
        <v>80</v>
      </c>
      <c r="B32" s="1" t="str">
        <f>LEFT(car_inventory[[#This Row],[Car ID]],2)</f>
        <v>CR</v>
      </c>
      <c r="C32" s="1" t="str">
        <f>VLOOKUP(car_inventory[[#This Row],[Make]],B$58:C$63, 2)</f>
        <v>Chrysler</v>
      </c>
      <c r="D32" s="1" t="str">
        <f>MID(car_inventory[[#This Row],[Car ID]],5,3)</f>
        <v>CAR</v>
      </c>
      <c r="E32" s="1" t="str">
        <f>VLOOKUP(car_inventory[[#This Row],[Model]],D$58:E$68, 2)</f>
        <v>Caravan</v>
      </c>
      <c r="F32" s="1" t="str">
        <f>MID(car_inventory[[#This Row],[Car ID]],3,2)</f>
        <v>04</v>
      </c>
      <c r="G32" s="1">
        <f>IF(car_inventory[[#This Row],[Manufacture Year]]&gt;"24",(100+24)-car_inventory[[#This Row],[Manufacture Year]], 24- car_inventory[[#This Row],[Manufacture Year]])</f>
        <v>20</v>
      </c>
      <c r="H32">
        <v>52699.4</v>
      </c>
      <c r="I32" s="4">
        <f>car_inventory[[#This Row],[Miles]]/(car_inventory[[#This Row],[Age]]+0.5)</f>
        <v>2570.7024390243905</v>
      </c>
      <c r="J32" s="1" t="s">
        <v>58</v>
      </c>
      <c r="K32" s="1" t="s">
        <v>42</v>
      </c>
      <c r="L32">
        <v>75000</v>
      </c>
      <c r="M32" s="1" t="str">
        <f>IF(car_inventory[[#This Row],[Warantee Miles]]&gt;=car_inventory[[#This Row],[Miles]], "YES", "Not Covered")</f>
        <v>YES</v>
      </c>
      <c r="N32" s="1" t="str">
        <f>CONCATENATE(car_inventory[[#This Row],[Make]],car_inventory[[#This Row],[Manufacture Year]],car_inventory[[#This Row],[Model]],UPPER(LEFT(car_inventory[[#This Row],[Color]],3)),RIGHT(car_inventory[[#This Row],[Car ID]],3))</f>
        <v>CR04CARRED048</v>
      </c>
    </row>
    <row r="33" spans="1:14" x14ac:dyDescent="0.3">
      <c r="A33" s="1" t="s">
        <v>72</v>
      </c>
      <c r="B33" s="1" t="str">
        <f>LEFT(car_inventory[[#This Row],[Car ID]],2)</f>
        <v>HO</v>
      </c>
      <c r="C33" s="1" t="str">
        <f>VLOOKUP(car_inventory[[#This Row],[Make]],B$58:C$63, 2)</f>
        <v>Honda</v>
      </c>
      <c r="D33" s="1" t="str">
        <f>MID(car_inventory[[#This Row],[Car ID]],5,3)</f>
        <v>ODY</v>
      </c>
      <c r="E33" s="1" t="str">
        <f>VLOOKUP(car_inventory[[#This Row],[Model]],D$58:E$68, 2)</f>
        <v>Odyssey</v>
      </c>
      <c r="F33" s="1" t="str">
        <f>MID(car_inventory[[#This Row],[Car ID]],3,2)</f>
        <v>08</v>
      </c>
      <c r="G33" s="1">
        <f>IF(car_inventory[[#This Row],[Manufacture Year]]&gt;"24",(100+24)-car_inventory[[#This Row],[Manufacture Year]], 24- car_inventory[[#This Row],[Manufacture Year]])</f>
        <v>16</v>
      </c>
      <c r="H33">
        <v>42504.6</v>
      </c>
      <c r="I33" s="4">
        <f>car_inventory[[#This Row],[Miles]]/(car_inventory[[#This Row],[Age]]+0.5)</f>
        <v>2576.0363636363636</v>
      </c>
      <c r="J33" s="1" t="s">
        <v>19</v>
      </c>
      <c r="K33" s="1" t="s">
        <v>39</v>
      </c>
      <c r="L33">
        <v>100000</v>
      </c>
      <c r="M33" s="1" t="str">
        <f>IF(car_inventory[[#This Row],[Warantee Miles]]&gt;=car_inventory[[#This Row],[Miles]], "YES", "Not Covered")</f>
        <v>YES</v>
      </c>
      <c r="N33" s="1" t="str">
        <f>CONCATENATE(car_inventory[[#This Row],[Make]],car_inventory[[#This Row],[Manufacture Year]],car_inventory[[#This Row],[Model]],UPPER(LEFT(car_inventory[[#This Row],[Color]],3)),RIGHT(car_inventory[[#This Row],[Car ID]],3))</f>
        <v>HO08ODYWHI039</v>
      </c>
    </row>
    <row r="34" spans="1:14" x14ac:dyDescent="0.3">
      <c r="A34" s="1" t="s">
        <v>21</v>
      </c>
      <c r="B34" s="1" t="str">
        <f>LEFT(car_inventory[[#This Row],[Car ID]],2)</f>
        <v>FD</v>
      </c>
      <c r="C34" s="1" t="str">
        <f>VLOOKUP(car_inventory[[#This Row],[Make]],B$58:C$63, 2)</f>
        <v>Ford</v>
      </c>
      <c r="D34" s="1" t="str">
        <f>MID(car_inventory[[#This Row],[Car ID]],5,3)</f>
        <v>MTG</v>
      </c>
      <c r="E34" s="1" t="str">
        <f>VLOOKUP(car_inventory[[#This Row],[Model]],D$58:E$68, 2)</f>
        <v>Mustang</v>
      </c>
      <c r="F34" s="1" t="str">
        <f>MID(car_inventory[[#This Row],[Car ID]],3,2)</f>
        <v>08</v>
      </c>
      <c r="G34" s="1">
        <f>IF(car_inventory[[#This Row],[Manufacture Year]]&gt;"24",(100+24)-car_inventory[[#This Row],[Manufacture Year]], 24- car_inventory[[#This Row],[Manufacture Year]])</f>
        <v>16</v>
      </c>
      <c r="H34">
        <v>44946.5</v>
      </c>
      <c r="I34" s="4">
        <f>car_inventory[[#This Row],[Miles]]/(car_inventory[[#This Row],[Age]]+0.5)</f>
        <v>2724.030303030303</v>
      </c>
      <c r="J34" s="1" t="s">
        <v>22</v>
      </c>
      <c r="K34" s="1" t="s">
        <v>23</v>
      </c>
      <c r="L34">
        <v>50000</v>
      </c>
      <c r="M34" s="1" t="str">
        <f>IF(car_inventory[[#This Row],[Warantee Miles]]&gt;=car_inventory[[#This Row],[Miles]], "YES", "Not Covered")</f>
        <v>YES</v>
      </c>
      <c r="N34" s="1" t="str">
        <f>CONCATENATE(car_inventory[[#This Row],[Make]],car_inventory[[#This Row],[Manufacture Year]],car_inventory[[#This Row],[Model]],UPPER(LEFT(car_inventory[[#This Row],[Color]],3)),RIGHT(car_inventory[[#This Row],[Car ID]],3))</f>
        <v>FD08MTGGRE003</v>
      </c>
    </row>
    <row r="35" spans="1:14" x14ac:dyDescent="0.3">
      <c r="A35" s="1" t="s">
        <v>28</v>
      </c>
      <c r="B35" s="1" t="str">
        <f>LEFT(car_inventory[[#This Row],[Car ID]],2)</f>
        <v>FD</v>
      </c>
      <c r="C35" s="1" t="str">
        <f>VLOOKUP(car_inventory[[#This Row],[Make]],B$58:C$63, 2)</f>
        <v>Ford</v>
      </c>
      <c r="D35" s="1" t="str">
        <f>MID(car_inventory[[#This Row],[Car ID]],5,3)</f>
        <v>FCS</v>
      </c>
      <c r="E35" s="1" t="str">
        <f>VLOOKUP(car_inventory[[#This Row],[Model]],D$58:E$68, 2)</f>
        <v>Focus</v>
      </c>
      <c r="F35" s="1" t="str">
        <f>MID(car_inventory[[#This Row],[Car ID]],3,2)</f>
        <v>06</v>
      </c>
      <c r="G35" s="1">
        <f>IF(car_inventory[[#This Row],[Manufacture Year]]&gt;"24",(100+24)-car_inventory[[#This Row],[Manufacture Year]], 24- car_inventory[[#This Row],[Manufacture Year]])</f>
        <v>18</v>
      </c>
      <c r="H35">
        <v>52229.5</v>
      </c>
      <c r="I35" s="4">
        <f>car_inventory[[#This Row],[Miles]]/(car_inventory[[#This Row],[Age]]+0.5)</f>
        <v>2823.2162162162163</v>
      </c>
      <c r="J35" s="1" t="s">
        <v>22</v>
      </c>
      <c r="K35" s="1" t="s">
        <v>23</v>
      </c>
      <c r="L35">
        <v>75000</v>
      </c>
      <c r="M35" s="1" t="str">
        <f>IF(car_inventory[[#This Row],[Warantee Miles]]&gt;=car_inventory[[#This Row],[Miles]], "YES", "Not Covered")</f>
        <v>YES</v>
      </c>
      <c r="N35" s="1" t="str">
        <f>CONCATENATE(car_inventory[[#This Row],[Make]],car_inventory[[#This Row],[Manufacture Year]],car_inventory[[#This Row],[Model]],UPPER(LEFT(car_inventory[[#This Row],[Color]],3)),RIGHT(car_inventory[[#This Row],[Car ID]],3))</f>
        <v>FD06FCSGRE007</v>
      </c>
    </row>
    <row r="36" spans="1:14" x14ac:dyDescent="0.3">
      <c r="A36" s="1" t="s">
        <v>57</v>
      </c>
      <c r="B36" s="1" t="str">
        <f>LEFT(car_inventory[[#This Row],[Car ID]],2)</f>
        <v>TY</v>
      </c>
      <c r="C36" s="1" t="str">
        <f>VLOOKUP(car_inventory[[#This Row],[Make]],B$58:C$63, 2)</f>
        <v>Toyota</v>
      </c>
      <c r="D36" s="1" t="str">
        <f>MID(car_inventory[[#This Row],[Car ID]],5,3)</f>
        <v>COR</v>
      </c>
      <c r="E36" s="1" t="str">
        <f>VLOOKUP(car_inventory[[#This Row],[Model]],D$58:E$68, 2)</f>
        <v>Corola</v>
      </c>
      <c r="F36" s="1" t="str">
        <f>MID(car_inventory[[#This Row],[Car ID]],3,2)</f>
        <v>02</v>
      </c>
      <c r="G36" s="1">
        <f>IF(car_inventory[[#This Row],[Manufacture Year]]&gt;"24",(100+24)-car_inventory[[#This Row],[Manufacture Year]], 24- car_inventory[[#This Row],[Manufacture Year]])</f>
        <v>22</v>
      </c>
      <c r="H36">
        <v>64467.4</v>
      </c>
      <c r="I36" s="4">
        <f>car_inventory[[#This Row],[Miles]]/(car_inventory[[#This Row],[Age]]+0.5)</f>
        <v>2865.2177777777779</v>
      </c>
      <c r="J36" s="1" t="s">
        <v>58</v>
      </c>
      <c r="K36" s="1" t="s">
        <v>59</v>
      </c>
      <c r="L36">
        <v>100000</v>
      </c>
      <c r="M36" s="1" t="str">
        <f>IF(car_inventory[[#This Row],[Warantee Miles]]&gt;=car_inventory[[#This Row],[Miles]], "YES", "Not Covered")</f>
        <v>YES</v>
      </c>
      <c r="N36" s="1" t="str">
        <f>CONCATENATE(car_inventory[[#This Row],[Make]],car_inventory[[#This Row],[Manufacture Year]],car_inventory[[#This Row],[Model]],UPPER(LEFT(car_inventory[[#This Row],[Color]],3)),RIGHT(car_inventory[[#This Row],[Car ID]],3))</f>
        <v>TY02CORRED025</v>
      </c>
    </row>
    <row r="37" spans="1:14" x14ac:dyDescent="0.3">
      <c r="A37" s="1" t="s">
        <v>71</v>
      </c>
      <c r="B37" s="1" t="str">
        <f>LEFT(car_inventory[[#This Row],[Car ID]],2)</f>
        <v>HO</v>
      </c>
      <c r="C37" s="1" t="str">
        <f>VLOOKUP(car_inventory[[#This Row],[Make]],B$58:C$63, 2)</f>
        <v>Honda</v>
      </c>
      <c r="D37" s="1" t="str">
        <f>MID(car_inventory[[#This Row],[Car ID]],5,3)</f>
        <v>ODY</v>
      </c>
      <c r="E37" s="1" t="str">
        <f>VLOOKUP(car_inventory[[#This Row],[Model]],D$58:E$68, 2)</f>
        <v>Odyssey</v>
      </c>
      <c r="F37" s="1" t="str">
        <f>MID(car_inventory[[#This Row],[Car ID]],3,2)</f>
        <v>07</v>
      </c>
      <c r="G37" s="1">
        <f>IF(car_inventory[[#This Row],[Manufacture Year]]&gt;"24",(100+24)-car_inventory[[#This Row],[Manufacture Year]], 24- car_inventory[[#This Row],[Manufacture Year]])</f>
        <v>17</v>
      </c>
      <c r="H37">
        <v>50854.1</v>
      </c>
      <c r="I37" s="4">
        <f>car_inventory[[#This Row],[Miles]]/(car_inventory[[#This Row],[Age]]+0.5)</f>
        <v>2905.9485714285715</v>
      </c>
      <c r="J37" s="1" t="s">
        <v>16</v>
      </c>
      <c r="K37" s="1" t="s">
        <v>53</v>
      </c>
      <c r="L37">
        <v>100000</v>
      </c>
      <c r="M37" s="1" t="str">
        <f>IF(car_inventory[[#This Row],[Warantee Miles]]&gt;=car_inventory[[#This Row],[Miles]], "YES", "Not Covered")</f>
        <v>YES</v>
      </c>
      <c r="N37" s="1" t="str">
        <f>CONCATENATE(car_inventory[[#This Row],[Make]],car_inventory[[#This Row],[Manufacture Year]],car_inventory[[#This Row],[Model]],UPPER(LEFT(car_inventory[[#This Row],[Color]],3)),RIGHT(car_inventory[[#This Row],[Car ID]],3))</f>
        <v>HO07ODYBLA038</v>
      </c>
    </row>
    <row r="38" spans="1:14" x14ac:dyDescent="0.3">
      <c r="A38" s="1" t="s">
        <v>119</v>
      </c>
      <c r="B38" s="1" t="str">
        <f>LEFT(car_inventory[[#This Row],[Car ID]],2)</f>
        <v>HO</v>
      </c>
      <c r="C38" s="1" t="str">
        <f>VLOOKUP(car_inventory[[#This Row],[Make]],B$58:C$63, 2)</f>
        <v>Honda</v>
      </c>
      <c r="D38" s="1" t="str">
        <f>MID(car_inventory[[#This Row],[Car ID]],5,3)</f>
        <v>ODY</v>
      </c>
      <c r="E38" s="1" t="str">
        <f>VLOOKUP(car_inventory[[#This Row],[Model]],D$58:E$68, 2)</f>
        <v>Odyssey</v>
      </c>
      <c r="F38" s="1" t="str">
        <f>MID(car_inventory[[#This Row],[Car ID]],3,2)</f>
        <v>01</v>
      </c>
      <c r="G38" s="1">
        <f>IF(car_inventory[[#This Row],[Manufacture Year]]&gt;"24",(100+24)-car_inventory[[#This Row],[Manufacture Year]], 24- car_inventory[[#This Row],[Manufacture Year]])</f>
        <v>23</v>
      </c>
      <c r="H38">
        <v>68658.899999999994</v>
      </c>
      <c r="I38" s="4">
        <f>car_inventory[[#This Row],[Miles]]/(car_inventory[[#This Row],[Age]]+0.5)</f>
        <v>2921.6553191489361</v>
      </c>
      <c r="J38" s="1" t="s">
        <v>16</v>
      </c>
      <c r="K38" s="1" t="s">
        <v>17</v>
      </c>
      <c r="L38">
        <v>100000</v>
      </c>
      <c r="M38" s="1" t="str">
        <f>IF(car_inventory[[#This Row],[Warantee Miles]]&gt;=car_inventory[[#This Row],[Miles]], "YES", "Not Covered")</f>
        <v>YES</v>
      </c>
      <c r="N38" s="1" t="str">
        <f>CONCATENATE(car_inventory[[#This Row],[Make]],car_inventory[[#This Row],[Manufacture Year]],car_inventory[[#This Row],[Model]],UPPER(LEFT(car_inventory[[#This Row],[Color]],3)),RIGHT(car_inventory[[#This Row],[Car ID]],3))</f>
        <v>HO01ODYBLA040</v>
      </c>
    </row>
    <row r="39" spans="1:14" x14ac:dyDescent="0.3">
      <c r="A39" s="1" t="s">
        <v>65</v>
      </c>
      <c r="B39" s="1" t="str">
        <f>LEFT(car_inventory[[#This Row],[Car ID]],2)</f>
        <v>HO</v>
      </c>
      <c r="C39" s="1" t="str">
        <f>VLOOKUP(car_inventory[[#This Row],[Make]],B$58:C$63, 2)</f>
        <v>Honda</v>
      </c>
      <c r="D39" s="1" t="str">
        <f>MID(car_inventory[[#This Row],[Car ID]],5,3)</f>
        <v>CIV</v>
      </c>
      <c r="E39" s="1" t="str">
        <f>VLOOKUP(car_inventory[[#This Row],[Model]],D$58:E$68, 2)</f>
        <v>Civic</v>
      </c>
      <c r="F39" s="1" t="str">
        <f>MID(car_inventory[[#This Row],[Car ID]],3,2)</f>
        <v>01</v>
      </c>
      <c r="G39" s="1">
        <f>IF(car_inventory[[#This Row],[Manufacture Year]]&gt;"24",(100+24)-car_inventory[[#This Row],[Manufacture Year]], 24- car_inventory[[#This Row],[Manufacture Year]])</f>
        <v>23</v>
      </c>
      <c r="H39">
        <v>69891.899999999994</v>
      </c>
      <c r="I39" s="4">
        <f>car_inventory[[#This Row],[Miles]]/(car_inventory[[#This Row],[Age]]+0.5)</f>
        <v>2974.1234042553187</v>
      </c>
      <c r="J39" s="1" t="s">
        <v>49</v>
      </c>
      <c r="K39" s="1" t="s">
        <v>25</v>
      </c>
      <c r="L39">
        <v>75000</v>
      </c>
      <c r="M39" s="1" t="str">
        <f>IF(car_inventory[[#This Row],[Warantee Miles]]&gt;=car_inventory[[#This Row],[Miles]], "YES", "Not Covered")</f>
        <v>YES</v>
      </c>
      <c r="N39" s="1" t="str">
        <f>CONCATENATE(car_inventory[[#This Row],[Make]],car_inventory[[#This Row],[Manufacture Year]],car_inventory[[#This Row],[Model]],UPPER(LEFT(car_inventory[[#This Row],[Color]],3)),RIGHT(car_inventory[[#This Row],[Car ID]],3))</f>
        <v>HO01CIVBLU031</v>
      </c>
    </row>
    <row r="40" spans="1:14" x14ac:dyDescent="0.3">
      <c r="A40" s="1" t="s">
        <v>55</v>
      </c>
      <c r="B40" s="1" t="str">
        <f>LEFT(car_inventory[[#This Row],[Car ID]],2)</f>
        <v>TY</v>
      </c>
      <c r="C40" s="1" t="str">
        <f>VLOOKUP(car_inventory[[#This Row],[Make]],B$58:C$63, 2)</f>
        <v>Toyota</v>
      </c>
      <c r="D40" s="1" t="str">
        <f>MID(car_inventory[[#This Row],[Car ID]],5,3)</f>
        <v>CAM</v>
      </c>
      <c r="E40" s="1" t="str">
        <f>VLOOKUP(car_inventory[[#This Row],[Model]],D$58:E$68, 2)</f>
        <v>Camry</v>
      </c>
      <c r="F40" s="1" t="str">
        <f>MID(car_inventory[[#This Row],[Car ID]],3,2)</f>
        <v>02</v>
      </c>
      <c r="G40" s="1">
        <f>IF(car_inventory[[#This Row],[Manufacture Year]]&gt;"24",(100+24)-car_inventory[[#This Row],[Manufacture Year]], 24- car_inventory[[#This Row],[Manufacture Year]])</f>
        <v>22</v>
      </c>
      <c r="H40">
        <v>67829.100000000006</v>
      </c>
      <c r="I40" s="4">
        <f>car_inventory[[#This Row],[Miles]]/(car_inventory[[#This Row],[Age]]+0.5)</f>
        <v>3014.626666666667</v>
      </c>
      <c r="J40" s="1" t="s">
        <v>16</v>
      </c>
      <c r="K40" s="1" t="s">
        <v>17</v>
      </c>
      <c r="L40">
        <v>100000</v>
      </c>
      <c r="M40" s="1" t="str">
        <f>IF(car_inventory[[#This Row],[Warantee Miles]]&gt;=car_inventory[[#This Row],[Miles]], "YES", "Not Covered")</f>
        <v>YES</v>
      </c>
      <c r="N40" s="1" t="str">
        <f>CONCATENATE(car_inventory[[#This Row],[Make]],car_inventory[[#This Row],[Manufacture Year]],car_inventory[[#This Row],[Model]],UPPER(LEFT(car_inventory[[#This Row],[Color]],3)),RIGHT(car_inventory[[#This Row],[Car ID]],3))</f>
        <v>TY02CAMBLA023</v>
      </c>
    </row>
    <row r="41" spans="1:14" x14ac:dyDescent="0.3">
      <c r="A41" s="1" t="s">
        <v>122</v>
      </c>
      <c r="B41" s="1" t="str">
        <f>LEFT(car_inventory[[#This Row],[Car ID]],2)</f>
        <v>HO</v>
      </c>
      <c r="C41" s="1" t="str">
        <f>VLOOKUP(car_inventory[[#This Row],[Make]],B$58:C$63, 2)</f>
        <v>Honda</v>
      </c>
      <c r="D41" s="1" t="str">
        <f>MID(car_inventory[[#This Row],[Car ID]],5,3)</f>
        <v>ODY</v>
      </c>
      <c r="E41" s="1" t="str">
        <f>VLOOKUP(car_inventory[[#This Row],[Model]],D$58:E$68, 2)</f>
        <v>Odyssey</v>
      </c>
      <c r="F41" s="1" t="str">
        <f>MID(car_inventory[[#This Row],[Car ID]],3,2)</f>
        <v>05</v>
      </c>
      <c r="G41" s="1">
        <f>IF(car_inventory[[#This Row],[Manufacture Year]]&gt;"24",(100+24)-car_inventory[[#This Row],[Manufacture Year]], 24- car_inventory[[#This Row],[Manufacture Year]])</f>
        <v>19</v>
      </c>
      <c r="H41">
        <v>60389.5</v>
      </c>
      <c r="I41" s="4">
        <f>car_inventory[[#This Row],[Miles]]/(car_inventory[[#This Row],[Age]]+0.5)</f>
        <v>3096.897435897436</v>
      </c>
      <c r="J41" s="1" t="s">
        <v>19</v>
      </c>
      <c r="K41" s="1" t="s">
        <v>30</v>
      </c>
      <c r="L41">
        <v>100000</v>
      </c>
      <c r="M41" s="1" t="str">
        <f>IF(car_inventory[[#This Row],[Warantee Miles]]&gt;=car_inventory[[#This Row],[Miles]], "YES", "Not Covered")</f>
        <v>YES</v>
      </c>
      <c r="N41" s="1" t="str">
        <f>CONCATENATE(car_inventory[[#This Row],[Make]],car_inventory[[#This Row],[Manufacture Year]],car_inventory[[#This Row],[Model]],UPPER(LEFT(car_inventory[[#This Row],[Color]],3)),RIGHT(car_inventory[[#This Row],[Car ID]],3))</f>
        <v>HO05ODYWHI037</v>
      </c>
    </row>
    <row r="42" spans="1:14" x14ac:dyDescent="0.3">
      <c r="A42" s="1" t="s">
        <v>56</v>
      </c>
      <c r="B42" s="1" t="str">
        <f>LEFT(car_inventory[[#This Row],[Car ID]],2)</f>
        <v>TY</v>
      </c>
      <c r="C42" s="1" t="str">
        <f>VLOOKUP(car_inventory[[#This Row],[Make]],B$58:C$63, 2)</f>
        <v>Toyota</v>
      </c>
      <c r="D42" s="1" t="str">
        <f>MID(car_inventory[[#This Row],[Car ID]],5,3)</f>
        <v>CAM</v>
      </c>
      <c r="E42" s="1" t="str">
        <f>VLOOKUP(car_inventory[[#This Row],[Model]],D$58:E$68, 2)</f>
        <v>Camry</v>
      </c>
      <c r="F42" s="1" t="str">
        <f>MID(car_inventory[[#This Row],[Car ID]],3,2)</f>
        <v>09</v>
      </c>
      <c r="G42" s="1">
        <f>IF(car_inventory[[#This Row],[Manufacture Year]]&gt;"24",(100+24)-car_inventory[[#This Row],[Manufacture Year]], 24- car_inventory[[#This Row],[Manufacture Year]])</f>
        <v>15</v>
      </c>
      <c r="H42">
        <v>48114.2</v>
      </c>
      <c r="I42" s="4">
        <f>car_inventory[[#This Row],[Miles]]/(car_inventory[[#This Row],[Age]]+0.5)</f>
        <v>3104.1419354838708</v>
      </c>
      <c r="J42" s="1" t="s">
        <v>19</v>
      </c>
      <c r="K42" s="1" t="s">
        <v>30</v>
      </c>
      <c r="L42">
        <v>100000</v>
      </c>
      <c r="M42" s="1" t="str">
        <f>IF(car_inventory[[#This Row],[Warantee Miles]]&gt;=car_inventory[[#This Row],[Miles]], "YES", "Not Covered")</f>
        <v>YES</v>
      </c>
      <c r="N42" s="1" t="str">
        <f>CONCATENATE(car_inventory[[#This Row],[Make]],car_inventory[[#This Row],[Manufacture Year]],car_inventory[[#This Row],[Model]],UPPER(LEFT(car_inventory[[#This Row],[Color]],3)),RIGHT(car_inventory[[#This Row],[Car ID]],3))</f>
        <v>TY09CAMWHI024</v>
      </c>
    </row>
    <row r="43" spans="1:14" x14ac:dyDescent="0.3">
      <c r="A43" s="1" t="s">
        <v>77</v>
      </c>
      <c r="B43" s="1" t="str">
        <f>LEFT(car_inventory[[#This Row],[Car ID]],2)</f>
        <v>CR</v>
      </c>
      <c r="C43" s="1" t="str">
        <f>VLOOKUP(car_inventory[[#This Row],[Make]],B$58:C$63, 2)</f>
        <v>Chrysler</v>
      </c>
      <c r="D43" s="1" t="str">
        <f>MID(car_inventory[[#This Row],[Car ID]],5,3)</f>
        <v>CAR</v>
      </c>
      <c r="E43" s="1" t="str">
        <f>VLOOKUP(car_inventory[[#This Row],[Model]],D$58:E$68, 2)</f>
        <v>Caravan</v>
      </c>
      <c r="F43" s="1" t="str">
        <f>MID(car_inventory[[#This Row],[Car ID]],3,2)</f>
        <v>99</v>
      </c>
      <c r="G43" s="1">
        <f>IF(car_inventory[[#This Row],[Manufacture Year]]&gt;"24",(100+24)-car_inventory[[#This Row],[Manufacture Year]], 24- car_inventory[[#This Row],[Manufacture Year]])</f>
        <v>25</v>
      </c>
      <c r="H43">
        <v>79420.600000000006</v>
      </c>
      <c r="I43" s="4">
        <f>car_inventory[[#This Row],[Miles]]/(car_inventory[[#This Row],[Age]]+0.5)</f>
        <v>3114.5333333333338</v>
      </c>
      <c r="J43" s="1" t="s">
        <v>22</v>
      </c>
      <c r="K43" s="1" t="s">
        <v>46</v>
      </c>
      <c r="L43">
        <v>75000</v>
      </c>
      <c r="M43" s="1" t="str">
        <f>IF(car_inventory[[#This Row],[Warantee Miles]]&gt;=car_inventory[[#This Row],[Miles]], "YES", "Not Covered")</f>
        <v>Not Covered</v>
      </c>
      <c r="N43" s="1" t="str">
        <f>CONCATENATE(car_inventory[[#This Row],[Make]],car_inventory[[#This Row],[Manufacture Year]],car_inventory[[#This Row],[Model]],UPPER(LEFT(car_inventory[[#This Row],[Color]],3)),RIGHT(car_inventory[[#This Row],[Car ID]],3))</f>
        <v>CR99CARGRE045</v>
      </c>
    </row>
    <row r="44" spans="1:14" x14ac:dyDescent="0.3">
      <c r="A44" s="1" t="s">
        <v>47</v>
      </c>
      <c r="B44" s="1" t="str">
        <f>LEFT(car_inventory[[#This Row],[Car ID]],2)</f>
        <v>GM</v>
      </c>
      <c r="C44" s="1" t="str">
        <f>VLOOKUP(car_inventory[[#This Row],[Make]],B$58:C$63, 2)</f>
        <v>General Motors</v>
      </c>
      <c r="D44" s="1" t="str">
        <f>MID(car_inventory[[#This Row],[Car ID]],5,3)</f>
        <v>SLV</v>
      </c>
      <c r="E44" s="1" t="str">
        <f>VLOOKUP(car_inventory[[#This Row],[Model]],D$58:E$68, 2)</f>
        <v>Silverdo</v>
      </c>
      <c r="F44" s="1" t="str">
        <f>MID(car_inventory[[#This Row],[Car ID]],3,2)</f>
        <v>98</v>
      </c>
      <c r="G44" s="1">
        <f>IF(car_inventory[[#This Row],[Manufacture Year]]&gt;"24",(100+24)-car_inventory[[#This Row],[Manufacture Year]], 24- car_inventory[[#This Row],[Manufacture Year]])</f>
        <v>26</v>
      </c>
      <c r="H44">
        <v>83162.7</v>
      </c>
      <c r="I44" s="4">
        <f>car_inventory[[#This Row],[Miles]]/(car_inventory[[#This Row],[Age]]+0.5)</f>
        <v>3138.2150943396227</v>
      </c>
      <c r="J44" s="1" t="s">
        <v>16</v>
      </c>
      <c r="K44" s="1" t="s">
        <v>40</v>
      </c>
      <c r="L44">
        <v>100000</v>
      </c>
      <c r="M44" s="1" t="str">
        <f>IF(car_inventory[[#This Row],[Warantee Miles]]&gt;=car_inventory[[#This Row],[Miles]], "YES", "Not Covered")</f>
        <v>YES</v>
      </c>
      <c r="N44" s="1" t="str">
        <f>CONCATENATE(car_inventory[[#This Row],[Make]],car_inventory[[#This Row],[Manufacture Year]],car_inventory[[#This Row],[Model]],UPPER(LEFT(car_inventory[[#This Row],[Color]],3)),RIGHT(car_inventory[[#This Row],[Car ID]],3))</f>
        <v>GM98SLVBLA018</v>
      </c>
    </row>
    <row r="45" spans="1:14" x14ac:dyDescent="0.3">
      <c r="A45" s="1" t="s">
        <v>74</v>
      </c>
      <c r="B45" s="1" t="str">
        <f>LEFT(car_inventory[[#This Row],[Car ID]],2)</f>
        <v>CR</v>
      </c>
      <c r="C45" s="1" t="str">
        <f>VLOOKUP(car_inventory[[#This Row],[Make]],B$58:C$63, 2)</f>
        <v>Chrysler</v>
      </c>
      <c r="D45" s="1" t="str">
        <f>MID(car_inventory[[#This Row],[Car ID]],5,3)</f>
        <v>PTC</v>
      </c>
      <c r="E45" s="1" t="str">
        <f>VLOOKUP(car_inventory[[#This Row],[Model]],D$58:E$68, 2)</f>
        <v>PT Cruiser</v>
      </c>
      <c r="F45" s="1" t="str">
        <f>MID(car_inventory[[#This Row],[Car ID]],3,2)</f>
        <v>04</v>
      </c>
      <c r="G45" s="1">
        <f>IF(car_inventory[[#This Row],[Manufacture Year]]&gt;"24",(100+24)-car_inventory[[#This Row],[Manufacture Year]], 24- car_inventory[[#This Row],[Manufacture Year]])</f>
        <v>20</v>
      </c>
      <c r="H45">
        <v>64542</v>
      </c>
      <c r="I45" s="4">
        <f>car_inventory[[#This Row],[Miles]]/(car_inventory[[#This Row],[Age]]+0.5)</f>
        <v>3148.3902439024391</v>
      </c>
      <c r="J45" s="1" t="s">
        <v>49</v>
      </c>
      <c r="K45" s="1" t="s">
        <v>17</v>
      </c>
      <c r="L45">
        <v>75000</v>
      </c>
      <c r="M45" s="1" t="str">
        <f>IF(car_inventory[[#This Row],[Warantee Miles]]&gt;=car_inventory[[#This Row],[Miles]], "YES", "Not Covered")</f>
        <v>YES</v>
      </c>
      <c r="N45" s="1" t="str">
        <f>CONCATENATE(car_inventory[[#This Row],[Make]],car_inventory[[#This Row],[Manufacture Year]],car_inventory[[#This Row],[Model]],UPPER(LEFT(car_inventory[[#This Row],[Color]],3)),RIGHT(car_inventory[[#This Row],[Car ID]],3))</f>
        <v>CR04PTCBLU042</v>
      </c>
    </row>
    <row r="46" spans="1:14" x14ac:dyDescent="0.3">
      <c r="A46" s="1" t="s">
        <v>78</v>
      </c>
      <c r="B46" s="1" t="str">
        <f>LEFT(car_inventory[[#This Row],[Car ID]],2)</f>
        <v>CR</v>
      </c>
      <c r="C46" s="1" t="str">
        <f>VLOOKUP(car_inventory[[#This Row],[Make]],B$58:C$63, 2)</f>
        <v>Chrysler</v>
      </c>
      <c r="D46" s="1" t="str">
        <f>MID(car_inventory[[#This Row],[Car ID]],5,3)</f>
        <v>CAR</v>
      </c>
      <c r="E46" s="1" t="str">
        <f>VLOOKUP(car_inventory[[#This Row],[Model]],D$58:E$68, 2)</f>
        <v>Caravan</v>
      </c>
      <c r="F46" s="1" t="str">
        <f>MID(car_inventory[[#This Row],[Car ID]],3,2)</f>
        <v>00</v>
      </c>
      <c r="G46" s="1">
        <f>IF(car_inventory[[#This Row],[Manufacture Year]]&gt;"24",(100+24)-car_inventory[[#This Row],[Manufacture Year]], 24- car_inventory[[#This Row],[Manufacture Year]])</f>
        <v>24</v>
      </c>
      <c r="H46">
        <v>77243.100000000006</v>
      </c>
      <c r="I46" s="4">
        <f>car_inventory[[#This Row],[Miles]]/(car_inventory[[#This Row],[Age]]+0.5)</f>
        <v>3152.7795918367351</v>
      </c>
      <c r="J46" s="1" t="s">
        <v>16</v>
      </c>
      <c r="K46" s="1" t="s">
        <v>25</v>
      </c>
      <c r="L46">
        <v>75000</v>
      </c>
      <c r="M46" s="1" t="str">
        <f>IF(car_inventory[[#This Row],[Warantee Miles]]&gt;=car_inventory[[#This Row],[Miles]], "YES", "Not Covered")</f>
        <v>Not Covered</v>
      </c>
      <c r="N46" s="1" t="str">
        <f>CONCATENATE(car_inventory[[#This Row],[Make]],car_inventory[[#This Row],[Manufacture Year]],car_inventory[[#This Row],[Model]],UPPER(LEFT(car_inventory[[#This Row],[Color]],3)),RIGHT(car_inventory[[#This Row],[Car ID]],3))</f>
        <v>CR00CARBLA046</v>
      </c>
    </row>
    <row r="47" spans="1:14" x14ac:dyDescent="0.3">
      <c r="A47" s="1" t="s">
        <v>64</v>
      </c>
      <c r="B47" s="1" t="str">
        <f>LEFT(car_inventory[[#This Row],[Car ID]],2)</f>
        <v>HO</v>
      </c>
      <c r="C47" s="1" t="str">
        <f>VLOOKUP(car_inventory[[#This Row],[Make]],B$58:C$63, 2)</f>
        <v>Honda</v>
      </c>
      <c r="D47" s="1" t="str">
        <f>MID(car_inventory[[#This Row],[Car ID]],5,3)</f>
        <v>CIV</v>
      </c>
      <c r="E47" s="1" t="str">
        <f>VLOOKUP(car_inventory[[#This Row],[Model]],D$58:E$68, 2)</f>
        <v>Civic</v>
      </c>
      <c r="F47" s="1" t="str">
        <f>MID(car_inventory[[#This Row],[Car ID]],3,2)</f>
        <v>99</v>
      </c>
      <c r="G47" s="1">
        <f>IF(car_inventory[[#This Row],[Manufacture Year]]&gt;"24",(100+24)-car_inventory[[#This Row],[Manufacture Year]], 24- car_inventory[[#This Row],[Manufacture Year]])</f>
        <v>25</v>
      </c>
      <c r="H47">
        <v>82374</v>
      </c>
      <c r="I47" s="4">
        <f>car_inventory[[#This Row],[Miles]]/(car_inventory[[#This Row],[Age]]+0.5)</f>
        <v>3230.3529411764707</v>
      </c>
      <c r="J47" s="1" t="s">
        <v>19</v>
      </c>
      <c r="K47" s="1" t="s">
        <v>39</v>
      </c>
      <c r="L47">
        <v>75000</v>
      </c>
      <c r="M47" s="1" t="str">
        <f>IF(car_inventory[[#This Row],[Warantee Miles]]&gt;=car_inventory[[#This Row],[Miles]], "YES", "Not Covered")</f>
        <v>Not Covered</v>
      </c>
      <c r="N47" s="1" t="str">
        <f>CONCATENATE(car_inventory[[#This Row],[Make]],car_inventory[[#This Row],[Manufacture Year]],car_inventory[[#This Row],[Model]],UPPER(LEFT(car_inventory[[#This Row],[Color]],3)),RIGHT(car_inventory[[#This Row],[Car ID]],3))</f>
        <v>HO99CIVWHI030</v>
      </c>
    </row>
    <row r="48" spans="1:14" x14ac:dyDescent="0.3">
      <c r="A48" s="1" t="s">
        <v>48</v>
      </c>
      <c r="B48" s="1" t="str">
        <f>LEFT(car_inventory[[#This Row],[Car ID]],2)</f>
        <v>GM</v>
      </c>
      <c r="C48" s="1" t="str">
        <f>VLOOKUP(car_inventory[[#This Row],[Make]],B$58:C$63, 2)</f>
        <v>General Motors</v>
      </c>
      <c r="D48" s="1" t="str">
        <f>MID(car_inventory[[#This Row],[Car ID]],5,3)</f>
        <v>SLV</v>
      </c>
      <c r="E48" s="1" t="str">
        <f>VLOOKUP(car_inventory[[#This Row],[Model]],D$58:E$68, 2)</f>
        <v>Silverdo</v>
      </c>
      <c r="F48" s="1" t="str">
        <f>MID(car_inventory[[#This Row],[Car ID]],3,2)</f>
        <v>00</v>
      </c>
      <c r="G48" s="1">
        <f>IF(car_inventory[[#This Row],[Manufacture Year]]&gt;"24",(100+24)-car_inventory[[#This Row],[Manufacture Year]], 24- car_inventory[[#This Row],[Manufacture Year]])</f>
        <v>24</v>
      </c>
      <c r="H48">
        <v>80685.8</v>
      </c>
      <c r="I48" s="4">
        <f>car_inventory[[#This Row],[Miles]]/(car_inventory[[#This Row],[Age]]+0.5)</f>
        <v>3293.2979591836738</v>
      </c>
      <c r="J48" s="1" t="s">
        <v>49</v>
      </c>
      <c r="K48" s="1" t="s">
        <v>37</v>
      </c>
      <c r="L48">
        <v>100000</v>
      </c>
      <c r="M48" s="1" t="str">
        <f>IF(car_inventory[[#This Row],[Warantee Miles]]&gt;=car_inventory[[#This Row],[Miles]], "YES", "Not Covered")</f>
        <v>YES</v>
      </c>
      <c r="N48" s="1" t="str">
        <f>CONCATENATE(car_inventory[[#This Row],[Make]],car_inventory[[#This Row],[Manufacture Year]],car_inventory[[#This Row],[Model]],UPPER(LEFT(car_inventory[[#This Row],[Color]],3)),RIGHT(car_inventory[[#This Row],[Car ID]],3))</f>
        <v>GM00SLVBLU019</v>
      </c>
    </row>
    <row r="49" spans="1:14" x14ac:dyDescent="0.3">
      <c r="A49" s="1" t="s">
        <v>60</v>
      </c>
      <c r="B49" s="1" t="str">
        <f>LEFT(car_inventory[[#This Row],[Car ID]],2)</f>
        <v>TY</v>
      </c>
      <c r="C49" s="1" t="str">
        <f>VLOOKUP(car_inventory[[#This Row],[Make]],B$58:C$63, 2)</f>
        <v>Toyota</v>
      </c>
      <c r="D49" s="1" t="str">
        <f>MID(car_inventory[[#This Row],[Car ID]],5,3)</f>
        <v>COR</v>
      </c>
      <c r="E49" s="1" t="str">
        <f>VLOOKUP(car_inventory[[#This Row],[Model]],D$58:E$68, 2)</f>
        <v>Corola</v>
      </c>
      <c r="F49" s="1" t="str">
        <f>MID(car_inventory[[#This Row],[Car ID]],3,2)</f>
        <v>03</v>
      </c>
      <c r="G49" s="1">
        <f>IF(car_inventory[[#This Row],[Manufacture Year]]&gt;"24",(100+24)-car_inventory[[#This Row],[Manufacture Year]], 24- car_inventory[[#This Row],[Manufacture Year]])</f>
        <v>21</v>
      </c>
      <c r="H49">
        <v>73444.399999999994</v>
      </c>
      <c r="I49" s="4">
        <f>car_inventory[[#This Row],[Miles]]/(car_inventory[[#This Row],[Age]]+0.5)</f>
        <v>3416.0186046511626</v>
      </c>
      <c r="J49" s="1" t="s">
        <v>16</v>
      </c>
      <c r="K49" s="1" t="s">
        <v>59</v>
      </c>
      <c r="L49">
        <v>100000</v>
      </c>
      <c r="M49" s="1" t="str">
        <f>IF(car_inventory[[#This Row],[Warantee Miles]]&gt;=car_inventory[[#This Row],[Miles]], "YES", "Not Covered")</f>
        <v>YES</v>
      </c>
      <c r="N49" s="1" t="str">
        <f>CONCATENATE(car_inventory[[#This Row],[Make]],car_inventory[[#This Row],[Manufacture Year]],car_inventory[[#This Row],[Model]],UPPER(LEFT(car_inventory[[#This Row],[Color]],3)),RIGHT(car_inventory[[#This Row],[Car ID]],3))</f>
        <v>TY03CORBLA026</v>
      </c>
    </row>
    <row r="50" spans="1:14" x14ac:dyDescent="0.3">
      <c r="A50" s="1" t="s">
        <v>54</v>
      </c>
      <c r="B50" s="1" t="str">
        <f>LEFT(car_inventory[[#This Row],[Car ID]],2)</f>
        <v>TY</v>
      </c>
      <c r="C50" s="1" t="str">
        <f>VLOOKUP(car_inventory[[#This Row],[Make]],B$58:C$63, 2)</f>
        <v>Toyota</v>
      </c>
      <c r="D50" s="1" t="str">
        <f>MID(car_inventory[[#This Row],[Car ID]],5,3)</f>
        <v>CAM</v>
      </c>
      <c r="E50" s="1" t="str">
        <f>VLOOKUP(car_inventory[[#This Row],[Model]],D$58:E$68, 2)</f>
        <v>Camry</v>
      </c>
      <c r="F50" s="1" t="str">
        <f>MID(car_inventory[[#This Row],[Car ID]],3,2)</f>
        <v>00</v>
      </c>
      <c r="G50" s="1">
        <f>IF(car_inventory[[#This Row],[Manufacture Year]]&gt;"24",(100+24)-car_inventory[[#This Row],[Manufacture Year]], 24- car_inventory[[#This Row],[Manufacture Year]])</f>
        <v>24</v>
      </c>
      <c r="H50">
        <v>85928</v>
      </c>
      <c r="I50" s="4">
        <f>car_inventory[[#This Row],[Miles]]/(car_inventory[[#This Row],[Age]]+0.5)</f>
        <v>3507.2653061224491</v>
      </c>
      <c r="J50" s="1" t="s">
        <v>22</v>
      </c>
      <c r="K50" s="1" t="s">
        <v>27</v>
      </c>
      <c r="L50">
        <v>100000</v>
      </c>
      <c r="M50" s="1" t="str">
        <f>IF(car_inventory[[#This Row],[Warantee Miles]]&gt;=car_inventory[[#This Row],[Miles]], "YES", "Not Covered")</f>
        <v>YES</v>
      </c>
      <c r="N50" s="1" t="str">
        <f>CONCATENATE(car_inventory[[#This Row],[Make]],car_inventory[[#This Row],[Manufacture Year]],car_inventory[[#This Row],[Model]],UPPER(LEFT(car_inventory[[#This Row],[Color]],3)),RIGHT(car_inventory[[#This Row],[Car ID]],3))</f>
        <v>TY00CAMGRE022</v>
      </c>
    </row>
    <row r="51" spans="1:14" x14ac:dyDescent="0.3">
      <c r="A51" s="1" t="s">
        <v>52</v>
      </c>
      <c r="B51" s="1" t="str">
        <f>LEFT(car_inventory[[#This Row],[Car ID]],2)</f>
        <v>TY</v>
      </c>
      <c r="C51" s="1" t="str">
        <f>VLOOKUP(car_inventory[[#This Row],[Make]],B$58:C$63, 2)</f>
        <v>Toyota</v>
      </c>
      <c r="D51" s="1" t="str">
        <f>MID(car_inventory[[#This Row],[Car ID]],5,3)</f>
        <v>CAM</v>
      </c>
      <c r="E51" s="1" t="str">
        <f>VLOOKUP(car_inventory[[#This Row],[Model]],D$58:E$68, 2)</f>
        <v>Camry</v>
      </c>
      <c r="F51" s="1" t="str">
        <f>MID(car_inventory[[#This Row],[Car ID]],3,2)</f>
        <v>98</v>
      </c>
      <c r="G51" s="1">
        <f>IF(car_inventory[[#This Row],[Manufacture Year]]&gt;"24",(100+24)-car_inventory[[#This Row],[Manufacture Year]], 24- car_inventory[[#This Row],[Manufacture Year]])</f>
        <v>26</v>
      </c>
      <c r="H51">
        <v>93382.6</v>
      </c>
      <c r="I51" s="4">
        <f>car_inventory[[#This Row],[Miles]]/(car_inventory[[#This Row],[Age]]+0.5)</f>
        <v>3523.8716981132079</v>
      </c>
      <c r="J51" s="1" t="s">
        <v>16</v>
      </c>
      <c r="K51" s="1" t="s">
        <v>53</v>
      </c>
      <c r="L51">
        <v>100000</v>
      </c>
      <c r="M51" s="1" t="str">
        <f>IF(car_inventory[[#This Row],[Warantee Miles]]&gt;=car_inventory[[#This Row],[Miles]], "YES", "Not Covered")</f>
        <v>YES</v>
      </c>
      <c r="N51" s="1" t="str">
        <f>CONCATENATE(car_inventory[[#This Row],[Make]],car_inventory[[#This Row],[Manufacture Year]],car_inventory[[#This Row],[Model]],UPPER(LEFT(car_inventory[[#This Row],[Color]],3)),RIGHT(car_inventory[[#This Row],[Car ID]],3))</f>
        <v>TY98CAMBLA021</v>
      </c>
    </row>
    <row r="52" spans="1:14" x14ac:dyDescent="0.3">
      <c r="A52" s="1" t="s">
        <v>79</v>
      </c>
      <c r="B52" s="1" t="str">
        <f>LEFT(car_inventory[[#This Row],[Car ID]],2)</f>
        <v>CR</v>
      </c>
      <c r="C52" s="1" t="str">
        <f>VLOOKUP(car_inventory[[#This Row],[Make]],B$58:C$63, 2)</f>
        <v>Chrysler</v>
      </c>
      <c r="D52" s="1" t="str">
        <f>MID(car_inventory[[#This Row],[Car ID]],5,3)</f>
        <v>CAR</v>
      </c>
      <c r="E52" s="1" t="str">
        <f>VLOOKUP(car_inventory[[#This Row],[Model]],D$58:E$68, 2)</f>
        <v>Caravan</v>
      </c>
      <c r="F52" s="1" t="str">
        <f>MID(car_inventory[[#This Row],[Car ID]],3,2)</f>
        <v>04</v>
      </c>
      <c r="G52" s="1">
        <f>IF(car_inventory[[#This Row],[Manufacture Year]]&gt;"24",(100+24)-car_inventory[[#This Row],[Manufacture Year]], 24- car_inventory[[#This Row],[Manufacture Year]])</f>
        <v>20</v>
      </c>
      <c r="H52">
        <v>72527.199999999997</v>
      </c>
      <c r="I52" s="4">
        <f>car_inventory[[#This Row],[Miles]]/(car_inventory[[#This Row],[Age]]+0.5)</f>
        <v>3537.9121951219513</v>
      </c>
      <c r="J52" s="1" t="s">
        <v>19</v>
      </c>
      <c r="K52" s="1" t="s">
        <v>42</v>
      </c>
      <c r="L52">
        <v>75000</v>
      </c>
      <c r="M52" s="1" t="str">
        <f>IF(car_inventory[[#This Row],[Warantee Miles]]&gt;=car_inventory[[#This Row],[Miles]], "YES", "Not Covered")</f>
        <v>YES</v>
      </c>
      <c r="N52" s="1" t="str">
        <f>CONCATENATE(car_inventory[[#This Row],[Make]],car_inventory[[#This Row],[Manufacture Year]],car_inventory[[#This Row],[Model]],UPPER(LEFT(car_inventory[[#This Row],[Color]],3)),RIGHT(car_inventory[[#This Row],[Car ID]],3))</f>
        <v>CR04CARWHI047</v>
      </c>
    </row>
    <row r="53" spans="1:14" x14ac:dyDescent="0.3">
      <c r="A53" s="1" t="s">
        <v>50</v>
      </c>
      <c r="B53" s="1" t="str">
        <f>LEFT(car_inventory[[#This Row],[Car ID]],2)</f>
        <v>TY</v>
      </c>
      <c r="C53" s="1" t="str">
        <f>VLOOKUP(car_inventory[[#This Row],[Make]],B$58:C$63, 2)</f>
        <v>Toyota</v>
      </c>
      <c r="D53" s="1" t="str">
        <f>MID(car_inventory[[#This Row],[Car ID]],5,3)</f>
        <v>CAM</v>
      </c>
      <c r="E53" s="1" t="str">
        <f>VLOOKUP(car_inventory[[#This Row],[Model]],D$58:E$68, 2)</f>
        <v>Camry</v>
      </c>
      <c r="F53" s="1" t="str">
        <f>MID(car_inventory[[#This Row],[Car ID]],3,2)</f>
        <v>96</v>
      </c>
      <c r="G53" s="1">
        <f>IF(car_inventory[[#This Row],[Manufacture Year]]&gt;"24",(100+24)-car_inventory[[#This Row],[Manufacture Year]], 24- car_inventory[[#This Row],[Manufacture Year]])</f>
        <v>28</v>
      </c>
      <c r="H53">
        <v>114660.6</v>
      </c>
      <c r="I53" s="4">
        <f>car_inventory[[#This Row],[Miles]]/(car_inventory[[#This Row],[Age]]+0.5)</f>
        <v>4023.1789473684212</v>
      </c>
      <c r="J53" s="1" t="s">
        <v>22</v>
      </c>
      <c r="K53" s="1" t="s">
        <v>51</v>
      </c>
      <c r="L53">
        <v>100000</v>
      </c>
      <c r="M53" s="1" t="str">
        <f>IF(car_inventory[[#This Row],[Warantee Miles]]&gt;=car_inventory[[#This Row],[Miles]], "YES", "Not Covered")</f>
        <v>Not Covered</v>
      </c>
      <c r="N53" s="1" t="str">
        <f>CONCATENATE(car_inventory[[#This Row],[Make]],car_inventory[[#This Row],[Manufacture Year]],car_inventory[[#This Row],[Model]],UPPER(LEFT(car_inventory[[#This Row],[Color]],3)),RIGHT(car_inventory[[#This Row],[Car ID]],3))</f>
        <v>TY96CAMGRE020</v>
      </c>
    </row>
    <row r="54" spans="1:14" x14ac:dyDescent="0.3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I54" s="1" t="s">
        <v>15</v>
      </c>
      <c r="J54" s="1" t="s">
        <v>15</v>
      </c>
      <c r="K54" s="1" t="s">
        <v>15</v>
      </c>
      <c r="M54" s="1" t="s">
        <v>15</v>
      </c>
      <c r="N54" s="1" t="s">
        <v>15</v>
      </c>
    </row>
    <row r="55" spans="1:14" x14ac:dyDescent="0.3">
      <c r="A55" s="1" t="s">
        <v>15</v>
      </c>
      <c r="B55" s="1" t="s">
        <v>15</v>
      </c>
      <c r="C55" s="1" t="s">
        <v>15</v>
      </c>
      <c r="D55" s="1" t="s">
        <v>15</v>
      </c>
      <c r="E55" s="1" t="s">
        <v>15</v>
      </c>
      <c r="F55" s="1" t="s">
        <v>15</v>
      </c>
      <c r="G55" s="1" t="s">
        <v>15</v>
      </c>
      <c r="I55" s="1" t="s">
        <v>15</v>
      </c>
      <c r="J55" s="1" t="s">
        <v>15</v>
      </c>
      <c r="K55" s="1" t="s">
        <v>15</v>
      </c>
      <c r="M55" s="1" t="s">
        <v>15</v>
      </c>
      <c r="N55" s="1" t="s">
        <v>15</v>
      </c>
    </row>
    <row r="56" spans="1:14" x14ac:dyDescent="0.3">
      <c r="A56" s="1" t="s">
        <v>15</v>
      </c>
      <c r="B56" s="1" t="s">
        <v>15</v>
      </c>
      <c r="C56" s="1" t="s">
        <v>15</v>
      </c>
      <c r="D56" s="1" t="s">
        <v>15</v>
      </c>
      <c r="E56" s="1" t="s">
        <v>15</v>
      </c>
      <c r="F56" s="1" t="s">
        <v>15</v>
      </c>
      <c r="G56" s="1" t="s">
        <v>15</v>
      </c>
      <c r="I56" s="1" t="s">
        <v>15</v>
      </c>
      <c r="J56" s="1" t="s">
        <v>15</v>
      </c>
      <c r="K56" s="1" t="s">
        <v>15</v>
      </c>
      <c r="M56" s="1" t="s">
        <v>15</v>
      </c>
      <c r="N56" s="1" t="s">
        <v>15</v>
      </c>
    </row>
    <row r="57" spans="1:14" x14ac:dyDescent="0.3">
      <c r="A57" s="1" t="s">
        <v>15</v>
      </c>
      <c r="B57" s="1" t="s">
        <v>15</v>
      </c>
      <c r="C57" s="1" t="s">
        <v>15</v>
      </c>
      <c r="D57" s="1" t="s">
        <v>15</v>
      </c>
      <c r="E57" s="1" t="s">
        <v>15</v>
      </c>
      <c r="F57" s="1" t="s">
        <v>15</v>
      </c>
      <c r="G57" s="1" t="s">
        <v>15</v>
      </c>
      <c r="I57" s="1" t="s">
        <v>15</v>
      </c>
      <c r="J57" s="1" t="s">
        <v>15</v>
      </c>
      <c r="K57" s="1" t="s">
        <v>15</v>
      </c>
      <c r="M57" s="1" t="s">
        <v>15</v>
      </c>
      <c r="N57" s="1" t="s">
        <v>15</v>
      </c>
    </row>
    <row r="58" spans="1:14" x14ac:dyDescent="0.3">
      <c r="A58" s="1" t="s">
        <v>15</v>
      </c>
      <c r="B58" s="1" t="s">
        <v>85</v>
      </c>
      <c r="C58" s="1" t="s">
        <v>86</v>
      </c>
      <c r="D58" t="s">
        <v>97</v>
      </c>
      <c r="E58" s="1" t="s">
        <v>98</v>
      </c>
      <c r="F58" s="1" t="s">
        <v>15</v>
      </c>
      <c r="G58" s="1" t="s">
        <v>15</v>
      </c>
      <c r="I58" s="1" t="s">
        <v>15</v>
      </c>
      <c r="J58" s="1" t="s">
        <v>15</v>
      </c>
      <c r="K58" s="1" t="s">
        <v>15</v>
      </c>
      <c r="M58" s="1" t="s">
        <v>15</v>
      </c>
      <c r="N58" s="1" t="s">
        <v>15</v>
      </c>
    </row>
    <row r="59" spans="1:14" x14ac:dyDescent="0.3">
      <c r="A59" s="1" t="s">
        <v>15</v>
      </c>
      <c r="B59" s="1" t="s">
        <v>87</v>
      </c>
      <c r="C59" s="1" t="s">
        <v>88</v>
      </c>
      <c r="D59" t="s">
        <v>107</v>
      </c>
      <c r="E59" s="1" t="s">
        <v>108</v>
      </c>
      <c r="F59" s="1" t="s">
        <v>15</v>
      </c>
      <c r="G59" s="1" t="s">
        <v>15</v>
      </c>
      <c r="I59" s="1" t="s">
        <v>15</v>
      </c>
      <c r="J59" s="1" t="s">
        <v>15</v>
      </c>
      <c r="K59" s="1" t="s">
        <v>15</v>
      </c>
      <c r="M59" s="1" t="s">
        <v>15</v>
      </c>
      <c r="N59" s="1" t="s">
        <v>15</v>
      </c>
    </row>
    <row r="60" spans="1:14" x14ac:dyDescent="0.3">
      <c r="A60" s="1" t="s">
        <v>15</v>
      </c>
      <c r="B60" s="1" t="s">
        <v>89</v>
      </c>
      <c r="C60" s="1" t="s">
        <v>90</v>
      </c>
      <c r="D60" s="1" t="s">
        <v>109</v>
      </c>
      <c r="E60" s="1" t="s">
        <v>110</v>
      </c>
      <c r="F60" s="1" t="s">
        <v>15</v>
      </c>
      <c r="G60" s="1" t="s">
        <v>15</v>
      </c>
      <c r="I60" s="1" t="s">
        <v>15</v>
      </c>
      <c r="J60" s="1" t="s">
        <v>15</v>
      </c>
      <c r="K60" s="1" t="s">
        <v>15</v>
      </c>
      <c r="M60" s="1" t="s">
        <v>15</v>
      </c>
      <c r="N60" s="1" t="s">
        <v>15</v>
      </c>
    </row>
    <row r="61" spans="1:14" x14ac:dyDescent="0.3">
      <c r="A61" s="1" t="s">
        <v>15</v>
      </c>
      <c r="B61" s="1" t="s">
        <v>91</v>
      </c>
      <c r="C61" s="1" t="s">
        <v>92</v>
      </c>
      <c r="D61" t="s">
        <v>103</v>
      </c>
      <c r="E61" s="1" t="s">
        <v>104</v>
      </c>
      <c r="F61" s="1" t="s">
        <v>15</v>
      </c>
      <c r="G61" s="1" t="s">
        <v>15</v>
      </c>
      <c r="I61" s="1" t="s">
        <v>15</v>
      </c>
      <c r="J61" s="1" t="s">
        <v>15</v>
      </c>
      <c r="K61" s="1" t="s">
        <v>15</v>
      </c>
      <c r="M61" s="1" t="s">
        <v>15</v>
      </c>
      <c r="N61" s="1" t="s">
        <v>15</v>
      </c>
    </row>
    <row r="62" spans="1:14" x14ac:dyDescent="0.3">
      <c r="A62" s="1" t="s">
        <v>15</v>
      </c>
      <c r="B62" s="1" t="s">
        <v>93</v>
      </c>
      <c r="C62" s="1" t="s">
        <v>94</v>
      </c>
      <c r="D62" t="s">
        <v>105</v>
      </c>
      <c r="E62" s="1" t="s">
        <v>106</v>
      </c>
      <c r="F62" s="1" t="s">
        <v>15</v>
      </c>
      <c r="G62" s="1" t="s">
        <v>15</v>
      </c>
      <c r="I62" s="1" t="s">
        <v>15</v>
      </c>
      <c r="J62" s="1" t="s">
        <v>15</v>
      </c>
      <c r="K62" s="1" t="s">
        <v>15</v>
      </c>
      <c r="M62" s="1" t="s">
        <v>15</v>
      </c>
      <c r="N62" s="1" t="s">
        <v>15</v>
      </c>
    </row>
    <row r="63" spans="1:14" x14ac:dyDescent="0.3">
      <c r="A63" s="1" t="s">
        <v>15</v>
      </c>
      <c r="B63" s="1" t="s">
        <v>95</v>
      </c>
      <c r="C63" s="1" t="s">
        <v>96</v>
      </c>
      <c r="D63" t="s">
        <v>99</v>
      </c>
      <c r="E63" s="1" t="s">
        <v>100</v>
      </c>
      <c r="F63" s="1" t="s">
        <v>15</v>
      </c>
      <c r="G63" s="1" t="s">
        <v>15</v>
      </c>
      <c r="I63" s="1" t="s">
        <v>15</v>
      </c>
      <c r="J63" s="1" t="s">
        <v>15</v>
      </c>
      <c r="K63" s="1" t="s">
        <v>15</v>
      </c>
      <c r="M63" s="1" t="s">
        <v>15</v>
      </c>
      <c r="N63" s="1" t="s">
        <v>15</v>
      </c>
    </row>
    <row r="64" spans="1:14" x14ac:dyDescent="0.3">
      <c r="A64" s="1" t="s">
        <v>15</v>
      </c>
      <c r="B64" s="1" t="s">
        <v>15</v>
      </c>
      <c r="C64" s="1" t="s">
        <v>15</v>
      </c>
      <c r="D64" t="s">
        <v>101</v>
      </c>
      <c r="E64" s="1" t="s">
        <v>102</v>
      </c>
      <c r="F64" s="1" t="s">
        <v>15</v>
      </c>
      <c r="G64" s="1" t="s">
        <v>15</v>
      </c>
      <c r="I64" s="1" t="s">
        <v>15</v>
      </c>
      <c r="J64" s="1" t="s">
        <v>15</v>
      </c>
      <c r="K64" s="1" t="s">
        <v>15</v>
      </c>
      <c r="M64" s="1" t="s">
        <v>15</v>
      </c>
      <c r="N64" s="1" t="s">
        <v>15</v>
      </c>
    </row>
    <row r="65" spans="1:14" x14ac:dyDescent="0.3">
      <c r="A65" s="1" t="s">
        <v>15</v>
      </c>
      <c r="B65" s="1" t="s">
        <v>15</v>
      </c>
      <c r="C65" s="1" t="s">
        <v>15</v>
      </c>
      <c r="D65" s="1" t="s">
        <v>111</v>
      </c>
      <c r="E65" s="1" t="s">
        <v>112</v>
      </c>
      <c r="F65" s="1" t="s">
        <v>15</v>
      </c>
      <c r="G65" s="1" t="s">
        <v>15</v>
      </c>
      <c r="I65" s="1" t="s">
        <v>15</v>
      </c>
      <c r="J65" s="1" t="s">
        <v>15</v>
      </c>
      <c r="K65" s="1" t="s">
        <v>15</v>
      </c>
      <c r="M65" s="1" t="s">
        <v>15</v>
      </c>
      <c r="N65" s="1" t="s">
        <v>15</v>
      </c>
    </row>
    <row r="66" spans="1:14" x14ac:dyDescent="0.3">
      <c r="A66" s="1" t="s">
        <v>15</v>
      </c>
      <c r="B66" s="1" t="s">
        <v>15</v>
      </c>
      <c r="C66" s="1" t="s">
        <v>15</v>
      </c>
      <c r="D66" s="1" t="s">
        <v>113</v>
      </c>
      <c r="E66" s="1" t="s">
        <v>114</v>
      </c>
      <c r="F66" s="1" t="s">
        <v>15</v>
      </c>
      <c r="G66" s="1" t="s">
        <v>15</v>
      </c>
      <c r="I66" s="1" t="s">
        <v>15</v>
      </c>
      <c r="J66" s="1" t="s">
        <v>15</v>
      </c>
      <c r="K66" s="1" t="s">
        <v>15</v>
      </c>
      <c r="M66" s="1" t="s">
        <v>15</v>
      </c>
      <c r="N66" s="1" t="s">
        <v>15</v>
      </c>
    </row>
    <row r="67" spans="1:14" x14ac:dyDescent="0.3">
      <c r="A67" s="1"/>
      <c r="B67" s="1"/>
      <c r="C67" s="1"/>
      <c r="D67" s="1" t="s">
        <v>115</v>
      </c>
      <c r="E67" s="1" t="s">
        <v>116</v>
      </c>
      <c r="F67" s="1"/>
      <c r="G67" s="1"/>
      <c r="I67" s="1"/>
      <c r="J67" s="1"/>
      <c r="K67" s="1"/>
      <c r="M67" s="1"/>
      <c r="N67" s="1"/>
    </row>
    <row r="68" spans="1:14" x14ac:dyDescent="0.3">
      <c r="A68" s="1"/>
      <c r="B68" s="1"/>
      <c r="C68" s="1"/>
      <c r="D68" s="1" t="s">
        <v>117</v>
      </c>
      <c r="E68" s="1" t="s">
        <v>118</v>
      </c>
      <c r="F68" s="1"/>
      <c r="G68" s="1"/>
      <c r="I68" s="1"/>
      <c r="J68" s="1"/>
      <c r="K68" s="1"/>
      <c r="M68" s="1"/>
      <c r="N68" s="1"/>
    </row>
  </sheetData>
  <conditionalFormatting sqref="M2:M53">
    <cfRule type="cellIs" dxfId="14" priority="2" operator="equal">
      <formula>"Not Covered"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B4D4-044A-4F7E-B4E0-33A435B0AA94}">
  <dimension ref="A1:F11"/>
  <sheetViews>
    <sheetView workbookViewId="0">
      <selection activeCell="F8" sqref="E3:F8"/>
    </sheetView>
  </sheetViews>
  <sheetFormatPr defaultRowHeight="14.4" x14ac:dyDescent="0.3"/>
  <sheetData>
    <row r="1" spans="1:6" x14ac:dyDescent="0.3">
      <c r="A1" t="s">
        <v>97</v>
      </c>
      <c r="B1" s="1" t="s">
        <v>98</v>
      </c>
    </row>
    <row r="2" spans="1:6" x14ac:dyDescent="0.3">
      <c r="A2" t="s">
        <v>107</v>
      </c>
      <c r="B2" s="1" t="s">
        <v>108</v>
      </c>
    </row>
    <row r="3" spans="1:6" x14ac:dyDescent="0.3">
      <c r="A3" s="1" t="s">
        <v>109</v>
      </c>
      <c r="B3" s="1" t="s">
        <v>110</v>
      </c>
      <c r="E3" s="1" t="s">
        <v>85</v>
      </c>
      <c r="F3" s="1" t="s">
        <v>86</v>
      </c>
    </row>
    <row r="4" spans="1:6" x14ac:dyDescent="0.3">
      <c r="A4" t="s">
        <v>103</v>
      </c>
      <c r="B4" s="1" t="s">
        <v>104</v>
      </c>
      <c r="E4" s="1" t="s">
        <v>87</v>
      </c>
      <c r="F4" s="1" t="s">
        <v>88</v>
      </c>
    </row>
    <row r="5" spans="1:6" x14ac:dyDescent="0.3">
      <c r="A5" t="s">
        <v>105</v>
      </c>
      <c r="B5" s="1" t="s">
        <v>106</v>
      </c>
      <c r="E5" s="1" t="s">
        <v>89</v>
      </c>
      <c r="F5" s="1" t="s">
        <v>90</v>
      </c>
    </row>
    <row r="6" spans="1:6" x14ac:dyDescent="0.3">
      <c r="A6" t="s">
        <v>99</v>
      </c>
      <c r="B6" s="1" t="s">
        <v>100</v>
      </c>
      <c r="E6" s="1" t="s">
        <v>91</v>
      </c>
      <c r="F6" s="1" t="s">
        <v>92</v>
      </c>
    </row>
    <row r="7" spans="1:6" x14ac:dyDescent="0.3">
      <c r="A7" t="s">
        <v>101</v>
      </c>
      <c r="B7" s="1" t="s">
        <v>102</v>
      </c>
      <c r="E7" s="1" t="s">
        <v>93</v>
      </c>
      <c r="F7" s="1" t="s">
        <v>94</v>
      </c>
    </row>
    <row r="8" spans="1:6" x14ac:dyDescent="0.3">
      <c r="A8" s="1" t="s">
        <v>111</v>
      </c>
      <c r="B8" s="1" t="s">
        <v>112</v>
      </c>
      <c r="E8" s="1" t="s">
        <v>95</v>
      </c>
      <c r="F8" s="1" t="s">
        <v>96</v>
      </c>
    </row>
    <row r="9" spans="1:6" x14ac:dyDescent="0.3">
      <c r="A9" s="1" t="s">
        <v>113</v>
      </c>
      <c r="B9" s="1" t="s">
        <v>114</v>
      </c>
    </row>
    <row r="10" spans="1:6" x14ac:dyDescent="0.3">
      <c r="A10" s="1" t="s">
        <v>115</v>
      </c>
      <c r="B10" s="1" t="s">
        <v>116</v>
      </c>
    </row>
    <row r="11" spans="1:6" x14ac:dyDescent="0.3">
      <c r="A11" s="1" t="s">
        <v>117</v>
      </c>
      <c r="B11" s="1" t="s">
        <v>118</v>
      </c>
    </row>
  </sheetData>
  <sortState xmlns:xlrd2="http://schemas.microsoft.com/office/spreadsheetml/2017/richdata2" ref="E3:F8">
    <sortCondition ref="E3:E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f E K L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f E K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C i 1 l H S 7 u K a A E A A P U C A A A T A B w A R m 9 y b X V s Y X M v U 2 V j d G l v b j E u b S C i G A A o o B Q A A A A A A A A A A A A A A A A A A A A A A A A A A A B 9 k c F K A z E Q h u + F v s O Q X r Y Q V l r U g 2 W R s t u i B 4 v S g o h 6 G H f H G s w m k k x q S / H d T W m l y i 7 m k u S b f / 7 M T D y V r K y B + X 4 f j L q d b s e / o a M K e q J E B 8 q s y L B 1 G w E Z a O J u B + K a 2 + B K i i T 3 q 7 S w Z a i j K J k q T W l u D c e L T 8 T k 4 m m y L k l D g Y w w N q g 3 X v m n P 6 4 p r 1 n 0 5 W N B W t W K y W V C C g m 5 1 a E 2 P h u c S p i Y 0 l b K L L P B 8 G w o 4 S 5 Y p j l v N G X H Y z q z h p 7 7 c l 9 d T 9 w 6 W 8 d Y B V e E F T m / K 3 6 B L 1 F 4 i B x 4 s m 9 E w u O B j 7 W e l 6 j R + Y x d + G 2 Z v 6 F Z R s f F 5 o O O d g u H x r 9 a V + 8 r 3 g V 9 0 v K + 3 G 5 F H h u / L m J 3 H F X A t O Y v C V t x g + / U C i G Z B q 1 h h j X 1 m w J b k W 6 n / + e h C a 9 Y c n A E D 4 S u I R g v W 6 q J H + t / q A n 1 C 7 k j h 5 N 2 o z g R 2 6 S F U y t q 4 n u M g 2 Q i + H n q 2 v D 5 a b q b 5 8 E s Z l F 1 2 U i c 0 S e 0 D P a r 3 + 0 o 0 / p 3 o 2 9 Q S w E C L Q A U A A I A C A B 8 Q o t Z 3 9 T k I a Q A A A D 1 A A A A E g A A A A A A A A A A A A A A A A A A A A A A Q 2 9 u Z m l n L 1 B h Y 2 t h Z 2 U u e G 1 s U E s B A i 0 A F A A C A A g A f E K L W Q / K 6 a u k A A A A 6 Q A A A B M A A A A A A A A A A A A A A A A A 8 A A A A F t D b 2 5 0 Z W 5 0 X 1 R 5 c G V z X S 5 4 b W x Q S w E C L Q A U A A I A C A B 8 Q o t Z R 0 u 7 i m g B A A D 1 A g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E Q A A A A A A A B s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I l M j B p b n Z l b n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g 0 M T Q x Y i 1 j N D l m L T R h Y z U t O D c w Z C 1 m N m Q 1 N 2 Y 1 N G Y 1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X 2 l u d m V u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w O D o x O T o 1 N y 4 y M j k 4 N z g 5 W i I g L z 4 8 R W 5 0 c n k g V H l w Z T 0 i R m l s b E N v b H V t b l R 5 c G V z I i B W Y W x 1 Z T 0 i c 0 J n W U d C Z 1 l H Q m d V R 0 J n W U R C Z 1 k 9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h b n R l Z S B N a W x l c y Z x d W 9 0 O y w m c X V v d D t D b 3 Z l c m V k P y Z x d W 9 0 O y w m c X V v d D t O Z X c g Q 2 F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i B p b n Z l b n R v c n k v Q X V 0 b 1 J l b W 9 2 Z W R D b 2 x 1 b W 5 z M S 5 7 Q 2 F y I E l E L D B 9 J n F 1 b 3 Q 7 L C Z x d W 9 0 O 1 N l Y 3 R p b 2 4 x L 2 N h c i B p b n Z l b n R v c n k v Q X V 0 b 1 J l b W 9 2 Z W R D b 2 x 1 b W 5 z M S 5 7 T W F r Z S w x f S Z x d W 9 0 O y w m c X V v d D t T Z W N 0 a W 9 u M S 9 j Y X I g a W 5 2 Z W 5 0 b 3 J 5 L 0 F 1 d G 9 S Z W 1 v d m V k Q 2 9 s d W 1 u c z E u e 0 1 h a 2 U g K E Z 1 b G w g T m F t Z S k s M n 0 m c X V v d D s s J n F 1 b 3 Q 7 U 2 V j d G l v b j E v Y 2 F y I G l u d m V u d G 9 y e S 9 B d X R v U m V t b 3 Z l Z E N v b H V t b n M x L n t N b 2 R l b C w z f S Z x d W 9 0 O y w m c X V v d D t T Z W N 0 a W 9 u M S 9 j Y X I g a W 5 2 Z W 5 0 b 3 J 5 L 0 F 1 d G 9 S Z W 1 v d m V k Q 2 9 s d W 1 u c z E u e 0 1 v Z G V s I C h G d W x s I E 5 h b W U p L D R 9 J n F 1 b 3 Q 7 L C Z x d W 9 0 O 1 N l Y 3 R p b 2 4 x L 2 N h c i B p b n Z l b n R v c n k v Q X V 0 b 1 J l b W 9 2 Z W R D b 2 x 1 b W 5 z M S 5 7 T W F u d W Z h Y 3 R 1 c m U g W W V h c i w 1 f S Z x d W 9 0 O y w m c X V v d D t T Z W N 0 a W 9 u M S 9 j Y X I g a W 5 2 Z W 5 0 b 3 J 5 L 0 F 1 d G 9 S Z W 1 v d m V k Q 2 9 s d W 1 u c z E u e 0 F n Z S w 2 f S Z x d W 9 0 O y w m c X V v d D t T Z W N 0 a W 9 u M S 9 j Y X I g a W 5 2 Z W 5 0 b 3 J 5 L 0 F 1 d G 9 S Z W 1 v d m V k Q 2 9 s d W 1 u c z E u e 0 1 p b G V z L D d 9 J n F 1 b 3 Q 7 L C Z x d W 9 0 O 1 N l Y 3 R p b 2 4 x L 2 N h c i B p b n Z l b n R v c n k v Q X V 0 b 1 J l b W 9 2 Z W R D b 2 x 1 b W 5 z M S 5 7 T W l s Z X M g L y B Z Z W F y L D h 9 J n F 1 b 3 Q 7 L C Z x d W 9 0 O 1 N l Y 3 R p b 2 4 x L 2 N h c i B p b n Z l b n R v c n k v Q X V 0 b 1 J l b W 9 2 Z W R D b 2 x 1 b W 5 z M S 5 7 Q 2 9 s b 3 I s O X 0 m c X V v d D s s J n F 1 b 3 Q 7 U 2 V j d G l v b j E v Y 2 F y I G l u d m V u d G 9 y e S 9 B d X R v U m V t b 3 Z l Z E N v b H V t b n M x L n t E c m l 2 Z X I s M T B 9 J n F 1 b 3 Q 7 L C Z x d W 9 0 O 1 N l Y 3 R p b 2 4 x L 2 N h c i B p b n Z l b n R v c n k v Q X V 0 b 1 J l b W 9 2 Z W R D b 2 x 1 b W 5 z M S 5 7 V 2 F y Y W 5 0 Z W U g T W l s Z X M s M T F 9 J n F 1 b 3 Q 7 L C Z x d W 9 0 O 1 N l Y 3 R p b 2 4 x L 2 N h c i B p b n Z l b n R v c n k v Q X V 0 b 1 J l b W 9 2 Z W R D b 2 x 1 b W 5 z M S 5 7 Q 2 9 2 Z X J l Z D 8 s M T J 9 J n F 1 b 3 Q 7 L C Z x d W 9 0 O 1 N l Y 3 R p b 2 4 x L 2 N h c i B p b n Z l b n R v c n k v Q X V 0 b 1 J l b W 9 2 Z W R D b 2 x 1 b W 5 z M S 5 7 T m V 3 I E N h c i B J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h c i B p b n Z l b n R v c n k v Q X V 0 b 1 J l b W 9 2 Z W R D b 2 x 1 b W 5 z M S 5 7 Q 2 F y I E l E L D B 9 J n F 1 b 3 Q 7 L C Z x d W 9 0 O 1 N l Y 3 R p b 2 4 x L 2 N h c i B p b n Z l b n R v c n k v Q X V 0 b 1 J l b W 9 2 Z W R D b 2 x 1 b W 5 z M S 5 7 T W F r Z S w x f S Z x d W 9 0 O y w m c X V v d D t T Z W N 0 a W 9 u M S 9 j Y X I g a W 5 2 Z W 5 0 b 3 J 5 L 0 F 1 d G 9 S Z W 1 v d m V k Q 2 9 s d W 1 u c z E u e 0 1 h a 2 U g K E Z 1 b G w g T m F t Z S k s M n 0 m c X V v d D s s J n F 1 b 3 Q 7 U 2 V j d G l v b j E v Y 2 F y I G l u d m V u d G 9 y e S 9 B d X R v U m V t b 3 Z l Z E N v b H V t b n M x L n t N b 2 R l b C w z f S Z x d W 9 0 O y w m c X V v d D t T Z W N 0 a W 9 u M S 9 j Y X I g a W 5 2 Z W 5 0 b 3 J 5 L 0 F 1 d G 9 S Z W 1 v d m V k Q 2 9 s d W 1 u c z E u e 0 1 v Z G V s I C h G d W x s I E 5 h b W U p L D R 9 J n F 1 b 3 Q 7 L C Z x d W 9 0 O 1 N l Y 3 R p b 2 4 x L 2 N h c i B p b n Z l b n R v c n k v Q X V 0 b 1 J l b W 9 2 Z W R D b 2 x 1 b W 5 z M S 5 7 T W F u d W Z h Y 3 R 1 c m U g W W V h c i w 1 f S Z x d W 9 0 O y w m c X V v d D t T Z W N 0 a W 9 u M S 9 j Y X I g a W 5 2 Z W 5 0 b 3 J 5 L 0 F 1 d G 9 S Z W 1 v d m V k Q 2 9 s d W 1 u c z E u e 0 F n Z S w 2 f S Z x d W 9 0 O y w m c X V v d D t T Z W N 0 a W 9 u M S 9 j Y X I g a W 5 2 Z W 5 0 b 3 J 5 L 0 F 1 d G 9 S Z W 1 v d m V k Q 2 9 s d W 1 u c z E u e 0 1 p b G V z L D d 9 J n F 1 b 3 Q 7 L C Z x d W 9 0 O 1 N l Y 3 R p b 2 4 x L 2 N h c i B p b n Z l b n R v c n k v Q X V 0 b 1 J l b W 9 2 Z W R D b 2 x 1 b W 5 z M S 5 7 T W l s Z X M g L y B Z Z W F y L D h 9 J n F 1 b 3 Q 7 L C Z x d W 9 0 O 1 N l Y 3 R p b 2 4 x L 2 N h c i B p b n Z l b n R v c n k v Q X V 0 b 1 J l b W 9 2 Z W R D b 2 x 1 b W 5 z M S 5 7 Q 2 9 s b 3 I s O X 0 m c X V v d D s s J n F 1 b 3 Q 7 U 2 V j d G l v b j E v Y 2 F y I G l u d m V u d G 9 y e S 9 B d X R v U m V t b 3 Z l Z E N v b H V t b n M x L n t E c m l 2 Z X I s M T B 9 J n F 1 b 3 Q 7 L C Z x d W 9 0 O 1 N l Y 3 R p b 2 4 x L 2 N h c i B p b n Z l b n R v c n k v Q X V 0 b 1 J l b W 9 2 Z W R D b 2 x 1 b W 5 z M S 5 7 V 2 F y Y W 5 0 Z W U g T W l s Z X M s M T F 9 J n F 1 b 3 Q 7 L C Z x d W 9 0 O 1 N l Y 3 R p b 2 4 x L 2 N h c i B p b n Z l b n R v c n k v Q X V 0 b 1 J l b W 9 2 Z W R D b 2 x 1 b W 5 z M S 5 7 Q 2 9 2 Z X J l Z D 8 s M T J 9 J n F 1 b 3 Q 7 L C Z x d W 9 0 O 1 N l Y 3 R p b 2 4 x L 2 N h c i B p b n Z l b n R v c n k v Q X V 0 b 1 J l b W 9 2 Z W R D b 2 x 1 b W 5 z M S 5 7 T m V 3 I E N h c i B J R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i U y M G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d w f 7 t e Q U B F k h 1 P 8 r N r S k 8 A A A A A A g A A A A A A E G Y A A A A B A A A g A A A A 8 5 b D 1 N o Z L j Q r I A M E 6 u S 3 P j H d / T f q B X P 0 v D 5 S R H y c 9 P 8 A A A A A D o A A A A A C A A A g A A A A f V q z R P r M S 6 K J E 8 L e Q x 7 l P b y b g W 7 g J U / y L L U Z b + t c 5 S 1 Q A A A A y I l d d t b M Y G E E G E 2 B g r w g F x p S l L M A n M d k L L w j f U x V m J k E p B + 2 G R A L M e i 0 p b r G 5 P K 1 3 v s R c + x A 5 h V O 1 g j V C K 3 Q m 3 d I s A b d Z R 0 H B J 3 g B m q 5 W 4 N A A A A A S l A F r 3 Z 5 e p m k 4 Z d y B R g i q y Z 4 C X 7 z A V i i 6 w I 8 T d k D W L Y V R 5 y x a a b n R 6 n G p 1 d + / G P b 3 b 3 9 F r D i B V I j E Y G h q T v Y k g = = < / D a t a M a s h u p > 
</file>

<file path=customXml/itemProps1.xml><?xml version="1.0" encoding="utf-8"?>
<ds:datastoreItem xmlns:ds="http://schemas.openxmlformats.org/officeDocument/2006/customXml" ds:itemID="{5F8C0A31-2E48-4B86-B84D-02CD8439BE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car inventory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AFFAN BIN AFFAN</dc:creator>
  <cp:lastModifiedBy>AFFAN BIN AFFAN</cp:lastModifiedBy>
  <dcterms:created xsi:type="dcterms:W3CDTF">2024-12-11T08:13:49Z</dcterms:created>
  <dcterms:modified xsi:type="dcterms:W3CDTF">2024-12-11T15:00:44Z</dcterms:modified>
</cp:coreProperties>
</file>