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 activeTab="1"/>
  </bookViews>
  <sheets>
    <sheet name="Sheet1" sheetId="1" r:id="rId1"/>
    <sheet name="Simulator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10"/>
            <rFont val="SimSun"/>
            <charset val="134"/>
          </rPr>
          <t>https://www.aiaa.org/docs/default-source/uploadedfiles/publications/standards/s-120a-sec-public-review-andco-ballot-draft.pdf?sfvrsn=ac4256aa_0
	-Sam Ross</t>
        </r>
      </text>
    </comment>
    <comment ref="E25" authorId="0">
      <text>
        <r>
          <rPr>
            <sz val="10"/>
            <rFont val="SimSun"/>
            <charset val="134"/>
          </rPr>
          <t>AIAA "layout" stage - based on WD scaling
	-Sam Ross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>
      <text>
        <r>
          <rPr>
            <sz val="10"/>
            <rFont val="SimSun"/>
            <charset val="134"/>
          </rPr>
          <t>0 = aft end of Panthera
	-Henry Free</t>
        </r>
      </text>
    </comment>
  </commentList>
</comments>
</file>

<file path=xl/sharedStrings.xml><?xml version="1.0" encoding="utf-8"?>
<sst xmlns="http://schemas.openxmlformats.org/spreadsheetml/2006/main" count="271" uniqueCount="143">
  <si>
    <t>First-pass mass</t>
  </si>
  <si>
    <t>First-pass length (can be zero)</t>
  </si>
  <si>
    <t>Growth margin (AIAA "estimate")</t>
  </si>
  <si>
    <t>Mass allowance</t>
  </si>
  <si>
    <t>Comments</t>
  </si>
  <si>
    <t>Dry mass</t>
  </si>
  <si>
    <t>Summary</t>
  </si>
  <si>
    <t>Wet mass (inc Aquia)</t>
  </si>
  <si>
    <t>Takeoff thrust (assumed)</t>
  </si>
  <si>
    <t>Takeoff TWR</t>
  </si>
  <si>
    <t>Residual propellants</t>
  </si>
  <si>
    <t>Burn duration</t>
  </si>
  <si>
    <t>Propellant load</t>
  </si>
  <si>
    <t>System</t>
  </si>
  <si>
    <t>Subsystem</t>
  </si>
  <si>
    <t>Structure</t>
  </si>
  <si>
    <r>
      <rPr>
        <b/>
        <sz val="10"/>
        <rFont val="宋体"/>
        <charset val="134"/>
      </rPr>
      <t xml:space="preserve">Google doc highlighting tank mass estimation process: </t>
    </r>
    <r>
      <rPr>
        <b/>
        <u/>
        <sz val="10"/>
        <color rgb="FF1155CC"/>
        <rFont val="宋体"/>
        <charset val="134"/>
      </rPr>
      <t>https://docs.google.com/document/d/1neDRx1jHPPGRDV3DP2OXrcBaK5LJA2igdkPBdi5zxF0/edit</t>
    </r>
  </si>
  <si>
    <t>Fuel tank endcaps</t>
  </si>
  <si>
    <t>Calculated assuming 0.15m hemispherical endcaps, under 20 bar pressure (material assumed to be aluminium 5051, with yield stress 193Mpa)</t>
  </si>
  <si>
    <t>Fuel tank cylinder</t>
  </si>
  <si>
    <t>Calculated assuming 0.15m cylindrical tank (material assumed to be aluminium 5051, with yield stress 193Mpa)</t>
  </si>
  <si>
    <t>Fuel tank anti-slosh devices</t>
  </si>
  <si>
    <t>Oxidiser tank endcaps</t>
  </si>
  <si>
    <t>Oxidiser cylinder</t>
  </si>
  <si>
    <t>Oxidiser tank anti-slosh devices</t>
  </si>
  <si>
    <t>Intertank structure</t>
  </si>
  <si>
    <t>Engine thrust structure</t>
  </si>
  <si>
    <t>Thermal control</t>
  </si>
  <si>
    <t>Main propulsion</t>
  </si>
  <si>
    <t>Engine jacket</t>
  </si>
  <si>
    <t>Scaled WD at 15kN</t>
  </si>
  <si>
    <t>Nozzle</t>
  </si>
  <si>
    <t>Injector assembly</t>
  </si>
  <si>
    <t>Fuel feed lines</t>
  </si>
  <si>
    <t>1.8kg/s (1.8L/s) with 1m length = 12.5mm pipe for 1.8 bar loss, 3mm wall thickness</t>
  </si>
  <si>
    <t>Fuel valves</t>
  </si>
  <si>
    <t>1/2" 2009D ball valve with AGFRC servo (pushing it for 1.8 kg/s)</t>
  </si>
  <si>
    <t>Oxidiser feed lines</t>
  </si>
  <si>
    <t>6.3kg/s (8L/s) with 2m length = 1" pipe with 1.8 bar loss, 3mm wall thickness</t>
  </si>
  <si>
    <t>Oxidiser valves</t>
  </si>
  <si>
    <t>1" 2009D ball valve with SHV800 servo (pushing it for 6.3 kg/s)</t>
  </si>
  <si>
    <t>Engine instrumentation</t>
  </si>
  <si>
    <t>4 PTs at 150g each, 2 temperature sensors at 50g each</t>
  </si>
  <si>
    <t>Pressurant tank</t>
  </si>
  <si>
    <t>Pressurant feed lines</t>
  </si>
  <si>
    <t>5mm lines, combined 5m length, 1mm wall thickness</t>
  </si>
  <si>
    <t>Pressurant valves</t>
  </si>
  <si>
    <t>Pressurant instrumentation</t>
  </si>
  <si>
    <t>1 PT, 1 temperature sensor</t>
  </si>
  <si>
    <t>Fuel tank instrumentation</t>
  </si>
  <si>
    <t>Oxidiser tank instrumentation</t>
  </si>
  <si>
    <t>Fill, drain, vent lines</t>
  </si>
  <si>
    <t>Assumed to be plumbed into main propellant lines, hence fairly light</t>
  </si>
  <si>
    <t>Fill, drain, vent valves</t>
  </si>
  <si>
    <t>0.1 kg for each relief valve, 0.5 kg for each solenoid - quantities tbd, quick disconnects not specced</t>
  </si>
  <si>
    <t>Thrust vector control</t>
  </si>
  <si>
    <t>Reaction control system</t>
  </si>
  <si>
    <t>Secondary power</t>
  </si>
  <si>
    <t>Avionics</t>
  </si>
  <si>
    <t>Guidance, navigation and control</t>
  </si>
  <si>
    <t>Data management</t>
  </si>
  <si>
    <t>Telemetry, tracking and command</t>
  </si>
  <si>
    <t>Command and data handling</t>
  </si>
  <si>
    <t>Batteries</t>
  </si>
  <si>
    <t>Electrical power system</t>
  </si>
  <si>
    <t>Wiring harnesses</t>
  </si>
  <si>
    <t>Range safety and abort</t>
  </si>
  <si>
    <t>Fluids</t>
  </si>
  <si>
    <t>Impulse fuel</t>
  </si>
  <si>
    <t>Residual fuel</t>
  </si>
  <si>
    <t>Impulse propellant</t>
  </si>
  <si>
    <t>Residual propellant</t>
  </si>
  <si>
    <t>Pressurisation gas</t>
  </si>
  <si>
    <t>Residual pressurisation gas</t>
  </si>
  <si>
    <t>Recovery system</t>
  </si>
  <si>
    <t>Main parachute</t>
  </si>
  <si>
    <t>Drogue parachute</t>
  </si>
  <si>
    <t>Main parachute actuation</t>
  </si>
  <si>
    <t>Drogue parachute actuation</t>
  </si>
  <si>
    <t>Separation mechanism</t>
  </si>
  <si>
    <t xml:space="preserve">Aquila ignition </t>
  </si>
  <si>
    <t>Mechanical holddown</t>
  </si>
  <si>
    <t>Airshell</t>
  </si>
  <si>
    <t>Aero surfaces</t>
  </si>
  <si>
    <t>Fins</t>
  </si>
  <si>
    <t>Boattail</t>
  </si>
  <si>
    <t>Aquila</t>
  </si>
  <si>
    <t>Component CoM position, m</t>
  </si>
  <si>
    <t>Moments</t>
  </si>
  <si>
    <t>Component</t>
  </si>
  <si>
    <t>Parameter</t>
  </si>
  <si>
    <t>Value</t>
  </si>
  <si>
    <t>Unit</t>
  </si>
  <si>
    <t>White Giant</t>
  </si>
  <si>
    <t>Thrust</t>
  </si>
  <si>
    <t>N</t>
  </si>
  <si>
    <t>Chamber pressure</t>
  </si>
  <si>
    <t>bar</t>
  </si>
  <si>
    <t>OF ratio</t>
  </si>
  <si>
    <t>-</t>
  </si>
  <si>
    <t>Exhaust velocity</t>
  </si>
  <si>
    <t>m/s</t>
  </si>
  <si>
    <t>s</t>
  </si>
  <si>
    <t>N2O mass flow</t>
  </si>
  <si>
    <t>kg/s</t>
  </si>
  <si>
    <t>IPA mass flow</t>
  </si>
  <si>
    <t>Tank general</t>
  </si>
  <si>
    <t>Outer diameter</t>
  </si>
  <si>
    <t>mm</t>
  </si>
  <si>
    <t>Wall yield strength</t>
  </si>
  <si>
    <t>MPa</t>
  </si>
  <si>
    <t>Wall density</t>
  </si>
  <si>
    <t>kg/m^3</t>
  </si>
  <si>
    <t>Operating pressure</t>
  </si>
  <si>
    <t>Proof pressure</t>
  </si>
  <si>
    <t>Wall thickness</t>
  </si>
  <si>
    <t>Ullage fraction</t>
  </si>
  <si>
    <t>Reserve fraction</t>
  </si>
  <si>
    <t>Nitrous tank</t>
  </si>
  <si>
    <t>Nitrous mass</t>
  </si>
  <si>
    <t>kg</t>
  </si>
  <si>
    <t>Nitrous density</t>
  </si>
  <si>
    <t>Internal volume</t>
  </si>
  <si>
    <t>m^3</t>
  </si>
  <si>
    <t>Length</t>
  </si>
  <si>
    <t>m</t>
  </si>
  <si>
    <t>Cylinder mass</t>
  </si>
  <si>
    <t>Bulkhead mass</t>
  </si>
  <si>
    <t>Reserve nitrous mass</t>
  </si>
  <si>
    <t>IPA tank</t>
  </si>
  <si>
    <t>IPA mass</t>
  </si>
  <si>
    <t>IPA density</t>
  </si>
  <si>
    <t>Reserve IPA mass</t>
  </si>
  <si>
    <t>Pressurant</t>
  </si>
  <si>
    <t>Initial COPV pressure</t>
  </si>
  <si>
    <t>Ullage volume at launch</t>
  </si>
  <si>
    <t>Burnout ullage volume</t>
  </si>
  <si>
    <t>Tank pressure at burnout</t>
  </si>
  <si>
    <t>Pressurant gamma</t>
  </si>
  <si>
    <t>COPV volume</t>
  </si>
  <si>
    <t>COPV mass</t>
  </si>
  <si>
    <t>Impulse oxidiser</t>
  </si>
  <si>
    <t>Residual oxidiser</t>
  </si>
</sst>
</file>

<file path=xl/styles.xml><?xml version="1.0" encoding="utf-8"?>
<styleSheet xmlns="http://schemas.openxmlformats.org/spreadsheetml/2006/main">
  <numFmts count="7">
    <numFmt numFmtId="176" formatCode="#,##0.00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#,##0.000"/>
    <numFmt numFmtId="180" formatCode="#,##0.00000"/>
  </numFmts>
  <fonts count="27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u/>
      <sz val="10"/>
      <color rgb="FF0000FF"/>
      <name val="Arial"/>
      <charset val="134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0"/>
      <name val="宋体"/>
      <charset val="134"/>
    </font>
    <font>
      <b/>
      <u/>
      <sz val="10"/>
      <color rgb="FF1155CC"/>
      <name val="宋体"/>
      <charset val="134"/>
    </font>
    <font>
      <sz val="10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/>
    <xf numFmtId="179" fontId="1" fillId="0" borderId="0" xfId="0" applyNumberFormat="1" applyFont="1"/>
    <xf numFmtId="176" fontId="1" fillId="0" borderId="0" xfId="0" applyNumberFormat="1" applyFont="1"/>
    <xf numFmtId="180" fontId="1" fillId="0" borderId="0" xfId="0" applyNumberFormat="1" applyFont="1"/>
    <xf numFmtId="4" fontId="2" fillId="0" borderId="0" xfId="0" applyNumberFormat="1" applyFont="1"/>
    <xf numFmtId="0" fontId="1" fillId="0" borderId="0" xfId="0" applyFont="1"/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Dry mass breakdown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Lbls>
            <c:delete val="1"/>
          </c:dLbls>
          <c:cat>
            <c:strRef>
              <c:f>Sheet1!$H$3:$H$9</c:f>
              <c:strCache>
                <c:ptCount val="7"/>
                <c:pt idx="0">
                  <c:v>Structure</c:v>
                </c:pt>
                <c:pt idx="1">
                  <c:v>Main propulsion</c:v>
                </c:pt>
                <c:pt idx="2">
                  <c:v>Avionics</c:v>
                </c:pt>
                <c:pt idx="3">
                  <c:v>Residual propellants</c:v>
                </c:pt>
                <c:pt idx="4">
                  <c:v>Recovery system</c:v>
                </c:pt>
                <c:pt idx="5">
                  <c:v>Separation mechanism</c:v>
                </c:pt>
                <c:pt idx="6">
                  <c:v>Aquila</c:v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66.1875</c:v>
                </c:pt>
                <c:pt idx="1">
                  <c:v>54.8375</c:v>
                </c:pt>
                <c:pt idx="2">
                  <c:v>3.08</c:v>
                </c:pt>
                <c:pt idx="3">
                  <c:v>7.7</c:v>
                </c:pt>
                <c:pt idx="4">
                  <c:v>0</c:v>
                </c:pt>
                <c:pt idx="5">
                  <c:v>2.0625</c:v>
                </c:pt>
                <c:pt idx="6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Wet mass breakdown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Lbls>
            <c:delete val="1"/>
          </c:dLbls>
          <c:cat>
            <c:strRef>
              <c:f>Sheet1!$H$3:$H$10</c:f>
              <c:strCache>
                <c:ptCount val="8"/>
                <c:pt idx="0">
                  <c:v>Structure</c:v>
                </c:pt>
                <c:pt idx="1">
                  <c:v>Main propulsion</c:v>
                </c:pt>
                <c:pt idx="2">
                  <c:v>Avionics</c:v>
                </c:pt>
                <c:pt idx="3">
                  <c:v>Residual propellants</c:v>
                </c:pt>
                <c:pt idx="4">
                  <c:v>Recovery system</c:v>
                </c:pt>
                <c:pt idx="5">
                  <c:v>Separation mechanism</c:v>
                </c:pt>
                <c:pt idx="6">
                  <c:v>Aquila</c:v>
                </c:pt>
                <c:pt idx="7">
                  <c:v>Propellant load</c:v>
                </c:pt>
              </c:strCache>
            </c:strRef>
          </c:cat>
          <c:val>
            <c:numRef>
              <c:f>Sheet1!$I$3:$I$10</c:f>
              <c:numCache>
                <c:formatCode>General</c:formatCode>
                <c:ptCount val="8"/>
                <c:pt idx="0">
                  <c:v>66.1875</c:v>
                </c:pt>
                <c:pt idx="1">
                  <c:v>54.8375</c:v>
                </c:pt>
                <c:pt idx="2">
                  <c:v>3.08</c:v>
                </c:pt>
                <c:pt idx="3">
                  <c:v>7.7</c:v>
                </c:pt>
                <c:pt idx="4">
                  <c:v>0</c:v>
                </c:pt>
                <c:pt idx="5">
                  <c:v>2.0625</c:v>
                </c:pt>
                <c:pt idx="6">
                  <c:v>33</c:v>
                </c:pt>
                <c:pt idx="7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Wet mass breakdown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Lbls>
            <c:delete val="1"/>
          </c:dLbls>
          <c:cat>
            <c:strRef>
              <c:f>Simulator!$O$3:$O$10</c:f>
              <c:strCache>
                <c:ptCount val="8"/>
                <c:pt idx="0">
                  <c:v>Structure</c:v>
                </c:pt>
                <c:pt idx="1">
                  <c:v>Main propulsion</c:v>
                </c:pt>
                <c:pt idx="2">
                  <c:v>Avionics</c:v>
                </c:pt>
                <c:pt idx="3">
                  <c:v>Residual propellants</c:v>
                </c:pt>
                <c:pt idx="4">
                  <c:v>Recovery system</c:v>
                </c:pt>
                <c:pt idx="5">
                  <c:v>Separation mechanism</c:v>
                </c:pt>
                <c:pt idx="6">
                  <c:v>Aquila</c:v>
                </c:pt>
                <c:pt idx="7">
                  <c:v>Propellant load</c:v>
                </c:pt>
              </c:strCache>
            </c:strRef>
          </c:cat>
          <c:val>
            <c:numRef>
              <c:f>Simulator!$P$3:$P$10</c:f>
              <c:numCache>
                <c:formatCode>General</c:formatCode>
                <c:ptCount val="8"/>
                <c:pt idx="0">
                  <c:v>30.2493399783418</c:v>
                </c:pt>
                <c:pt idx="1">
                  <c:v>79.8375</c:v>
                </c:pt>
                <c:pt idx="2">
                  <c:v>3.08</c:v>
                </c:pt>
                <c:pt idx="3">
                  <c:v>11.71875</c:v>
                </c:pt>
                <c:pt idx="4">
                  <c:v>0</c:v>
                </c:pt>
                <c:pt idx="5">
                  <c:v>2.0625</c:v>
                </c:pt>
                <c:pt idx="6">
                  <c:v>33</c:v>
                </c:pt>
                <c:pt idx="7" c:formatCode="#,##0.00">
                  <c:v>213.068181818182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76200</xdr:colOff>
      <xdr:row>0</xdr:row>
      <xdr:rowOff>142875</xdr:rowOff>
    </xdr:from>
    <xdr:ext cx="3952875" cy="2146935"/>
    <xdr:graphicFrame>
      <xdr:nvGraphicFramePr>
        <xdr:cNvPr id="2" name="Chart 1" title="Chart"/>
        <xdr:cNvGraphicFramePr/>
      </xdr:nvGraphicFramePr>
      <xdr:xfrm>
        <a:off x="12361545" y="142875"/>
        <a:ext cx="3952875" cy="214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438150</xdr:colOff>
      <xdr:row>0</xdr:row>
      <xdr:rowOff>142875</xdr:rowOff>
    </xdr:from>
    <xdr:ext cx="3952875" cy="2146935"/>
    <xdr:graphicFrame>
      <xdr:nvGraphicFramePr>
        <xdr:cNvPr id="3" name="Chart 2" title="Chart"/>
        <xdr:cNvGraphicFramePr/>
      </xdr:nvGraphicFramePr>
      <xdr:xfrm>
        <a:off x="16680815" y="142875"/>
        <a:ext cx="3952875" cy="214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20</xdr:col>
      <xdr:colOff>438150</xdr:colOff>
      <xdr:row>0</xdr:row>
      <xdr:rowOff>142875</xdr:rowOff>
    </xdr:from>
    <xdr:ext cx="3952875" cy="2146935"/>
    <xdr:graphicFrame>
      <xdr:nvGraphicFramePr>
        <xdr:cNvPr id="3" name="Chart 3" title="Chart"/>
        <xdr:cNvGraphicFramePr/>
      </xdr:nvGraphicFramePr>
      <xdr:xfrm>
        <a:off x="23802340" y="142875"/>
        <a:ext cx="3952875" cy="214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ocs.google.com/document/d/1neDRx1jHPPGRDV3DP2OXrcBaK5LJA2igdkPBdi5zxF0/edit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docs.google.com/document/d/1neDRx1jHPPGRDV3DP2OXrcBaK5LJA2igdkPBdi5zxF0/edit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4"/>
  <sheetViews>
    <sheetView workbookViewId="0">
      <selection activeCell="A1" sqref="A1"/>
    </sheetView>
  </sheetViews>
  <sheetFormatPr defaultColWidth="14.4259259259259" defaultRowHeight="15.75" customHeight="1"/>
  <cols>
    <col min="2" max="2" width="27.8611111111111" customWidth="1"/>
    <col min="4" max="4" width="15.287037037037" customWidth="1"/>
    <col min="7" max="7" width="41.8611111111111" customWidth="1"/>
    <col min="8" max="8" width="22" customWidth="1"/>
  </cols>
  <sheetData>
    <row r="1" ht="47.25" customHeight="1" spans="3:7">
      <c r="C1" s="2" t="s">
        <v>0</v>
      </c>
      <c r="D1" s="2" t="s">
        <v>1</v>
      </c>
      <c r="E1" s="2" t="s">
        <v>2</v>
      </c>
      <c r="F1" s="4" t="s">
        <v>3</v>
      </c>
      <c r="G1" s="4" t="s">
        <v>4</v>
      </c>
    </row>
    <row r="2" ht="13.2" spans="1:8">
      <c r="A2" s="3" t="s">
        <v>5</v>
      </c>
      <c r="B2" s="4"/>
      <c r="C2" s="5">
        <f>C12+C24+C42+C44+C46+C48+C57+C67+C73+C79</f>
        <v>101</v>
      </c>
      <c r="D2" s="5"/>
      <c r="E2" s="5"/>
      <c r="F2" s="5">
        <f>F12+F24+F42+F44+F46+F48+F57+F67+F73+F79</f>
        <v>126.1675</v>
      </c>
      <c r="H2" s="4" t="s">
        <v>6</v>
      </c>
    </row>
    <row r="3" ht="13.2" spans="1:26">
      <c r="A3" s="3" t="s">
        <v>7</v>
      </c>
      <c r="B3" s="3"/>
      <c r="C3" s="5">
        <f>C12+C24+C42+C44+C46+C48+C57+C67+C73+C79+C59+C83</f>
        <v>298</v>
      </c>
      <c r="D3" s="5"/>
      <c r="E3" s="5"/>
      <c r="F3" s="5">
        <f>F12+F24+F42+F44+F46+F48+F57+F67+F73+F79+F59</f>
        <v>309.8675</v>
      </c>
      <c r="G3" s="5"/>
      <c r="H3" s="5" t="str">
        <f>A12</f>
        <v>Structure</v>
      </c>
      <c r="I3" s="5">
        <f>F12</f>
        <v>66.1875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2" spans="1:9">
      <c r="A4" s="3"/>
      <c r="B4" s="4"/>
      <c r="H4" s="5" t="str">
        <f>A24</f>
        <v>Main propulsion</v>
      </c>
      <c r="I4" s="5">
        <f>F24</f>
        <v>54.8375</v>
      </c>
    </row>
    <row r="5" ht="13.2" spans="1:9">
      <c r="A5" s="3" t="s">
        <v>8</v>
      </c>
      <c r="B5" s="4"/>
      <c r="C5" s="4">
        <v>15000</v>
      </c>
      <c r="H5" s="5" t="str">
        <f>A48</f>
        <v>Avionics</v>
      </c>
      <c r="I5" s="5">
        <f>F48</f>
        <v>3.08</v>
      </c>
    </row>
    <row r="6" ht="13.2" spans="1:9">
      <c r="A6" s="3" t="s">
        <v>9</v>
      </c>
      <c r="B6" s="4"/>
      <c r="C6" s="11">
        <f>C5/(F3*9.81)</f>
        <v>4.9345348827082</v>
      </c>
      <c r="H6" s="3" t="s">
        <v>10</v>
      </c>
      <c r="I6" s="5">
        <f>F61+F63+F64</f>
        <v>7.7</v>
      </c>
    </row>
    <row r="7" ht="13.2" spans="1:9">
      <c r="A7" s="3" t="s">
        <v>11</v>
      </c>
      <c r="B7" s="4"/>
      <c r="C7" s="11">
        <f>(C60+C62)/(C5/(190*9.81))</f>
        <v>19.8816</v>
      </c>
      <c r="H7" s="5" t="str">
        <f>A67</f>
        <v>Recovery system</v>
      </c>
      <c r="I7" s="5">
        <f>F67</f>
        <v>0</v>
      </c>
    </row>
    <row r="8" ht="13.2" spans="1:9">
      <c r="A8" s="3"/>
      <c r="B8" s="4"/>
      <c r="H8" s="5" t="str">
        <f>A73</f>
        <v>Separation mechanism</v>
      </c>
      <c r="I8" s="5">
        <f>F73</f>
        <v>2.0625</v>
      </c>
    </row>
    <row r="9" ht="13.2" spans="1:9">
      <c r="A9" s="3"/>
      <c r="B9" s="4"/>
      <c r="H9" s="5" t="str">
        <f>A83</f>
        <v>Aquila</v>
      </c>
      <c r="I9" s="5">
        <f>F83</f>
        <v>33</v>
      </c>
    </row>
    <row r="10" ht="13.2" spans="1:9">
      <c r="A10" s="3"/>
      <c r="B10" s="4"/>
      <c r="H10" s="3" t="s">
        <v>12</v>
      </c>
      <c r="I10" s="5">
        <f>C60+C62</f>
        <v>160</v>
      </c>
    </row>
    <row r="11" ht="13.2" spans="1:2">
      <c r="A11" s="3" t="s">
        <v>13</v>
      </c>
      <c r="B11" s="4" t="s">
        <v>14</v>
      </c>
    </row>
    <row r="12" ht="13.2" spans="1:26">
      <c r="A12" s="3" t="s">
        <v>15</v>
      </c>
      <c r="B12" s="5"/>
      <c r="C12" s="5">
        <f>SUM(C13:C20)</f>
        <v>52.95</v>
      </c>
      <c r="D12" s="5"/>
      <c r="E12" s="5"/>
      <c r="F12" s="5">
        <f>SUM(F13:F20)</f>
        <v>66.1875</v>
      </c>
      <c r="G12" s="12" t="s">
        <v>16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2" spans="2:7">
      <c r="B13" s="4" t="s">
        <v>17</v>
      </c>
      <c r="C13" s="4">
        <v>1.6</v>
      </c>
      <c r="D13" s="4">
        <v>0</v>
      </c>
      <c r="E13" s="4">
        <v>25</v>
      </c>
      <c r="F13" s="11">
        <f t="shared" ref="F13:F20" si="0">C13*(1+E13/100)</f>
        <v>2</v>
      </c>
      <c r="G13" s="4" t="s">
        <v>18</v>
      </c>
    </row>
    <row r="14" ht="13.2" spans="2:7">
      <c r="B14" s="4" t="s">
        <v>19</v>
      </c>
      <c r="C14" s="4">
        <v>11</v>
      </c>
      <c r="D14" s="4">
        <v>0.25</v>
      </c>
      <c r="E14" s="4">
        <v>25</v>
      </c>
      <c r="F14" s="11">
        <f t="shared" si="0"/>
        <v>13.75</v>
      </c>
      <c r="G14" s="4" t="s">
        <v>20</v>
      </c>
    </row>
    <row r="15" ht="13.2" spans="2:6">
      <c r="B15" s="4" t="s">
        <v>21</v>
      </c>
      <c r="C15" s="4">
        <v>0.25</v>
      </c>
      <c r="D15" s="4">
        <v>0</v>
      </c>
      <c r="E15" s="4">
        <v>25</v>
      </c>
      <c r="F15" s="11">
        <f t="shared" si="0"/>
        <v>0.3125</v>
      </c>
    </row>
    <row r="16" ht="13.2" spans="2:7">
      <c r="B16" s="4" t="s">
        <v>22</v>
      </c>
      <c r="C16" s="4">
        <v>1.6</v>
      </c>
      <c r="D16" s="4">
        <v>0</v>
      </c>
      <c r="E16" s="4">
        <v>25</v>
      </c>
      <c r="F16" s="11">
        <f t="shared" si="0"/>
        <v>2</v>
      </c>
      <c r="G16" s="4" t="s">
        <v>18</v>
      </c>
    </row>
    <row r="17" ht="13.2" spans="2:7">
      <c r="B17" s="4" t="s">
        <v>23</v>
      </c>
      <c r="C17" s="4">
        <v>38</v>
      </c>
      <c r="D17" s="4">
        <v>1.59</v>
      </c>
      <c r="E17" s="4">
        <v>25</v>
      </c>
      <c r="F17" s="11">
        <f t="shared" si="0"/>
        <v>47.5</v>
      </c>
      <c r="G17" s="4" t="s">
        <v>20</v>
      </c>
    </row>
    <row r="18" ht="13.2" spans="2:6">
      <c r="B18" s="4" t="s">
        <v>24</v>
      </c>
      <c r="C18" s="4">
        <v>0.5</v>
      </c>
      <c r="D18" s="4">
        <v>0</v>
      </c>
      <c r="E18" s="4">
        <v>25</v>
      </c>
      <c r="F18" s="11">
        <f t="shared" si="0"/>
        <v>0.625</v>
      </c>
    </row>
    <row r="19" ht="13.2" spans="2:6">
      <c r="B19" s="4" t="s">
        <v>25</v>
      </c>
      <c r="E19" s="4">
        <v>25</v>
      </c>
      <c r="F19" s="11">
        <f t="shared" si="0"/>
        <v>0</v>
      </c>
    </row>
    <row r="20" ht="13.2" spans="2:6">
      <c r="B20" s="4" t="s">
        <v>26</v>
      </c>
      <c r="E20" s="4">
        <v>25</v>
      </c>
      <c r="F20" s="11">
        <f t="shared" si="0"/>
        <v>0</v>
      </c>
    </row>
    <row r="21" ht="13.2" spans="1:1">
      <c r="A21" s="3"/>
    </row>
    <row r="22" ht="13.2" spans="1:26">
      <c r="A22" s="3" t="s">
        <v>27</v>
      </c>
      <c r="B22" s="5"/>
      <c r="C22" s="3">
        <v>0</v>
      </c>
      <c r="D22" s="5"/>
      <c r="E22" s="5"/>
      <c r="F22" s="5">
        <f>C22*(1+E22/100)</f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4" ht="13.2" spans="1:26">
      <c r="A24" s="3" t="s">
        <v>28</v>
      </c>
      <c r="B24" s="5"/>
      <c r="C24" s="5">
        <f>SUM(C25:C40)</f>
        <v>44.75</v>
      </c>
      <c r="D24" s="5"/>
      <c r="E24" s="5"/>
      <c r="F24" s="5">
        <f>SUM(F25:F40)</f>
        <v>54.8375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2" spans="2:7">
      <c r="B25" s="4" t="s">
        <v>29</v>
      </c>
      <c r="C25" s="4">
        <v>16</v>
      </c>
      <c r="D25" s="4">
        <v>0.5</v>
      </c>
      <c r="E25" s="4">
        <v>20</v>
      </c>
      <c r="F25" s="11">
        <f t="shared" ref="F25:F40" si="1">C25*(1+E25/100)</f>
        <v>19.2</v>
      </c>
      <c r="G25" s="4" t="s">
        <v>30</v>
      </c>
    </row>
    <row r="26" ht="13.2" spans="2:7">
      <c r="B26" s="4" t="s">
        <v>31</v>
      </c>
      <c r="C26" s="4">
        <v>15</v>
      </c>
      <c r="D26" s="4">
        <v>0.2</v>
      </c>
      <c r="E26" s="4">
        <v>20</v>
      </c>
      <c r="F26" s="11">
        <f t="shared" si="1"/>
        <v>18</v>
      </c>
      <c r="G26" s="4" t="s">
        <v>30</v>
      </c>
    </row>
    <row r="27" ht="13.2" spans="2:7">
      <c r="B27" s="4" t="s">
        <v>32</v>
      </c>
      <c r="C27" s="4">
        <v>4</v>
      </c>
      <c r="D27" s="4">
        <v>0.05</v>
      </c>
      <c r="E27" s="4">
        <v>20</v>
      </c>
      <c r="F27" s="11">
        <f t="shared" si="1"/>
        <v>4.8</v>
      </c>
      <c r="G27" s="4" t="s">
        <v>30</v>
      </c>
    </row>
    <row r="28" ht="13.2" spans="2:7">
      <c r="B28" s="4" t="s">
        <v>33</v>
      </c>
      <c r="C28" s="4">
        <v>2.1</v>
      </c>
      <c r="D28" s="4">
        <v>2</v>
      </c>
      <c r="E28" s="4">
        <v>25</v>
      </c>
      <c r="F28" s="11">
        <f t="shared" si="1"/>
        <v>2.625</v>
      </c>
      <c r="G28" s="4" t="s">
        <v>34</v>
      </c>
    </row>
    <row r="29" ht="13.2" spans="2:7">
      <c r="B29" s="4" t="s">
        <v>35</v>
      </c>
      <c r="C29" s="4">
        <v>0.7</v>
      </c>
      <c r="D29" s="4">
        <v>0</v>
      </c>
      <c r="E29" s="4">
        <v>25</v>
      </c>
      <c r="F29" s="11">
        <f t="shared" si="1"/>
        <v>0.875</v>
      </c>
      <c r="G29" s="4" t="s">
        <v>36</v>
      </c>
    </row>
    <row r="30" ht="13.2" spans="2:7">
      <c r="B30" s="4" t="s">
        <v>37</v>
      </c>
      <c r="C30" s="4">
        <v>1.6</v>
      </c>
      <c r="D30" s="4">
        <v>2</v>
      </c>
      <c r="E30" s="4">
        <v>25</v>
      </c>
      <c r="F30" s="11">
        <f t="shared" si="1"/>
        <v>2</v>
      </c>
      <c r="G30" s="4" t="s">
        <v>38</v>
      </c>
    </row>
    <row r="31" ht="13.2" spans="2:7">
      <c r="B31" s="4" t="s">
        <v>39</v>
      </c>
      <c r="C31" s="4">
        <v>1.3</v>
      </c>
      <c r="D31" s="4">
        <v>0</v>
      </c>
      <c r="E31" s="4">
        <v>25</v>
      </c>
      <c r="F31" s="11">
        <f t="shared" si="1"/>
        <v>1.625</v>
      </c>
      <c r="G31" s="4" t="s">
        <v>40</v>
      </c>
    </row>
    <row r="32" ht="13.2" spans="2:7">
      <c r="B32" s="4" t="s">
        <v>41</v>
      </c>
      <c r="C32" s="4">
        <v>0.7</v>
      </c>
      <c r="D32" s="4">
        <v>0</v>
      </c>
      <c r="E32" s="4">
        <v>75</v>
      </c>
      <c r="F32" s="11">
        <f t="shared" si="1"/>
        <v>1.225</v>
      </c>
      <c r="G32" s="4" t="s">
        <v>42</v>
      </c>
    </row>
    <row r="33" ht="13.2" spans="2:6">
      <c r="B33" s="4" t="s">
        <v>43</v>
      </c>
      <c r="E33" s="4">
        <v>25</v>
      </c>
      <c r="F33" s="11">
        <f t="shared" si="1"/>
        <v>0</v>
      </c>
    </row>
    <row r="34" ht="13.2" spans="2:7">
      <c r="B34" s="4" t="s">
        <v>44</v>
      </c>
      <c r="C34" s="4">
        <v>0.75</v>
      </c>
      <c r="D34" s="4">
        <v>2.5</v>
      </c>
      <c r="E34" s="4">
        <v>25</v>
      </c>
      <c r="F34" s="11">
        <f t="shared" si="1"/>
        <v>0.9375</v>
      </c>
      <c r="G34" s="4" t="s">
        <v>45</v>
      </c>
    </row>
    <row r="35" ht="13.2" spans="2:6">
      <c r="B35" s="4" t="s">
        <v>46</v>
      </c>
      <c r="E35" s="4">
        <v>25</v>
      </c>
      <c r="F35" s="11">
        <f t="shared" si="1"/>
        <v>0</v>
      </c>
    </row>
    <row r="36" ht="13.2" spans="2:7">
      <c r="B36" s="4" t="s">
        <v>47</v>
      </c>
      <c r="C36" s="4">
        <v>0.2</v>
      </c>
      <c r="D36" s="4">
        <v>0</v>
      </c>
      <c r="E36" s="4">
        <v>75</v>
      </c>
      <c r="F36" s="11">
        <f t="shared" si="1"/>
        <v>0.35</v>
      </c>
      <c r="G36" s="4" t="s">
        <v>48</v>
      </c>
    </row>
    <row r="37" ht="13.2" spans="2:7">
      <c r="B37" s="4" t="s">
        <v>49</v>
      </c>
      <c r="C37" s="4">
        <v>0.2</v>
      </c>
      <c r="D37" s="4">
        <v>0</v>
      </c>
      <c r="E37" s="4">
        <v>75</v>
      </c>
      <c r="F37" s="11">
        <f t="shared" si="1"/>
        <v>0.35</v>
      </c>
      <c r="G37" s="4" t="s">
        <v>48</v>
      </c>
    </row>
    <row r="38" ht="13.2" spans="2:7">
      <c r="B38" s="4" t="s">
        <v>50</v>
      </c>
      <c r="C38" s="4">
        <v>0.2</v>
      </c>
      <c r="D38" s="4">
        <v>0</v>
      </c>
      <c r="E38" s="4">
        <v>75</v>
      </c>
      <c r="F38" s="11">
        <f t="shared" si="1"/>
        <v>0.35</v>
      </c>
      <c r="G38" s="4" t="s">
        <v>48</v>
      </c>
    </row>
    <row r="39" ht="13.2" spans="2:7">
      <c r="B39" s="4" t="s">
        <v>51</v>
      </c>
      <c r="C39" s="4">
        <v>1</v>
      </c>
      <c r="D39" s="4">
        <v>0</v>
      </c>
      <c r="E39" s="4">
        <v>25</v>
      </c>
      <c r="F39" s="11">
        <f t="shared" si="1"/>
        <v>1.25</v>
      </c>
      <c r="G39" s="4" t="s">
        <v>52</v>
      </c>
    </row>
    <row r="40" ht="13.2" spans="1:7">
      <c r="A40" s="5"/>
      <c r="B40" s="4" t="s">
        <v>53</v>
      </c>
      <c r="C40" s="4">
        <v>1</v>
      </c>
      <c r="D40" s="4">
        <v>0</v>
      </c>
      <c r="E40" s="4">
        <v>25</v>
      </c>
      <c r="F40" s="11">
        <f t="shared" si="1"/>
        <v>1.25</v>
      </c>
      <c r="G40" s="4" t="s">
        <v>54</v>
      </c>
    </row>
    <row r="42" ht="13.2" spans="1:26">
      <c r="A42" s="3" t="s">
        <v>55</v>
      </c>
      <c r="B42" s="5"/>
      <c r="C42" s="3">
        <v>0</v>
      </c>
      <c r="D42" s="5"/>
      <c r="E42" s="5"/>
      <c r="F42" s="5">
        <f>C42*(1+E42/100)</f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4" ht="13.2" spans="1:26">
      <c r="A44" s="3" t="s">
        <v>56</v>
      </c>
      <c r="B44" s="5"/>
      <c r="C44" s="3">
        <v>0</v>
      </c>
      <c r="D44" s="5"/>
      <c r="E44" s="5"/>
      <c r="F44" s="5">
        <f>C44*(1+E44/100)</f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6" ht="13.2" spans="1:26">
      <c r="A46" s="3" t="s">
        <v>57</v>
      </c>
      <c r="B46" s="5"/>
      <c r="C46" s="3">
        <v>0</v>
      </c>
      <c r="D46" s="5"/>
      <c r="E46" s="5"/>
      <c r="F46" s="5">
        <f>C46*(1+E46/100)</f>
        <v>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8" ht="13.2" spans="1:26">
      <c r="A48" s="3" t="s">
        <v>58</v>
      </c>
      <c r="B48" s="5"/>
      <c r="C48" s="5">
        <f>SUM(C49:C55)</f>
        <v>1.8</v>
      </c>
      <c r="D48" s="5"/>
      <c r="E48" s="5"/>
      <c r="F48" s="5">
        <f>SUM(F49:F55)</f>
        <v>3.08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2" spans="2:6">
      <c r="B49" s="4" t="s">
        <v>59</v>
      </c>
      <c r="C49" s="4">
        <v>0.1</v>
      </c>
      <c r="D49" s="4">
        <v>0</v>
      </c>
      <c r="E49" s="4">
        <v>35</v>
      </c>
      <c r="F49" s="11">
        <f t="shared" ref="F49:F55" si="2">C49*(1+E49/100)</f>
        <v>0.135</v>
      </c>
    </row>
    <row r="50" ht="13.2" spans="2:6">
      <c r="B50" s="4" t="s">
        <v>60</v>
      </c>
      <c r="C50" s="4">
        <v>0.1</v>
      </c>
      <c r="D50" s="4">
        <v>0</v>
      </c>
      <c r="E50" s="4">
        <v>35</v>
      </c>
      <c r="F50" s="11">
        <f t="shared" si="2"/>
        <v>0.135</v>
      </c>
    </row>
    <row r="51" ht="13.2" spans="2:6">
      <c r="B51" s="4" t="s">
        <v>61</v>
      </c>
      <c r="C51" s="4">
        <v>0.1</v>
      </c>
      <c r="D51" s="4">
        <v>0</v>
      </c>
      <c r="E51" s="4">
        <v>35</v>
      </c>
      <c r="F51" s="11">
        <f t="shared" si="2"/>
        <v>0.135</v>
      </c>
    </row>
    <row r="52" ht="13.2" spans="2:6">
      <c r="B52" s="4" t="s">
        <v>62</v>
      </c>
      <c r="C52" s="4">
        <v>0.1</v>
      </c>
      <c r="D52" s="4">
        <v>0</v>
      </c>
      <c r="E52" s="4">
        <v>35</v>
      </c>
      <c r="F52" s="11">
        <f t="shared" si="2"/>
        <v>0.135</v>
      </c>
    </row>
    <row r="53" ht="13.2" spans="2:6">
      <c r="B53" s="4" t="s">
        <v>63</v>
      </c>
      <c r="C53" s="4">
        <v>0.3</v>
      </c>
      <c r="D53" s="4">
        <v>0</v>
      </c>
      <c r="E53" s="4">
        <v>35</v>
      </c>
      <c r="F53" s="11">
        <f t="shared" si="2"/>
        <v>0.405</v>
      </c>
    </row>
    <row r="54" ht="13.2" spans="2:6">
      <c r="B54" s="4" t="s">
        <v>64</v>
      </c>
      <c r="C54" s="4">
        <v>0.1</v>
      </c>
      <c r="D54" s="4">
        <v>0</v>
      </c>
      <c r="E54" s="4">
        <v>35</v>
      </c>
      <c r="F54" s="11">
        <f t="shared" si="2"/>
        <v>0.135</v>
      </c>
    </row>
    <row r="55" ht="13.2" spans="2:6">
      <c r="B55" s="4" t="s">
        <v>65</v>
      </c>
      <c r="C55" s="4">
        <v>1</v>
      </c>
      <c r="D55" s="4">
        <v>3</v>
      </c>
      <c r="E55" s="4">
        <v>100</v>
      </c>
      <c r="F55" s="11">
        <f t="shared" si="2"/>
        <v>2</v>
      </c>
    </row>
    <row r="57" ht="13.2" spans="1:26">
      <c r="A57" s="3" t="s">
        <v>66</v>
      </c>
      <c r="B57" s="5"/>
      <c r="C57" s="3">
        <v>0</v>
      </c>
      <c r="D57" s="5"/>
      <c r="E57" s="5"/>
      <c r="F57" s="5">
        <f>C57*(1+E57/100)</f>
        <v>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9" ht="13.2" spans="1:6">
      <c r="A59" s="3" t="s">
        <v>67</v>
      </c>
      <c r="C59" s="5">
        <f>SUM(C60:C65)</f>
        <v>167</v>
      </c>
      <c r="F59" s="5">
        <f>SUM(F60:F65)</f>
        <v>183.7</v>
      </c>
    </row>
    <row r="60" ht="13.2" spans="2:6">
      <c r="B60" s="4" t="s">
        <v>68</v>
      </c>
      <c r="C60" s="4">
        <v>40</v>
      </c>
      <c r="E60" s="4">
        <v>10</v>
      </c>
      <c r="F60" s="11">
        <f t="shared" ref="F60:F65" si="3">C60*(1+E60/100)</f>
        <v>44</v>
      </c>
    </row>
    <row r="61" ht="13.2" spans="2:6">
      <c r="B61" s="4" t="s">
        <v>69</v>
      </c>
      <c r="C61" s="4">
        <v>2</v>
      </c>
      <c r="E61" s="4">
        <v>10</v>
      </c>
      <c r="F61" s="11">
        <f t="shared" si="3"/>
        <v>2.2</v>
      </c>
    </row>
    <row r="62" ht="13.2" spans="2:6">
      <c r="B62" s="4" t="s">
        <v>70</v>
      </c>
      <c r="C62" s="4">
        <v>120</v>
      </c>
      <c r="E62" s="4">
        <v>10</v>
      </c>
      <c r="F62" s="11">
        <f t="shared" si="3"/>
        <v>132</v>
      </c>
    </row>
    <row r="63" ht="13.2" spans="2:6">
      <c r="B63" s="4" t="s">
        <v>71</v>
      </c>
      <c r="C63" s="4">
        <v>5</v>
      </c>
      <c r="E63" s="4">
        <v>10</v>
      </c>
      <c r="F63" s="11">
        <f t="shared" si="3"/>
        <v>5.5</v>
      </c>
    </row>
    <row r="64" ht="13.2" spans="2:6">
      <c r="B64" s="4" t="s">
        <v>72</v>
      </c>
      <c r="E64" s="4">
        <v>10</v>
      </c>
      <c r="F64" s="11">
        <f t="shared" si="3"/>
        <v>0</v>
      </c>
    </row>
    <row r="65" ht="13.2" spans="2:6">
      <c r="B65" s="4" t="s">
        <v>73</v>
      </c>
      <c r="E65" s="4">
        <v>50</v>
      </c>
      <c r="F65" s="11">
        <f t="shared" si="3"/>
        <v>0</v>
      </c>
    </row>
    <row r="67" ht="13.2" spans="1:26">
      <c r="A67" s="3" t="s">
        <v>74</v>
      </c>
      <c r="B67" s="5"/>
      <c r="C67" s="5">
        <f>SUM(C68:C71)</f>
        <v>0</v>
      </c>
      <c r="D67" s="5"/>
      <c r="E67" s="5"/>
      <c r="F67" s="5">
        <f>SUM(F68:F71)</f>
        <v>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2" spans="2:6">
      <c r="B68" s="4" t="s">
        <v>75</v>
      </c>
      <c r="E68" s="4">
        <v>25</v>
      </c>
      <c r="F68" s="11">
        <f t="shared" ref="F68:F71" si="4">C68*(1+E68/100)</f>
        <v>0</v>
      </c>
    </row>
    <row r="69" ht="13.2" spans="2:6">
      <c r="B69" s="4" t="s">
        <v>76</v>
      </c>
      <c r="E69" s="4">
        <v>25</v>
      </c>
      <c r="F69" s="11">
        <f t="shared" si="4"/>
        <v>0</v>
      </c>
    </row>
    <row r="70" ht="13.2" spans="2:6">
      <c r="B70" s="4" t="s">
        <v>77</v>
      </c>
      <c r="E70" s="4">
        <v>50</v>
      </c>
      <c r="F70" s="11">
        <f t="shared" si="4"/>
        <v>0</v>
      </c>
    </row>
    <row r="71" ht="13.2" spans="2:6">
      <c r="B71" s="4" t="s">
        <v>78</v>
      </c>
      <c r="E71" s="4">
        <v>50</v>
      </c>
      <c r="F71" s="11">
        <f t="shared" si="4"/>
        <v>0</v>
      </c>
    </row>
    <row r="73" ht="13.2" spans="1:6">
      <c r="A73" s="3" t="s">
        <v>79</v>
      </c>
      <c r="C73" s="5">
        <f>SUM(C74:C77)</f>
        <v>1.5</v>
      </c>
      <c r="F73" s="5">
        <f>SUM(F74:F77)</f>
        <v>2.0625</v>
      </c>
    </row>
    <row r="74" ht="13.2" spans="2:6">
      <c r="B74" s="4" t="s">
        <v>80</v>
      </c>
      <c r="C74" s="4">
        <v>0.25</v>
      </c>
      <c r="E74" s="4">
        <v>100</v>
      </c>
      <c r="F74" s="11">
        <f t="shared" ref="F74:F77" si="5">C74*(1+E74/100)</f>
        <v>0.5</v>
      </c>
    </row>
    <row r="75" ht="13.2" spans="2:6">
      <c r="B75" s="4" t="s">
        <v>81</v>
      </c>
      <c r="C75" s="4">
        <v>0.5</v>
      </c>
      <c r="E75" s="4">
        <v>25</v>
      </c>
      <c r="F75" s="11">
        <f t="shared" si="5"/>
        <v>0.625</v>
      </c>
    </row>
    <row r="76" ht="13.2" spans="2:6">
      <c r="B76" s="4" t="s">
        <v>15</v>
      </c>
      <c r="C76" s="4">
        <v>0.5</v>
      </c>
      <c r="E76" s="4">
        <v>25</v>
      </c>
      <c r="F76" s="11">
        <f t="shared" si="5"/>
        <v>0.625</v>
      </c>
    </row>
    <row r="77" ht="13.2" spans="2:6">
      <c r="B77" s="4" t="s">
        <v>82</v>
      </c>
      <c r="C77" s="4">
        <v>0.25</v>
      </c>
      <c r="E77" s="4">
        <v>25</v>
      </c>
      <c r="F77" s="11">
        <f t="shared" si="5"/>
        <v>0.3125</v>
      </c>
    </row>
    <row r="79" ht="13.2" spans="1:26">
      <c r="A79" s="3" t="s">
        <v>83</v>
      </c>
      <c r="B79" s="5"/>
      <c r="C79" s="5">
        <f>SUM(C80:C81)</f>
        <v>0</v>
      </c>
      <c r="D79" s="5"/>
      <c r="E79" s="5"/>
      <c r="F79" s="5">
        <f>SUM(F80:F81)</f>
        <v>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2" spans="2:6">
      <c r="B80" s="4" t="s">
        <v>84</v>
      </c>
      <c r="E80" s="4">
        <v>25</v>
      </c>
      <c r="F80" s="11">
        <f t="shared" ref="F80:F81" si="6">C80*(1+E80/100)</f>
        <v>0</v>
      </c>
    </row>
    <row r="81" ht="13.2" spans="2:6">
      <c r="B81" s="4" t="s">
        <v>85</v>
      </c>
      <c r="E81" s="4">
        <v>25</v>
      </c>
      <c r="F81" s="11">
        <f t="shared" si="6"/>
        <v>0</v>
      </c>
    </row>
    <row r="83" ht="13.2" spans="1:6">
      <c r="A83" s="3" t="s">
        <v>86</v>
      </c>
      <c r="C83" s="5">
        <f>SUM(C84:C87)</f>
        <v>30</v>
      </c>
      <c r="F83" s="5">
        <f>SUM(F84:F87)</f>
        <v>33</v>
      </c>
    </row>
    <row r="84" ht="13.2" spans="2:6">
      <c r="B84" s="4" t="s">
        <v>86</v>
      </c>
      <c r="C84" s="4">
        <v>30</v>
      </c>
      <c r="E84" s="4">
        <v>10</v>
      </c>
      <c r="F84" s="11">
        <f>C84*(1+E84/100)</f>
        <v>33</v>
      </c>
    </row>
  </sheetData>
  <hyperlinks>
    <hyperlink ref="G12" r:id="rId4" display="Google doc highlighting tank mass estimation process: https://docs.google.com/document/d/1neDRx1jHPPGRDV3DP2OXrcBaK5LJA2igdkPBdi5zxF0/edit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G1021"/>
  <sheetViews>
    <sheetView tabSelected="1" topLeftCell="A20" workbookViewId="0">
      <selection activeCell="E34" sqref="E34"/>
    </sheetView>
  </sheetViews>
  <sheetFormatPr defaultColWidth="14.4259259259259" defaultRowHeight="15.75" customHeight="1"/>
  <cols>
    <col min="1" max="1" width="17.287037037037" customWidth="1"/>
    <col min="7" max="7" width="27.8611111111111" customWidth="1"/>
    <col min="11" max="11" width="15.287037037037" customWidth="1"/>
    <col min="14" max="14" width="41.8611111111111" customWidth="1"/>
    <col min="15" max="15" width="22" customWidth="1"/>
  </cols>
  <sheetData>
    <row r="1" ht="47.25" customHeight="1" spans="3:14">
      <c r="C1" s="1"/>
      <c r="H1" s="2" t="s">
        <v>87</v>
      </c>
      <c r="I1" s="2" t="s">
        <v>0</v>
      </c>
      <c r="J1" s="2" t="s">
        <v>88</v>
      </c>
      <c r="K1" s="2" t="s">
        <v>1</v>
      </c>
      <c r="L1" s="2" t="s">
        <v>2</v>
      </c>
      <c r="M1" s="4" t="s">
        <v>3</v>
      </c>
      <c r="N1" s="4" t="s">
        <v>4</v>
      </c>
    </row>
    <row r="2" ht="13.2" spans="1:15">
      <c r="A2" s="3" t="s">
        <v>89</v>
      </c>
      <c r="B2" s="3" t="s">
        <v>90</v>
      </c>
      <c r="C2" s="3" t="s">
        <v>91</v>
      </c>
      <c r="D2" s="3" t="s">
        <v>92</v>
      </c>
      <c r="E2" s="3"/>
      <c r="F2" s="3" t="s">
        <v>5</v>
      </c>
      <c r="G2" s="4"/>
      <c r="H2" s="5">
        <f>SUM(J2:J85)/I2</f>
        <v>4.8607251154969</v>
      </c>
      <c r="I2" s="5">
        <f>I12+I25+I43+I45+I47+I49+I58+I68+I74+I80</f>
        <v>92.2494719826735</v>
      </c>
      <c r="J2" s="5"/>
      <c r="K2" s="5"/>
      <c r="L2" s="5"/>
      <c r="M2" s="5">
        <f>M12+M25+M43+M45+M47+M49+M58+M68+M74+M80</f>
        <v>115.229339978342</v>
      </c>
      <c r="O2" s="4" t="s">
        <v>6</v>
      </c>
    </row>
    <row r="3" ht="13.2" spans="1:33">
      <c r="A3" s="3" t="s">
        <v>93</v>
      </c>
      <c r="B3" s="4"/>
      <c r="C3" s="6"/>
      <c r="D3" s="4"/>
      <c r="E3" s="3"/>
      <c r="F3" s="3" t="s">
        <v>7</v>
      </c>
      <c r="G3" s="3"/>
      <c r="H3" s="5"/>
      <c r="I3" s="10">
        <f>I12+I25+I43+I45+I47+I49+I58+I68+I74+I80+I60+I84</f>
        <v>345.971062891764</v>
      </c>
      <c r="J3" s="5"/>
      <c r="K3" s="5"/>
      <c r="L3" s="5"/>
      <c r="M3" s="5">
        <f>M12+M25+M43+M45+M47+M49+M58+M68+M74+M80+M60</f>
        <v>361.323089978342</v>
      </c>
      <c r="N3" s="5"/>
      <c r="O3" s="5" t="str">
        <f>F12</f>
        <v>Structure</v>
      </c>
      <c r="P3" s="5">
        <f>M12</f>
        <v>30.2493399783418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3.2" spans="2:16">
      <c r="B4" s="4" t="s">
        <v>94</v>
      </c>
      <c r="C4" s="6">
        <v>12500</v>
      </c>
      <c r="D4" s="4" t="s">
        <v>95</v>
      </c>
      <c r="E4" s="3"/>
      <c r="F4" s="3"/>
      <c r="G4" s="4"/>
      <c r="O4" s="5" t="str">
        <f>F25</f>
        <v>Main propulsion</v>
      </c>
      <c r="P4" s="5">
        <f>M25</f>
        <v>79.8375</v>
      </c>
    </row>
    <row r="5" ht="13.2" spans="1:16">
      <c r="A5" s="4"/>
      <c r="B5" s="4" t="s">
        <v>96</v>
      </c>
      <c r="C5" s="6">
        <v>15</v>
      </c>
      <c r="D5" s="4" t="s">
        <v>97</v>
      </c>
      <c r="E5" s="3"/>
      <c r="F5" s="3" t="s">
        <v>8</v>
      </c>
      <c r="G5" s="4"/>
      <c r="H5" s="4"/>
      <c r="I5" s="6">
        <f>C4</f>
        <v>12500</v>
      </c>
      <c r="J5" s="4"/>
      <c r="O5" s="5" t="str">
        <f>F49</f>
        <v>Avionics</v>
      </c>
      <c r="P5" s="5">
        <f>M49</f>
        <v>3.08</v>
      </c>
    </row>
    <row r="6" ht="13.2" spans="1:16">
      <c r="A6" s="4"/>
      <c r="B6" s="4" t="s">
        <v>98</v>
      </c>
      <c r="C6" s="6">
        <v>3.5</v>
      </c>
      <c r="D6" s="4" t="s">
        <v>99</v>
      </c>
      <c r="E6" s="3"/>
      <c r="F6" s="3" t="s">
        <v>9</v>
      </c>
      <c r="G6" s="4"/>
      <c r="I6" s="11">
        <f>I5/(M3*9.81)</f>
        <v>3.52651138315765</v>
      </c>
      <c r="O6" s="3" t="s">
        <v>10</v>
      </c>
      <c r="P6" s="5">
        <f>M62+M64+M65</f>
        <v>11.71875</v>
      </c>
    </row>
    <row r="7" ht="13.2" spans="2:16">
      <c r="B7" s="4" t="s">
        <v>100</v>
      </c>
      <c r="C7" s="6">
        <v>1760</v>
      </c>
      <c r="D7" s="4" t="s">
        <v>101</v>
      </c>
      <c r="E7" s="3"/>
      <c r="F7" s="3" t="s">
        <v>11</v>
      </c>
      <c r="G7" s="4"/>
      <c r="I7" s="1">
        <f>C8</f>
        <v>30</v>
      </c>
      <c r="O7" s="5" t="str">
        <f>F68</f>
        <v>Recovery system</v>
      </c>
      <c r="P7" s="5">
        <f>M68</f>
        <v>0</v>
      </c>
    </row>
    <row r="8" ht="13.2" spans="1:16">
      <c r="A8" s="3"/>
      <c r="B8" s="4" t="s">
        <v>11</v>
      </c>
      <c r="C8" s="6">
        <v>30</v>
      </c>
      <c r="D8" s="4" t="s">
        <v>102</v>
      </c>
      <c r="E8" s="3"/>
      <c r="F8" s="3"/>
      <c r="G8" s="4"/>
      <c r="O8" s="5" t="str">
        <f>F74</f>
        <v>Separation mechanism</v>
      </c>
      <c r="P8" s="5">
        <f>M74</f>
        <v>2.0625</v>
      </c>
    </row>
    <row r="9" ht="13.2" spans="1:16">
      <c r="A9" s="3"/>
      <c r="C9" s="6"/>
      <c r="E9" s="3"/>
      <c r="F9" s="3"/>
      <c r="G9" s="4"/>
      <c r="O9" s="5" t="str">
        <f>F84</f>
        <v>Aquila</v>
      </c>
      <c r="P9" s="5">
        <f>M84</f>
        <v>33</v>
      </c>
    </row>
    <row r="10" ht="13.2" spans="1:16">
      <c r="A10" s="3"/>
      <c r="B10" s="4" t="s">
        <v>103</v>
      </c>
      <c r="C10" s="6">
        <f>C4*C6/(C7*(C6+1))</f>
        <v>5.5239898989899</v>
      </c>
      <c r="D10" s="4" t="s">
        <v>104</v>
      </c>
      <c r="E10" s="3"/>
      <c r="F10" s="3"/>
      <c r="G10" s="4"/>
      <c r="O10" s="3" t="s">
        <v>12</v>
      </c>
      <c r="P10" s="10">
        <f>I61+I63</f>
        <v>213.068181818182</v>
      </c>
    </row>
    <row r="11" ht="13.2" spans="1:7">
      <c r="A11" s="3"/>
      <c r="B11" s="4" t="s">
        <v>105</v>
      </c>
      <c r="C11" s="6">
        <f>C4/(C7*(C6+1))</f>
        <v>1.57828282828283</v>
      </c>
      <c r="D11" s="4" t="s">
        <v>104</v>
      </c>
      <c r="E11" s="3"/>
      <c r="F11" s="3" t="s">
        <v>13</v>
      </c>
      <c r="G11" s="4" t="s">
        <v>14</v>
      </c>
    </row>
    <row r="12" ht="13.2" spans="1:33">
      <c r="A12" s="3" t="s">
        <v>106</v>
      </c>
      <c r="B12" s="4"/>
      <c r="C12" s="6"/>
      <c r="D12" s="4"/>
      <c r="E12" s="3"/>
      <c r="F12" s="3" t="s">
        <v>15</v>
      </c>
      <c r="G12" s="5"/>
      <c r="H12" s="5"/>
      <c r="I12" s="5">
        <f>SUM(I13:I21)</f>
        <v>24.1994719826735</v>
      </c>
      <c r="J12" s="5"/>
      <c r="K12" s="5"/>
      <c r="L12" s="5"/>
      <c r="M12" s="5">
        <f>SUM(M13:M21)</f>
        <v>30.2493399783418</v>
      </c>
      <c r="N12" s="12" t="s">
        <v>16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3.2" spans="1:14">
      <c r="A13" s="3"/>
      <c r="B13" s="4" t="s">
        <v>107</v>
      </c>
      <c r="C13" s="6">
        <v>300</v>
      </c>
      <c r="D13" s="4" t="s">
        <v>108</v>
      </c>
      <c r="G13" s="4" t="s">
        <v>17</v>
      </c>
      <c r="H13" s="4"/>
      <c r="I13" s="4">
        <v>1.6</v>
      </c>
      <c r="J13" s="4"/>
      <c r="K13" s="4">
        <v>0</v>
      </c>
      <c r="L13" s="4">
        <v>25</v>
      </c>
      <c r="M13" s="11">
        <f t="shared" ref="M13:M14" si="0">I13*(1+L13/100)</f>
        <v>2</v>
      </c>
      <c r="N13" s="4" t="s">
        <v>18</v>
      </c>
    </row>
    <row r="14" ht="13.2" spans="1:14">
      <c r="A14" s="3"/>
      <c r="B14" s="4" t="s">
        <v>109</v>
      </c>
      <c r="C14" s="6">
        <v>240</v>
      </c>
      <c r="D14" s="4" t="s">
        <v>110</v>
      </c>
      <c r="G14" s="4" t="s">
        <v>19</v>
      </c>
      <c r="H14" s="4">
        <v>0.416</v>
      </c>
      <c r="I14" s="6">
        <f>C34</f>
        <v>5.22302383347823</v>
      </c>
      <c r="J14" s="4">
        <f t="shared" ref="J14:J85" si="1">H14*I14</f>
        <v>2.17277791472694</v>
      </c>
      <c r="K14" s="4">
        <v>0.25</v>
      </c>
      <c r="L14" s="4">
        <v>25</v>
      </c>
      <c r="M14" s="11">
        <f t="shared" si="0"/>
        <v>6.52877979184779</v>
      </c>
      <c r="N14" s="4" t="s">
        <v>20</v>
      </c>
    </row>
    <row r="15" ht="13.2" spans="1:12">
      <c r="A15" s="3"/>
      <c r="B15" s="4" t="s">
        <v>111</v>
      </c>
      <c r="C15" s="6">
        <v>2800</v>
      </c>
      <c r="D15" s="4" t="s">
        <v>112</v>
      </c>
      <c r="G15" s="4"/>
      <c r="H15" s="4"/>
      <c r="I15" s="4"/>
      <c r="J15" s="4">
        <f t="shared" si="1"/>
        <v>0</v>
      </c>
      <c r="K15" s="4"/>
      <c r="L15" s="4"/>
    </row>
    <row r="16" ht="13.2" spans="1:13">
      <c r="A16" s="3"/>
      <c r="B16" s="4" t="s">
        <v>113</v>
      </c>
      <c r="C16" s="1">
        <f>C5*1.4</f>
        <v>21</v>
      </c>
      <c r="D16" s="4" t="s">
        <v>97</v>
      </c>
      <c r="G16" s="4" t="s">
        <v>21</v>
      </c>
      <c r="H16" s="4"/>
      <c r="I16" s="4">
        <v>0.25</v>
      </c>
      <c r="J16" s="4">
        <f t="shared" si="1"/>
        <v>0</v>
      </c>
      <c r="K16" s="4">
        <v>0</v>
      </c>
      <c r="L16" s="4">
        <v>25</v>
      </c>
      <c r="M16" s="11">
        <f t="shared" ref="M16:M21" si="2">I16*(1+L16/100)</f>
        <v>0.3125</v>
      </c>
    </row>
    <row r="17" ht="13.2" spans="1:14">
      <c r="A17" s="3"/>
      <c r="B17" s="4" t="s">
        <v>114</v>
      </c>
      <c r="C17" s="1">
        <f>C16*1.5</f>
        <v>31.5</v>
      </c>
      <c r="D17" s="4" t="s">
        <v>97</v>
      </c>
      <c r="G17" s="4" t="s">
        <v>22</v>
      </c>
      <c r="H17" s="4"/>
      <c r="I17" s="4">
        <v>1.6</v>
      </c>
      <c r="J17" s="4">
        <f t="shared" si="1"/>
        <v>0</v>
      </c>
      <c r="K17" s="4">
        <v>0</v>
      </c>
      <c r="L17" s="4">
        <v>25</v>
      </c>
      <c r="M17" s="11">
        <f t="shared" si="2"/>
        <v>2</v>
      </c>
      <c r="N17" s="4" t="s">
        <v>18</v>
      </c>
    </row>
    <row r="18" ht="13.2" spans="1:14">
      <c r="A18" s="3"/>
      <c r="B18" s="4" t="s">
        <v>115</v>
      </c>
      <c r="C18" s="7">
        <f>C17*C13/(20*C14)</f>
        <v>1.96875</v>
      </c>
      <c r="D18" s="4" t="s">
        <v>108</v>
      </c>
      <c r="G18" s="4" t="s">
        <v>23</v>
      </c>
      <c r="H18" s="4">
        <v>1.949</v>
      </c>
      <c r="I18" s="6">
        <f>C26</f>
        <v>15.0264481491952</v>
      </c>
      <c r="J18" s="4">
        <f t="shared" si="1"/>
        <v>29.2865474427815</v>
      </c>
      <c r="K18" s="4">
        <v>1.59</v>
      </c>
      <c r="L18" s="4">
        <v>25</v>
      </c>
      <c r="M18" s="11">
        <f t="shared" si="2"/>
        <v>18.783060186494</v>
      </c>
      <c r="N18" s="4" t="s">
        <v>20</v>
      </c>
    </row>
    <row r="19" ht="13.2" spans="1:13">
      <c r="A19" s="3"/>
      <c r="B19" s="4" t="s">
        <v>116</v>
      </c>
      <c r="C19" s="6">
        <f>0.1</f>
        <v>0.1</v>
      </c>
      <c r="G19" s="4" t="s">
        <v>24</v>
      </c>
      <c r="H19" s="4"/>
      <c r="I19" s="4">
        <v>0.5</v>
      </c>
      <c r="J19" s="4">
        <f t="shared" si="1"/>
        <v>0</v>
      </c>
      <c r="K19" s="4">
        <v>0</v>
      </c>
      <c r="L19" s="4">
        <v>25</v>
      </c>
      <c r="M19" s="11">
        <f t="shared" si="2"/>
        <v>0.625</v>
      </c>
    </row>
    <row r="20" ht="13.2" spans="1:13">
      <c r="A20" s="3"/>
      <c r="B20" s="4" t="s">
        <v>117</v>
      </c>
      <c r="C20" s="6">
        <v>0.05</v>
      </c>
      <c r="G20" s="4" t="s">
        <v>25</v>
      </c>
      <c r="H20" s="4">
        <v>3.41</v>
      </c>
      <c r="J20" s="4">
        <f t="shared" si="1"/>
        <v>0</v>
      </c>
      <c r="L20" s="4">
        <v>25</v>
      </c>
      <c r="M20" s="11">
        <f t="shared" si="2"/>
        <v>0</v>
      </c>
    </row>
    <row r="21" ht="13.2" spans="1:13">
      <c r="A21" s="3" t="s">
        <v>118</v>
      </c>
      <c r="C21" s="1"/>
      <c r="G21" s="4" t="s">
        <v>26</v>
      </c>
      <c r="H21" s="4">
        <v>0.272</v>
      </c>
      <c r="J21" s="4">
        <f t="shared" si="1"/>
        <v>0</v>
      </c>
      <c r="L21" s="4">
        <v>25</v>
      </c>
      <c r="M21" s="11">
        <f t="shared" si="2"/>
        <v>0</v>
      </c>
    </row>
    <row r="22" ht="13.2" spans="2:10">
      <c r="B22" s="4" t="s">
        <v>119</v>
      </c>
      <c r="C22" s="1">
        <f>C10*C8</f>
        <v>165.719696969697</v>
      </c>
      <c r="D22" s="4" t="s">
        <v>120</v>
      </c>
      <c r="E22" s="3"/>
      <c r="F22" s="3"/>
      <c r="J22" s="4">
        <f t="shared" si="1"/>
        <v>0</v>
      </c>
    </row>
    <row r="23" ht="13.2" spans="2:33">
      <c r="B23" s="4" t="s">
        <v>121</v>
      </c>
      <c r="C23" s="6">
        <v>955</v>
      </c>
      <c r="D23" s="4" t="s">
        <v>112</v>
      </c>
      <c r="E23" s="3"/>
      <c r="F23" s="3" t="s">
        <v>27</v>
      </c>
      <c r="G23" s="5"/>
      <c r="H23" s="3"/>
      <c r="I23" s="3">
        <v>0</v>
      </c>
      <c r="J23" s="4">
        <f t="shared" si="1"/>
        <v>0</v>
      </c>
      <c r="K23" s="5"/>
      <c r="L23" s="5"/>
      <c r="M23" s="5">
        <f>I23*(1+L23/100)</f>
        <v>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3.2" spans="2:10">
      <c r="B24" s="4" t="s">
        <v>122</v>
      </c>
      <c r="C24" s="8">
        <f>(1+C19)*(1+C20)*C22/C23</f>
        <v>0.200425392670157</v>
      </c>
      <c r="D24" s="4" t="s">
        <v>123</v>
      </c>
      <c r="J24" s="4">
        <f t="shared" si="1"/>
        <v>0</v>
      </c>
    </row>
    <row r="25" ht="13.2" spans="2:33">
      <c r="B25" s="4" t="s">
        <v>124</v>
      </c>
      <c r="C25" s="7">
        <f>1000000*C24/(PI()*((C13/2)-C18)^2)</f>
        <v>2.91136098415586</v>
      </c>
      <c r="D25" s="4" t="s">
        <v>125</v>
      </c>
      <c r="E25" s="3"/>
      <c r="F25" s="3" t="s">
        <v>28</v>
      </c>
      <c r="G25" s="5"/>
      <c r="H25" s="5"/>
      <c r="I25" s="5">
        <f>SUM(I26:I41)</f>
        <v>64.75</v>
      </c>
      <c r="J25" s="4">
        <f t="shared" si="1"/>
        <v>0</v>
      </c>
      <c r="K25" s="5"/>
      <c r="L25" s="5"/>
      <c r="M25" s="5">
        <f>SUM(M26:M41)</f>
        <v>79.8375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3.2" spans="2:14">
      <c r="B26" s="4" t="s">
        <v>126</v>
      </c>
      <c r="C26" s="1">
        <f>C25*C15*PI()*((C13/2)^2-((C13/2)-C18)^2)/1000000</f>
        <v>15.0264481491952</v>
      </c>
      <c r="D26" s="4" t="s">
        <v>120</v>
      </c>
      <c r="G26" s="4" t="s">
        <v>29</v>
      </c>
      <c r="H26" s="4"/>
      <c r="I26" s="4">
        <v>16</v>
      </c>
      <c r="J26" s="4">
        <f t="shared" si="1"/>
        <v>0</v>
      </c>
      <c r="K26" s="4">
        <v>0.5</v>
      </c>
      <c r="L26" s="4">
        <v>20</v>
      </c>
      <c r="M26" s="11">
        <f t="shared" ref="M26:M41" si="3">I26*(1+L26/100)</f>
        <v>19.2</v>
      </c>
      <c r="N26" s="4" t="s">
        <v>30</v>
      </c>
    </row>
    <row r="27" spans="2:14">
      <c r="B27" s="4" t="s">
        <v>127</v>
      </c>
      <c r="C27" s="1"/>
      <c r="D27" s="4" t="s">
        <v>120</v>
      </c>
      <c r="G27" s="4" t="s">
        <v>31</v>
      </c>
      <c r="H27" s="4">
        <v>7.3</v>
      </c>
      <c r="I27" s="4">
        <v>15</v>
      </c>
      <c r="J27" s="4">
        <f t="shared" si="1"/>
        <v>109.5</v>
      </c>
      <c r="K27" s="4">
        <v>0.2</v>
      </c>
      <c r="L27" s="4">
        <v>20</v>
      </c>
      <c r="M27" s="11">
        <f t="shared" si="3"/>
        <v>18</v>
      </c>
      <c r="N27" s="4" t="s">
        <v>30</v>
      </c>
    </row>
    <row r="28" ht="13.2" spans="2:14">
      <c r="B28" s="4" t="s">
        <v>128</v>
      </c>
      <c r="C28" s="1">
        <f>C22*C20</f>
        <v>8.28598484848485</v>
      </c>
      <c r="D28" s="4" t="s">
        <v>120</v>
      </c>
      <c r="G28" s="4" t="s">
        <v>32</v>
      </c>
      <c r="H28" s="4"/>
      <c r="I28" s="4">
        <v>4</v>
      </c>
      <c r="J28" s="4">
        <f t="shared" si="1"/>
        <v>0</v>
      </c>
      <c r="K28" s="4">
        <v>0.05</v>
      </c>
      <c r="L28" s="4">
        <v>20</v>
      </c>
      <c r="M28" s="11">
        <f t="shared" si="3"/>
        <v>4.8</v>
      </c>
      <c r="N28" s="4" t="s">
        <v>30</v>
      </c>
    </row>
    <row r="29" ht="13.2" spans="1:14">
      <c r="A29" s="3" t="s">
        <v>129</v>
      </c>
      <c r="C29" s="1"/>
      <c r="G29" s="4" t="s">
        <v>33</v>
      </c>
      <c r="H29" s="4"/>
      <c r="I29" s="4">
        <v>2.1</v>
      </c>
      <c r="J29" s="4">
        <f t="shared" si="1"/>
        <v>0</v>
      </c>
      <c r="K29" s="4">
        <v>2</v>
      </c>
      <c r="L29" s="4">
        <v>25</v>
      </c>
      <c r="M29" s="11">
        <f t="shared" si="3"/>
        <v>2.625</v>
      </c>
      <c r="N29" s="4" t="s">
        <v>34</v>
      </c>
    </row>
    <row r="30" ht="13.2" spans="1:14">
      <c r="A30" s="4"/>
      <c r="B30" s="4" t="s">
        <v>130</v>
      </c>
      <c r="C30" s="6">
        <f>C11*C8</f>
        <v>47.3484848484849</v>
      </c>
      <c r="D30" s="4" t="s">
        <v>120</v>
      </c>
      <c r="G30" s="4" t="s">
        <v>35</v>
      </c>
      <c r="H30" s="4"/>
      <c r="I30" s="4">
        <v>0.7</v>
      </c>
      <c r="J30" s="4">
        <f t="shared" si="1"/>
        <v>0</v>
      </c>
      <c r="K30" s="4">
        <v>0</v>
      </c>
      <c r="L30" s="4">
        <v>25</v>
      </c>
      <c r="M30" s="11">
        <f t="shared" si="3"/>
        <v>0.875</v>
      </c>
      <c r="N30" s="4" t="s">
        <v>36</v>
      </c>
    </row>
    <row r="31" ht="13.2" spans="1:14">
      <c r="A31" s="3"/>
      <c r="B31" s="4" t="s">
        <v>131</v>
      </c>
      <c r="C31" s="6">
        <v>785</v>
      </c>
      <c r="D31" s="4" t="s">
        <v>112</v>
      </c>
      <c r="G31" s="4" t="s">
        <v>37</v>
      </c>
      <c r="H31" s="4"/>
      <c r="I31" s="4">
        <v>1.6</v>
      </c>
      <c r="J31" s="4">
        <f t="shared" si="1"/>
        <v>0</v>
      </c>
      <c r="K31" s="4">
        <v>2</v>
      </c>
      <c r="L31" s="4">
        <v>25</v>
      </c>
      <c r="M31" s="11">
        <f t="shared" si="3"/>
        <v>2</v>
      </c>
      <c r="N31" s="4" t="s">
        <v>38</v>
      </c>
    </row>
    <row r="32" ht="13.2" spans="2:14">
      <c r="B32" s="4" t="s">
        <v>122</v>
      </c>
      <c r="C32" s="9">
        <f>(1+C19)*(1+C20)*C30/C31</f>
        <v>0.0696656050955414</v>
      </c>
      <c r="D32" s="4" t="s">
        <v>123</v>
      </c>
      <c r="G32" s="4" t="s">
        <v>39</v>
      </c>
      <c r="H32" s="4"/>
      <c r="I32" s="4">
        <v>1.3</v>
      </c>
      <c r="J32" s="4">
        <f t="shared" si="1"/>
        <v>0</v>
      </c>
      <c r="K32" s="4">
        <v>0</v>
      </c>
      <c r="L32" s="4">
        <v>25</v>
      </c>
      <c r="M32" s="11">
        <f t="shared" si="3"/>
        <v>1.625</v>
      </c>
      <c r="N32" s="4" t="s">
        <v>40</v>
      </c>
    </row>
    <row r="33" ht="13.2" spans="1:14">
      <c r="A33" s="3"/>
      <c r="B33" s="4" t="s">
        <v>124</v>
      </c>
      <c r="C33" s="6">
        <f>1000000*C32/(PI()*((C13/2)-C18)^2)</f>
        <v>1.01195622925163</v>
      </c>
      <c r="D33" s="4" t="s">
        <v>125</v>
      </c>
      <c r="G33" s="4" t="s">
        <v>41</v>
      </c>
      <c r="H33" s="4"/>
      <c r="I33" s="4">
        <v>0.7</v>
      </c>
      <c r="J33" s="4">
        <f t="shared" si="1"/>
        <v>0</v>
      </c>
      <c r="K33" s="4">
        <v>0</v>
      </c>
      <c r="L33" s="4">
        <v>75</v>
      </c>
      <c r="M33" s="11">
        <f t="shared" si="3"/>
        <v>1.225</v>
      </c>
      <c r="N33" s="4" t="s">
        <v>42</v>
      </c>
    </row>
    <row r="34" ht="13.2" spans="2:13">
      <c r="B34" s="4" t="s">
        <v>126</v>
      </c>
      <c r="C34" s="1">
        <f>C33*C15*PI()*((C13/2)^2-((C13/2)-C18)^2)/1000000</f>
        <v>5.22302383347823</v>
      </c>
      <c r="D34" s="4" t="s">
        <v>120</v>
      </c>
      <c r="G34" s="4" t="s">
        <v>43</v>
      </c>
      <c r="H34" s="4">
        <v>5.193</v>
      </c>
      <c r="I34" s="4">
        <v>20</v>
      </c>
      <c r="J34" s="4">
        <f t="shared" si="1"/>
        <v>103.86</v>
      </c>
      <c r="L34" s="4">
        <v>25</v>
      </c>
      <c r="M34" s="11">
        <f t="shared" si="3"/>
        <v>25</v>
      </c>
    </row>
    <row r="35" ht="13.2" spans="2:14">
      <c r="B35" s="4" t="s">
        <v>127</v>
      </c>
      <c r="C35" s="1"/>
      <c r="D35" s="4" t="s">
        <v>120</v>
      </c>
      <c r="G35" s="4" t="s">
        <v>44</v>
      </c>
      <c r="H35" s="4"/>
      <c r="I35" s="4">
        <v>0.75</v>
      </c>
      <c r="J35" s="4">
        <f t="shared" si="1"/>
        <v>0</v>
      </c>
      <c r="K35" s="4">
        <v>2.5</v>
      </c>
      <c r="L35" s="4">
        <v>25</v>
      </c>
      <c r="M35" s="11">
        <f t="shared" si="3"/>
        <v>0.9375</v>
      </c>
      <c r="N35" s="4" t="s">
        <v>45</v>
      </c>
    </row>
    <row r="36" ht="13.2" spans="2:13">
      <c r="B36" s="4" t="s">
        <v>132</v>
      </c>
      <c r="C36" s="1">
        <f>C30*C20</f>
        <v>2.36742424242424</v>
      </c>
      <c r="D36" s="4" t="s">
        <v>120</v>
      </c>
      <c r="G36" s="4" t="s">
        <v>46</v>
      </c>
      <c r="J36" s="4">
        <f t="shared" si="1"/>
        <v>0</v>
      </c>
      <c r="L36" s="4">
        <v>25</v>
      </c>
      <c r="M36" s="11">
        <f t="shared" si="3"/>
        <v>0</v>
      </c>
    </row>
    <row r="37" ht="13.2" spans="1:14">
      <c r="A37" s="3" t="s">
        <v>133</v>
      </c>
      <c r="C37" s="1"/>
      <c r="G37" s="4" t="s">
        <v>47</v>
      </c>
      <c r="H37" s="4"/>
      <c r="I37" s="4">
        <v>0.2</v>
      </c>
      <c r="J37" s="4">
        <f t="shared" si="1"/>
        <v>0</v>
      </c>
      <c r="K37" s="4">
        <v>0</v>
      </c>
      <c r="L37" s="4">
        <v>75</v>
      </c>
      <c r="M37" s="11">
        <f t="shared" si="3"/>
        <v>0.35</v>
      </c>
      <c r="N37" s="4" t="s">
        <v>48</v>
      </c>
    </row>
    <row r="38" ht="13.2" spans="2:14">
      <c r="B38" s="4" t="s">
        <v>134</v>
      </c>
      <c r="C38" s="1">
        <v>200</v>
      </c>
      <c r="D38" t="s">
        <v>97</v>
      </c>
      <c r="G38" s="4" t="s">
        <v>49</v>
      </c>
      <c r="H38" s="4"/>
      <c r="I38" s="4">
        <v>0.2</v>
      </c>
      <c r="J38" s="4">
        <f t="shared" si="1"/>
        <v>0</v>
      </c>
      <c r="K38" s="4">
        <v>0</v>
      </c>
      <c r="L38" s="4">
        <v>75</v>
      </c>
      <c r="M38" s="11">
        <f t="shared" si="3"/>
        <v>0.35</v>
      </c>
      <c r="N38" s="4" t="s">
        <v>48</v>
      </c>
    </row>
    <row r="39" ht="13.2" spans="2:14">
      <c r="B39" s="4" t="s">
        <v>135</v>
      </c>
      <c r="C39" s="1">
        <v>0.027</v>
      </c>
      <c r="D39" t="s">
        <v>123</v>
      </c>
      <c r="G39" s="4" t="s">
        <v>50</v>
      </c>
      <c r="H39" s="4"/>
      <c r="I39" s="4">
        <v>0.2</v>
      </c>
      <c r="J39" s="4">
        <f t="shared" si="1"/>
        <v>0</v>
      </c>
      <c r="K39" s="4">
        <v>0</v>
      </c>
      <c r="L39" s="4">
        <v>75</v>
      </c>
      <c r="M39" s="11">
        <f t="shared" si="3"/>
        <v>0.35</v>
      </c>
      <c r="N39" s="4" t="s">
        <v>48</v>
      </c>
    </row>
    <row r="40" ht="13.2" spans="2:14">
      <c r="B40" t="s">
        <v>136</v>
      </c>
      <c r="C40" s="1">
        <v>0.27</v>
      </c>
      <c r="D40" t="s">
        <v>123</v>
      </c>
      <c r="G40" s="4" t="s">
        <v>51</v>
      </c>
      <c r="H40" s="4"/>
      <c r="I40" s="4">
        <v>1</v>
      </c>
      <c r="J40" s="4">
        <f t="shared" si="1"/>
        <v>0</v>
      </c>
      <c r="K40" s="4">
        <v>0</v>
      </c>
      <c r="L40" s="4">
        <v>25</v>
      </c>
      <c r="M40" s="11">
        <f t="shared" si="3"/>
        <v>1.25</v>
      </c>
      <c r="N40" s="4" t="s">
        <v>52</v>
      </c>
    </row>
    <row r="41" ht="13.2" spans="2:14">
      <c r="B41" t="s">
        <v>137</v>
      </c>
      <c r="C41" s="1"/>
      <c r="D41" t="s">
        <v>97</v>
      </c>
      <c r="E41" s="5"/>
      <c r="F41" s="5"/>
      <c r="G41" s="4" t="s">
        <v>53</v>
      </c>
      <c r="H41" s="4"/>
      <c r="I41" s="4">
        <v>1</v>
      </c>
      <c r="J41" s="4">
        <f t="shared" si="1"/>
        <v>0</v>
      </c>
      <c r="K41" s="4">
        <v>0</v>
      </c>
      <c r="L41" s="4">
        <v>25</v>
      </c>
      <c r="M41" s="11">
        <f t="shared" si="3"/>
        <v>1.25</v>
      </c>
      <c r="N41" s="4" t="s">
        <v>54</v>
      </c>
    </row>
    <row r="42" ht="13.2" spans="2:10">
      <c r="B42" t="s">
        <v>138</v>
      </c>
      <c r="C42" s="1">
        <v>1.66</v>
      </c>
      <c r="D42" t="s">
        <v>99</v>
      </c>
      <c r="J42" s="4">
        <f t="shared" si="1"/>
        <v>0</v>
      </c>
    </row>
    <row r="43" ht="13.2" spans="2:33">
      <c r="B43" t="s">
        <v>139</v>
      </c>
      <c r="C43" s="1">
        <v>0.02</v>
      </c>
      <c r="D43" t="s">
        <v>123</v>
      </c>
      <c r="E43" s="3"/>
      <c r="F43" s="3" t="s">
        <v>55</v>
      </c>
      <c r="G43" s="5"/>
      <c r="H43" s="3"/>
      <c r="I43" s="3">
        <v>0</v>
      </c>
      <c r="J43" s="4">
        <f t="shared" si="1"/>
        <v>0</v>
      </c>
      <c r="K43" s="5"/>
      <c r="L43" s="5"/>
      <c r="M43" s="5">
        <f>I43*(1+L43/100)</f>
        <v>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3.2" spans="2:10">
      <c r="B44" t="s">
        <v>140</v>
      </c>
      <c r="C44" s="1">
        <v>11.4</v>
      </c>
      <c r="D44" t="s">
        <v>120</v>
      </c>
      <c r="J44" s="4">
        <f t="shared" si="1"/>
        <v>0</v>
      </c>
    </row>
    <row r="45" ht="13.2" spans="3:33">
      <c r="C45" s="1"/>
      <c r="E45" s="3"/>
      <c r="F45" s="3" t="s">
        <v>56</v>
      </c>
      <c r="G45" s="5"/>
      <c r="H45" s="3"/>
      <c r="I45" s="3">
        <v>0</v>
      </c>
      <c r="J45" s="4">
        <f t="shared" si="1"/>
        <v>0</v>
      </c>
      <c r="K45" s="5"/>
      <c r="L45" s="5"/>
      <c r="M45" s="5">
        <f>I45*(1+L45/100)</f>
        <v>0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3.2" spans="3:10">
      <c r="C46" s="1"/>
      <c r="J46" s="4">
        <f t="shared" si="1"/>
        <v>0</v>
      </c>
    </row>
    <row r="47" ht="13.2" spans="3:33">
      <c r="C47" s="1"/>
      <c r="E47" s="3"/>
      <c r="F47" s="3" t="s">
        <v>57</v>
      </c>
      <c r="G47" s="5"/>
      <c r="H47" s="3"/>
      <c r="I47" s="3">
        <v>0</v>
      </c>
      <c r="J47" s="4">
        <f t="shared" si="1"/>
        <v>0</v>
      </c>
      <c r="K47" s="5"/>
      <c r="L47" s="5"/>
      <c r="M47" s="5">
        <f>I47*(1+L47/100)</f>
        <v>0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3.2" spans="3:10">
      <c r="C48" s="1"/>
      <c r="J48" s="4">
        <f t="shared" si="1"/>
        <v>0</v>
      </c>
    </row>
    <row r="49" ht="13.2" spans="1:33">
      <c r="A49" s="5"/>
      <c r="C49" s="1"/>
      <c r="E49" s="3"/>
      <c r="F49" s="3" t="s">
        <v>58</v>
      </c>
      <c r="G49" s="5"/>
      <c r="H49" s="5"/>
      <c r="I49" s="5">
        <f>SUM(I50:I56)</f>
        <v>1.8</v>
      </c>
      <c r="J49" s="4">
        <f t="shared" si="1"/>
        <v>0</v>
      </c>
      <c r="K49" s="5"/>
      <c r="L49" s="5"/>
      <c r="M49" s="5">
        <f>SUM(M50:M56)</f>
        <v>3.08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3.2" spans="3:13">
      <c r="C50" s="1"/>
      <c r="G50" s="4" t="s">
        <v>59</v>
      </c>
      <c r="H50" s="4"/>
      <c r="I50" s="4">
        <v>0.1</v>
      </c>
      <c r="J50" s="4">
        <f t="shared" si="1"/>
        <v>0</v>
      </c>
      <c r="K50" s="4">
        <v>0</v>
      </c>
      <c r="L50" s="4">
        <v>35</v>
      </c>
      <c r="M50" s="11">
        <f t="shared" ref="M50:M56" si="4">I50*(1+L50/100)</f>
        <v>0.135</v>
      </c>
    </row>
    <row r="51" ht="13.2" spans="1:13">
      <c r="A51" s="3"/>
      <c r="C51" s="6"/>
      <c r="D51" s="4"/>
      <c r="G51" s="4" t="s">
        <v>60</v>
      </c>
      <c r="H51" s="4"/>
      <c r="I51" s="4">
        <v>0.1</v>
      </c>
      <c r="J51" s="4">
        <f t="shared" si="1"/>
        <v>0</v>
      </c>
      <c r="K51" s="4">
        <v>0</v>
      </c>
      <c r="L51" s="4">
        <v>35</v>
      </c>
      <c r="M51" s="11">
        <f t="shared" si="4"/>
        <v>0.135</v>
      </c>
    </row>
    <row r="52" ht="13.2" spans="2:13">
      <c r="B52" s="4"/>
      <c r="C52" s="1"/>
      <c r="G52" s="4" t="s">
        <v>61</v>
      </c>
      <c r="H52" s="4"/>
      <c r="I52" s="4">
        <v>0.1</v>
      </c>
      <c r="J52" s="4">
        <f t="shared" si="1"/>
        <v>0</v>
      </c>
      <c r="K52" s="4">
        <v>0</v>
      </c>
      <c r="L52" s="4">
        <v>35</v>
      </c>
      <c r="M52" s="11">
        <f t="shared" si="4"/>
        <v>0.135</v>
      </c>
    </row>
    <row r="53" ht="13.2" spans="1:13">
      <c r="A53" s="3"/>
      <c r="C53" s="6"/>
      <c r="D53" s="4"/>
      <c r="G53" s="4" t="s">
        <v>62</v>
      </c>
      <c r="H53" s="4"/>
      <c r="I53" s="4">
        <v>0.1</v>
      </c>
      <c r="J53" s="4">
        <f t="shared" si="1"/>
        <v>0</v>
      </c>
      <c r="K53" s="4">
        <v>0</v>
      </c>
      <c r="L53" s="4">
        <v>35</v>
      </c>
      <c r="M53" s="11">
        <f t="shared" si="4"/>
        <v>0.135</v>
      </c>
    </row>
    <row r="54" ht="13.2" spans="2:13">
      <c r="B54" s="4"/>
      <c r="C54" s="1"/>
      <c r="G54" s="4" t="s">
        <v>63</v>
      </c>
      <c r="H54" s="4"/>
      <c r="I54" s="4">
        <v>0.3</v>
      </c>
      <c r="J54" s="4">
        <f t="shared" si="1"/>
        <v>0</v>
      </c>
      <c r="K54" s="4">
        <v>0</v>
      </c>
      <c r="L54" s="4">
        <v>35</v>
      </c>
      <c r="M54" s="11">
        <f t="shared" si="4"/>
        <v>0.405</v>
      </c>
    </row>
    <row r="55" ht="13.2" spans="1:13">
      <c r="A55" s="3"/>
      <c r="C55" s="6"/>
      <c r="D55" s="4"/>
      <c r="G55" s="4" t="s">
        <v>64</v>
      </c>
      <c r="H55" s="4"/>
      <c r="I55" s="4">
        <v>0.1</v>
      </c>
      <c r="J55" s="4">
        <f t="shared" si="1"/>
        <v>0</v>
      </c>
      <c r="K55" s="4">
        <v>0</v>
      </c>
      <c r="L55" s="4">
        <v>35</v>
      </c>
      <c r="M55" s="11">
        <f t="shared" si="4"/>
        <v>0.135</v>
      </c>
    </row>
    <row r="56" ht="13.2" spans="2:13">
      <c r="B56" s="4"/>
      <c r="C56" s="1"/>
      <c r="G56" s="4" t="s">
        <v>65</v>
      </c>
      <c r="H56" s="4"/>
      <c r="I56" s="4">
        <v>1</v>
      </c>
      <c r="J56" s="4">
        <f t="shared" si="1"/>
        <v>0</v>
      </c>
      <c r="K56" s="4">
        <v>3</v>
      </c>
      <c r="L56" s="4">
        <v>100</v>
      </c>
      <c r="M56" s="11">
        <f t="shared" si="4"/>
        <v>2</v>
      </c>
    </row>
    <row r="57" ht="13.2" spans="1:10">
      <c r="A57" s="3"/>
      <c r="C57" s="6"/>
      <c r="D57" s="4"/>
      <c r="J57" s="4">
        <f t="shared" si="1"/>
        <v>0</v>
      </c>
    </row>
    <row r="58" ht="13.2" spans="2:33">
      <c r="B58" s="4"/>
      <c r="C58" s="1"/>
      <c r="E58" s="3"/>
      <c r="F58" s="3" t="s">
        <v>66</v>
      </c>
      <c r="G58" s="5"/>
      <c r="H58" s="3"/>
      <c r="I58" s="3">
        <v>0</v>
      </c>
      <c r="J58" s="4">
        <f t="shared" si="1"/>
        <v>0</v>
      </c>
      <c r="K58" s="5"/>
      <c r="L58" s="5"/>
      <c r="M58" s="5">
        <f>I58*(1+L58/100)</f>
        <v>0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3.2" spans="3:10">
      <c r="C59" s="1"/>
      <c r="J59" s="4">
        <f t="shared" si="1"/>
        <v>0</v>
      </c>
    </row>
    <row r="60" ht="13.2" spans="3:13">
      <c r="C60" s="1"/>
      <c r="E60" s="3"/>
      <c r="F60" s="3" t="s">
        <v>67</v>
      </c>
      <c r="H60" s="5"/>
      <c r="I60" s="10">
        <f>SUM(I61:I66)</f>
        <v>223.721590909091</v>
      </c>
      <c r="J60" s="4">
        <f t="shared" si="1"/>
        <v>0</v>
      </c>
      <c r="M60" s="5">
        <f>SUM(M61:M66)</f>
        <v>246.09375</v>
      </c>
    </row>
    <row r="61" ht="13.2" spans="3:13">
      <c r="C61" s="1"/>
      <c r="G61" s="4" t="s">
        <v>68</v>
      </c>
      <c r="H61" s="4"/>
      <c r="I61" s="6">
        <f>C30</f>
        <v>47.3484848484849</v>
      </c>
      <c r="J61" s="4">
        <f t="shared" si="1"/>
        <v>0</v>
      </c>
      <c r="L61" s="4">
        <v>10</v>
      </c>
      <c r="M61" s="11">
        <f t="shared" ref="M61:M66" si="5">I61*(1+L61/100)</f>
        <v>52.0833333333333</v>
      </c>
    </row>
    <row r="62" ht="13.2" spans="3:13">
      <c r="C62" s="1"/>
      <c r="G62" s="4" t="s">
        <v>69</v>
      </c>
      <c r="H62" s="4"/>
      <c r="I62" s="6">
        <f>C36</f>
        <v>2.36742424242424</v>
      </c>
      <c r="J62" s="4">
        <f t="shared" si="1"/>
        <v>0</v>
      </c>
      <c r="L62" s="4">
        <v>10</v>
      </c>
      <c r="M62" s="11">
        <f t="shared" si="5"/>
        <v>2.60416666666667</v>
      </c>
    </row>
    <row r="63" ht="13.2" spans="3:13">
      <c r="C63" s="1"/>
      <c r="G63" s="4" t="s">
        <v>141</v>
      </c>
      <c r="H63" s="4"/>
      <c r="I63" s="6">
        <f>C22</f>
        <v>165.719696969697</v>
      </c>
      <c r="J63" s="4">
        <f t="shared" si="1"/>
        <v>0</v>
      </c>
      <c r="L63" s="4">
        <v>10</v>
      </c>
      <c r="M63" s="11">
        <f t="shared" si="5"/>
        <v>182.291666666667</v>
      </c>
    </row>
    <row r="64" ht="13.2" spans="3:13">
      <c r="C64" s="1"/>
      <c r="G64" s="4" t="s">
        <v>142</v>
      </c>
      <c r="H64" s="4"/>
      <c r="I64" s="6">
        <f>C28</f>
        <v>8.28598484848485</v>
      </c>
      <c r="J64" s="4">
        <f t="shared" si="1"/>
        <v>0</v>
      </c>
      <c r="L64" s="4">
        <v>10</v>
      </c>
      <c r="M64" s="11">
        <f t="shared" si="5"/>
        <v>9.11458333333334</v>
      </c>
    </row>
    <row r="65" ht="13.2" spans="3:13">
      <c r="C65" s="1"/>
      <c r="G65" s="4" t="s">
        <v>72</v>
      </c>
      <c r="J65" s="4">
        <f t="shared" si="1"/>
        <v>0</v>
      </c>
      <c r="L65" s="4">
        <v>10</v>
      </c>
      <c r="M65" s="11">
        <f t="shared" si="5"/>
        <v>0</v>
      </c>
    </row>
    <row r="66" ht="13.2" spans="1:13">
      <c r="A66" s="3"/>
      <c r="C66" s="6"/>
      <c r="D66" s="4"/>
      <c r="G66" s="4" t="s">
        <v>73</v>
      </c>
      <c r="J66" s="4">
        <f t="shared" si="1"/>
        <v>0</v>
      </c>
      <c r="L66" s="4">
        <v>50</v>
      </c>
      <c r="M66" s="11">
        <f t="shared" si="5"/>
        <v>0</v>
      </c>
    </row>
    <row r="67" ht="13.2" spans="2:10">
      <c r="B67" s="4"/>
      <c r="C67" s="1"/>
      <c r="J67" s="4">
        <f t="shared" si="1"/>
        <v>0</v>
      </c>
    </row>
    <row r="68" ht="13.2" spans="1:33">
      <c r="A68" s="3"/>
      <c r="C68" s="6"/>
      <c r="D68" s="4"/>
      <c r="E68" s="3"/>
      <c r="F68" s="3" t="s">
        <v>74</v>
      </c>
      <c r="G68" s="5"/>
      <c r="H68" s="5"/>
      <c r="I68" s="5">
        <f>SUM(I69:I72)</f>
        <v>0</v>
      </c>
      <c r="J68" s="4">
        <f t="shared" si="1"/>
        <v>0</v>
      </c>
      <c r="K68" s="5"/>
      <c r="L68" s="5"/>
      <c r="M68" s="5">
        <f>SUM(M69:M72)</f>
        <v>0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3.2" spans="2:13">
      <c r="B69" s="4"/>
      <c r="C69" s="1"/>
      <c r="G69" s="4" t="s">
        <v>75</v>
      </c>
      <c r="J69" s="4">
        <f t="shared" si="1"/>
        <v>0</v>
      </c>
      <c r="L69" s="4">
        <v>25</v>
      </c>
      <c r="M69" s="11">
        <f t="shared" ref="M69:M72" si="6">I69*(1+L69/100)</f>
        <v>0</v>
      </c>
    </row>
    <row r="70" ht="13.2" spans="3:13">
      <c r="C70" s="1"/>
      <c r="G70" s="4" t="s">
        <v>76</v>
      </c>
      <c r="J70" s="4">
        <f t="shared" si="1"/>
        <v>0</v>
      </c>
      <c r="L70" s="4">
        <v>25</v>
      </c>
      <c r="M70" s="11">
        <f t="shared" si="6"/>
        <v>0</v>
      </c>
    </row>
    <row r="71" ht="13.2" spans="3:13">
      <c r="C71" s="1"/>
      <c r="G71" s="4" t="s">
        <v>77</v>
      </c>
      <c r="J71" s="4">
        <f t="shared" si="1"/>
        <v>0</v>
      </c>
      <c r="L71" s="4">
        <v>50</v>
      </c>
      <c r="M71" s="11">
        <f t="shared" si="6"/>
        <v>0</v>
      </c>
    </row>
    <row r="72" ht="13.2" spans="3:13">
      <c r="C72" s="1"/>
      <c r="G72" s="4" t="s">
        <v>78</v>
      </c>
      <c r="J72" s="4">
        <f t="shared" si="1"/>
        <v>0</v>
      </c>
      <c r="L72" s="4">
        <v>50</v>
      </c>
      <c r="M72" s="11">
        <f t="shared" si="6"/>
        <v>0</v>
      </c>
    </row>
    <row r="73" ht="13.2" spans="3:10">
      <c r="C73" s="1"/>
      <c r="J73" s="4">
        <f t="shared" si="1"/>
        <v>0</v>
      </c>
    </row>
    <row r="74" ht="13.2" spans="3:13">
      <c r="C74" s="1"/>
      <c r="E74" s="3"/>
      <c r="F74" s="3" t="s">
        <v>79</v>
      </c>
      <c r="H74" s="5"/>
      <c r="I74" s="5">
        <f>SUM(I75:I78)</f>
        <v>1.5</v>
      </c>
      <c r="J74" s="4">
        <f t="shared" si="1"/>
        <v>0</v>
      </c>
      <c r="M74" s="5">
        <f>SUM(M75:M78)</f>
        <v>2.0625</v>
      </c>
    </row>
    <row r="75" ht="13.2" spans="3:13">
      <c r="C75" s="1"/>
      <c r="G75" s="4" t="s">
        <v>80</v>
      </c>
      <c r="H75" s="4"/>
      <c r="I75" s="4">
        <v>0.25</v>
      </c>
      <c r="J75" s="4">
        <f t="shared" si="1"/>
        <v>0</v>
      </c>
      <c r="L75" s="4">
        <v>100</v>
      </c>
      <c r="M75" s="11">
        <f t="shared" ref="M75:M78" si="7">I75*(1+L75/100)</f>
        <v>0.5</v>
      </c>
    </row>
    <row r="76" ht="13.2" spans="1:13">
      <c r="A76" s="3"/>
      <c r="C76" s="6"/>
      <c r="D76" s="4"/>
      <c r="G76" s="4" t="s">
        <v>81</v>
      </c>
      <c r="H76" s="4"/>
      <c r="I76" s="4">
        <v>0.5</v>
      </c>
      <c r="J76" s="4">
        <f t="shared" si="1"/>
        <v>0</v>
      </c>
      <c r="L76" s="4">
        <v>25</v>
      </c>
      <c r="M76" s="11">
        <f t="shared" si="7"/>
        <v>0.625</v>
      </c>
    </row>
    <row r="77" ht="13.2" spans="2:13">
      <c r="B77" s="4"/>
      <c r="C77" s="1"/>
      <c r="G77" s="4" t="s">
        <v>15</v>
      </c>
      <c r="H77" s="4"/>
      <c r="I77" s="4">
        <v>0.5</v>
      </c>
      <c r="J77" s="4">
        <f t="shared" si="1"/>
        <v>0</v>
      </c>
      <c r="L77" s="4">
        <v>25</v>
      </c>
      <c r="M77" s="11">
        <f t="shared" si="7"/>
        <v>0.625</v>
      </c>
    </row>
    <row r="78" ht="13.2" spans="3:13">
      <c r="C78" s="1"/>
      <c r="G78" s="4" t="s">
        <v>82</v>
      </c>
      <c r="H78" s="4"/>
      <c r="I78" s="4">
        <v>0.25</v>
      </c>
      <c r="J78" s="4">
        <f t="shared" si="1"/>
        <v>0</v>
      </c>
      <c r="L78" s="4">
        <v>25</v>
      </c>
      <c r="M78" s="11">
        <f t="shared" si="7"/>
        <v>0.3125</v>
      </c>
    </row>
    <row r="79" ht="13.2" spans="3:10">
      <c r="C79" s="1"/>
      <c r="J79" s="4">
        <f t="shared" si="1"/>
        <v>0</v>
      </c>
    </row>
    <row r="80" ht="13.2" spans="3:33">
      <c r="C80" s="1"/>
      <c r="E80" s="3"/>
      <c r="F80" s="3" t="s">
        <v>83</v>
      </c>
      <c r="G80" s="5"/>
      <c r="H80" s="5"/>
      <c r="I80" s="5">
        <f>SUM(I81:I82)</f>
        <v>0</v>
      </c>
      <c r="J80" s="4">
        <f t="shared" si="1"/>
        <v>0</v>
      </c>
      <c r="K80" s="5"/>
      <c r="L80" s="5"/>
      <c r="M80" s="5">
        <f>SUM(M81:M82)</f>
        <v>0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3.2" spans="3:13">
      <c r="C81" s="1"/>
      <c r="G81" s="4" t="s">
        <v>84</v>
      </c>
      <c r="J81" s="4">
        <f t="shared" si="1"/>
        <v>0</v>
      </c>
      <c r="L81" s="4">
        <v>25</v>
      </c>
      <c r="M81" s="11">
        <f t="shared" ref="M81:M82" si="8">I81*(1+L81/100)</f>
        <v>0</v>
      </c>
    </row>
    <row r="82" ht="13.2" spans="1:13">
      <c r="A82" s="3"/>
      <c r="C82" s="6"/>
      <c r="D82" s="4"/>
      <c r="G82" s="4" t="s">
        <v>85</v>
      </c>
      <c r="J82" s="4">
        <f t="shared" si="1"/>
        <v>0</v>
      </c>
      <c r="L82" s="4">
        <v>25</v>
      </c>
      <c r="M82" s="11">
        <f t="shared" si="8"/>
        <v>0</v>
      </c>
    </row>
    <row r="83" ht="13.2" spans="2:10">
      <c r="B83" s="4"/>
      <c r="C83" s="1"/>
      <c r="J83" s="4">
        <f t="shared" si="1"/>
        <v>0</v>
      </c>
    </row>
    <row r="84" ht="13.2" spans="3:13">
      <c r="C84" s="1"/>
      <c r="E84" s="3"/>
      <c r="F84" s="3" t="s">
        <v>86</v>
      </c>
      <c r="H84" s="5"/>
      <c r="I84" s="5">
        <f>SUM(I85:I88)</f>
        <v>30</v>
      </c>
      <c r="J84" s="4">
        <f t="shared" si="1"/>
        <v>0</v>
      </c>
      <c r="M84" s="5">
        <f>SUM(M85:M88)</f>
        <v>33</v>
      </c>
    </row>
    <row r="85" ht="13.2" spans="3:13">
      <c r="C85" s="1"/>
      <c r="G85" s="4" t="s">
        <v>86</v>
      </c>
      <c r="H85" s="4">
        <v>6.786</v>
      </c>
      <c r="I85" s="4">
        <v>30</v>
      </c>
      <c r="J85" s="4">
        <f t="shared" si="1"/>
        <v>203.58</v>
      </c>
      <c r="L85" s="4">
        <v>10</v>
      </c>
      <c r="M85" s="11">
        <f>I85*(1+L85/100)</f>
        <v>33</v>
      </c>
    </row>
    <row r="86" ht="13.2" spans="3:3">
      <c r="C86" s="1"/>
    </row>
    <row r="87" ht="13.2" spans="3:3">
      <c r="C87" s="1"/>
    </row>
    <row r="88" ht="13.2" spans="1:4">
      <c r="A88" s="3"/>
      <c r="C88" s="6"/>
      <c r="D88" s="4"/>
    </row>
    <row r="89" ht="13.2" spans="2:3">
      <c r="B89" s="4"/>
      <c r="C89" s="1"/>
    </row>
    <row r="90" ht="13.2" spans="3:3">
      <c r="C90" s="1"/>
    </row>
    <row r="91" ht="13.2" spans="3:3">
      <c r="C91" s="1"/>
    </row>
    <row r="92" ht="13.2" spans="1:4">
      <c r="A92" s="3"/>
      <c r="C92" s="6"/>
      <c r="D92" s="4"/>
    </row>
    <row r="93" ht="13.2" spans="2:3">
      <c r="B93" s="4"/>
      <c r="C93" s="1"/>
    </row>
    <row r="94" ht="13.2" spans="3:3">
      <c r="C94" s="1"/>
    </row>
    <row r="95" ht="13.2" spans="3:3">
      <c r="C95" s="1"/>
    </row>
    <row r="96" ht="13.2" spans="3:3">
      <c r="C96" s="1"/>
    </row>
    <row r="97" ht="13.2" spans="3:3">
      <c r="C97" s="1"/>
    </row>
    <row r="98" ht="13.2" spans="3:3">
      <c r="C98" s="1"/>
    </row>
    <row r="99" ht="13.2" spans="3:3">
      <c r="C99" s="1"/>
    </row>
    <row r="100" ht="13.2" spans="3:3">
      <c r="C100" s="1"/>
    </row>
    <row r="101" ht="13.2" spans="3:3">
      <c r="C101" s="1"/>
    </row>
    <row r="102" ht="13.2" spans="3:3">
      <c r="C102" s="1"/>
    </row>
    <row r="103" ht="13.2" spans="3:3">
      <c r="C103" s="1"/>
    </row>
    <row r="104" ht="13.2" spans="3:3">
      <c r="C104" s="1"/>
    </row>
    <row r="105" ht="13.2" spans="3:3">
      <c r="C105" s="1"/>
    </row>
    <row r="106" ht="13.2" spans="3:3">
      <c r="C106" s="1"/>
    </row>
    <row r="107" ht="13.2" spans="3:3">
      <c r="C107" s="1"/>
    </row>
    <row r="108" ht="13.2" spans="3:3">
      <c r="C108" s="1"/>
    </row>
    <row r="109" ht="13.2" spans="3:3">
      <c r="C109" s="1"/>
    </row>
    <row r="110" ht="13.2" spans="3:3">
      <c r="C110" s="1"/>
    </row>
    <row r="111" ht="13.2" spans="3:3">
      <c r="C111" s="1"/>
    </row>
    <row r="112" ht="13.2" spans="3:3">
      <c r="C112" s="1"/>
    </row>
    <row r="113" ht="13.2" spans="3:3">
      <c r="C113" s="1"/>
    </row>
    <row r="114" ht="13.2" spans="3:3">
      <c r="C114" s="1"/>
    </row>
    <row r="115" ht="13.2" spans="3:3">
      <c r="C115" s="1"/>
    </row>
    <row r="116" ht="13.2" spans="3:3">
      <c r="C116" s="1"/>
    </row>
    <row r="117" ht="13.2" spans="3:3">
      <c r="C117" s="1"/>
    </row>
    <row r="118" ht="13.2" spans="3:3">
      <c r="C118" s="1"/>
    </row>
    <row r="119" ht="13.2" spans="3:3">
      <c r="C119" s="1"/>
    </row>
    <row r="120" ht="13.2" spans="3:3">
      <c r="C120" s="1"/>
    </row>
    <row r="121" ht="13.2" spans="3:3">
      <c r="C121" s="1"/>
    </row>
    <row r="122" ht="13.2" spans="3:3">
      <c r="C122" s="1"/>
    </row>
    <row r="123" ht="13.2" spans="3:3">
      <c r="C123" s="1"/>
    </row>
    <row r="124" ht="13.2" spans="3:3">
      <c r="C124" s="1"/>
    </row>
    <row r="125" ht="13.2" spans="3:3">
      <c r="C125" s="1"/>
    </row>
    <row r="126" ht="13.2" spans="3:3">
      <c r="C126" s="1"/>
    </row>
    <row r="127" ht="13.2" spans="3:3">
      <c r="C127" s="1"/>
    </row>
    <row r="128" ht="13.2" spans="3:3">
      <c r="C128" s="1"/>
    </row>
    <row r="129" ht="13.2" spans="3:3">
      <c r="C129" s="1"/>
    </row>
    <row r="130" ht="13.2" spans="3:3">
      <c r="C130" s="1"/>
    </row>
    <row r="131" ht="13.2" spans="3:3">
      <c r="C131" s="1"/>
    </row>
    <row r="132" ht="13.2" spans="3:3">
      <c r="C132" s="1"/>
    </row>
    <row r="133" ht="13.2" spans="3:3">
      <c r="C133" s="1"/>
    </row>
    <row r="134" ht="13.2" spans="3:3">
      <c r="C134" s="1"/>
    </row>
    <row r="135" ht="13.2" spans="3:3">
      <c r="C135" s="1"/>
    </row>
    <row r="136" ht="13.2" spans="3:3">
      <c r="C136" s="1"/>
    </row>
    <row r="137" ht="13.2" spans="3:3">
      <c r="C137" s="1"/>
    </row>
    <row r="138" ht="13.2" spans="3:3">
      <c r="C138" s="1"/>
    </row>
    <row r="139" ht="13.2" spans="3:3">
      <c r="C139" s="1"/>
    </row>
    <row r="140" ht="13.2" spans="3:3">
      <c r="C140" s="1"/>
    </row>
    <row r="141" ht="13.2" spans="3:3">
      <c r="C141" s="1"/>
    </row>
    <row r="142" ht="13.2" spans="3:3">
      <c r="C142" s="1"/>
    </row>
    <row r="143" ht="13.2" spans="3:3">
      <c r="C143" s="1"/>
    </row>
    <row r="144" ht="13.2" spans="3:3">
      <c r="C144" s="1"/>
    </row>
    <row r="145" ht="13.2" spans="3:3">
      <c r="C145" s="1"/>
    </row>
    <row r="146" ht="13.2" spans="3:3">
      <c r="C146" s="1"/>
    </row>
    <row r="147" ht="13.2" spans="3:3">
      <c r="C147" s="1"/>
    </row>
    <row r="148" ht="13.2" spans="3:3">
      <c r="C148" s="1"/>
    </row>
    <row r="149" ht="13.2" spans="3:3">
      <c r="C149" s="1"/>
    </row>
    <row r="150" ht="13.2" spans="3:3">
      <c r="C150" s="1"/>
    </row>
    <row r="151" ht="13.2" spans="3:3">
      <c r="C151" s="1"/>
    </row>
    <row r="152" ht="13.2" spans="3:3">
      <c r="C152" s="1"/>
    </row>
    <row r="153" ht="13.2" spans="3:3">
      <c r="C153" s="1"/>
    </row>
    <row r="154" ht="13.2" spans="3:3">
      <c r="C154" s="1"/>
    </row>
    <row r="155" ht="13.2" spans="3:3">
      <c r="C155" s="1"/>
    </row>
    <row r="156" ht="13.2" spans="3:3">
      <c r="C156" s="1"/>
    </row>
    <row r="157" ht="13.2" spans="3:3">
      <c r="C157" s="1"/>
    </row>
    <row r="158" ht="13.2" spans="3:3">
      <c r="C158" s="1"/>
    </row>
    <row r="159" ht="13.2" spans="3:3">
      <c r="C159" s="1"/>
    </row>
    <row r="160" ht="13.2" spans="3:3">
      <c r="C160" s="1"/>
    </row>
    <row r="161" ht="13.2" spans="3:3">
      <c r="C161" s="1"/>
    </row>
    <row r="162" ht="13.2" spans="3:3">
      <c r="C162" s="1"/>
    </row>
    <row r="163" ht="13.2" spans="3:3">
      <c r="C163" s="1"/>
    </row>
    <row r="164" ht="13.2" spans="3:3">
      <c r="C164" s="1"/>
    </row>
    <row r="165" ht="13.2" spans="3:3">
      <c r="C165" s="1"/>
    </row>
    <row r="166" ht="13.2" spans="3:3">
      <c r="C166" s="1"/>
    </row>
    <row r="167" ht="13.2" spans="3:3">
      <c r="C167" s="1"/>
    </row>
    <row r="168" ht="13.2" spans="3:3">
      <c r="C168" s="1"/>
    </row>
    <row r="169" ht="13.2" spans="3:3">
      <c r="C169" s="1"/>
    </row>
    <row r="170" ht="13.2" spans="3:3">
      <c r="C170" s="1"/>
    </row>
    <row r="171" ht="13.2" spans="3:3">
      <c r="C171" s="1"/>
    </row>
    <row r="172" ht="13.2" spans="3:3">
      <c r="C172" s="1"/>
    </row>
    <row r="173" ht="13.2" spans="3:3">
      <c r="C173" s="1"/>
    </row>
    <row r="174" ht="13.2" spans="3:3">
      <c r="C174" s="1"/>
    </row>
    <row r="175" ht="13.2" spans="3:3">
      <c r="C175" s="1"/>
    </row>
    <row r="176" ht="13.2" spans="3:3">
      <c r="C176" s="1"/>
    </row>
    <row r="177" ht="13.2" spans="3:3">
      <c r="C177" s="1"/>
    </row>
    <row r="178" ht="13.2" spans="3:3">
      <c r="C178" s="1"/>
    </row>
    <row r="179" ht="13.2" spans="3:3">
      <c r="C179" s="1"/>
    </row>
    <row r="180" ht="13.2" spans="3:3">
      <c r="C180" s="1"/>
    </row>
    <row r="181" ht="13.2" spans="3:3">
      <c r="C181" s="1"/>
    </row>
    <row r="182" ht="13.2" spans="3:3">
      <c r="C182" s="1"/>
    </row>
    <row r="183" ht="13.2" spans="3:3">
      <c r="C183" s="1"/>
    </row>
    <row r="184" ht="13.2" spans="3:3">
      <c r="C184" s="1"/>
    </row>
    <row r="185" ht="13.2" spans="3:3">
      <c r="C185" s="1"/>
    </row>
    <row r="186" ht="13.2" spans="3:3">
      <c r="C186" s="1"/>
    </row>
    <row r="187" ht="13.2" spans="3:3">
      <c r="C187" s="1"/>
    </row>
    <row r="188" ht="13.2" spans="3:3">
      <c r="C188" s="1"/>
    </row>
    <row r="189" ht="13.2" spans="3:3">
      <c r="C189" s="1"/>
    </row>
    <row r="190" ht="13.2" spans="3:3">
      <c r="C190" s="1"/>
    </row>
    <row r="191" ht="13.2" spans="3:3">
      <c r="C191" s="1"/>
    </row>
    <row r="192" ht="13.2" spans="3:3">
      <c r="C192" s="1"/>
    </row>
    <row r="193" ht="13.2" spans="3:3">
      <c r="C193" s="1"/>
    </row>
    <row r="194" ht="13.2" spans="3:3">
      <c r="C194" s="1"/>
    </row>
    <row r="195" ht="13.2" spans="3:3">
      <c r="C195" s="1"/>
    </row>
    <row r="196" ht="13.2" spans="3:3">
      <c r="C196" s="1"/>
    </row>
    <row r="197" ht="13.2" spans="3:3">
      <c r="C197" s="1"/>
    </row>
    <row r="198" ht="13.2" spans="3:3">
      <c r="C198" s="1"/>
    </row>
    <row r="199" ht="13.2" spans="3:3">
      <c r="C199" s="1"/>
    </row>
    <row r="200" ht="13.2" spans="3:3">
      <c r="C200" s="1"/>
    </row>
    <row r="201" ht="13.2" spans="3:3">
      <c r="C201" s="1"/>
    </row>
    <row r="202" ht="13.2" spans="3:3">
      <c r="C202" s="1"/>
    </row>
    <row r="203" ht="13.2" spans="3:3">
      <c r="C203" s="1"/>
    </row>
    <row r="204" ht="13.2" spans="3:3">
      <c r="C204" s="1"/>
    </row>
    <row r="205" ht="13.2" spans="3:3">
      <c r="C205" s="1"/>
    </row>
    <row r="206" ht="13.2" spans="3:3">
      <c r="C206" s="1"/>
    </row>
    <row r="207" ht="13.2" spans="3:3">
      <c r="C207" s="1"/>
    </row>
    <row r="208" ht="13.2" spans="3:3">
      <c r="C208" s="1"/>
    </row>
    <row r="209" ht="13.2" spans="3:3">
      <c r="C209" s="1"/>
    </row>
    <row r="210" ht="13.2" spans="3:3">
      <c r="C210" s="1"/>
    </row>
    <row r="211" ht="13.2" spans="3:3">
      <c r="C211" s="1"/>
    </row>
    <row r="212" ht="13.2" spans="3:3">
      <c r="C212" s="1"/>
    </row>
    <row r="213" ht="13.2" spans="3:3">
      <c r="C213" s="1"/>
    </row>
    <row r="214" ht="13.2" spans="3:3">
      <c r="C214" s="1"/>
    </row>
    <row r="215" ht="13.2" spans="3:3">
      <c r="C215" s="1"/>
    </row>
    <row r="216" ht="13.2" spans="3:3">
      <c r="C216" s="1"/>
    </row>
    <row r="217" ht="13.2" spans="3:3">
      <c r="C217" s="1"/>
    </row>
    <row r="218" ht="13.2" spans="3:3">
      <c r="C218" s="1"/>
    </row>
    <row r="219" ht="13.2" spans="3:3">
      <c r="C219" s="1"/>
    </row>
    <row r="220" ht="13.2" spans="3:3">
      <c r="C220" s="1"/>
    </row>
    <row r="221" ht="13.2" spans="3:3">
      <c r="C221" s="1"/>
    </row>
    <row r="222" ht="13.2" spans="3:3">
      <c r="C222" s="1"/>
    </row>
    <row r="223" ht="13.2" spans="3:3">
      <c r="C223" s="1"/>
    </row>
    <row r="224" ht="13.2" spans="3:3">
      <c r="C224" s="1"/>
    </row>
    <row r="225" ht="13.2" spans="3:3">
      <c r="C225" s="1"/>
    </row>
    <row r="226" ht="13.2" spans="3:3">
      <c r="C226" s="1"/>
    </row>
    <row r="227" ht="13.2" spans="3:3">
      <c r="C227" s="1"/>
    </row>
    <row r="228" ht="13.2" spans="3:3">
      <c r="C228" s="1"/>
    </row>
    <row r="229" ht="13.2" spans="3:3">
      <c r="C229" s="1"/>
    </row>
    <row r="230" ht="13.2" spans="3:3">
      <c r="C230" s="1"/>
    </row>
    <row r="231" ht="13.2" spans="3:3">
      <c r="C231" s="1"/>
    </row>
    <row r="232" ht="13.2" spans="3:3">
      <c r="C232" s="1"/>
    </row>
    <row r="233" ht="13.2" spans="3:3">
      <c r="C233" s="1"/>
    </row>
    <row r="234" ht="13.2" spans="3:3">
      <c r="C234" s="1"/>
    </row>
    <row r="235" ht="13.2" spans="3:3">
      <c r="C235" s="1"/>
    </row>
    <row r="236" ht="13.2" spans="3:3">
      <c r="C236" s="1"/>
    </row>
    <row r="237" ht="13.2" spans="3:3">
      <c r="C237" s="1"/>
    </row>
    <row r="238" ht="13.2" spans="3:3">
      <c r="C238" s="1"/>
    </row>
    <row r="239" ht="13.2" spans="3:3">
      <c r="C239" s="1"/>
    </row>
    <row r="240" ht="13.2" spans="3:3">
      <c r="C240" s="1"/>
    </row>
    <row r="241" ht="13.2" spans="3:3">
      <c r="C241" s="1"/>
    </row>
    <row r="242" ht="13.2" spans="3:3">
      <c r="C242" s="1"/>
    </row>
    <row r="243" ht="13.2" spans="3:3">
      <c r="C243" s="1"/>
    </row>
    <row r="244" ht="13.2" spans="3:3">
      <c r="C244" s="1"/>
    </row>
    <row r="245" ht="13.2" spans="3:3">
      <c r="C245" s="1"/>
    </row>
    <row r="246" ht="13.2" spans="3:3">
      <c r="C246" s="1"/>
    </row>
    <row r="247" ht="13.2" spans="3:3">
      <c r="C247" s="1"/>
    </row>
    <row r="248" ht="13.2" spans="3:3">
      <c r="C248" s="1"/>
    </row>
    <row r="249" ht="13.2" spans="3:3">
      <c r="C249" s="1"/>
    </row>
    <row r="250" ht="13.2" spans="3:3">
      <c r="C250" s="1"/>
    </row>
    <row r="251" ht="13.2" spans="3:3">
      <c r="C251" s="1"/>
    </row>
    <row r="252" ht="13.2" spans="3:3">
      <c r="C252" s="1"/>
    </row>
    <row r="253" ht="13.2" spans="3:3">
      <c r="C253" s="1"/>
    </row>
    <row r="254" ht="13.2" spans="3:3">
      <c r="C254" s="1"/>
    </row>
    <row r="255" ht="13.2" spans="3:3">
      <c r="C255" s="1"/>
    </row>
    <row r="256" ht="13.2" spans="3:3">
      <c r="C256" s="1"/>
    </row>
    <row r="257" ht="13.2" spans="3:3">
      <c r="C257" s="1"/>
    </row>
    <row r="258" ht="13.2" spans="3:3">
      <c r="C258" s="1"/>
    </row>
    <row r="259" ht="13.2" spans="3:3">
      <c r="C259" s="1"/>
    </row>
    <row r="260" ht="13.2" spans="3:3">
      <c r="C260" s="1"/>
    </row>
    <row r="261" ht="13.2" spans="3:3">
      <c r="C261" s="1"/>
    </row>
    <row r="262" ht="13.2" spans="3:3">
      <c r="C262" s="1"/>
    </row>
    <row r="263" ht="13.2" spans="3:3">
      <c r="C263" s="1"/>
    </row>
    <row r="264" ht="13.2" spans="3:3">
      <c r="C264" s="1"/>
    </row>
    <row r="265" ht="13.2" spans="3:3">
      <c r="C265" s="1"/>
    </row>
    <row r="266" ht="13.2" spans="3:3">
      <c r="C266" s="1"/>
    </row>
    <row r="267" ht="13.2" spans="3:3">
      <c r="C267" s="1"/>
    </row>
    <row r="268" ht="13.2" spans="3:3">
      <c r="C268" s="1"/>
    </row>
    <row r="269" ht="13.2" spans="3:3">
      <c r="C269" s="1"/>
    </row>
    <row r="270" ht="13.2" spans="3:3">
      <c r="C270" s="1"/>
    </row>
    <row r="271" ht="13.2" spans="3:3">
      <c r="C271" s="1"/>
    </row>
    <row r="272" ht="13.2" spans="3:3">
      <c r="C272" s="1"/>
    </row>
    <row r="273" ht="13.2" spans="3:3">
      <c r="C273" s="1"/>
    </row>
    <row r="274" ht="13.2" spans="3:3">
      <c r="C274" s="1"/>
    </row>
    <row r="275" ht="13.2" spans="3:3">
      <c r="C275" s="1"/>
    </row>
    <row r="276" ht="13.2" spans="3:3">
      <c r="C276" s="1"/>
    </row>
    <row r="277" ht="13.2" spans="3:3">
      <c r="C277" s="1"/>
    </row>
    <row r="278" ht="13.2" spans="3:3">
      <c r="C278" s="1"/>
    </row>
    <row r="279" ht="13.2" spans="3:3">
      <c r="C279" s="1"/>
    </row>
    <row r="280" ht="13.2" spans="3:3">
      <c r="C280" s="1"/>
    </row>
    <row r="281" ht="13.2" spans="3:3">
      <c r="C281" s="1"/>
    </row>
    <row r="282" ht="13.2" spans="3:3">
      <c r="C282" s="1"/>
    </row>
    <row r="283" ht="13.2" spans="3:3">
      <c r="C283" s="1"/>
    </row>
    <row r="284" ht="13.2" spans="3:3">
      <c r="C284" s="1"/>
    </row>
    <row r="285" ht="13.2" spans="3:3">
      <c r="C285" s="1"/>
    </row>
    <row r="286" ht="13.2" spans="3:3">
      <c r="C286" s="1"/>
    </row>
    <row r="287" ht="13.2" spans="3:3">
      <c r="C287" s="1"/>
    </row>
    <row r="288" ht="13.2" spans="3:3">
      <c r="C288" s="1"/>
    </row>
    <row r="289" ht="13.2" spans="3:3">
      <c r="C289" s="1"/>
    </row>
    <row r="290" ht="13.2" spans="3:3">
      <c r="C290" s="1"/>
    </row>
    <row r="291" ht="13.2" spans="3:3">
      <c r="C291" s="1"/>
    </row>
    <row r="292" ht="13.2" spans="3:3">
      <c r="C292" s="1"/>
    </row>
    <row r="293" ht="13.2" spans="3:3">
      <c r="C293" s="1"/>
    </row>
    <row r="294" ht="13.2" spans="3:3">
      <c r="C294" s="1"/>
    </row>
    <row r="295" ht="13.2" spans="3:3">
      <c r="C295" s="1"/>
    </row>
    <row r="296" ht="13.2" spans="3:3">
      <c r="C296" s="1"/>
    </row>
    <row r="297" ht="13.2" spans="3:3">
      <c r="C297" s="1"/>
    </row>
    <row r="298" ht="13.2" spans="3:3">
      <c r="C298" s="1"/>
    </row>
    <row r="299" ht="13.2" spans="3:3">
      <c r="C299" s="1"/>
    </row>
    <row r="300" ht="13.2" spans="3:3">
      <c r="C300" s="1"/>
    </row>
    <row r="301" ht="13.2" spans="3:3">
      <c r="C301" s="1"/>
    </row>
    <row r="302" ht="13.2" spans="3:3">
      <c r="C302" s="1"/>
    </row>
    <row r="303" ht="13.2" spans="3:3">
      <c r="C303" s="1"/>
    </row>
    <row r="304" ht="13.2" spans="3:3">
      <c r="C304" s="1"/>
    </row>
    <row r="305" ht="13.2" spans="3:3">
      <c r="C305" s="1"/>
    </row>
    <row r="306" ht="13.2" spans="3:3">
      <c r="C306" s="1"/>
    </row>
    <row r="307" ht="13.2" spans="3:3">
      <c r="C307" s="1"/>
    </row>
    <row r="308" ht="13.2" spans="3:3">
      <c r="C308" s="1"/>
    </row>
    <row r="309" ht="13.2" spans="3:3">
      <c r="C309" s="1"/>
    </row>
    <row r="310" ht="13.2" spans="3:3">
      <c r="C310" s="1"/>
    </row>
    <row r="311" ht="13.2" spans="3:3">
      <c r="C311" s="1"/>
    </row>
    <row r="312" ht="13.2" spans="3:3">
      <c r="C312" s="1"/>
    </row>
    <row r="313" ht="13.2" spans="3:3">
      <c r="C313" s="1"/>
    </row>
    <row r="314" ht="13.2" spans="3:3">
      <c r="C314" s="1"/>
    </row>
    <row r="315" ht="13.2" spans="3:3">
      <c r="C315" s="1"/>
    </row>
    <row r="316" ht="13.2" spans="3:3">
      <c r="C316" s="1"/>
    </row>
    <row r="317" ht="13.2" spans="3:3">
      <c r="C317" s="1"/>
    </row>
    <row r="318" ht="13.2" spans="3:3">
      <c r="C318" s="1"/>
    </row>
    <row r="319" ht="13.2" spans="3:3">
      <c r="C319" s="1"/>
    </row>
    <row r="320" ht="13.2" spans="3:3">
      <c r="C320" s="1"/>
    </row>
    <row r="321" ht="13.2" spans="3:3">
      <c r="C321" s="1"/>
    </row>
    <row r="322" ht="13.2" spans="3:3">
      <c r="C322" s="1"/>
    </row>
    <row r="323" ht="13.2" spans="3:3">
      <c r="C323" s="1"/>
    </row>
    <row r="324" ht="13.2" spans="3:3">
      <c r="C324" s="1"/>
    </row>
    <row r="325" ht="13.2" spans="3:3">
      <c r="C325" s="1"/>
    </row>
    <row r="326" ht="13.2" spans="3:3">
      <c r="C326" s="1"/>
    </row>
    <row r="327" ht="13.2" spans="3:3">
      <c r="C327" s="1"/>
    </row>
    <row r="328" ht="13.2" spans="3:3">
      <c r="C328" s="1"/>
    </row>
    <row r="329" ht="13.2" spans="3:3">
      <c r="C329" s="1"/>
    </row>
    <row r="330" ht="13.2" spans="3:3">
      <c r="C330" s="1"/>
    </row>
    <row r="331" ht="13.2" spans="3:3">
      <c r="C331" s="1"/>
    </row>
    <row r="332" ht="13.2" spans="3:3">
      <c r="C332" s="1"/>
    </row>
    <row r="333" ht="13.2" spans="3:3">
      <c r="C333" s="1"/>
    </row>
    <row r="334" ht="13.2" spans="3:3">
      <c r="C334" s="1"/>
    </row>
    <row r="335" ht="13.2" spans="3:3">
      <c r="C335" s="1"/>
    </row>
    <row r="336" ht="13.2" spans="3:3">
      <c r="C336" s="1"/>
    </row>
    <row r="337" ht="13.2" spans="3:3">
      <c r="C337" s="1"/>
    </row>
    <row r="338" ht="13.2" spans="3:3">
      <c r="C338" s="1"/>
    </row>
    <row r="339" ht="13.2" spans="3:3">
      <c r="C339" s="1"/>
    </row>
    <row r="340" ht="13.2" spans="3:3">
      <c r="C340" s="1"/>
    </row>
    <row r="341" ht="13.2" spans="3:3">
      <c r="C341" s="1"/>
    </row>
    <row r="342" ht="13.2" spans="3:3">
      <c r="C342" s="1"/>
    </row>
    <row r="343" ht="13.2" spans="3:3">
      <c r="C343" s="1"/>
    </row>
    <row r="344" ht="13.2" spans="3:3">
      <c r="C344" s="1"/>
    </row>
    <row r="345" ht="13.2" spans="3:3">
      <c r="C345" s="1"/>
    </row>
    <row r="346" ht="13.2" spans="3:3">
      <c r="C346" s="1"/>
    </row>
    <row r="347" ht="13.2" spans="3:3">
      <c r="C347" s="1"/>
    </row>
    <row r="348" ht="13.2" spans="3:3">
      <c r="C348" s="1"/>
    </row>
    <row r="349" ht="13.2" spans="3:3">
      <c r="C349" s="1"/>
    </row>
    <row r="350" ht="13.2" spans="3:3">
      <c r="C350" s="1"/>
    </row>
    <row r="351" ht="13.2" spans="3:3">
      <c r="C351" s="1"/>
    </row>
    <row r="352" ht="13.2" spans="3:3">
      <c r="C352" s="1"/>
    </row>
    <row r="353" ht="13.2" spans="3:3">
      <c r="C353" s="1"/>
    </row>
    <row r="354" ht="13.2" spans="3:3">
      <c r="C354" s="1"/>
    </row>
    <row r="355" ht="13.2" spans="3:3">
      <c r="C355" s="1"/>
    </row>
    <row r="356" ht="13.2" spans="3:3">
      <c r="C356" s="1"/>
    </row>
    <row r="357" ht="13.2" spans="3:3">
      <c r="C357" s="1"/>
    </row>
    <row r="358" ht="13.2" spans="3:3">
      <c r="C358" s="1"/>
    </row>
    <row r="359" ht="13.2" spans="3:3">
      <c r="C359" s="1"/>
    </row>
    <row r="360" ht="13.2" spans="3:3">
      <c r="C360" s="1"/>
    </row>
    <row r="361" ht="13.2" spans="3:3">
      <c r="C361" s="1"/>
    </row>
    <row r="362" ht="13.2" spans="3:3">
      <c r="C362" s="1"/>
    </row>
    <row r="363" ht="13.2" spans="3:3">
      <c r="C363" s="1"/>
    </row>
    <row r="364" ht="13.2" spans="3:3">
      <c r="C364" s="1"/>
    </row>
    <row r="365" ht="13.2" spans="3:3">
      <c r="C365" s="1"/>
    </row>
    <row r="366" ht="13.2" spans="3:3">
      <c r="C366" s="1"/>
    </row>
    <row r="367" ht="13.2" spans="3:3">
      <c r="C367" s="1"/>
    </row>
    <row r="368" ht="13.2" spans="3:3">
      <c r="C368" s="1"/>
    </row>
    <row r="369" ht="13.2" spans="3:3">
      <c r="C369" s="1"/>
    </row>
    <row r="370" ht="13.2" spans="3:3">
      <c r="C370" s="1"/>
    </row>
    <row r="371" ht="13.2" spans="3:3">
      <c r="C371" s="1"/>
    </row>
    <row r="372" ht="13.2" spans="3:3">
      <c r="C372" s="1"/>
    </row>
    <row r="373" ht="13.2" spans="3:3">
      <c r="C373" s="1"/>
    </row>
    <row r="374" ht="13.2" spans="3:3">
      <c r="C374" s="1"/>
    </row>
    <row r="375" ht="13.2" spans="3:3">
      <c r="C375" s="1"/>
    </row>
    <row r="376" ht="13.2" spans="3:3">
      <c r="C376" s="1"/>
    </row>
    <row r="377" ht="13.2" spans="3:3">
      <c r="C377" s="1"/>
    </row>
    <row r="378" ht="13.2" spans="3:3">
      <c r="C378" s="1"/>
    </row>
    <row r="379" ht="13.2" spans="3:3">
      <c r="C379" s="1"/>
    </row>
    <row r="380" ht="13.2" spans="3:3">
      <c r="C380" s="1"/>
    </row>
    <row r="381" ht="13.2" spans="3:3">
      <c r="C381" s="1"/>
    </row>
    <row r="382" ht="13.2" spans="3:3">
      <c r="C382" s="1"/>
    </row>
    <row r="383" ht="13.2" spans="3:3">
      <c r="C383" s="1"/>
    </row>
    <row r="384" ht="13.2" spans="3:3">
      <c r="C384" s="1"/>
    </row>
    <row r="385" ht="13.2" spans="3:3">
      <c r="C385" s="1"/>
    </row>
    <row r="386" ht="13.2" spans="3:3">
      <c r="C386" s="1"/>
    </row>
    <row r="387" ht="13.2" spans="3:3">
      <c r="C387" s="1"/>
    </row>
    <row r="388" ht="13.2" spans="3:3">
      <c r="C388" s="1"/>
    </row>
    <row r="389" ht="13.2" spans="3:3">
      <c r="C389" s="1"/>
    </row>
    <row r="390" ht="13.2" spans="3:3">
      <c r="C390" s="1"/>
    </row>
    <row r="391" ht="13.2" spans="3:3">
      <c r="C391" s="1"/>
    </row>
    <row r="392" ht="13.2" spans="3:3">
      <c r="C392" s="1"/>
    </row>
    <row r="393" ht="13.2" spans="3:3">
      <c r="C393" s="1"/>
    </row>
    <row r="394" ht="13.2" spans="3:3">
      <c r="C394" s="1"/>
    </row>
    <row r="395" ht="13.2" spans="3:3">
      <c r="C395" s="1"/>
    </row>
    <row r="396" ht="13.2" spans="3:3">
      <c r="C396" s="1"/>
    </row>
    <row r="397" ht="13.2" spans="3:3">
      <c r="C397" s="1"/>
    </row>
    <row r="398" ht="13.2" spans="3:3">
      <c r="C398" s="1"/>
    </row>
    <row r="399" ht="13.2" spans="3:3">
      <c r="C399" s="1"/>
    </row>
    <row r="400" ht="13.2" spans="3:3">
      <c r="C400" s="1"/>
    </row>
    <row r="401" ht="13.2" spans="3:3">
      <c r="C401" s="1"/>
    </row>
    <row r="402" ht="13.2" spans="3:3">
      <c r="C402" s="1"/>
    </row>
    <row r="403" ht="13.2" spans="3:3">
      <c r="C403" s="1"/>
    </row>
    <row r="404" ht="13.2" spans="3:3">
      <c r="C404" s="1"/>
    </row>
    <row r="405" ht="13.2" spans="3:3">
      <c r="C405" s="1"/>
    </row>
    <row r="406" ht="13.2" spans="3:3">
      <c r="C406" s="1"/>
    </row>
    <row r="407" ht="13.2" spans="3:3">
      <c r="C407" s="1"/>
    </row>
    <row r="408" ht="13.2" spans="3:3">
      <c r="C408" s="1"/>
    </row>
    <row r="409" ht="13.2" spans="3:3">
      <c r="C409" s="1"/>
    </row>
    <row r="410" ht="13.2" spans="3:3">
      <c r="C410" s="1"/>
    </row>
    <row r="411" ht="13.2" spans="3:3">
      <c r="C411" s="1"/>
    </row>
    <row r="412" ht="13.2" spans="3:3">
      <c r="C412" s="1"/>
    </row>
    <row r="413" ht="13.2" spans="3:3">
      <c r="C413" s="1"/>
    </row>
    <row r="414" ht="13.2" spans="3:3">
      <c r="C414" s="1"/>
    </row>
    <row r="415" ht="13.2" spans="3:3">
      <c r="C415" s="1"/>
    </row>
    <row r="416" ht="13.2" spans="3:3">
      <c r="C416" s="1"/>
    </row>
    <row r="417" ht="13.2" spans="3:3">
      <c r="C417" s="1"/>
    </row>
    <row r="418" ht="13.2" spans="3:3">
      <c r="C418" s="1"/>
    </row>
    <row r="419" ht="13.2" spans="3:3">
      <c r="C419" s="1"/>
    </row>
    <row r="420" ht="13.2" spans="3:3">
      <c r="C420" s="1"/>
    </row>
    <row r="421" ht="13.2" spans="3:3">
      <c r="C421" s="1"/>
    </row>
    <row r="422" ht="13.2" spans="3:3">
      <c r="C422" s="1"/>
    </row>
    <row r="423" ht="13.2" spans="3:3">
      <c r="C423" s="1"/>
    </row>
    <row r="424" ht="13.2" spans="3:3">
      <c r="C424" s="1"/>
    </row>
    <row r="425" ht="13.2" spans="3:3">
      <c r="C425" s="1"/>
    </row>
    <row r="426" ht="13.2" spans="3:3">
      <c r="C426" s="1"/>
    </row>
    <row r="427" ht="13.2" spans="3:3">
      <c r="C427" s="1"/>
    </row>
    <row r="428" ht="13.2" spans="3:3">
      <c r="C428" s="1"/>
    </row>
    <row r="429" ht="13.2" spans="3:3">
      <c r="C429" s="1"/>
    </row>
    <row r="430" ht="13.2" spans="3:3">
      <c r="C430" s="1"/>
    </row>
    <row r="431" ht="13.2" spans="3:3">
      <c r="C431" s="1"/>
    </row>
    <row r="432" ht="13.2" spans="3:3">
      <c r="C432" s="1"/>
    </row>
    <row r="433" ht="13.2" spans="3:3">
      <c r="C433" s="1"/>
    </row>
    <row r="434" ht="13.2" spans="3:3">
      <c r="C434" s="1"/>
    </row>
    <row r="435" ht="13.2" spans="3:3">
      <c r="C435" s="1"/>
    </row>
    <row r="436" ht="13.2" spans="3:3">
      <c r="C436" s="1"/>
    </row>
    <row r="437" ht="13.2" spans="3:3">
      <c r="C437" s="1"/>
    </row>
    <row r="438" ht="13.2" spans="3:3">
      <c r="C438" s="1"/>
    </row>
    <row r="439" ht="13.2" spans="3:3">
      <c r="C439" s="1"/>
    </row>
    <row r="440" ht="13.2" spans="3:3">
      <c r="C440" s="1"/>
    </row>
    <row r="441" ht="13.2" spans="3:3">
      <c r="C441" s="1"/>
    </row>
    <row r="442" ht="13.2" spans="3:3">
      <c r="C442" s="1"/>
    </row>
    <row r="443" ht="13.2" spans="3:3">
      <c r="C443" s="1"/>
    </row>
    <row r="444" ht="13.2" spans="3:3">
      <c r="C444" s="1"/>
    </row>
    <row r="445" ht="13.2" spans="3:3">
      <c r="C445" s="1"/>
    </row>
    <row r="446" ht="13.2" spans="3:3">
      <c r="C446" s="1"/>
    </row>
    <row r="447" ht="13.2" spans="3:3">
      <c r="C447" s="1"/>
    </row>
    <row r="448" ht="13.2" spans="3:3">
      <c r="C448" s="1"/>
    </row>
    <row r="449" ht="13.2" spans="3:3">
      <c r="C449" s="1"/>
    </row>
    <row r="450" ht="13.2" spans="3:3">
      <c r="C450" s="1"/>
    </row>
    <row r="451" ht="13.2" spans="3:3">
      <c r="C451" s="1"/>
    </row>
    <row r="452" ht="13.2" spans="3:3">
      <c r="C452" s="1"/>
    </row>
    <row r="453" ht="13.2" spans="3:3">
      <c r="C453" s="1"/>
    </row>
    <row r="454" ht="13.2" spans="3:3">
      <c r="C454" s="1"/>
    </row>
    <row r="455" ht="13.2" spans="3:3">
      <c r="C455" s="1"/>
    </row>
    <row r="456" ht="13.2" spans="3:3">
      <c r="C456" s="1"/>
    </row>
    <row r="457" ht="13.2" spans="3:3">
      <c r="C457" s="1"/>
    </row>
    <row r="458" ht="13.2" spans="3:3">
      <c r="C458" s="1"/>
    </row>
    <row r="459" ht="13.2" spans="3:3">
      <c r="C459" s="1"/>
    </row>
    <row r="460" ht="13.2" spans="3:3">
      <c r="C460" s="1"/>
    </row>
    <row r="461" ht="13.2" spans="3:3">
      <c r="C461" s="1"/>
    </row>
    <row r="462" ht="13.2" spans="3:3">
      <c r="C462" s="1"/>
    </row>
    <row r="463" ht="13.2" spans="3:3">
      <c r="C463" s="1"/>
    </row>
    <row r="464" ht="13.2" spans="3:3">
      <c r="C464" s="1"/>
    </row>
    <row r="465" ht="13.2" spans="3:3">
      <c r="C465" s="1"/>
    </row>
    <row r="466" ht="13.2" spans="3:3">
      <c r="C466" s="1"/>
    </row>
    <row r="467" ht="13.2" spans="3:3">
      <c r="C467" s="1"/>
    </row>
    <row r="468" ht="13.2" spans="3:3">
      <c r="C468" s="1"/>
    </row>
    <row r="469" ht="13.2" spans="3:3">
      <c r="C469" s="1"/>
    </row>
    <row r="470" ht="13.2" spans="3:3">
      <c r="C470" s="1"/>
    </row>
    <row r="471" ht="13.2" spans="3:3">
      <c r="C471" s="1"/>
    </row>
    <row r="472" ht="13.2" spans="3:3">
      <c r="C472" s="1"/>
    </row>
    <row r="473" ht="13.2" spans="3:3">
      <c r="C473" s="1"/>
    </row>
    <row r="474" ht="13.2" spans="3:3">
      <c r="C474" s="1"/>
    </row>
    <row r="475" ht="13.2" spans="3:3">
      <c r="C475" s="1"/>
    </row>
    <row r="476" ht="13.2" spans="3:3">
      <c r="C476" s="1"/>
    </row>
    <row r="477" ht="13.2" spans="3:3">
      <c r="C477" s="1"/>
    </row>
    <row r="478" ht="13.2" spans="3:3">
      <c r="C478" s="1"/>
    </row>
    <row r="479" ht="13.2" spans="3:3">
      <c r="C479" s="1"/>
    </row>
    <row r="480" ht="13.2" spans="3:3">
      <c r="C480" s="1"/>
    </row>
    <row r="481" ht="13.2" spans="3:3">
      <c r="C481" s="1"/>
    </row>
    <row r="482" ht="13.2" spans="3:3">
      <c r="C482" s="1"/>
    </row>
    <row r="483" ht="13.2" spans="3:3">
      <c r="C483" s="1"/>
    </row>
    <row r="484" ht="13.2" spans="3:3">
      <c r="C484" s="1"/>
    </row>
    <row r="485" ht="13.2" spans="3:3">
      <c r="C485" s="1"/>
    </row>
    <row r="486" ht="13.2" spans="3:3">
      <c r="C486" s="1"/>
    </row>
    <row r="487" ht="13.2" spans="3:3">
      <c r="C487" s="1"/>
    </row>
    <row r="488" ht="13.2" spans="3:3">
      <c r="C488" s="1"/>
    </row>
    <row r="489" ht="13.2" spans="3:3">
      <c r="C489" s="1"/>
    </row>
    <row r="490" ht="13.2" spans="3:3">
      <c r="C490" s="1"/>
    </row>
    <row r="491" ht="13.2" spans="3:3">
      <c r="C491" s="1"/>
    </row>
    <row r="492" ht="13.2" spans="3:3">
      <c r="C492" s="1"/>
    </row>
    <row r="493" ht="13.2" spans="3:3">
      <c r="C493" s="1"/>
    </row>
    <row r="494" ht="13.2" spans="3:3">
      <c r="C494" s="1"/>
    </row>
    <row r="495" ht="13.2" spans="3:3">
      <c r="C495" s="1"/>
    </row>
    <row r="496" ht="13.2" spans="3:3">
      <c r="C496" s="1"/>
    </row>
    <row r="497" ht="13.2" spans="3:3">
      <c r="C497" s="1"/>
    </row>
    <row r="498" ht="13.2" spans="3:3">
      <c r="C498" s="1"/>
    </row>
    <row r="499" ht="13.2" spans="3:3">
      <c r="C499" s="1"/>
    </row>
    <row r="500" ht="13.2" spans="3:3">
      <c r="C500" s="1"/>
    </row>
    <row r="501" ht="13.2" spans="3:3">
      <c r="C501" s="1"/>
    </row>
    <row r="502" ht="13.2" spans="3:3">
      <c r="C502" s="1"/>
    </row>
    <row r="503" ht="13.2" spans="3:3">
      <c r="C503" s="1"/>
    </row>
    <row r="504" ht="13.2" spans="3:3">
      <c r="C504" s="1"/>
    </row>
    <row r="505" ht="13.2" spans="3:3">
      <c r="C505" s="1"/>
    </row>
    <row r="506" ht="13.2" spans="3:3">
      <c r="C506" s="1"/>
    </row>
    <row r="507" ht="13.2" spans="3:3">
      <c r="C507" s="1"/>
    </row>
    <row r="508" ht="13.2" spans="3:3">
      <c r="C508" s="1"/>
    </row>
    <row r="509" ht="13.2" spans="3:3">
      <c r="C509" s="1"/>
    </row>
    <row r="510" ht="13.2" spans="3:3">
      <c r="C510" s="1"/>
    </row>
    <row r="511" ht="13.2" spans="3:3">
      <c r="C511" s="1"/>
    </row>
    <row r="512" ht="13.2" spans="3:3">
      <c r="C512" s="1"/>
    </row>
    <row r="513" ht="13.2" spans="3:3">
      <c r="C513" s="1"/>
    </row>
    <row r="514" ht="13.2" spans="3:3">
      <c r="C514" s="1"/>
    </row>
    <row r="515" ht="13.2" spans="3:3">
      <c r="C515" s="1"/>
    </row>
    <row r="516" ht="13.2" spans="3:3">
      <c r="C516" s="1"/>
    </row>
    <row r="517" ht="13.2" spans="3:3">
      <c r="C517" s="1"/>
    </row>
    <row r="518" ht="13.2" spans="3:3">
      <c r="C518" s="1"/>
    </row>
    <row r="519" ht="13.2" spans="3:3">
      <c r="C519" s="1"/>
    </row>
    <row r="520" ht="13.2" spans="3:3">
      <c r="C520" s="1"/>
    </row>
    <row r="521" ht="13.2" spans="3:3">
      <c r="C521" s="1"/>
    </row>
    <row r="522" ht="13.2" spans="3:3">
      <c r="C522" s="1"/>
    </row>
    <row r="523" ht="13.2" spans="3:3">
      <c r="C523" s="1"/>
    </row>
    <row r="524" ht="13.2" spans="3:3">
      <c r="C524" s="1"/>
    </row>
    <row r="525" ht="13.2" spans="3:3">
      <c r="C525" s="1"/>
    </row>
    <row r="526" ht="13.2" spans="3:3">
      <c r="C526" s="1"/>
    </row>
    <row r="527" ht="13.2" spans="3:3">
      <c r="C527" s="1"/>
    </row>
    <row r="528" ht="13.2" spans="3:3">
      <c r="C528" s="1"/>
    </row>
    <row r="529" ht="13.2" spans="3:3">
      <c r="C529" s="1"/>
    </row>
    <row r="530" ht="13.2" spans="3:3">
      <c r="C530" s="1"/>
    </row>
    <row r="531" ht="13.2" spans="3:3">
      <c r="C531" s="1"/>
    </row>
    <row r="532" ht="13.2" spans="3:3">
      <c r="C532" s="1"/>
    </row>
    <row r="533" ht="13.2" spans="3:3">
      <c r="C533" s="1"/>
    </row>
    <row r="534" ht="13.2" spans="3:3">
      <c r="C534" s="1"/>
    </row>
    <row r="535" ht="13.2" spans="3:3">
      <c r="C535" s="1"/>
    </row>
    <row r="536" ht="13.2" spans="3:3">
      <c r="C536" s="1"/>
    </row>
    <row r="537" ht="13.2" spans="3:3">
      <c r="C537" s="1"/>
    </row>
    <row r="538" ht="13.2" spans="3:3">
      <c r="C538" s="1"/>
    </row>
    <row r="539" ht="13.2" spans="3:3">
      <c r="C539" s="1"/>
    </row>
    <row r="540" ht="13.2" spans="3:3">
      <c r="C540" s="1"/>
    </row>
    <row r="541" ht="13.2" spans="3:3">
      <c r="C541" s="1"/>
    </row>
    <row r="542" ht="13.2" spans="3:3">
      <c r="C542" s="1"/>
    </row>
    <row r="543" ht="13.2" spans="3:3">
      <c r="C543" s="1"/>
    </row>
    <row r="544" ht="13.2" spans="3:3">
      <c r="C544" s="1"/>
    </row>
    <row r="545" ht="13.2" spans="3:3">
      <c r="C545" s="1"/>
    </row>
    <row r="546" ht="13.2" spans="3:3">
      <c r="C546" s="1"/>
    </row>
    <row r="547" ht="13.2" spans="3:3">
      <c r="C547" s="1"/>
    </row>
    <row r="548" ht="13.2" spans="3:3">
      <c r="C548" s="1"/>
    </row>
    <row r="549" ht="13.2" spans="3:3">
      <c r="C549" s="1"/>
    </row>
    <row r="550" ht="13.2" spans="3:3">
      <c r="C550" s="1"/>
    </row>
    <row r="551" ht="13.2" spans="3:3">
      <c r="C551" s="1"/>
    </row>
    <row r="552" ht="13.2" spans="3:3">
      <c r="C552" s="1"/>
    </row>
    <row r="553" ht="13.2" spans="3:3">
      <c r="C553" s="1"/>
    </row>
    <row r="554" ht="13.2" spans="3:3">
      <c r="C554" s="1"/>
    </row>
    <row r="555" ht="13.2" spans="3:3">
      <c r="C555" s="1"/>
    </row>
    <row r="556" ht="13.2" spans="3:3">
      <c r="C556" s="1"/>
    </row>
    <row r="557" ht="13.2" spans="3:3">
      <c r="C557" s="1"/>
    </row>
    <row r="558" ht="13.2" spans="3:3">
      <c r="C558" s="1"/>
    </row>
    <row r="559" ht="13.2" spans="3:3">
      <c r="C559" s="1"/>
    </row>
    <row r="560" ht="13.2" spans="3:3">
      <c r="C560" s="1"/>
    </row>
    <row r="561" ht="13.2" spans="3:3">
      <c r="C561" s="1"/>
    </row>
    <row r="562" ht="13.2" spans="3:3">
      <c r="C562" s="1"/>
    </row>
    <row r="563" ht="13.2" spans="3:3">
      <c r="C563" s="1"/>
    </row>
    <row r="564" ht="13.2" spans="3:3">
      <c r="C564" s="1"/>
    </row>
    <row r="565" ht="13.2" spans="3:3">
      <c r="C565" s="1"/>
    </row>
    <row r="566" ht="13.2" spans="3:3">
      <c r="C566" s="1"/>
    </row>
    <row r="567" ht="13.2" spans="3:3">
      <c r="C567" s="1"/>
    </row>
    <row r="568" ht="13.2" spans="3:3">
      <c r="C568" s="1"/>
    </row>
    <row r="569" ht="13.2" spans="3:3">
      <c r="C569" s="1"/>
    </row>
    <row r="570" ht="13.2" spans="3:3">
      <c r="C570" s="1"/>
    </row>
    <row r="571" ht="13.2" spans="3:3">
      <c r="C571" s="1"/>
    </row>
    <row r="572" ht="13.2" spans="3:3">
      <c r="C572" s="1"/>
    </row>
    <row r="573" ht="13.2" spans="3:3">
      <c r="C573" s="1"/>
    </row>
    <row r="574" ht="13.2" spans="3:3">
      <c r="C574" s="1"/>
    </row>
    <row r="575" ht="13.2" spans="3:3">
      <c r="C575" s="1"/>
    </row>
    <row r="576" ht="13.2" spans="3:3">
      <c r="C576" s="1"/>
    </row>
    <row r="577" ht="13.2" spans="3:3">
      <c r="C577" s="1"/>
    </row>
    <row r="578" ht="13.2" spans="3:3">
      <c r="C578" s="1"/>
    </row>
    <row r="579" ht="13.2" spans="3:3">
      <c r="C579" s="1"/>
    </row>
    <row r="580" ht="13.2" spans="3:3">
      <c r="C580" s="1"/>
    </row>
    <row r="581" ht="13.2" spans="3:3">
      <c r="C581" s="1"/>
    </row>
    <row r="582" ht="13.2" spans="3:3">
      <c r="C582" s="1"/>
    </row>
    <row r="583" ht="13.2" spans="3:3">
      <c r="C583" s="1"/>
    </row>
    <row r="584" ht="13.2" spans="3:3">
      <c r="C584" s="1"/>
    </row>
    <row r="585" ht="13.2" spans="3:3">
      <c r="C585" s="1"/>
    </row>
    <row r="586" ht="13.2" spans="3:3">
      <c r="C586" s="1"/>
    </row>
    <row r="587" ht="13.2" spans="3:3">
      <c r="C587" s="1"/>
    </row>
    <row r="588" ht="13.2" spans="3:3">
      <c r="C588" s="1"/>
    </row>
    <row r="589" ht="13.2" spans="3:3">
      <c r="C589" s="1"/>
    </row>
    <row r="590" ht="13.2" spans="3:3">
      <c r="C590" s="1"/>
    </row>
    <row r="591" ht="13.2" spans="3:3">
      <c r="C591" s="1"/>
    </row>
    <row r="592" ht="13.2" spans="3:3">
      <c r="C592" s="1"/>
    </row>
    <row r="593" ht="13.2" spans="3:3">
      <c r="C593" s="1"/>
    </row>
    <row r="594" ht="13.2" spans="3:3">
      <c r="C594" s="1"/>
    </row>
    <row r="595" ht="13.2" spans="3:3">
      <c r="C595" s="1"/>
    </row>
    <row r="596" ht="13.2" spans="3:3">
      <c r="C596" s="1"/>
    </row>
    <row r="597" ht="13.2" spans="3:3">
      <c r="C597" s="1"/>
    </row>
    <row r="598" ht="13.2" spans="3:3">
      <c r="C598" s="1"/>
    </row>
    <row r="599" ht="13.2" spans="3:3">
      <c r="C599" s="1"/>
    </row>
    <row r="600" ht="13.2" spans="3:3">
      <c r="C600" s="1"/>
    </row>
    <row r="601" ht="13.2" spans="3:3">
      <c r="C601" s="1"/>
    </row>
    <row r="602" ht="13.2" spans="3:3">
      <c r="C602" s="1"/>
    </row>
    <row r="603" ht="13.2" spans="3:3">
      <c r="C603" s="1"/>
    </row>
    <row r="604" ht="13.2" spans="3:3">
      <c r="C604" s="1"/>
    </row>
    <row r="605" ht="13.2" spans="3:3">
      <c r="C605" s="1"/>
    </row>
    <row r="606" ht="13.2" spans="3:3">
      <c r="C606" s="1"/>
    </row>
    <row r="607" ht="13.2" spans="3:3">
      <c r="C607" s="1"/>
    </row>
    <row r="608" ht="13.2" spans="3:3">
      <c r="C608" s="1"/>
    </row>
    <row r="609" ht="13.2" spans="3:3">
      <c r="C609" s="1"/>
    </row>
    <row r="610" ht="13.2" spans="3:3">
      <c r="C610" s="1"/>
    </row>
    <row r="611" ht="13.2" spans="3:3">
      <c r="C611" s="1"/>
    </row>
    <row r="612" ht="13.2" spans="3:3">
      <c r="C612" s="1"/>
    </row>
    <row r="613" ht="13.2" spans="3:3">
      <c r="C613" s="1"/>
    </row>
    <row r="614" ht="13.2" spans="3:3">
      <c r="C614" s="1"/>
    </row>
    <row r="615" ht="13.2" spans="3:3">
      <c r="C615" s="1"/>
    </row>
    <row r="616" ht="13.2" spans="3:3">
      <c r="C616" s="1"/>
    </row>
    <row r="617" ht="13.2" spans="3:3">
      <c r="C617" s="1"/>
    </row>
    <row r="618" ht="13.2" spans="3:3">
      <c r="C618" s="1"/>
    </row>
    <row r="619" ht="13.2" spans="3:3">
      <c r="C619" s="1"/>
    </row>
    <row r="620" ht="13.2" spans="3:3">
      <c r="C620" s="1"/>
    </row>
    <row r="621" ht="13.2" spans="3:3">
      <c r="C621" s="1"/>
    </row>
    <row r="622" ht="13.2" spans="3:3">
      <c r="C622" s="1"/>
    </row>
    <row r="623" ht="13.2" spans="3:3">
      <c r="C623" s="1"/>
    </row>
    <row r="624" ht="13.2" spans="3:3">
      <c r="C624" s="1"/>
    </row>
    <row r="625" ht="13.2" spans="3:3">
      <c r="C625" s="1"/>
    </row>
    <row r="626" ht="13.2" spans="3:3">
      <c r="C626" s="1"/>
    </row>
    <row r="627" ht="13.2" spans="3:3">
      <c r="C627" s="1"/>
    </row>
    <row r="628" ht="13.2" spans="3:3">
      <c r="C628" s="1"/>
    </row>
    <row r="629" ht="13.2" spans="3:3">
      <c r="C629" s="1"/>
    </row>
    <row r="630" ht="13.2" spans="3:3">
      <c r="C630" s="1"/>
    </row>
    <row r="631" ht="13.2" spans="3:3">
      <c r="C631" s="1"/>
    </row>
    <row r="632" ht="13.2" spans="3:3">
      <c r="C632" s="1"/>
    </row>
    <row r="633" ht="13.2" spans="3:3">
      <c r="C633" s="1"/>
    </row>
    <row r="634" ht="13.2" spans="3:3">
      <c r="C634" s="1"/>
    </row>
    <row r="635" ht="13.2" spans="3:3">
      <c r="C635" s="1"/>
    </row>
    <row r="636" ht="13.2" spans="3:3">
      <c r="C636" s="1"/>
    </row>
    <row r="637" ht="13.2" spans="3:3">
      <c r="C637" s="1"/>
    </row>
    <row r="638" ht="13.2" spans="3:3">
      <c r="C638" s="1"/>
    </row>
    <row r="639" ht="13.2" spans="3:3">
      <c r="C639" s="1"/>
    </row>
    <row r="640" ht="13.2" spans="3:3">
      <c r="C640" s="1"/>
    </row>
    <row r="641" ht="13.2" spans="3:3">
      <c r="C641" s="1"/>
    </row>
    <row r="642" ht="13.2" spans="3:3">
      <c r="C642" s="1"/>
    </row>
    <row r="643" ht="13.2" spans="3:3">
      <c r="C643" s="1"/>
    </row>
    <row r="644" ht="13.2" spans="3:3">
      <c r="C644" s="1"/>
    </row>
    <row r="645" ht="13.2" spans="3:3">
      <c r="C645" s="1"/>
    </row>
    <row r="646" ht="13.2" spans="3:3">
      <c r="C646" s="1"/>
    </row>
    <row r="647" ht="13.2" spans="3:3">
      <c r="C647" s="1"/>
    </row>
    <row r="648" ht="13.2" spans="3:3">
      <c r="C648" s="1"/>
    </row>
    <row r="649" ht="13.2" spans="3:3">
      <c r="C649" s="1"/>
    </row>
    <row r="650" ht="13.2" spans="3:3">
      <c r="C650" s="1"/>
    </row>
    <row r="651" ht="13.2" spans="3:3">
      <c r="C651" s="1"/>
    </row>
    <row r="652" ht="13.2" spans="3:3">
      <c r="C652" s="1"/>
    </row>
    <row r="653" ht="13.2" spans="3:3">
      <c r="C653" s="1"/>
    </row>
    <row r="654" ht="13.2" spans="3:3">
      <c r="C654" s="1"/>
    </row>
    <row r="655" ht="13.2" spans="3:3">
      <c r="C655" s="1"/>
    </row>
    <row r="656" ht="13.2" spans="3:3">
      <c r="C656" s="1"/>
    </row>
    <row r="657" ht="13.2" spans="3:3">
      <c r="C657" s="1"/>
    </row>
    <row r="658" ht="13.2" spans="3:3">
      <c r="C658" s="1"/>
    </row>
    <row r="659" ht="13.2" spans="3:3">
      <c r="C659" s="1"/>
    </row>
    <row r="660" ht="13.2" spans="3:3">
      <c r="C660" s="1"/>
    </row>
    <row r="661" ht="13.2" spans="3:3">
      <c r="C661" s="1"/>
    </row>
    <row r="662" ht="13.2" spans="3:3">
      <c r="C662" s="1"/>
    </row>
    <row r="663" ht="13.2" spans="3:3">
      <c r="C663" s="1"/>
    </row>
    <row r="664" ht="13.2" spans="3:3">
      <c r="C664" s="1"/>
    </row>
    <row r="665" ht="13.2" spans="3:3">
      <c r="C665" s="1"/>
    </row>
    <row r="666" ht="13.2" spans="3:3">
      <c r="C666" s="1"/>
    </row>
    <row r="667" ht="13.2" spans="3:3">
      <c r="C667" s="1"/>
    </row>
    <row r="668" ht="13.2" spans="3:3">
      <c r="C668" s="1"/>
    </row>
    <row r="669" ht="13.2" spans="3:3">
      <c r="C669" s="1"/>
    </row>
    <row r="670" ht="13.2" spans="3:3">
      <c r="C670" s="1"/>
    </row>
    <row r="671" ht="13.2" spans="3:3">
      <c r="C671" s="1"/>
    </row>
    <row r="672" ht="13.2" spans="3:3">
      <c r="C672" s="1"/>
    </row>
    <row r="673" ht="13.2" spans="3:3">
      <c r="C673" s="1"/>
    </row>
    <row r="674" ht="13.2" spans="3:3">
      <c r="C674" s="1"/>
    </row>
    <row r="675" ht="13.2" spans="3:3">
      <c r="C675" s="1"/>
    </row>
    <row r="676" ht="13.2" spans="3:3">
      <c r="C676" s="1"/>
    </row>
    <row r="677" ht="13.2" spans="3:3">
      <c r="C677" s="1"/>
    </row>
    <row r="678" ht="13.2" spans="3:3">
      <c r="C678" s="1"/>
    </row>
    <row r="679" ht="13.2" spans="3:3">
      <c r="C679" s="1"/>
    </row>
    <row r="680" ht="13.2" spans="3:3">
      <c r="C680" s="1"/>
    </row>
    <row r="681" ht="13.2" spans="3:3">
      <c r="C681" s="1"/>
    </row>
    <row r="682" ht="13.2" spans="3:3">
      <c r="C682" s="1"/>
    </row>
    <row r="683" ht="13.2" spans="3:3">
      <c r="C683" s="1"/>
    </row>
    <row r="684" ht="13.2" spans="3:3">
      <c r="C684" s="1"/>
    </row>
    <row r="685" ht="13.2" spans="3:3">
      <c r="C685" s="1"/>
    </row>
    <row r="686" ht="13.2" spans="3:3">
      <c r="C686" s="1"/>
    </row>
    <row r="687" ht="13.2" spans="3:3">
      <c r="C687" s="1"/>
    </row>
    <row r="688" ht="13.2" spans="3:3">
      <c r="C688" s="1"/>
    </row>
    <row r="689" ht="13.2" spans="3:3">
      <c r="C689" s="1"/>
    </row>
    <row r="690" ht="13.2" spans="3:3">
      <c r="C690" s="1"/>
    </row>
    <row r="691" ht="13.2" spans="3:3">
      <c r="C691" s="1"/>
    </row>
    <row r="692" ht="13.2" spans="3:3">
      <c r="C692" s="1"/>
    </row>
    <row r="693" ht="13.2" spans="3:3">
      <c r="C693" s="1"/>
    </row>
    <row r="694" ht="13.2" spans="3:3">
      <c r="C694" s="1"/>
    </row>
    <row r="695" ht="13.2" spans="3:3">
      <c r="C695" s="1"/>
    </row>
    <row r="696" ht="13.2" spans="3:3">
      <c r="C696" s="1"/>
    </row>
    <row r="697" ht="13.2" spans="3:3">
      <c r="C697" s="1"/>
    </row>
    <row r="698" ht="13.2" spans="3:3">
      <c r="C698" s="1"/>
    </row>
    <row r="699" ht="13.2" spans="3:3">
      <c r="C699" s="1"/>
    </row>
    <row r="700" ht="13.2" spans="3:3">
      <c r="C700" s="1"/>
    </row>
    <row r="701" ht="13.2" spans="3:3">
      <c r="C701" s="1"/>
    </row>
    <row r="702" ht="13.2" spans="3:3">
      <c r="C702" s="1"/>
    </row>
    <row r="703" ht="13.2" spans="3:3">
      <c r="C703" s="1"/>
    </row>
    <row r="704" ht="13.2" spans="3:3">
      <c r="C704" s="1"/>
    </row>
    <row r="705" ht="13.2" spans="3:3">
      <c r="C705" s="1"/>
    </row>
    <row r="706" ht="13.2" spans="3:3">
      <c r="C706" s="1"/>
    </row>
    <row r="707" ht="13.2" spans="3:3">
      <c r="C707" s="1"/>
    </row>
    <row r="708" ht="13.2" spans="3:3">
      <c r="C708" s="1"/>
    </row>
    <row r="709" ht="13.2" spans="3:3">
      <c r="C709" s="1"/>
    </row>
    <row r="710" ht="13.2" spans="3:3">
      <c r="C710" s="1"/>
    </row>
    <row r="711" ht="13.2" spans="3:3">
      <c r="C711" s="1"/>
    </row>
    <row r="712" ht="13.2" spans="3:3">
      <c r="C712" s="1"/>
    </row>
    <row r="713" ht="13.2" spans="3:3">
      <c r="C713" s="1"/>
    </row>
    <row r="714" ht="13.2" spans="3:3">
      <c r="C714" s="1"/>
    </row>
    <row r="715" ht="13.2" spans="3:3">
      <c r="C715" s="1"/>
    </row>
    <row r="716" ht="13.2" spans="3:3">
      <c r="C716" s="1"/>
    </row>
    <row r="717" ht="13.2" spans="3:3">
      <c r="C717" s="1"/>
    </row>
    <row r="718" ht="13.2" spans="3:3">
      <c r="C718" s="1"/>
    </row>
    <row r="719" ht="13.2" spans="3:3">
      <c r="C719" s="1"/>
    </row>
    <row r="720" ht="13.2" spans="3:3">
      <c r="C720" s="1"/>
    </row>
    <row r="721" ht="13.2" spans="3:3">
      <c r="C721" s="1"/>
    </row>
    <row r="722" ht="13.2" spans="3:3">
      <c r="C722" s="1"/>
    </row>
    <row r="723" ht="13.2" spans="3:3">
      <c r="C723" s="1"/>
    </row>
    <row r="724" ht="13.2" spans="3:3">
      <c r="C724" s="1"/>
    </row>
    <row r="725" ht="13.2" spans="3:3">
      <c r="C725" s="1"/>
    </row>
    <row r="726" ht="13.2" spans="3:3">
      <c r="C726" s="1"/>
    </row>
    <row r="727" ht="13.2" spans="3:3">
      <c r="C727" s="1"/>
    </row>
    <row r="728" ht="13.2" spans="3:3">
      <c r="C728" s="1"/>
    </row>
    <row r="729" ht="13.2" spans="3:3">
      <c r="C729" s="1"/>
    </row>
    <row r="730" ht="13.2" spans="3:3">
      <c r="C730" s="1"/>
    </row>
    <row r="731" ht="13.2" spans="3:3">
      <c r="C731" s="1"/>
    </row>
    <row r="732" ht="13.2" spans="3:3">
      <c r="C732" s="1"/>
    </row>
    <row r="733" ht="13.2" spans="3:3">
      <c r="C733" s="1"/>
    </row>
    <row r="734" ht="13.2" spans="3:3">
      <c r="C734" s="1"/>
    </row>
    <row r="735" ht="13.2" spans="3:3">
      <c r="C735" s="1"/>
    </row>
    <row r="736" ht="13.2" spans="3:3">
      <c r="C736" s="1"/>
    </row>
    <row r="737" ht="13.2" spans="3:3">
      <c r="C737" s="1"/>
    </row>
    <row r="738" ht="13.2" spans="3:3">
      <c r="C738" s="1"/>
    </row>
    <row r="739" ht="13.2" spans="3:3">
      <c r="C739" s="1"/>
    </row>
    <row r="740" ht="13.2" spans="3:3">
      <c r="C740" s="1"/>
    </row>
    <row r="741" ht="13.2" spans="3:3">
      <c r="C741" s="1"/>
    </row>
    <row r="742" ht="13.2" spans="3:3">
      <c r="C742" s="1"/>
    </row>
    <row r="743" ht="13.2" spans="3:3">
      <c r="C743" s="1"/>
    </row>
    <row r="744" ht="13.2" spans="3:3">
      <c r="C744" s="1"/>
    </row>
    <row r="745" ht="13.2" spans="3:3">
      <c r="C745" s="1"/>
    </row>
    <row r="746" ht="13.2" spans="3:3">
      <c r="C746" s="1"/>
    </row>
    <row r="747" ht="13.2" spans="3:3">
      <c r="C747" s="1"/>
    </row>
    <row r="748" ht="13.2" spans="3:3">
      <c r="C748" s="1"/>
    </row>
    <row r="749" ht="13.2" spans="3:3">
      <c r="C749" s="1"/>
    </row>
    <row r="750" ht="13.2" spans="3:3">
      <c r="C750" s="1"/>
    </row>
    <row r="751" ht="13.2" spans="3:3">
      <c r="C751" s="1"/>
    </row>
    <row r="752" ht="13.2" spans="3:3">
      <c r="C752" s="1"/>
    </row>
    <row r="753" ht="13.2" spans="3:3">
      <c r="C753" s="1"/>
    </row>
    <row r="754" ht="13.2" spans="3:3">
      <c r="C754" s="1"/>
    </row>
    <row r="755" ht="13.2" spans="3:3">
      <c r="C755" s="1"/>
    </row>
    <row r="756" ht="13.2" spans="3:3">
      <c r="C756" s="1"/>
    </row>
    <row r="757" ht="13.2" spans="3:3">
      <c r="C757" s="1"/>
    </row>
    <row r="758" ht="13.2" spans="3:3">
      <c r="C758" s="1"/>
    </row>
    <row r="759" ht="13.2" spans="3:3">
      <c r="C759" s="1"/>
    </row>
    <row r="760" ht="13.2" spans="3:3">
      <c r="C760" s="1"/>
    </row>
    <row r="761" ht="13.2" spans="3:3">
      <c r="C761" s="1"/>
    </row>
    <row r="762" ht="13.2" spans="3:3">
      <c r="C762" s="1"/>
    </row>
    <row r="763" ht="13.2" spans="3:3">
      <c r="C763" s="1"/>
    </row>
    <row r="764" ht="13.2" spans="3:3">
      <c r="C764" s="1"/>
    </row>
    <row r="765" ht="13.2" spans="3:3">
      <c r="C765" s="1"/>
    </row>
    <row r="766" ht="13.2" spans="3:3">
      <c r="C766" s="1"/>
    </row>
    <row r="767" ht="13.2" spans="3:3">
      <c r="C767" s="1"/>
    </row>
    <row r="768" ht="13.2" spans="3:3">
      <c r="C768" s="1"/>
    </row>
    <row r="769" ht="13.2" spans="3:3">
      <c r="C769" s="1"/>
    </row>
    <row r="770" ht="13.2" spans="3:3">
      <c r="C770" s="1"/>
    </row>
    <row r="771" ht="13.2" spans="3:3">
      <c r="C771" s="1"/>
    </row>
    <row r="772" ht="13.2" spans="3:3">
      <c r="C772" s="1"/>
    </row>
    <row r="773" ht="13.2" spans="3:3">
      <c r="C773" s="1"/>
    </row>
    <row r="774" ht="13.2" spans="3:3">
      <c r="C774" s="1"/>
    </row>
    <row r="775" ht="13.2" spans="3:3">
      <c r="C775" s="1"/>
    </row>
    <row r="776" ht="13.2" spans="3:3">
      <c r="C776" s="1"/>
    </row>
    <row r="777" ht="13.2" spans="3:3">
      <c r="C777" s="1"/>
    </row>
    <row r="778" ht="13.2" spans="3:3">
      <c r="C778" s="1"/>
    </row>
    <row r="779" ht="13.2" spans="3:3">
      <c r="C779" s="1"/>
    </row>
    <row r="780" ht="13.2" spans="3:3">
      <c r="C780" s="1"/>
    </row>
    <row r="781" ht="13.2" spans="3:3">
      <c r="C781" s="1"/>
    </row>
    <row r="782" ht="13.2" spans="3:3">
      <c r="C782" s="1"/>
    </row>
    <row r="783" ht="13.2" spans="3:3">
      <c r="C783" s="1"/>
    </row>
    <row r="784" ht="13.2" spans="3:3">
      <c r="C784" s="1"/>
    </row>
    <row r="785" ht="13.2" spans="3:3">
      <c r="C785" s="1"/>
    </row>
    <row r="786" ht="13.2" spans="3:3">
      <c r="C786" s="1"/>
    </row>
    <row r="787" ht="13.2" spans="3:3">
      <c r="C787" s="1"/>
    </row>
    <row r="788" ht="13.2" spans="3:3">
      <c r="C788" s="1"/>
    </row>
    <row r="789" ht="13.2" spans="3:3">
      <c r="C789" s="1"/>
    </row>
    <row r="790" ht="13.2" spans="3:3">
      <c r="C790" s="1"/>
    </row>
    <row r="791" ht="13.2" spans="3:3">
      <c r="C791" s="1"/>
    </row>
    <row r="792" ht="13.2" spans="3:3">
      <c r="C792" s="1"/>
    </row>
    <row r="793" ht="13.2" spans="3:3">
      <c r="C793" s="1"/>
    </row>
    <row r="794" ht="13.2" spans="3:3">
      <c r="C794" s="1"/>
    </row>
    <row r="795" ht="13.2" spans="3:3">
      <c r="C795" s="1"/>
    </row>
    <row r="796" ht="13.2" spans="3:3">
      <c r="C796" s="1"/>
    </row>
    <row r="797" ht="13.2" spans="3:3">
      <c r="C797" s="1"/>
    </row>
    <row r="798" ht="13.2" spans="3:3">
      <c r="C798" s="1"/>
    </row>
    <row r="799" ht="13.2" spans="3:3">
      <c r="C799" s="1"/>
    </row>
    <row r="800" ht="13.2" spans="3:3">
      <c r="C800" s="1"/>
    </row>
    <row r="801" ht="13.2" spans="3:3">
      <c r="C801" s="1"/>
    </row>
    <row r="802" ht="13.2" spans="3:3">
      <c r="C802" s="1"/>
    </row>
    <row r="803" ht="13.2" spans="3:3">
      <c r="C803" s="1"/>
    </row>
    <row r="804" ht="13.2" spans="3:3">
      <c r="C804" s="1"/>
    </row>
    <row r="805" ht="13.2" spans="3:3">
      <c r="C805" s="1"/>
    </row>
    <row r="806" ht="13.2" spans="3:3">
      <c r="C806" s="1"/>
    </row>
    <row r="807" ht="13.2" spans="3:3">
      <c r="C807" s="1"/>
    </row>
    <row r="808" ht="13.2" spans="3:3">
      <c r="C808" s="1"/>
    </row>
    <row r="809" ht="13.2" spans="3:3">
      <c r="C809" s="1"/>
    </row>
    <row r="810" ht="13.2" spans="3:3">
      <c r="C810" s="1"/>
    </row>
    <row r="811" ht="13.2" spans="3:3">
      <c r="C811" s="1"/>
    </row>
    <row r="812" ht="13.2" spans="3:3">
      <c r="C812" s="1"/>
    </row>
    <row r="813" ht="13.2" spans="3:3">
      <c r="C813" s="1"/>
    </row>
    <row r="814" ht="13.2" spans="3:3">
      <c r="C814" s="1"/>
    </row>
    <row r="815" ht="13.2" spans="3:3">
      <c r="C815" s="1"/>
    </row>
    <row r="816" ht="13.2" spans="3:3">
      <c r="C816" s="1"/>
    </row>
    <row r="817" ht="13.2" spans="3:3">
      <c r="C817" s="1"/>
    </row>
    <row r="818" ht="13.2" spans="3:3">
      <c r="C818" s="1"/>
    </row>
    <row r="819" ht="13.2" spans="3:3">
      <c r="C819" s="1"/>
    </row>
    <row r="820" ht="13.2" spans="3:3">
      <c r="C820" s="1"/>
    </row>
    <row r="821" ht="13.2" spans="3:3">
      <c r="C821" s="1"/>
    </row>
    <row r="822" ht="13.2" spans="3:3">
      <c r="C822" s="1"/>
    </row>
    <row r="823" ht="13.2" spans="3:3">
      <c r="C823" s="1"/>
    </row>
    <row r="824" ht="13.2" spans="3:3">
      <c r="C824" s="1"/>
    </row>
    <row r="825" ht="13.2" spans="3:3">
      <c r="C825" s="1"/>
    </row>
    <row r="826" ht="13.2" spans="3:3">
      <c r="C826" s="1"/>
    </row>
    <row r="827" ht="13.2" spans="3:3">
      <c r="C827" s="1"/>
    </row>
    <row r="828" ht="13.2" spans="3:3">
      <c r="C828" s="1"/>
    </row>
    <row r="829" ht="13.2" spans="3:3">
      <c r="C829" s="1"/>
    </row>
    <row r="830" ht="13.2" spans="3:3">
      <c r="C830" s="1"/>
    </row>
    <row r="831" ht="13.2" spans="3:3">
      <c r="C831" s="1"/>
    </row>
    <row r="832" ht="13.2" spans="3:3">
      <c r="C832" s="1"/>
    </row>
    <row r="833" ht="13.2" spans="3:3">
      <c r="C833" s="1"/>
    </row>
    <row r="834" ht="13.2" spans="3:3">
      <c r="C834" s="1"/>
    </row>
    <row r="835" ht="13.2" spans="3:3">
      <c r="C835" s="1"/>
    </row>
    <row r="836" ht="13.2" spans="3:3">
      <c r="C836" s="1"/>
    </row>
    <row r="837" ht="13.2" spans="3:3">
      <c r="C837" s="1"/>
    </row>
    <row r="838" ht="13.2" spans="3:3">
      <c r="C838" s="1"/>
    </row>
    <row r="839" ht="13.2" spans="3:3">
      <c r="C839" s="1"/>
    </row>
    <row r="840" ht="13.2" spans="3:3">
      <c r="C840" s="1"/>
    </row>
    <row r="841" ht="13.2" spans="3:3">
      <c r="C841" s="1"/>
    </row>
    <row r="842" ht="13.2" spans="3:3">
      <c r="C842" s="1"/>
    </row>
    <row r="843" ht="13.2" spans="3:3">
      <c r="C843" s="1"/>
    </row>
    <row r="844" ht="13.2" spans="3:3">
      <c r="C844" s="1"/>
    </row>
    <row r="845" ht="13.2" spans="3:3">
      <c r="C845" s="1"/>
    </row>
    <row r="846" ht="13.2" spans="3:3">
      <c r="C846" s="1"/>
    </row>
    <row r="847" ht="13.2" spans="3:3">
      <c r="C847" s="1"/>
    </row>
    <row r="848" ht="13.2" spans="3:3">
      <c r="C848" s="1"/>
    </row>
    <row r="849" ht="13.2" spans="3:3">
      <c r="C849" s="1"/>
    </row>
    <row r="850" ht="13.2" spans="3:3">
      <c r="C850" s="1"/>
    </row>
    <row r="851" ht="13.2" spans="3:3">
      <c r="C851" s="1"/>
    </row>
    <row r="852" ht="13.2" spans="3:3">
      <c r="C852" s="1"/>
    </row>
    <row r="853" ht="13.2" spans="3:3">
      <c r="C853" s="1"/>
    </row>
    <row r="854" ht="13.2" spans="3:3">
      <c r="C854" s="1"/>
    </row>
    <row r="855" ht="13.2" spans="3:3">
      <c r="C855" s="1"/>
    </row>
    <row r="856" ht="13.2" spans="3:3">
      <c r="C856" s="1"/>
    </row>
    <row r="857" ht="13.2" spans="3:3">
      <c r="C857" s="1"/>
    </row>
    <row r="858" ht="13.2" spans="3:3">
      <c r="C858" s="1"/>
    </row>
    <row r="859" ht="13.2" spans="3:3">
      <c r="C859" s="1"/>
    </row>
    <row r="860" ht="13.2" spans="3:3">
      <c r="C860" s="1"/>
    </row>
    <row r="861" ht="13.2" spans="3:3">
      <c r="C861" s="1"/>
    </row>
    <row r="862" ht="13.2" spans="3:3">
      <c r="C862" s="1"/>
    </row>
    <row r="863" ht="13.2" spans="3:3">
      <c r="C863" s="1"/>
    </row>
    <row r="864" ht="13.2" spans="3:3">
      <c r="C864" s="1"/>
    </row>
    <row r="865" ht="13.2" spans="3:3">
      <c r="C865" s="1"/>
    </row>
    <row r="866" ht="13.2" spans="3:3">
      <c r="C866" s="1"/>
    </row>
    <row r="867" ht="13.2" spans="3:3">
      <c r="C867" s="1"/>
    </row>
    <row r="868" ht="13.2" spans="3:3">
      <c r="C868" s="1"/>
    </row>
    <row r="869" ht="13.2" spans="3:3">
      <c r="C869" s="1"/>
    </row>
    <row r="870" ht="13.2" spans="3:3">
      <c r="C870" s="1"/>
    </row>
    <row r="871" ht="13.2" spans="3:3">
      <c r="C871" s="1"/>
    </row>
    <row r="872" ht="13.2" spans="3:3">
      <c r="C872" s="1"/>
    </row>
    <row r="873" ht="13.2" spans="3:3">
      <c r="C873" s="1"/>
    </row>
    <row r="874" ht="13.2" spans="3:3">
      <c r="C874" s="1"/>
    </row>
    <row r="875" ht="13.2" spans="3:3">
      <c r="C875" s="1"/>
    </row>
    <row r="876" ht="13.2" spans="3:3">
      <c r="C876" s="1"/>
    </row>
    <row r="877" ht="13.2" spans="3:3">
      <c r="C877" s="1"/>
    </row>
    <row r="878" ht="13.2" spans="3:3">
      <c r="C878" s="1"/>
    </row>
    <row r="879" ht="13.2" spans="3:3">
      <c r="C879" s="1"/>
    </row>
    <row r="880" ht="13.2" spans="3:3">
      <c r="C880" s="1"/>
    </row>
    <row r="881" ht="13.2" spans="3:3">
      <c r="C881" s="1"/>
    </row>
    <row r="882" ht="13.2" spans="3:3">
      <c r="C882" s="1"/>
    </row>
    <row r="883" ht="13.2" spans="3:3">
      <c r="C883" s="1"/>
    </row>
    <row r="884" ht="13.2" spans="3:3">
      <c r="C884" s="1"/>
    </row>
    <row r="885" ht="13.2" spans="3:3">
      <c r="C885" s="1"/>
    </row>
    <row r="886" ht="13.2" spans="3:3">
      <c r="C886" s="1"/>
    </row>
    <row r="887" ht="13.2" spans="3:3">
      <c r="C887" s="1"/>
    </row>
    <row r="888" ht="13.2" spans="3:3">
      <c r="C888" s="1"/>
    </row>
    <row r="889" ht="13.2" spans="3:3">
      <c r="C889" s="1"/>
    </row>
    <row r="890" ht="13.2" spans="3:3">
      <c r="C890" s="1"/>
    </row>
    <row r="891" ht="13.2" spans="3:3">
      <c r="C891" s="1"/>
    </row>
    <row r="892" ht="13.2" spans="3:3">
      <c r="C892" s="1"/>
    </row>
    <row r="893" ht="13.2" spans="3:3">
      <c r="C893" s="1"/>
    </row>
    <row r="894" ht="13.2" spans="3:3">
      <c r="C894" s="1"/>
    </row>
    <row r="895" ht="13.2" spans="3:3">
      <c r="C895" s="1"/>
    </row>
    <row r="896" ht="13.2" spans="3:3">
      <c r="C896" s="1"/>
    </row>
    <row r="897" ht="13.2" spans="3:3">
      <c r="C897" s="1"/>
    </row>
    <row r="898" ht="13.2" spans="3:3">
      <c r="C898" s="1"/>
    </row>
    <row r="899" ht="13.2" spans="3:3">
      <c r="C899" s="1"/>
    </row>
    <row r="900" ht="13.2" spans="3:3">
      <c r="C900" s="1"/>
    </row>
    <row r="901" ht="13.2" spans="3:3">
      <c r="C901" s="1"/>
    </row>
    <row r="902" ht="13.2" spans="3:3">
      <c r="C902" s="1"/>
    </row>
    <row r="903" ht="13.2" spans="3:3">
      <c r="C903" s="1"/>
    </row>
    <row r="904" ht="13.2" spans="3:3">
      <c r="C904" s="1"/>
    </row>
    <row r="905" ht="13.2" spans="3:3">
      <c r="C905" s="1"/>
    </row>
    <row r="906" ht="13.2" spans="3:3">
      <c r="C906" s="1"/>
    </row>
    <row r="907" ht="13.2" spans="3:3">
      <c r="C907" s="1"/>
    </row>
    <row r="908" ht="13.2" spans="3:3">
      <c r="C908" s="1"/>
    </row>
    <row r="909" ht="13.2" spans="3:3">
      <c r="C909" s="1"/>
    </row>
    <row r="910" ht="13.2" spans="3:3">
      <c r="C910" s="1"/>
    </row>
    <row r="911" ht="13.2" spans="3:3">
      <c r="C911" s="1"/>
    </row>
    <row r="912" ht="13.2" spans="3:3">
      <c r="C912" s="1"/>
    </row>
    <row r="913" ht="13.2" spans="3:3">
      <c r="C913" s="1"/>
    </row>
    <row r="914" ht="13.2" spans="3:3">
      <c r="C914" s="1"/>
    </row>
    <row r="915" ht="13.2" spans="3:3">
      <c r="C915" s="1"/>
    </row>
    <row r="916" ht="13.2" spans="3:3">
      <c r="C916" s="1"/>
    </row>
    <row r="917" ht="13.2" spans="3:3">
      <c r="C917" s="1"/>
    </row>
    <row r="918" ht="13.2" spans="3:3">
      <c r="C918" s="1"/>
    </row>
    <row r="919" ht="13.2" spans="3:3">
      <c r="C919" s="1"/>
    </row>
    <row r="920" ht="13.2" spans="3:3">
      <c r="C920" s="1"/>
    </row>
    <row r="921" ht="13.2" spans="3:3">
      <c r="C921" s="1"/>
    </row>
    <row r="922" ht="13.2" spans="3:3">
      <c r="C922" s="1"/>
    </row>
    <row r="923" ht="13.2" spans="3:3">
      <c r="C923" s="1"/>
    </row>
    <row r="924" ht="13.2" spans="3:3">
      <c r="C924" s="1"/>
    </row>
    <row r="925" ht="13.2" spans="3:3">
      <c r="C925" s="1"/>
    </row>
    <row r="926" ht="13.2" spans="3:3">
      <c r="C926" s="1"/>
    </row>
    <row r="927" ht="13.2" spans="3:3">
      <c r="C927" s="1"/>
    </row>
    <row r="928" ht="13.2" spans="3:3">
      <c r="C928" s="1"/>
    </row>
    <row r="929" ht="13.2" spans="3:3">
      <c r="C929" s="1"/>
    </row>
    <row r="930" ht="13.2" spans="3:3">
      <c r="C930" s="1"/>
    </row>
    <row r="931" ht="13.2" spans="3:3">
      <c r="C931" s="1"/>
    </row>
    <row r="932" ht="13.2" spans="3:3">
      <c r="C932" s="1"/>
    </row>
    <row r="933" ht="13.2" spans="3:3">
      <c r="C933" s="1"/>
    </row>
    <row r="934" ht="13.2" spans="3:3">
      <c r="C934" s="1"/>
    </row>
    <row r="935" ht="13.2" spans="3:3">
      <c r="C935" s="1"/>
    </row>
    <row r="936" ht="13.2" spans="3:3">
      <c r="C936" s="1"/>
    </row>
    <row r="937" ht="13.2" spans="3:3">
      <c r="C937" s="1"/>
    </row>
    <row r="938" ht="13.2" spans="3:3">
      <c r="C938" s="1"/>
    </row>
    <row r="939" ht="13.2" spans="3:3">
      <c r="C939" s="1"/>
    </row>
    <row r="940" ht="13.2" spans="3:3">
      <c r="C940" s="1"/>
    </row>
    <row r="941" ht="13.2" spans="3:3">
      <c r="C941" s="1"/>
    </row>
    <row r="942" ht="13.2" spans="3:3">
      <c r="C942" s="1"/>
    </row>
    <row r="943" ht="13.2" spans="3:3">
      <c r="C943" s="1"/>
    </row>
    <row r="944" ht="13.2" spans="3:3">
      <c r="C944" s="1"/>
    </row>
    <row r="945" ht="13.2" spans="3:3">
      <c r="C945" s="1"/>
    </row>
    <row r="946" ht="13.2" spans="3:3">
      <c r="C946" s="1"/>
    </row>
    <row r="947" ht="13.2" spans="3:3">
      <c r="C947" s="1"/>
    </row>
    <row r="948" ht="13.2" spans="3:3">
      <c r="C948" s="1"/>
    </row>
    <row r="949" ht="13.2" spans="3:3">
      <c r="C949" s="1"/>
    </row>
    <row r="950" ht="13.2" spans="3:3">
      <c r="C950" s="1"/>
    </row>
    <row r="951" ht="13.2" spans="3:3">
      <c r="C951" s="1"/>
    </row>
    <row r="952" ht="13.2" spans="3:3">
      <c r="C952" s="1"/>
    </row>
    <row r="953" ht="13.2" spans="3:3">
      <c r="C953" s="1"/>
    </row>
    <row r="954" ht="13.2" spans="3:3">
      <c r="C954" s="1"/>
    </row>
    <row r="955" ht="13.2" spans="3:3">
      <c r="C955" s="1"/>
    </row>
    <row r="956" ht="13.2" spans="3:3">
      <c r="C956" s="1"/>
    </row>
    <row r="957" ht="13.2" spans="3:3">
      <c r="C957" s="1"/>
    </row>
    <row r="958" ht="13.2" spans="3:3">
      <c r="C958" s="1"/>
    </row>
    <row r="959" ht="13.2" spans="3:3">
      <c r="C959" s="1"/>
    </row>
    <row r="960" ht="13.2" spans="3:3">
      <c r="C960" s="1"/>
    </row>
    <row r="961" ht="13.2" spans="3:3">
      <c r="C961" s="1"/>
    </row>
    <row r="962" ht="13.2" spans="3:3">
      <c r="C962" s="1"/>
    </row>
    <row r="963" ht="13.2" spans="3:3">
      <c r="C963" s="1"/>
    </row>
    <row r="964" ht="13.2" spans="3:3">
      <c r="C964" s="1"/>
    </row>
    <row r="965" ht="13.2" spans="3:3">
      <c r="C965" s="1"/>
    </row>
    <row r="966" ht="13.2" spans="3:3">
      <c r="C966" s="1"/>
    </row>
    <row r="967" ht="13.2" spans="3:3">
      <c r="C967" s="1"/>
    </row>
    <row r="968" ht="13.2" spans="3:3">
      <c r="C968" s="1"/>
    </row>
    <row r="969" ht="13.2" spans="3:3">
      <c r="C969" s="1"/>
    </row>
    <row r="970" ht="13.2" spans="3:3">
      <c r="C970" s="1"/>
    </row>
    <row r="971" ht="13.2" spans="3:3">
      <c r="C971" s="1"/>
    </row>
    <row r="972" ht="13.2" spans="3:3">
      <c r="C972" s="1"/>
    </row>
    <row r="973" ht="13.2" spans="3:3">
      <c r="C973" s="1"/>
    </row>
    <row r="974" ht="13.2" spans="3:3">
      <c r="C974" s="1"/>
    </row>
    <row r="975" ht="13.2" spans="3:3">
      <c r="C975" s="1"/>
    </row>
    <row r="976" ht="13.2" spans="3:3">
      <c r="C976" s="1"/>
    </row>
    <row r="977" ht="13.2" spans="3:3">
      <c r="C977" s="1"/>
    </row>
    <row r="978" ht="13.2" spans="3:3">
      <c r="C978" s="1"/>
    </row>
    <row r="979" ht="13.2" spans="3:3">
      <c r="C979" s="1"/>
    </row>
    <row r="980" ht="13.2" spans="3:3">
      <c r="C980" s="1"/>
    </row>
    <row r="981" ht="13.2" spans="3:3">
      <c r="C981" s="1"/>
    </row>
    <row r="982" ht="13.2" spans="3:3">
      <c r="C982" s="1"/>
    </row>
    <row r="983" ht="13.2" spans="3:3">
      <c r="C983" s="1"/>
    </row>
    <row r="984" ht="13.2" spans="3:3">
      <c r="C984" s="1"/>
    </row>
    <row r="985" ht="13.2" spans="3:3">
      <c r="C985" s="1"/>
    </row>
    <row r="986" ht="13.2" spans="3:3">
      <c r="C986" s="1"/>
    </row>
    <row r="987" ht="13.2" spans="3:3">
      <c r="C987" s="1"/>
    </row>
    <row r="988" ht="13.2" spans="3:3">
      <c r="C988" s="1"/>
    </row>
    <row r="989" ht="13.2" spans="3:3">
      <c r="C989" s="1"/>
    </row>
    <row r="990" ht="13.2" spans="3:3">
      <c r="C990" s="1"/>
    </row>
    <row r="991" ht="13.2" spans="3:3">
      <c r="C991" s="1"/>
    </row>
    <row r="992" ht="13.2" spans="3:3">
      <c r="C992" s="1"/>
    </row>
    <row r="993" ht="13.2" spans="3:3">
      <c r="C993" s="1"/>
    </row>
    <row r="994" ht="13.2" spans="3:3">
      <c r="C994" s="1"/>
    </row>
    <row r="995" ht="13.2" spans="3:3">
      <c r="C995" s="1"/>
    </row>
    <row r="996" ht="13.2" spans="3:3">
      <c r="C996" s="1"/>
    </row>
    <row r="997" ht="13.2" spans="3:3">
      <c r="C997" s="1"/>
    </row>
    <row r="998" ht="13.2" spans="3:3">
      <c r="C998" s="1"/>
    </row>
    <row r="999" ht="13.2" spans="3:3">
      <c r="C999" s="1"/>
    </row>
    <row r="1000" ht="13.2" spans="3:3">
      <c r="C1000" s="1"/>
    </row>
    <row r="1001" ht="13.2" spans="3:3">
      <c r="C1001" s="1"/>
    </row>
    <row r="1002" ht="13.2" spans="3:3">
      <c r="C1002" s="1"/>
    </row>
    <row r="1003" ht="13.2" spans="3:3">
      <c r="C1003" s="1"/>
    </row>
    <row r="1004" ht="13.2" spans="3:3">
      <c r="C1004" s="1"/>
    </row>
    <row r="1005" ht="13.2" spans="3:3">
      <c r="C1005" s="1"/>
    </row>
    <row r="1006" ht="13.2" spans="3:3">
      <c r="C1006" s="1"/>
    </row>
    <row r="1007" ht="13.2" spans="3:3">
      <c r="C1007" s="1"/>
    </row>
    <row r="1008" ht="13.2" spans="3:3">
      <c r="C1008" s="1"/>
    </row>
    <row r="1009" ht="13.2" spans="3:3">
      <c r="C1009" s="1"/>
    </row>
    <row r="1010" ht="13.2" spans="3:3">
      <c r="C1010" s="1"/>
    </row>
    <row r="1011" ht="13.2" spans="3:3">
      <c r="C1011" s="1"/>
    </row>
    <row r="1012" ht="13.2" spans="3:3">
      <c r="C1012" s="1"/>
    </row>
    <row r="1013" ht="13.2" spans="3:3">
      <c r="C1013" s="1"/>
    </row>
    <row r="1014" ht="13.2" spans="3:3">
      <c r="C1014" s="1"/>
    </row>
    <row r="1015" ht="13.2" spans="3:3">
      <c r="C1015" s="1"/>
    </row>
    <row r="1016" ht="13.2" spans="3:3">
      <c r="C1016" s="1"/>
    </row>
    <row r="1017" ht="13.2" spans="3:3">
      <c r="C1017" s="1"/>
    </row>
    <row r="1018" ht="13.2" spans="3:3">
      <c r="C1018" s="1"/>
    </row>
    <row r="1019" ht="13.2" spans="3:3">
      <c r="C1019" s="1"/>
    </row>
    <row r="1020" ht="13.2" spans="3:3">
      <c r="C1020" s="1"/>
    </row>
    <row r="1021" ht="13.2" spans="3:3">
      <c r="C1021" s="1"/>
    </row>
  </sheetData>
  <hyperlinks>
    <hyperlink ref="N12" r:id="rId4" display="Google doc highlighting tank mass estimation process: https://docs.google.com/document/d/1neDRx1jHPPGRDV3DP2OXrcBaK5LJA2igdkPBdi5zxF0/edit"/>
  </hyperlink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Simulator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2022-02-06T05:26:52Z</dcterms:created>
  <dcterms:modified xsi:type="dcterms:W3CDTF">2022-02-06T05:34:05Z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AE9C8709488F4EC69112F230800F62BC</vt:lpwstr>
  </property>
  <property fmtid="{D5CDD505-2E9C-101B-9397-08002B2CF9AE}" pid="3" name="KSOProductBuildVer">
    <vt:lpwstr>1033-11.2.0.10463</vt:lpwstr>
  </property>
</Properties>
</file>