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las\Downloads\"/>
    </mc:Choice>
  </mc:AlternateContent>
  <bookViews>
    <workbookView xWindow="0" yWindow="0" windowWidth="20490" windowHeight="7620" activeTab="1"/>
  </bookViews>
  <sheets>
    <sheet name="Pre cleaning and formatting" sheetId="2" r:id="rId1"/>
    <sheet name="car inventory" sheetId="1" r:id="rId2"/>
    <sheet name="Most Miles" sheetId="3" r:id="rId3"/>
    <sheet name="Total Warantee Miles" sheetId="5" r:id="rId4"/>
  </sheets>
  <definedNames>
    <definedName name="car_inventory" localSheetId="2">'Most Miles'!$I$23:$V$88</definedName>
    <definedName name="car_inventory" localSheetId="0">'Pre cleaning and formatting'!$A$1:$N$66</definedName>
  </definedNames>
  <calcPr calcId="0"/>
  <pivotCaches>
    <pivotCache cacheId="49" r:id="rId5"/>
    <pivotCache cacheId="63" r:id="rId6"/>
  </pivotCaches>
</workbook>
</file>

<file path=xl/calcChain.xml><?xml version="1.0" encoding="utf-8"?>
<calcChain xmlns="http://schemas.openxmlformats.org/spreadsheetml/2006/main">
  <c r="M2" i="1" l="1"/>
  <c r="M3" i="1"/>
  <c r="M16" i="1"/>
  <c r="M49" i="1"/>
  <c r="M30" i="1"/>
  <c r="M31" i="1"/>
  <c r="M40" i="1"/>
  <c r="M51" i="1"/>
  <c r="M12" i="1"/>
  <c r="M17" i="1"/>
  <c r="M22" i="1"/>
  <c r="M18" i="1"/>
  <c r="M53" i="1"/>
  <c r="M10" i="1"/>
  <c r="M29" i="1"/>
  <c r="M38" i="1"/>
  <c r="M14" i="1"/>
  <c r="M11" i="1"/>
  <c r="M23" i="1"/>
  <c r="M35" i="1"/>
  <c r="M43" i="1"/>
  <c r="M44" i="1"/>
  <c r="M41" i="1"/>
  <c r="M4" i="1"/>
  <c r="M5" i="1"/>
  <c r="M15" i="1"/>
  <c r="M9" i="1"/>
  <c r="M19" i="1"/>
  <c r="M6" i="1"/>
  <c r="M46" i="1"/>
  <c r="M27" i="1"/>
  <c r="M45" i="1"/>
  <c r="M8" i="1"/>
  <c r="M28" i="1"/>
  <c r="M21" i="1"/>
  <c r="M33" i="1"/>
  <c r="M34" i="1"/>
  <c r="M24" i="1"/>
  <c r="M20" i="1"/>
  <c r="M32" i="1"/>
  <c r="M25" i="1"/>
  <c r="M26" i="1"/>
  <c r="M48" i="1"/>
  <c r="M39" i="1"/>
  <c r="M52" i="1"/>
  <c r="M42" i="1"/>
  <c r="M47" i="1"/>
  <c r="M50" i="1"/>
  <c r="M36" i="1"/>
  <c r="M13" i="1"/>
  <c r="M7" i="1"/>
  <c r="M37" i="1"/>
  <c r="N11" i="1"/>
  <c r="N3" i="1"/>
  <c r="N23" i="1"/>
  <c r="N35" i="1"/>
  <c r="N43" i="1"/>
  <c r="N44" i="1"/>
  <c r="N41" i="1"/>
  <c r="N12" i="1"/>
  <c r="N17" i="1"/>
  <c r="N22" i="1"/>
  <c r="N18" i="1"/>
  <c r="N53" i="1"/>
  <c r="N10" i="1"/>
  <c r="N29" i="1"/>
  <c r="N38" i="1"/>
  <c r="N14" i="1"/>
  <c r="N9" i="1"/>
  <c r="N19" i="1"/>
  <c r="N6" i="1"/>
  <c r="N46" i="1"/>
  <c r="N27" i="1"/>
  <c r="N45" i="1"/>
  <c r="N8" i="1"/>
  <c r="N16" i="1"/>
  <c r="N49" i="1"/>
  <c r="N30" i="1"/>
  <c r="N31" i="1"/>
  <c r="N40" i="1"/>
  <c r="N51" i="1"/>
  <c r="N47" i="1"/>
  <c r="N50" i="1"/>
  <c r="N36" i="1"/>
  <c r="N13" i="1"/>
  <c r="N7" i="1"/>
  <c r="N2" i="1"/>
  <c r="N4" i="1"/>
  <c r="N5" i="1"/>
  <c r="N15" i="1"/>
  <c r="N34" i="1"/>
  <c r="N24" i="1"/>
  <c r="N20" i="1"/>
  <c r="N32" i="1"/>
  <c r="N25" i="1"/>
  <c r="N26" i="1"/>
  <c r="N48" i="1"/>
  <c r="N39" i="1"/>
  <c r="N52" i="1"/>
  <c r="N42" i="1"/>
  <c r="N28" i="1"/>
  <c r="N21" i="1"/>
  <c r="N33" i="1"/>
  <c r="N37" i="1"/>
  <c r="F12" i="1"/>
  <c r="G12" i="1" s="1"/>
  <c r="I12" i="1" s="1"/>
  <c r="F28" i="1"/>
  <c r="G28" i="1" s="1"/>
  <c r="I28" i="1" s="1"/>
  <c r="F21" i="1"/>
  <c r="G21" i="1" s="1"/>
  <c r="I21" i="1" s="1"/>
  <c r="F33" i="1"/>
  <c r="G33" i="1" s="1"/>
  <c r="I33" i="1" s="1"/>
  <c r="F34" i="1"/>
  <c r="G34" i="1" s="1"/>
  <c r="I34" i="1" s="1"/>
  <c r="F24" i="1"/>
  <c r="G24" i="1" s="1"/>
  <c r="I24" i="1" s="1"/>
  <c r="F20" i="1"/>
  <c r="G20" i="1" s="1"/>
  <c r="I20" i="1" s="1"/>
  <c r="F32" i="1"/>
  <c r="G32" i="1" s="1"/>
  <c r="I32" i="1" s="1"/>
  <c r="F25" i="1"/>
  <c r="G25" i="1" s="1"/>
  <c r="I25" i="1" s="1"/>
  <c r="F26" i="1"/>
  <c r="G26" i="1" s="1"/>
  <c r="I26" i="1" s="1"/>
  <c r="F48" i="1"/>
  <c r="G48" i="1" s="1"/>
  <c r="I48" i="1" s="1"/>
  <c r="F39" i="1"/>
  <c r="G39" i="1" s="1"/>
  <c r="I39" i="1" s="1"/>
  <c r="F52" i="1"/>
  <c r="G52" i="1" s="1"/>
  <c r="I52" i="1" s="1"/>
  <c r="F42" i="1"/>
  <c r="G42" i="1" s="1"/>
  <c r="I42" i="1" s="1"/>
  <c r="F47" i="1"/>
  <c r="G47" i="1" s="1"/>
  <c r="I47" i="1" s="1"/>
  <c r="F50" i="1"/>
  <c r="G50" i="1" s="1"/>
  <c r="I50" i="1" s="1"/>
  <c r="F36" i="1"/>
  <c r="G36" i="1" s="1"/>
  <c r="I36" i="1" s="1"/>
  <c r="F13" i="1"/>
  <c r="F7" i="1"/>
  <c r="G7" i="1" s="1"/>
  <c r="I7" i="1" s="1"/>
  <c r="F2" i="1"/>
  <c r="G2" i="1" s="1"/>
  <c r="I2" i="1" s="1"/>
  <c r="F4" i="1"/>
  <c r="G4" i="1" s="1"/>
  <c r="I4" i="1" s="1"/>
  <c r="F5" i="1"/>
  <c r="G5" i="1" s="1"/>
  <c r="I5" i="1" s="1"/>
  <c r="F15" i="1"/>
  <c r="G15" i="1" s="1"/>
  <c r="I15" i="1" s="1"/>
  <c r="F9" i="1"/>
  <c r="G9" i="1" s="1"/>
  <c r="I9" i="1" s="1"/>
  <c r="F19" i="1"/>
  <c r="G19" i="1" s="1"/>
  <c r="I19" i="1" s="1"/>
  <c r="F6" i="1"/>
  <c r="F46" i="1"/>
  <c r="G46" i="1" s="1"/>
  <c r="I46" i="1" s="1"/>
  <c r="F27" i="1"/>
  <c r="G27" i="1" s="1"/>
  <c r="I27" i="1" s="1"/>
  <c r="F45" i="1"/>
  <c r="G45" i="1" s="1"/>
  <c r="I45" i="1" s="1"/>
  <c r="F8" i="1"/>
  <c r="G8" i="1" s="1"/>
  <c r="I8" i="1" s="1"/>
  <c r="F16" i="1"/>
  <c r="G16" i="1" s="1"/>
  <c r="I16" i="1" s="1"/>
  <c r="F49" i="1"/>
  <c r="G49" i="1" s="1"/>
  <c r="I49" i="1" s="1"/>
  <c r="F30" i="1"/>
  <c r="G30" i="1" s="1"/>
  <c r="I30" i="1" s="1"/>
  <c r="F31" i="1"/>
  <c r="F40" i="1"/>
  <c r="G40" i="1" s="1"/>
  <c r="I40" i="1" s="1"/>
  <c r="F51" i="1"/>
  <c r="G51" i="1" s="1"/>
  <c r="I51" i="1" s="1"/>
  <c r="F17" i="1"/>
  <c r="G17" i="1" s="1"/>
  <c r="I17" i="1" s="1"/>
  <c r="F22" i="1"/>
  <c r="G22" i="1" s="1"/>
  <c r="I22" i="1" s="1"/>
  <c r="F18" i="1"/>
  <c r="G18" i="1" s="1"/>
  <c r="I18" i="1" s="1"/>
  <c r="F53" i="1"/>
  <c r="G53" i="1" s="1"/>
  <c r="I53" i="1" s="1"/>
  <c r="F10" i="1"/>
  <c r="G10" i="1" s="1"/>
  <c r="I10" i="1" s="1"/>
  <c r="F29" i="1"/>
  <c r="G29" i="1" s="1"/>
  <c r="I29" i="1" s="1"/>
  <c r="F38" i="1"/>
  <c r="G38" i="1" s="1"/>
  <c r="I38" i="1" s="1"/>
  <c r="F14" i="1"/>
  <c r="G14" i="1" s="1"/>
  <c r="I14" i="1" s="1"/>
  <c r="F11" i="1"/>
  <c r="G11" i="1" s="1"/>
  <c r="I11" i="1" s="1"/>
  <c r="F3" i="1"/>
  <c r="G3" i="1" s="1"/>
  <c r="I3" i="1" s="1"/>
  <c r="F23" i="1"/>
  <c r="G23" i="1" s="1"/>
  <c r="I23" i="1" s="1"/>
  <c r="F35" i="1"/>
  <c r="G35" i="1" s="1"/>
  <c r="I35" i="1" s="1"/>
  <c r="F43" i="1"/>
  <c r="G43" i="1" s="1"/>
  <c r="I43" i="1" s="1"/>
  <c r="F44" i="1"/>
  <c r="G44" i="1" s="1"/>
  <c r="I44" i="1" s="1"/>
  <c r="F41" i="1"/>
  <c r="G41" i="1" s="1"/>
  <c r="I41" i="1" s="1"/>
  <c r="F37" i="1"/>
  <c r="G37" i="1" s="1"/>
  <c r="I37" i="1" s="1"/>
  <c r="D50" i="1"/>
  <c r="E50" i="1" s="1"/>
  <c r="D36" i="1"/>
  <c r="E36" i="1" s="1"/>
  <c r="D13" i="1"/>
  <c r="E13" i="1" s="1"/>
  <c r="D7" i="1"/>
  <c r="E7" i="1" s="1"/>
  <c r="D2" i="1"/>
  <c r="E2" i="1" s="1"/>
  <c r="D4" i="1"/>
  <c r="E4" i="1" s="1"/>
  <c r="D5" i="1"/>
  <c r="E5" i="1" s="1"/>
  <c r="D15" i="1"/>
  <c r="E15" i="1" s="1"/>
  <c r="D9" i="1"/>
  <c r="E9" i="1" s="1"/>
  <c r="D19" i="1"/>
  <c r="E19" i="1" s="1"/>
  <c r="D6" i="1"/>
  <c r="E6" i="1" s="1"/>
  <c r="D46" i="1"/>
  <c r="E46" i="1" s="1"/>
  <c r="D27" i="1"/>
  <c r="E27" i="1" s="1"/>
  <c r="D45" i="1"/>
  <c r="E45" i="1" s="1"/>
  <c r="D8" i="1"/>
  <c r="E8" i="1" s="1"/>
  <c r="D16" i="1"/>
  <c r="E16" i="1" s="1"/>
  <c r="D49" i="1"/>
  <c r="E49" i="1" s="1"/>
  <c r="D30" i="1"/>
  <c r="E30" i="1" s="1"/>
  <c r="D31" i="1"/>
  <c r="E31" i="1" s="1"/>
  <c r="D40" i="1"/>
  <c r="E40" i="1" s="1"/>
  <c r="D51" i="1"/>
  <c r="E51" i="1" s="1"/>
  <c r="D12" i="1"/>
  <c r="E12" i="1" s="1"/>
  <c r="D17" i="1"/>
  <c r="E17" i="1" s="1"/>
  <c r="D22" i="1"/>
  <c r="E22" i="1" s="1"/>
  <c r="D18" i="1"/>
  <c r="E18" i="1" s="1"/>
  <c r="D53" i="1"/>
  <c r="E53" i="1" s="1"/>
  <c r="D10" i="1"/>
  <c r="E10" i="1" s="1"/>
  <c r="D29" i="1"/>
  <c r="E29" i="1" s="1"/>
  <c r="D38" i="1"/>
  <c r="E38" i="1" s="1"/>
  <c r="D14" i="1"/>
  <c r="E14" i="1" s="1"/>
  <c r="D11" i="1"/>
  <c r="E11" i="1" s="1"/>
  <c r="D3" i="1"/>
  <c r="E3" i="1" s="1"/>
  <c r="D23" i="1"/>
  <c r="E23" i="1" s="1"/>
  <c r="D35" i="1"/>
  <c r="E35" i="1" s="1"/>
  <c r="D43" i="1"/>
  <c r="E43" i="1" s="1"/>
  <c r="D44" i="1"/>
  <c r="E44" i="1" s="1"/>
  <c r="D41" i="1"/>
  <c r="E41" i="1" s="1"/>
  <c r="D28" i="1"/>
  <c r="E28" i="1" s="1"/>
  <c r="D21" i="1"/>
  <c r="E21" i="1" s="1"/>
  <c r="D33" i="1"/>
  <c r="E33" i="1" s="1"/>
  <c r="D34" i="1"/>
  <c r="E34" i="1" s="1"/>
  <c r="D24" i="1"/>
  <c r="E24" i="1" s="1"/>
  <c r="D20" i="1"/>
  <c r="E20" i="1" s="1"/>
  <c r="D32" i="1"/>
  <c r="E32" i="1" s="1"/>
  <c r="D25" i="1"/>
  <c r="E25" i="1" s="1"/>
  <c r="D26" i="1"/>
  <c r="E26" i="1" s="1"/>
  <c r="D48" i="1"/>
  <c r="E48" i="1" s="1"/>
  <c r="D39" i="1"/>
  <c r="E39" i="1" s="1"/>
  <c r="D52" i="1"/>
  <c r="E52" i="1" s="1"/>
  <c r="D42" i="1"/>
  <c r="E42" i="1" s="1"/>
  <c r="D47" i="1"/>
  <c r="E47" i="1" s="1"/>
  <c r="D37" i="1"/>
  <c r="E37" i="1" s="1"/>
  <c r="C16" i="1"/>
  <c r="B3" i="1"/>
  <c r="C3" i="1" s="1"/>
  <c r="B23" i="1"/>
  <c r="B35" i="1"/>
  <c r="B43" i="1"/>
  <c r="C43" i="1" s="1"/>
  <c r="B44" i="1"/>
  <c r="C44" i="1" s="1"/>
  <c r="B41" i="1"/>
  <c r="B28" i="1"/>
  <c r="C28" i="1" s="1"/>
  <c r="B21" i="1"/>
  <c r="B33" i="1"/>
  <c r="C33" i="1" s="1"/>
  <c r="B34" i="1"/>
  <c r="O34" i="1" s="1"/>
  <c r="B24" i="1"/>
  <c r="C24" i="1" s="1"/>
  <c r="B20" i="1"/>
  <c r="B32" i="1"/>
  <c r="B25" i="1"/>
  <c r="O25" i="1" s="1"/>
  <c r="B26" i="1"/>
  <c r="C26" i="1" s="1"/>
  <c r="B48" i="1"/>
  <c r="C48" i="1" s="1"/>
  <c r="B39" i="1"/>
  <c r="B52" i="1"/>
  <c r="O52" i="1" s="1"/>
  <c r="B42" i="1"/>
  <c r="C42" i="1" s="1"/>
  <c r="B47" i="1"/>
  <c r="B50" i="1"/>
  <c r="C50" i="1" s="1"/>
  <c r="B36" i="1"/>
  <c r="B13" i="1"/>
  <c r="C13" i="1" s="1"/>
  <c r="B7" i="1"/>
  <c r="C7" i="1" s="1"/>
  <c r="B2" i="1"/>
  <c r="O2" i="1" s="1"/>
  <c r="B4" i="1"/>
  <c r="B5" i="1"/>
  <c r="C5" i="1" s="1"/>
  <c r="B15" i="1"/>
  <c r="C15" i="1" s="1"/>
  <c r="B9" i="1"/>
  <c r="O9" i="1" s="1"/>
  <c r="B19" i="1"/>
  <c r="B6" i="1"/>
  <c r="C6" i="1" s="1"/>
  <c r="B46" i="1"/>
  <c r="C46" i="1" s="1"/>
  <c r="B27" i="1"/>
  <c r="O27" i="1" s="1"/>
  <c r="B45" i="1"/>
  <c r="B8" i="1"/>
  <c r="C8" i="1" s="1"/>
  <c r="B16" i="1"/>
  <c r="B49" i="1"/>
  <c r="O49" i="1" s="1"/>
  <c r="B30" i="1"/>
  <c r="B31" i="1"/>
  <c r="C31" i="1" s="1"/>
  <c r="B40" i="1"/>
  <c r="C40" i="1" s="1"/>
  <c r="B51" i="1"/>
  <c r="O51" i="1" s="1"/>
  <c r="B12" i="1"/>
  <c r="C12" i="1" s="1"/>
  <c r="B17" i="1"/>
  <c r="C17" i="1" s="1"/>
  <c r="B22" i="1"/>
  <c r="C22" i="1" s="1"/>
  <c r="B18" i="1"/>
  <c r="C18" i="1" s="1"/>
  <c r="B53" i="1"/>
  <c r="B10" i="1"/>
  <c r="C10" i="1" s="1"/>
  <c r="B29" i="1"/>
  <c r="C29" i="1" s="1"/>
  <c r="B38" i="1"/>
  <c r="C38" i="1" s="1"/>
  <c r="B14" i="1"/>
  <c r="B11" i="1"/>
  <c r="C11" i="1" s="1"/>
  <c r="B37" i="1"/>
  <c r="O14" i="1" l="1"/>
  <c r="O53" i="1"/>
  <c r="O30" i="1"/>
  <c r="O45" i="1"/>
  <c r="O19" i="1"/>
  <c r="O4" i="1"/>
  <c r="O36" i="1"/>
  <c r="O41" i="1"/>
  <c r="O23" i="1"/>
  <c r="O31" i="1"/>
  <c r="O6" i="1"/>
  <c r="O13" i="1"/>
  <c r="O47" i="1"/>
  <c r="O20" i="1"/>
  <c r="O21" i="1"/>
  <c r="O43" i="1"/>
  <c r="O39" i="1"/>
  <c r="O32" i="1"/>
  <c r="C36" i="1"/>
  <c r="O11" i="1"/>
  <c r="O37" i="1"/>
  <c r="O22" i="1"/>
  <c r="O16" i="1"/>
  <c r="C41" i="1"/>
  <c r="O10" i="1"/>
  <c r="C23" i="1"/>
  <c r="O40" i="1"/>
  <c r="O46" i="1"/>
  <c r="O15" i="1"/>
  <c r="O7" i="1"/>
  <c r="C20" i="1"/>
  <c r="O28" i="1"/>
  <c r="O35" i="1"/>
  <c r="C34" i="1"/>
  <c r="C35" i="1"/>
  <c r="O17" i="1"/>
  <c r="C39" i="1"/>
  <c r="O8" i="1"/>
  <c r="O5" i="1"/>
  <c r="O42" i="1"/>
  <c r="O24" i="1"/>
  <c r="C32" i="1"/>
  <c r="C21" i="1"/>
  <c r="C47" i="1"/>
  <c r="C51" i="1"/>
  <c r="C49" i="1"/>
  <c r="C27" i="1"/>
  <c r="C9" i="1"/>
  <c r="C2" i="1"/>
  <c r="O38" i="1"/>
  <c r="O18" i="1"/>
  <c r="O50" i="1"/>
  <c r="O33" i="1"/>
  <c r="C52" i="1"/>
  <c r="C25" i="1"/>
  <c r="C14" i="1"/>
  <c r="C53" i="1"/>
  <c r="G13" i="1"/>
  <c r="I13" i="1" s="1"/>
  <c r="G31" i="1"/>
  <c r="I31" i="1" s="1"/>
  <c r="G6" i="1"/>
  <c r="I6" i="1" s="1"/>
  <c r="O44" i="1"/>
  <c r="O3" i="1"/>
  <c r="O29" i="1"/>
  <c r="O48" i="1"/>
  <c r="O26" i="1"/>
  <c r="C37" i="1"/>
  <c r="C30" i="1"/>
  <c r="C45" i="1"/>
  <c r="C19" i="1"/>
  <c r="C4" i="1"/>
  <c r="O12" i="1"/>
</calcChain>
</file>

<file path=xl/connections.xml><?xml version="1.0" encoding="utf-8"?>
<connections xmlns="http://schemas.openxmlformats.org/spreadsheetml/2006/main">
  <connection id="1" name="car inventory" type="6" refreshedVersion="6" background="1" saveData="1">
    <textPr codePage="437" sourceFile="C:\Users\Atlas\Downloads\car inventory.txt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ar inventory1" type="6" refreshedVersion="6" background="1" saveData="1">
    <textPr codePage="437" sourceFile="C:\Users\Atlas\Downloads\car inventory.txt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<sst xmlns="http://schemas.openxmlformats.org/spreadsheetml/2006/main" count="571" uniqueCount="131">
  <si>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</si>
  <si>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</si>
  <si>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</si>
  <si>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</si>
  <si>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</si>
  <si>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</si>
  <si>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</si>
  <si>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</si>
  <si>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</si>
  <si>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</si>
  <si>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</si>
  <si>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</si>
  <si>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</si>
  <si>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</si>
  <si>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</si>
  <si>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</si>
  <si>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</si>
  <si>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</si>
  <si>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</si>
  <si>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</si>
  <si>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</si>
  <si>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</si>
  <si>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</si>
  <si>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</si>
  <si>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</si>
  <si>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</si>
  <si>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FDO6FCS006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</si>
  <si>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</si>
  <si>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</si>
  <si>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</si>
  <si>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</si>
  <si>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</si>
  <si>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</si>
  <si>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</si>
  <si>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</si>
  <si>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</si>
  <si>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</si>
  <si>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</si>
  <si>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</si>
  <si>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</si>
  <si>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GMO9CMR014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</si>
  <si>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</si>
  <si>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</si>
  <si>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</si>
  <si>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</si>
  <si>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</si>
  <si>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</si>
  <si>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</si>
  <si>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</si>
  <si>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</si>
  <si>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</si>
  <si>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</si>
  <si>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</si>
  <si>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</si>
  <si>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</si>
  <si>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</si>
  <si>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</si>
  <si>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</si>
  <si>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</si>
  <si>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</si>
  <si>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</si>
  <si>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</si>
  <si>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</si>
  <si>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</si>
  <si>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</si>
  <si>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</si>
  <si>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</si>
  <si>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</si>
  <si>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</si>
  <si>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</si>
  <si>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</si>
  <si>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</si>
  <si>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HOO5ODY037</t>
  </si>
  <si>
    <t>HO07ODY038</t>
  </si>
  <si>
    <t>HO08ODY039</t>
  </si>
  <si>
    <t>HO010ODY040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</si>
  <si>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</si>
  <si>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</si>
  <si>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</si>
  <si>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</si>
  <si>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</si>
  <si>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</si>
  <si>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</si>
  <si>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</si>
  <si>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</si>
  <si>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</si>
  <si>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</si>
  <si>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</si>
  <si>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</si>
  <si>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Chrysler</t>
  </si>
  <si>
    <t>HY</t>
  </si>
  <si>
    <t>Hyundai</t>
  </si>
  <si>
    <t>TY</t>
  </si>
  <si>
    <t>Toyota</t>
  </si>
  <si>
    <t>HO</t>
  </si>
  <si>
    <t>Honda</t>
  </si>
  <si>
    <t>GM</t>
  </si>
  <si>
    <t>General Motors</t>
  </si>
  <si>
    <t>FD</t>
  </si>
  <si>
    <t>Ford</t>
  </si>
  <si>
    <t>HO01ODY040</t>
  </si>
  <si>
    <t>CAM</t>
  </si>
  <si>
    <t>Camry</t>
  </si>
  <si>
    <t>ELA</t>
  </si>
  <si>
    <t>Elantra</t>
  </si>
  <si>
    <t>FCS</t>
  </si>
  <si>
    <t>Focus</t>
  </si>
  <si>
    <t>CMR</t>
  </si>
  <si>
    <t>Camaro</t>
  </si>
  <si>
    <t>CAR</t>
  </si>
  <si>
    <t>CIV</t>
  </si>
  <si>
    <t>Civic</t>
  </si>
  <si>
    <t>MTG</t>
  </si>
  <si>
    <t>Mustang</t>
  </si>
  <si>
    <t>ODY</t>
  </si>
  <si>
    <t>Odyssey</t>
  </si>
  <si>
    <t>PTC</t>
  </si>
  <si>
    <t>PT. Crusier</t>
  </si>
  <si>
    <t xml:space="preserve">SLV </t>
  </si>
  <si>
    <t>Silverado</t>
  </si>
  <si>
    <t>COR</t>
  </si>
  <si>
    <t>Corolla</t>
  </si>
  <si>
    <t>Caravan</t>
  </si>
  <si>
    <t>GM09CMR014</t>
  </si>
  <si>
    <t>FD06FCS006</t>
  </si>
  <si>
    <t>HO05ODY037</t>
  </si>
  <si>
    <t>Miles Left</t>
  </si>
  <si>
    <t>Row Labels</t>
  </si>
  <si>
    <t>Grand Total</t>
  </si>
  <si>
    <t>Sum of Miles</t>
  </si>
  <si>
    <t>Sum of Warantee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</si>
</sst>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43" fontId="0" fillId="0" borderId="0" xfId="1" applyFont="1" applyAlignment="1">
      <alignment wrapText="1"/>
    </xf>
    <xf numFmtId="43" fontId="0" fillId="0" borderId="0" xfId="1" applyFont="1"/>
    <xf numFmtId="4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'car inventory'!$H$1</c:f>
              <c:strCache>
                <c:ptCount val="1"/>
                <c:pt idx="0">
                  <c:v>Miles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'car inventory'!$G$2:$G$66</c:f>
              <c:numCache>
                <c:formatCode>General</c:formatCode>
                <c:ptCount val="65"/>
                <c:pt idx="0">
                  <c:v>27</c:v>
                </c:pt>
                <c:pt idx="1">
                  <c:v>19</c:v>
                </c:pt>
                <c:pt idx="2">
                  <c:v>25</c:v>
                </c:pt>
                <c:pt idx="3">
                  <c:v>23</c:v>
                </c:pt>
                <c:pt idx="4">
                  <c:v>20</c:v>
                </c:pt>
                <c:pt idx="5">
                  <c:v>23</c:v>
                </c:pt>
                <c:pt idx="6">
                  <c:v>24</c:v>
                </c:pt>
                <c:pt idx="7">
                  <c:v>14</c:v>
                </c:pt>
                <c:pt idx="8">
                  <c:v>19</c:v>
                </c:pt>
                <c:pt idx="9">
                  <c:v>23</c:v>
                </c:pt>
                <c:pt idx="10">
                  <c:v>18</c:v>
                </c:pt>
                <c:pt idx="11">
                  <c:v>25</c:v>
                </c:pt>
                <c:pt idx="12">
                  <c:v>24</c:v>
                </c:pt>
                <c:pt idx="13">
                  <c:v>21</c:v>
                </c:pt>
                <c:pt idx="14">
                  <c:v>22</c:v>
                </c:pt>
                <c:pt idx="15">
                  <c:v>16</c:v>
                </c:pt>
                <c:pt idx="16">
                  <c:v>22</c:v>
                </c:pt>
                <c:pt idx="17">
                  <c:v>21</c:v>
                </c:pt>
                <c:pt idx="18">
                  <c:v>17</c:v>
                </c:pt>
                <c:pt idx="19">
                  <c:v>15</c:v>
                </c:pt>
                <c:pt idx="20">
                  <c:v>15</c:v>
                </c:pt>
                <c:pt idx="21">
                  <c:v>19</c:v>
                </c:pt>
                <c:pt idx="22">
                  <c:v>17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17</c:v>
                </c:pt>
                <c:pt idx="27">
                  <c:v>16</c:v>
                </c:pt>
                <c:pt idx="28">
                  <c:v>13</c:v>
                </c:pt>
                <c:pt idx="29">
                  <c:v>12</c:v>
                </c:pt>
                <c:pt idx="30">
                  <c:v>14</c:v>
                </c:pt>
                <c:pt idx="31">
                  <c:v>15</c:v>
                </c:pt>
                <c:pt idx="32">
                  <c:v>15</c:v>
                </c:pt>
                <c:pt idx="33">
                  <c:v>12</c:v>
                </c:pt>
                <c:pt idx="34">
                  <c:v>13</c:v>
                </c:pt>
                <c:pt idx="35">
                  <c:v>17</c:v>
                </c:pt>
                <c:pt idx="36">
                  <c:v>12</c:v>
                </c:pt>
                <c:pt idx="37">
                  <c:v>10</c:v>
                </c:pt>
                <c:pt idx="38">
                  <c:v>11</c:v>
                </c:pt>
                <c:pt idx="39">
                  <c:v>10</c:v>
                </c:pt>
                <c:pt idx="40">
                  <c:v>14</c:v>
                </c:pt>
                <c:pt idx="41">
                  <c:v>11</c:v>
                </c:pt>
                <c:pt idx="42">
                  <c:v>10</c:v>
                </c:pt>
                <c:pt idx="43">
                  <c:v>11</c:v>
                </c:pt>
                <c:pt idx="44">
                  <c:v>9</c:v>
                </c:pt>
                <c:pt idx="45">
                  <c:v>11</c:v>
                </c:pt>
                <c:pt idx="46">
                  <c:v>11</c:v>
                </c:pt>
                <c:pt idx="47">
                  <c:v>13</c:v>
                </c:pt>
                <c:pt idx="48">
                  <c:v>9</c:v>
                </c:pt>
                <c:pt idx="49">
                  <c:v>10</c:v>
                </c:pt>
                <c:pt idx="50">
                  <c:v>10</c:v>
                </c:pt>
                <c:pt idx="51">
                  <c:v>9</c:v>
                </c:pt>
              </c:numCache>
            </c:numRef>
          </c:xVal>
          <c:yVal>
            <c:numRef>
              <c:f>'car inventory'!$H$2:$H$66</c:f>
              <c:numCache>
                <c:formatCode>_(* #,##0.00_);_(* \(#,##0.00\);_(* "-"??_);_(@_)</c:formatCode>
                <c:ptCount val="65"/>
                <c:pt idx="0">
                  <c:v>114660.6</c:v>
                </c:pt>
                <c:pt idx="1">
                  <c:v>72527.199999999997</c:v>
                </c:pt>
                <c:pt idx="2">
                  <c:v>93382.6</c:v>
                </c:pt>
                <c:pt idx="3">
                  <c:v>85928</c:v>
                </c:pt>
                <c:pt idx="4">
                  <c:v>73444.399999999994</c:v>
                </c:pt>
                <c:pt idx="5">
                  <c:v>80685.8</c:v>
                </c:pt>
                <c:pt idx="6">
                  <c:v>82374</c:v>
                </c:pt>
                <c:pt idx="7">
                  <c:v>48114.2</c:v>
                </c:pt>
                <c:pt idx="8">
                  <c:v>64542</c:v>
                </c:pt>
                <c:pt idx="9">
                  <c:v>77243.100000000006</c:v>
                </c:pt>
                <c:pt idx="10">
                  <c:v>60389.5</c:v>
                </c:pt>
                <c:pt idx="11">
                  <c:v>83162.7</c:v>
                </c:pt>
                <c:pt idx="12">
                  <c:v>79420.600000000006</c:v>
                </c:pt>
                <c:pt idx="13">
                  <c:v>67829.100000000006</c:v>
                </c:pt>
                <c:pt idx="14">
                  <c:v>69891.899999999994</c:v>
                </c:pt>
                <c:pt idx="15">
                  <c:v>50854.1</c:v>
                </c:pt>
                <c:pt idx="16">
                  <c:v>68658.899999999994</c:v>
                </c:pt>
                <c:pt idx="17">
                  <c:v>64467.4</c:v>
                </c:pt>
                <c:pt idx="18">
                  <c:v>52229.5</c:v>
                </c:pt>
                <c:pt idx="19">
                  <c:v>44946.5</c:v>
                </c:pt>
                <c:pt idx="20">
                  <c:v>42504.6</c:v>
                </c:pt>
                <c:pt idx="21">
                  <c:v>52699.4</c:v>
                </c:pt>
                <c:pt idx="22">
                  <c:v>46311.4</c:v>
                </c:pt>
                <c:pt idx="23">
                  <c:v>27637.1</c:v>
                </c:pt>
                <c:pt idx="24">
                  <c:v>27534.799999999999</c:v>
                </c:pt>
                <c:pt idx="25">
                  <c:v>29601.9</c:v>
                </c:pt>
                <c:pt idx="26">
                  <c:v>44974.8</c:v>
                </c:pt>
                <c:pt idx="27">
                  <c:v>42074.2</c:v>
                </c:pt>
                <c:pt idx="28">
                  <c:v>33477.199999999997</c:v>
                </c:pt>
                <c:pt idx="29">
                  <c:v>30555.3</c:v>
                </c:pt>
                <c:pt idx="30">
                  <c:v>35137</c:v>
                </c:pt>
                <c:pt idx="31">
                  <c:v>37558.800000000003</c:v>
                </c:pt>
                <c:pt idx="32">
                  <c:v>36438.5</c:v>
                </c:pt>
                <c:pt idx="33">
                  <c:v>29102.3</c:v>
                </c:pt>
                <c:pt idx="34">
                  <c:v>31144.400000000001</c:v>
                </c:pt>
                <c:pt idx="35">
                  <c:v>40326.800000000003</c:v>
                </c:pt>
                <c:pt idx="36">
                  <c:v>27394.2</c:v>
                </c:pt>
                <c:pt idx="37">
                  <c:v>22521.599999999999</c:v>
                </c:pt>
                <c:pt idx="38">
                  <c:v>24513.200000000001</c:v>
                </c:pt>
                <c:pt idx="39">
                  <c:v>22188.5</c:v>
                </c:pt>
                <c:pt idx="40">
                  <c:v>28464.799999999999</c:v>
                </c:pt>
                <c:pt idx="41">
                  <c:v>22282</c:v>
                </c:pt>
                <c:pt idx="42">
                  <c:v>20223.900000000001</c:v>
                </c:pt>
                <c:pt idx="43">
                  <c:v>22128.2</c:v>
                </c:pt>
                <c:pt idx="44">
                  <c:v>17556.3</c:v>
                </c:pt>
                <c:pt idx="45">
                  <c:v>19421.099999999999</c:v>
                </c:pt>
                <c:pt idx="46">
                  <c:v>19341.7</c:v>
                </c:pt>
                <c:pt idx="47">
                  <c:v>22573</c:v>
                </c:pt>
                <c:pt idx="48">
                  <c:v>14289.6</c:v>
                </c:pt>
                <c:pt idx="49">
                  <c:v>13867.6</c:v>
                </c:pt>
                <c:pt idx="50">
                  <c:v>13682.9</c:v>
                </c:pt>
                <c:pt idx="51">
                  <c:v>3708.1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21-4C2A-93C3-C9671B9B9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1862192"/>
        <c:axId val="2071859280"/>
      </c:scatterChart>
      <c:valAx>
        <c:axId val="207186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  <a:r>
                  <a:rPr lang="en-US" baseline="0"/>
                  <a:t> of the Car(years)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859280"/>
        <c:crosses val="autoZero"/>
        <c:crossBetween val="midCat"/>
      </c:valAx>
      <c:valAx>
        <c:axId val="207185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Miles</a:t>
                </a:r>
                <a:r>
                  <a:rPr lang="en-US" baseline="0"/>
                  <a:t> Driven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862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 activity.xlsx]Most Miles!PivotTable4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Vehicle Usage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'Most Miles'!$B$3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'Most Miles'!$A$4:$A$21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'Most Miles'!$B$4:$B$21</c:f>
              <c:numCache>
                <c:formatCode>General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F8-480E-9A47-F58789270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14905152"/>
        <c:axId val="814907648"/>
      </c:barChart>
      <c:catAx>
        <c:axId val="81490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907648"/>
        <c:crosses val="autoZero"/>
        <c:auto val="1"/>
        <c:lblAlgn val="ctr"/>
        <c:lblOffset val="100"/>
        <c:noMultiLvlLbl val="0"/>
      </c:catAx>
      <c:valAx>
        <c:axId val="81490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90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 activity.xlsx]Total Warantee Miles!PivotTable8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Warantee Miles'!$B$3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'Total Warantee Miles'!$A$4:$A$21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'Total Warantee Miles'!$B$4:$B$21</c:f>
              <c:numCache>
                <c:formatCode>_(* #,##0.00_);_(* \(#,##0.00\);_(* "-"??_);_(@_)</c:formatCode>
                <c:ptCount val="17"/>
                <c:pt idx="0">
                  <c:v>250000</c:v>
                </c:pt>
                <c:pt idx="1">
                  <c:v>275000</c:v>
                </c:pt>
                <c:pt idx="2">
                  <c:v>275000</c:v>
                </c:pt>
                <c:pt idx="3">
                  <c:v>275000</c:v>
                </c:pt>
                <c:pt idx="4">
                  <c:v>275000</c:v>
                </c:pt>
                <c:pt idx="5">
                  <c:v>250000</c:v>
                </c:pt>
                <c:pt idx="6">
                  <c:v>200000</c:v>
                </c:pt>
                <c:pt idx="7">
                  <c:v>200000</c:v>
                </c:pt>
                <c:pt idx="8">
                  <c:v>250000</c:v>
                </c:pt>
                <c:pt idx="9">
                  <c:v>275000</c:v>
                </c:pt>
                <c:pt idx="10">
                  <c:v>250000</c:v>
                </c:pt>
                <c:pt idx="11">
                  <c:v>300000</c:v>
                </c:pt>
                <c:pt idx="12">
                  <c:v>450000</c:v>
                </c:pt>
                <c:pt idx="13">
                  <c:v>275000</c:v>
                </c:pt>
                <c:pt idx="14">
                  <c:v>275000</c:v>
                </c:pt>
                <c:pt idx="15">
                  <c:v>250000</c:v>
                </c:pt>
                <c:pt idx="16">
                  <c:v>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C8-407D-B21F-7A9024046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67980832"/>
        <c:axId val="2067982912"/>
      </c:barChart>
      <c:catAx>
        <c:axId val="2067980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Driver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982912"/>
        <c:crosses val="autoZero"/>
        <c:auto val="1"/>
        <c:lblAlgn val="ctr"/>
        <c:lblOffset val="100"/>
        <c:noMultiLvlLbl val="0"/>
      </c:catAx>
      <c:valAx>
        <c:axId val="206798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</a:t>
                </a:r>
                <a:r>
                  <a:rPr lang="en-US" baseline="0"/>
                  <a:t> of Warranty Miles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980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1123036</xdr:colOff>
      <xdr:row>1</xdr:row>
      <xdr:rowOff>88131</xdr:rowOff>
    </xdr:from>
    <xdr:to>
      <xdr:col>22</xdr:col>
      <xdr:colOff>302154</xdr:colOff>
      <xdr:row>15</xdr:row>
      <xdr:rowOff>164331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214312</xdr:colOff>
      <xdr:row>1</xdr:row>
      <xdr:rowOff>104775</xdr:rowOff>
    </xdr:from>
    <xdr:to>
      <xdr:col>9</xdr:col>
      <xdr:colOff>519112</xdr:colOff>
      <xdr:row>15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2</xdr:row>
      <xdr:rowOff>38100</xdr:rowOff>
    </xdr:from>
    <xdr:to>
      <xdr:col>9</xdr:col>
      <xdr:colOff>352425</xdr:colOff>
      <xdr:row>16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tlas" refreshedDate="44930.534139583331" createdVersion="6" refreshedVersion="6" minRefreshableVersion="3" recordCount="52">
  <cacheSource type="worksheet">
    <worksheetSource ref="A1:O53" sheet="car inventory"/>
  </cacheSource>
  <cacheFields count="15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SemiMixedTypes="0" containsString="0" containsNumber="1" containsInteger="1" minValue="9" maxValue="27"/>
    </cacheField>
    <cacheField name="Miles" numFmtId="43">
      <sharedItems containsSemiMixedTypes="0" containsString="0" containsNumber="1" minValue="3708.1" maxValue="114660.6"/>
    </cacheField>
    <cacheField name="Miles / Year" numFmtId="43">
      <sharedItems containsSemiMixedTypes="0" containsString="0" containsNumber="1" minValue="390.32631578947365" maxValue="4169.4763636363641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Miles Left" numFmtId="43">
      <sharedItems containsSemiMixedTypes="0" containsString="0" containsNumber="1" minValue="-14660.600000000006" maxValue="96291.9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tlas" refreshedDate="44930.551916319448" createdVersion="6" refreshedVersion="6" minRefreshableVersion="3" recordCount="52">
  <cacheSource type="worksheet">
    <worksheetSource ref="A1:O53" sheet="car inventory"/>
  </cacheSource>
  <cacheFields count="15">
    <cacheField name="Car ID" numFmtId="0">
      <sharedItems count="52">
        <s v="TY96CAM020"/>
        <s v="CR04CAR047"/>
        <s v="TY98CAM021"/>
        <s v="TY00CAM022"/>
        <s v="TY03COR026"/>
        <s v="GM00SLV019"/>
        <s v="HO99CIV030"/>
        <s v="TY09CAM024"/>
        <s v="CR04PTC042"/>
        <s v="CR00CAR046"/>
        <s v="HO05ODY037"/>
        <s v="GM98SLV018"/>
        <s v="CR99CAR045"/>
        <s v="TY02CAM023"/>
        <s v="HO01CIV031"/>
        <s v="HO07ODY038"/>
        <s v="HO01ODY040"/>
        <s v="TY02COR025"/>
        <s v="FD06FCS007"/>
        <s v="FD08MTG003"/>
        <s v="HO08ODY039"/>
        <s v="CR04CAR048"/>
        <s v="FD06FCS006"/>
        <s v="FD13FCS009"/>
        <s v="FD13FCS010"/>
        <s v="TY12COR028"/>
        <s v="FD06MTG002"/>
        <s v="CR07PTC043"/>
        <s v="HO10CIV033"/>
        <s v="HO11CIV034"/>
        <s v="FD09FCS008"/>
        <s v="FD08MTG004"/>
        <s v="FD08MTG005"/>
        <s v="HY11ELA049"/>
        <s v="GM10SLV017"/>
        <s v="FD06MTG001"/>
        <s v="CR11PTC044"/>
        <s v="FD13FCS012"/>
        <s v="HO12CIV035"/>
        <s v="HY13ELA052"/>
        <s v="GM09CMR014"/>
        <s v="HY12ELA050"/>
        <s v="HY13ELA051"/>
        <s v="TY12CAM029"/>
        <s v="TY14COR027"/>
        <s v="GM12CMR015"/>
        <s v="FD12FCS011"/>
        <s v="HO10CIV032"/>
        <s v="GM14CMR016"/>
        <s v="HO13CIV036"/>
        <s v="FD13FCS013"/>
        <s v="HO14ODY041"/>
      </sharedItems>
    </cacheField>
    <cacheField name="Make" numFmtId="0">
      <sharedItems count="6">
        <s v="TY"/>
        <s v="CR"/>
        <s v="GM"/>
        <s v="HO"/>
        <s v="FD"/>
        <s v="HY"/>
      </sharedItems>
    </cacheField>
    <cacheField name="Make (Full Name)" numFmtId="0">
      <sharedItems count="6">
        <s v="Toyota"/>
        <s v="Chrysler"/>
        <s v="General Motors"/>
        <s v="Honda"/>
        <s v="Ford"/>
        <s v="Hyundai"/>
      </sharedItems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SemiMixedTypes="0" containsString="0" containsNumber="1" containsInteger="1" minValue="9" maxValue="27"/>
    </cacheField>
    <cacheField name="Miles" numFmtId="43">
      <sharedItems containsSemiMixedTypes="0" containsString="0" containsNumber="1" minValue="3708.1" maxValue="114660.6"/>
    </cacheField>
    <cacheField name="Miles / Year" numFmtId="43">
      <sharedItems containsSemiMixedTypes="0" containsString="0" containsNumber="1" minValue="390.32631578947365" maxValue="4169.4763636363641"/>
    </cacheField>
    <cacheField name="Color" numFmtId="0">
      <sharedItems/>
    </cacheField>
    <cacheField name="Driver" numFmtId="0">
      <sharedItems count="17">
        <s v="Chan"/>
        <s v="Bard"/>
        <s v="Swartz"/>
        <s v="Ewenty"/>
        <s v="Gaul"/>
        <s v="Vizzini"/>
        <s v="Rodriguez"/>
        <s v="Howard"/>
        <s v="Smith"/>
        <s v="Jones"/>
        <s v="Santos"/>
        <s v="Hulinski"/>
        <s v="Lyon"/>
        <s v="Praulty"/>
        <s v="McCall"/>
        <s v="Torrens"/>
        <s v="Yousef"/>
      </sharedItems>
    </cacheField>
    <cacheField name="Warantee Miles" numFmtId="0">
      <sharedItems containsSemiMixedTypes="0" containsString="0" containsNumber="1" containsInteger="1" minValue="50000" maxValue="100000"/>
    </cacheField>
    <cacheField name="Miles Left" numFmtId="43">
      <sharedItems containsSemiMixedTypes="0" containsString="0" containsNumber="1" minValue="-14660.600000000006" maxValue="96291.9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s v="FD06MTG001"/>
    <s v="FD"/>
    <s v="Ford"/>
    <s v="MTG"/>
    <s v="Mustang"/>
    <s v="06"/>
    <n v="17"/>
    <n v="40326.800000000003"/>
    <n v="2304.3885714285716"/>
    <s v="Black"/>
    <x v="0"/>
    <n v="50000"/>
    <n v="9673.1999999999971"/>
    <s v="Y"/>
    <s v="FD06MTGBLA001"/>
  </r>
  <r>
    <s v="FD06MTG002"/>
    <s v="FD"/>
    <s v="Ford"/>
    <s v="MTG"/>
    <s v="Mustang"/>
    <s v="06"/>
    <n v="17"/>
    <n v="44974.8"/>
    <n v="2569.9885714285715"/>
    <s v="White"/>
    <x v="1"/>
    <n v="50000"/>
    <n v="5025.1999999999971"/>
    <s v="Y"/>
    <s v="FD06MTGWHI002"/>
  </r>
  <r>
    <s v="FD08MTG003"/>
    <s v="FD"/>
    <s v="Ford"/>
    <s v="MTG"/>
    <s v="Mustang"/>
    <s v="08"/>
    <n v="15"/>
    <n v="44946.5"/>
    <n v="2899.7741935483873"/>
    <s v="Green"/>
    <x v="2"/>
    <n v="50000"/>
    <n v="5053.5"/>
    <s v="Y"/>
    <s v="FD08MTGGRE003"/>
  </r>
  <r>
    <s v="FD08MTG004"/>
    <s v="FD"/>
    <s v="Ford"/>
    <s v="MTG"/>
    <s v="Mustang"/>
    <s v="08"/>
    <n v="15"/>
    <n v="37558.800000000003"/>
    <n v="2423.1483870967745"/>
    <s v="Black"/>
    <x v="3"/>
    <n v="50000"/>
    <n v="12441.199999999997"/>
    <s v="Y"/>
    <s v="FD08MTGBLA004"/>
  </r>
  <r>
    <s v="FD08MTG005"/>
    <s v="FD"/>
    <s v="Ford"/>
    <s v="MTG"/>
    <s v="Mustang"/>
    <s v="08"/>
    <n v="15"/>
    <n v="36438.5"/>
    <n v="2350.8709677419356"/>
    <s v="White"/>
    <x v="0"/>
    <n v="50000"/>
    <n v="13561.5"/>
    <s v="Y"/>
    <s v="FD08MTGWHI005"/>
  </r>
  <r>
    <s v="FD06FCS006"/>
    <s v="FD"/>
    <s v="Ford"/>
    <s v="FCS"/>
    <s v="Focus"/>
    <s v="06"/>
    <n v="17"/>
    <n v="46311.4"/>
    <n v="2646.3657142857141"/>
    <s v="Green"/>
    <x v="4"/>
    <n v="75000"/>
    <n v="28688.6"/>
    <s v="Y"/>
    <s v="FD06FCSGRE006"/>
  </r>
  <r>
    <s v="FD06FCS007"/>
    <s v="FD"/>
    <s v="Ford"/>
    <s v="FCS"/>
    <s v="Focus"/>
    <s v="06"/>
    <n v="17"/>
    <n v="52229.5"/>
    <n v="2984.542857142857"/>
    <s v="Green"/>
    <x v="2"/>
    <n v="75000"/>
    <n v="22770.5"/>
    <s v="Y"/>
    <s v="FD06FCSGRE007"/>
  </r>
  <r>
    <s v="FD09FCS008"/>
    <s v="FD"/>
    <s v="Ford"/>
    <s v="FCS"/>
    <s v="Focus"/>
    <s v="09"/>
    <n v="14"/>
    <n v="35137"/>
    <n v="2423.2413793103447"/>
    <s v="Black"/>
    <x v="5"/>
    <n v="75000"/>
    <n v="39863"/>
    <s v="Y"/>
    <s v="FD09FCSBLA008"/>
  </r>
  <r>
    <s v="FD13FCS009"/>
    <s v="FD"/>
    <s v="Ford"/>
    <s v="FCS"/>
    <s v="Focus"/>
    <s v="13"/>
    <n v="10"/>
    <n v="27637.1"/>
    <n v="2632.1047619047617"/>
    <s v="Black"/>
    <x v="0"/>
    <n v="75000"/>
    <n v="47362.9"/>
    <s v="Y"/>
    <s v="FD13FCSBLA009"/>
  </r>
  <r>
    <s v="FD13FCS010"/>
    <s v="FD"/>
    <s v="Ford"/>
    <s v="FCS"/>
    <s v="Focus"/>
    <s v="13"/>
    <n v="10"/>
    <n v="27534.799999999999"/>
    <n v="2622.3619047619045"/>
    <s v="White"/>
    <x v="6"/>
    <n v="75000"/>
    <n v="47465.2"/>
    <s v="Y"/>
    <s v="FD13FCSWHI010"/>
  </r>
  <r>
    <s v="FD12FCS011"/>
    <s v="FD"/>
    <s v="Ford"/>
    <s v="FCS"/>
    <s v="Focus"/>
    <s v="12"/>
    <n v="11"/>
    <n v="19341.7"/>
    <n v="1681.8869565217392"/>
    <s v="White"/>
    <x v="7"/>
    <n v="75000"/>
    <n v="55658.3"/>
    <s v="Y"/>
    <s v="FD12FCSWHI011"/>
  </r>
  <r>
    <s v="FD13FCS012"/>
    <s v="FD"/>
    <s v="Ford"/>
    <s v="FCS"/>
    <s v="Focus"/>
    <s v="13"/>
    <n v="10"/>
    <n v="22521.599999999999"/>
    <n v="2144.9142857142856"/>
    <s v="Black"/>
    <x v="8"/>
    <n v="75000"/>
    <n v="52478.400000000001"/>
    <s v="Y"/>
    <s v="FD13FCSBLA012"/>
  </r>
  <r>
    <s v="FD13FCS013"/>
    <s v="FD"/>
    <s v="Ford"/>
    <s v="FCS"/>
    <s v="Focus"/>
    <s v="13"/>
    <n v="10"/>
    <n v="13682.9"/>
    <n v="1303.1333333333332"/>
    <s v="Black"/>
    <x v="9"/>
    <n v="75000"/>
    <n v="61317.1"/>
    <s v="Y"/>
    <s v="FD13FCSBLA013"/>
  </r>
  <r>
    <s v="GM09CMR014"/>
    <s v="GM"/>
    <s v="General Motors"/>
    <s v="CMR"/>
    <s v="Camaro"/>
    <s v="09"/>
    <n v="14"/>
    <n v="28464.799999999999"/>
    <n v="1963.0896551724138"/>
    <s v="White"/>
    <x v="10"/>
    <n v="100000"/>
    <n v="71535.199999999997"/>
    <s v="Y"/>
    <s v="GM09CMRWHI014"/>
  </r>
  <r>
    <s v="GM12CMR015"/>
    <s v="GM"/>
    <s v="General Motors"/>
    <s v="CMR"/>
    <s v="Camaro"/>
    <s v="12"/>
    <n v="11"/>
    <n v="19421.099999999999"/>
    <n v="1688.7913043478259"/>
    <s v="Black"/>
    <x v="11"/>
    <n v="100000"/>
    <n v="80578.899999999994"/>
    <s v="Y"/>
    <s v="GM12CMRBLA015"/>
  </r>
  <r>
    <s v="GM14CMR016"/>
    <s v="GM"/>
    <s v="General Motors"/>
    <s v="CMR"/>
    <s v="Camaro"/>
    <s v="14"/>
    <n v="9"/>
    <n v="14289.6"/>
    <n v="1504.1684210526316"/>
    <s v="White"/>
    <x v="12"/>
    <n v="100000"/>
    <n v="85710.399999999994"/>
    <s v="Y"/>
    <s v="GM14CMRWHI016"/>
  </r>
  <r>
    <s v="GM10SLV017"/>
    <s v="GM"/>
    <s v="General Motors"/>
    <s v="SLV"/>
    <s v="PT. Crusier"/>
    <s v="10"/>
    <n v="13"/>
    <n v="31144.400000000001"/>
    <n v="2306.9925925925927"/>
    <s v="Black"/>
    <x v="13"/>
    <n v="100000"/>
    <n v="68855.600000000006"/>
    <s v="Y"/>
    <s v="GM10SLVBLA017"/>
  </r>
  <r>
    <s v="GM98SLV018"/>
    <s v="GM"/>
    <s v="General Motors"/>
    <s v="SLV"/>
    <s v="PT. Crusier"/>
    <s v="98"/>
    <n v="25"/>
    <n v="83162.7"/>
    <n v="3261.2823529411762"/>
    <s v="Black"/>
    <x v="10"/>
    <n v="100000"/>
    <n v="16837.300000000003"/>
    <s v="Y"/>
    <s v="GM98SLVBLA018"/>
  </r>
  <r>
    <s v="GM00SLV019"/>
    <s v="GM"/>
    <s v="General Motors"/>
    <s v="SLV"/>
    <s v="PT. Crusier"/>
    <s v="00"/>
    <n v="23"/>
    <n v="80685.8"/>
    <n v="3433.4382978723406"/>
    <s v="Blue"/>
    <x v="8"/>
    <n v="100000"/>
    <n v="19314.199999999997"/>
    <s v="Y"/>
    <s v="GM00SLVBLU019"/>
  </r>
  <r>
    <s v="TY96CAM020"/>
    <s v="TY"/>
    <s v="Toyota"/>
    <s v="CAM"/>
    <s v="Camry"/>
    <s v="96"/>
    <n v="27"/>
    <n v="114660.6"/>
    <n v="4169.4763636363641"/>
    <s v="Green"/>
    <x v="14"/>
    <n v="100000"/>
    <n v="-14660.600000000006"/>
    <s v="Not Covered"/>
    <s v="TY96CAMGRE020"/>
  </r>
  <r>
    <s v="TY98CAM021"/>
    <s v="TY"/>
    <s v="Toyota"/>
    <s v="CAM"/>
    <s v="Camry"/>
    <s v="98"/>
    <n v="25"/>
    <n v="93382.6"/>
    <n v="3662.0627450980396"/>
    <s v="Black"/>
    <x v="15"/>
    <n v="100000"/>
    <n v="6617.3999999999942"/>
    <s v="Y"/>
    <s v="TY98CAMBLA021"/>
  </r>
  <r>
    <s v="TY00CAM022"/>
    <s v="TY"/>
    <s v="Toyota"/>
    <s v="CAM"/>
    <s v="Camry"/>
    <s v="00"/>
    <n v="23"/>
    <n v="85928"/>
    <n v="3656.5106382978724"/>
    <s v="Green"/>
    <x v="4"/>
    <n v="100000"/>
    <n v="14072"/>
    <s v="Y"/>
    <s v="TY00CAMGRE022"/>
  </r>
  <r>
    <s v="TY02CAM023"/>
    <s v="TY"/>
    <s v="Toyota"/>
    <s v="CAM"/>
    <s v="Camry"/>
    <s v="02"/>
    <n v="21"/>
    <n v="67829.100000000006"/>
    <n v="3154.8418604651165"/>
    <s v="Black"/>
    <x v="0"/>
    <n v="100000"/>
    <n v="32170.899999999994"/>
    <s v="Y"/>
    <s v="TY02CAMBLA023"/>
  </r>
  <r>
    <s v="TY09CAM024"/>
    <s v="TY"/>
    <s v="Toyota"/>
    <s v="CAM"/>
    <s v="Camry"/>
    <s v="09"/>
    <n v="14"/>
    <n v="48114.2"/>
    <n v="3318.220689655172"/>
    <s v="White"/>
    <x v="5"/>
    <n v="100000"/>
    <n v="51885.8"/>
    <s v="Y"/>
    <s v="TY09CAMWHI024"/>
  </r>
  <r>
    <s v="TY02COR025"/>
    <s v="TY"/>
    <s v="Toyota"/>
    <s v="COR"/>
    <s v="Corolla"/>
    <s v="02"/>
    <n v="21"/>
    <n v="64467.4"/>
    <n v="2998.4837209302327"/>
    <s v="Red"/>
    <x v="16"/>
    <n v="100000"/>
    <n v="35532.6"/>
    <s v="Y"/>
    <s v="TY02CORRED025"/>
  </r>
  <r>
    <s v="TY03COR026"/>
    <s v="TY"/>
    <s v="Toyota"/>
    <s v="COR"/>
    <s v="Corolla"/>
    <s v="03"/>
    <n v="20"/>
    <n v="73444.399999999994"/>
    <n v="3582.6536585365852"/>
    <s v="Black"/>
    <x v="16"/>
    <n v="100000"/>
    <n v="26555.600000000006"/>
    <s v="Y"/>
    <s v="TY03CORBLA026"/>
  </r>
  <r>
    <s v="TY14COR027"/>
    <s v="TY"/>
    <s v="Toyota"/>
    <s v="COR"/>
    <s v="Corolla"/>
    <s v="14"/>
    <n v="9"/>
    <n v="17556.3"/>
    <n v="1848.0315789473684"/>
    <s v="Blue"/>
    <x v="6"/>
    <n v="100000"/>
    <n v="82443.7"/>
    <s v="Y"/>
    <s v="TY14CORBLU027"/>
  </r>
  <r>
    <s v="TY12COR028"/>
    <s v="TY"/>
    <s v="Toyota"/>
    <s v="COR"/>
    <s v="Corolla"/>
    <s v="12"/>
    <n v="11"/>
    <n v="29601.9"/>
    <n v="2574.0782608695654"/>
    <s v="Black"/>
    <x v="10"/>
    <n v="100000"/>
    <n v="70398.100000000006"/>
    <s v="Y"/>
    <s v="TY12CORBLA028"/>
  </r>
  <r>
    <s v="TY12CAM029"/>
    <s v="TY"/>
    <s v="Toyota"/>
    <s v="CAM"/>
    <s v="Camry"/>
    <s v="12"/>
    <n v="11"/>
    <n v="22128.2"/>
    <n v="1924.1913043478262"/>
    <s v="Blue"/>
    <x v="14"/>
    <n v="100000"/>
    <n v="77871.8"/>
    <s v="Y"/>
    <s v="TY12CAMBLU029"/>
  </r>
  <r>
    <s v="HO99CIV030"/>
    <s v="HO"/>
    <s v="Honda"/>
    <s v="CIV"/>
    <s v="Civic"/>
    <s v="99"/>
    <n v="24"/>
    <n v="82374"/>
    <n v="3362.204081632653"/>
    <s v="White"/>
    <x v="9"/>
    <n v="75000"/>
    <n v="-7374"/>
    <s v="Not Covered"/>
    <s v="HO99CIVWHI030"/>
  </r>
  <r>
    <s v="HO01CIV031"/>
    <s v="HO"/>
    <s v="Honda"/>
    <s v="CIV"/>
    <s v="Civic"/>
    <s v="01"/>
    <n v="22"/>
    <n v="69891.899999999994"/>
    <n v="3106.3066666666664"/>
    <s v="Blue"/>
    <x v="3"/>
    <n v="75000"/>
    <n v="5108.1000000000058"/>
    <s v="Y"/>
    <s v="HO01CIVBLU031"/>
  </r>
  <r>
    <s v="HO10CIV032"/>
    <s v="HO"/>
    <s v="Honda"/>
    <s v="CIV"/>
    <s v="Civic"/>
    <s v="10"/>
    <n v="13"/>
    <n v="22573"/>
    <n v="1672.0740740740741"/>
    <s v="Blue"/>
    <x v="12"/>
    <n v="75000"/>
    <n v="52427"/>
    <s v="Y"/>
    <s v="HO10CIVBLU032"/>
  </r>
  <r>
    <s v="HO10CIV033"/>
    <s v="HO"/>
    <s v="Honda"/>
    <s v="CIV"/>
    <s v="Civic"/>
    <s v="10"/>
    <n v="13"/>
    <n v="33477.199999999997"/>
    <n v="2479.7925925925924"/>
    <s v="Black"/>
    <x v="15"/>
    <n v="75000"/>
    <n v="41522.800000000003"/>
    <s v="Y"/>
    <s v="HO10CIVBLA033"/>
  </r>
  <r>
    <s v="HO11CIV034"/>
    <s v="HO"/>
    <s v="Honda"/>
    <s v="CIV"/>
    <s v="Civic"/>
    <s v="11"/>
    <n v="12"/>
    <n v="30555.3"/>
    <n v="2444.424"/>
    <s v="Black"/>
    <x v="2"/>
    <n v="75000"/>
    <n v="44444.7"/>
    <s v="Y"/>
    <s v="HO11CIVBLA034"/>
  </r>
  <r>
    <s v="HO12CIV035"/>
    <s v="HO"/>
    <s v="Honda"/>
    <s v="CIV"/>
    <s v="Civic"/>
    <s v="12"/>
    <n v="11"/>
    <n v="24513.200000000001"/>
    <n v="2131.5826086956522"/>
    <s v="Black"/>
    <x v="13"/>
    <n v="75000"/>
    <n v="50486.8"/>
    <s v="Y"/>
    <s v="HO12CIVBLA035"/>
  </r>
  <r>
    <s v="HO13CIV036"/>
    <s v="HO"/>
    <s v="Honda"/>
    <s v="CIV"/>
    <s v="Civic"/>
    <s v="13"/>
    <n v="10"/>
    <n v="13867.6"/>
    <n v="1320.7238095238095"/>
    <s v="Black"/>
    <x v="14"/>
    <n v="75000"/>
    <n v="61132.4"/>
    <s v="Y"/>
    <s v="HO13CIVBLA036"/>
  </r>
  <r>
    <s v="HO05ODY037"/>
    <s v="HO"/>
    <s v="Honda"/>
    <s v="ODY"/>
    <s v="Odyssey"/>
    <s v="05"/>
    <n v="18"/>
    <n v="60389.5"/>
    <n v="3264.2972972972975"/>
    <s v="White"/>
    <x v="5"/>
    <n v="100000"/>
    <n v="39610.5"/>
    <s v="Y"/>
    <s v="HO05ODYWHI037"/>
  </r>
  <r>
    <s v="HO07ODY038"/>
    <s v="HO"/>
    <s v="Honda"/>
    <s v="ODY"/>
    <s v="Odyssey"/>
    <s v="07"/>
    <n v="16"/>
    <n v="50854.1"/>
    <n v="3082.0666666666666"/>
    <s v="Black"/>
    <x v="15"/>
    <n v="100000"/>
    <n v="49145.9"/>
    <s v="Y"/>
    <s v="HO07ODYBLA038"/>
  </r>
  <r>
    <s v="HO08ODY039"/>
    <s v="HO"/>
    <s v="Honda"/>
    <s v="ODY"/>
    <s v="Odyssey"/>
    <s v="08"/>
    <n v="15"/>
    <n v="42504.6"/>
    <n v="2742.2322580645159"/>
    <s v="White"/>
    <x v="9"/>
    <n v="100000"/>
    <n v="57495.4"/>
    <s v="Y"/>
    <s v="HO08ODYWHI039"/>
  </r>
  <r>
    <s v="HO01ODY040"/>
    <s v="HO"/>
    <s v="Honda"/>
    <s v="ODY"/>
    <s v="Odyssey"/>
    <s v="01"/>
    <n v="22"/>
    <n v="68658.899999999994"/>
    <n v="3051.5066666666662"/>
    <s v="Black"/>
    <x v="0"/>
    <n v="100000"/>
    <n v="31341.100000000006"/>
    <s v="Y"/>
    <s v="HO01ODYBLA040"/>
  </r>
  <r>
    <s v="HO14ODY041"/>
    <s v="HO"/>
    <s v="Honda"/>
    <s v="ODY"/>
    <s v="Odyssey"/>
    <s v="14"/>
    <n v="9"/>
    <n v="3708.1"/>
    <n v="390.32631578947365"/>
    <s v="Black"/>
    <x v="1"/>
    <n v="100000"/>
    <n v="96291.9"/>
    <s v="Y"/>
    <s v="HO14ODYBLA041"/>
  </r>
  <r>
    <s v="CR04PTC042"/>
    <s v="CR"/>
    <s v="Chrysler"/>
    <s v="PTC"/>
    <s v="PT. Crusier"/>
    <s v="04"/>
    <n v="19"/>
    <n v="64542"/>
    <n v="3309.8461538461538"/>
    <s v="Blue"/>
    <x v="0"/>
    <n v="75000"/>
    <n v="10458"/>
    <s v="Y"/>
    <s v="CR04PTCBLU042"/>
  </r>
  <r>
    <s v="CR07PTC043"/>
    <s v="CR"/>
    <s v="Chrysler"/>
    <s v="PTC"/>
    <s v="PT. Crusier"/>
    <s v="07"/>
    <n v="16"/>
    <n v="42074.2"/>
    <n v="2549.9515151515152"/>
    <s v="Green"/>
    <x v="16"/>
    <n v="75000"/>
    <n v="32925.800000000003"/>
    <s v="Y"/>
    <s v="CR07PTCGRE043"/>
  </r>
  <r>
    <s v="CR11PTC044"/>
    <s v="CR"/>
    <s v="Chrysler"/>
    <s v="PTC"/>
    <s v="PT. Crusier"/>
    <s v="11"/>
    <n v="12"/>
    <n v="27394.2"/>
    <n v="2191.5360000000001"/>
    <s v="Black"/>
    <x v="8"/>
    <n v="75000"/>
    <n v="47605.8"/>
    <s v="Y"/>
    <s v="CR11PTCBLA044"/>
  </r>
  <r>
    <s v="CR99CAR045"/>
    <s v="CR"/>
    <s v="Chrysler"/>
    <s v="CAR"/>
    <s v="Caravan"/>
    <s v="99"/>
    <n v="24"/>
    <n v="79420.600000000006"/>
    <n v="3241.6571428571433"/>
    <s v="Green"/>
    <x v="13"/>
    <n v="75000"/>
    <n v="-4420.6000000000058"/>
    <s v="Not Covered"/>
    <s v="CR99CARGRE045"/>
  </r>
  <r>
    <s v="CR00CAR046"/>
    <s v="CR"/>
    <s v="Chrysler"/>
    <s v="CAR"/>
    <s v="Caravan"/>
    <s v="00"/>
    <n v="23"/>
    <n v="77243.100000000006"/>
    <n v="3286.940425531915"/>
    <s v="Black"/>
    <x v="3"/>
    <n v="75000"/>
    <n v="-2243.1000000000058"/>
    <s v="Not Covered"/>
    <s v="CR00CARBLA046"/>
  </r>
  <r>
    <s v="CR04CAR047"/>
    <s v="CR"/>
    <s v="Chrysler"/>
    <s v="CAR"/>
    <s v="Caravan"/>
    <s v="04"/>
    <n v="19"/>
    <n v="72527.199999999997"/>
    <n v="3719.3435897435897"/>
    <s v="White"/>
    <x v="11"/>
    <n v="75000"/>
    <n v="2472.8000000000029"/>
    <s v="Y"/>
    <s v="CR04CARWHI047"/>
  </r>
  <r>
    <s v="CR04CAR048"/>
    <s v="CR"/>
    <s v="Chrysler"/>
    <s v="CAR"/>
    <s v="Caravan"/>
    <s v="04"/>
    <n v="19"/>
    <n v="52699.4"/>
    <n v="2702.5333333333333"/>
    <s v="Red"/>
    <x v="11"/>
    <n v="75000"/>
    <n v="22300.6"/>
    <s v="Y"/>
    <s v="CR04CARRED048"/>
  </r>
  <r>
    <s v="HY11ELA049"/>
    <s v="HY"/>
    <s v="Hyundai"/>
    <s v="ELA"/>
    <s v="Elantra"/>
    <s v="11"/>
    <n v="12"/>
    <n v="29102.3"/>
    <n v="2328.1839999999997"/>
    <s v="Black"/>
    <x v="12"/>
    <n v="100000"/>
    <n v="70897.7"/>
    <s v="Y"/>
    <s v="HY11ELABLA049"/>
  </r>
  <r>
    <s v="HY12ELA050"/>
    <s v="HY"/>
    <s v="Hyundai"/>
    <s v="ELA"/>
    <s v="Elantra"/>
    <s v="12"/>
    <n v="11"/>
    <n v="22282"/>
    <n v="1937.5652173913043"/>
    <s v="Blue"/>
    <x v="1"/>
    <n v="100000"/>
    <n v="77718"/>
    <s v="Y"/>
    <s v="HY12ELABLU050"/>
  </r>
  <r>
    <s v="HY13ELA051"/>
    <s v="HY"/>
    <s v="Hyundai"/>
    <s v="ELA"/>
    <s v="Elantra"/>
    <s v="13"/>
    <n v="10"/>
    <n v="20223.900000000001"/>
    <n v="1926.0857142857144"/>
    <s v="Black"/>
    <x v="6"/>
    <n v="100000"/>
    <n v="79776.100000000006"/>
    <s v="Y"/>
    <s v="HY13ELABLA051"/>
  </r>
  <r>
    <s v="HY13ELA052"/>
    <s v="HY"/>
    <s v="Hyundai"/>
    <s v="ELA"/>
    <s v="Elantra"/>
    <s v="13"/>
    <n v="10"/>
    <n v="22188.5"/>
    <n v="2113.1904761904761"/>
    <s v="Blue"/>
    <x v="4"/>
    <n v="100000"/>
    <n v="77811.5"/>
    <s v="Y"/>
    <s v="HY13ELABLU05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2">
  <r>
    <x v="0"/>
    <x v="0"/>
    <x v="0"/>
    <s v="CAM"/>
    <s v="Camry"/>
    <s v="96"/>
    <n v="27"/>
    <n v="114660.6"/>
    <n v="4169.4763636363641"/>
    <s v="Green"/>
    <x v="0"/>
    <n v="100000"/>
    <n v="-14660.600000000006"/>
    <s v="Not Covered"/>
    <s v="TY96CAMGRE020"/>
  </r>
  <r>
    <x v="1"/>
    <x v="1"/>
    <x v="1"/>
    <s v="CAR"/>
    <s v="Caravan"/>
    <s v="04"/>
    <n v="19"/>
    <n v="72527.199999999997"/>
    <n v="3719.3435897435897"/>
    <s v="White"/>
    <x v="1"/>
    <n v="75000"/>
    <n v="2472.8000000000029"/>
    <s v="Y"/>
    <s v="CR04CARWHI047"/>
  </r>
  <r>
    <x v="2"/>
    <x v="0"/>
    <x v="0"/>
    <s v="CAM"/>
    <s v="Camry"/>
    <s v="98"/>
    <n v="25"/>
    <n v="93382.6"/>
    <n v="3662.0627450980396"/>
    <s v="Black"/>
    <x v="2"/>
    <n v="100000"/>
    <n v="6617.3999999999942"/>
    <s v="Y"/>
    <s v="TY98CAMBLA021"/>
  </r>
  <r>
    <x v="3"/>
    <x v="0"/>
    <x v="0"/>
    <s v="CAM"/>
    <s v="Camry"/>
    <s v="00"/>
    <n v="23"/>
    <n v="85928"/>
    <n v="3656.5106382978724"/>
    <s v="Green"/>
    <x v="3"/>
    <n v="100000"/>
    <n v="14072"/>
    <s v="Y"/>
    <s v="TY00CAMGRE022"/>
  </r>
  <r>
    <x v="4"/>
    <x v="0"/>
    <x v="0"/>
    <s v="COR"/>
    <s v="Corolla"/>
    <s v="03"/>
    <n v="20"/>
    <n v="73444.399999999994"/>
    <n v="3582.6536585365852"/>
    <s v="Black"/>
    <x v="4"/>
    <n v="100000"/>
    <n v="26555.600000000006"/>
    <s v="Y"/>
    <s v="TY03CORBLA026"/>
  </r>
  <r>
    <x v="5"/>
    <x v="2"/>
    <x v="2"/>
    <s v="SLV"/>
    <s v="PT. Crusier"/>
    <s v="00"/>
    <n v="23"/>
    <n v="80685.8"/>
    <n v="3433.4382978723406"/>
    <s v="Blue"/>
    <x v="5"/>
    <n v="100000"/>
    <n v="19314.199999999997"/>
    <s v="Y"/>
    <s v="GM00SLVBLU019"/>
  </r>
  <r>
    <x v="6"/>
    <x v="3"/>
    <x v="3"/>
    <s v="CIV"/>
    <s v="Civic"/>
    <s v="99"/>
    <n v="24"/>
    <n v="82374"/>
    <n v="3362.204081632653"/>
    <s v="White"/>
    <x v="6"/>
    <n v="75000"/>
    <n v="-7374"/>
    <s v="Not Covered"/>
    <s v="HO99CIVWHI030"/>
  </r>
  <r>
    <x v="7"/>
    <x v="0"/>
    <x v="0"/>
    <s v="CAM"/>
    <s v="Camry"/>
    <s v="09"/>
    <n v="14"/>
    <n v="48114.2"/>
    <n v="3318.220689655172"/>
    <s v="White"/>
    <x v="7"/>
    <n v="100000"/>
    <n v="51885.8"/>
    <s v="Y"/>
    <s v="TY09CAMWHI024"/>
  </r>
  <r>
    <x v="8"/>
    <x v="1"/>
    <x v="1"/>
    <s v="PTC"/>
    <s v="PT. Crusier"/>
    <s v="04"/>
    <n v="19"/>
    <n v="64542"/>
    <n v="3309.8461538461538"/>
    <s v="Blue"/>
    <x v="8"/>
    <n v="75000"/>
    <n v="10458"/>
    <s v="Y"/>
    <s v="CR04PTCBLU042"/>
  </r>
  <r>
    <x v="9"/>
    <x v="1"/>
    <x v="1"/>
    <s v="CAR"/>
    <s v="Caravan"/>
    <s v="00"/>
    <n v="23"/>
    <n v="77243.100000000006"/>
    <n v="3286.940425531915"/>
    <s v="Black"/>
    <x v="9"/>
    <n v="75000"/>
    <n v="-2243.1000000000058"/>
    <s v="Not Covered"/>
    <s v="CR00CARBLA046"/>
  </r>
  <r>
    <x v="10"/>
    <x v="3"/>
    <x v="3"/>
    <s v="ODY"/>
    <s v="Odyssey"/>
    <s v="05"/>
    <n v="18"/>
    <n v="60389.5"/>
    <n v="3264.2972972972975"/>
    <s v="White"/>
    <x v="7"/>
    <n v="100000"/>
    <n v="39610.5"/>
    <s v="Y"/>
    <s v="HO05ODYWHI037"/>
  </r>
  <r>
    <x v="11"/>
    <x v="2"/>
    <x v="2"/>
    <s v="SLV"/>
    <s v="PT. Crusier"/>
    <s v="98"/>
    <n v="25"/>
    <n v="83162.7"/>
    <n v="3261.2823529411762"/>
    <s v="Black"/>
    <x v="10"/>
    <n v="100000"/>
    <n v="16837.300000000003"/>
    <s v="Y"/>
    <s v="GM98SLVBLA018"/>
  </r>
  <r>
    <x v="12"/>
    <x v="1"/>
    <x v="1"/>
    <s v="CAR"/>
    <s v="Caravan"/>
    <s v="99"/>
    <n v="24"/>
    <n v="79420.600000000006"/>
    <n v="3241.6571428571433"/>
    <s v="Green"/>
    <x v="11"/>
    <n v="75000"/>
    <n v="-4420.6000000000058"/>
    <s v="Not Covered"/>
    <s v="CR99CARGRE045"/>
  </r>
  <r>
    <x v="13"/>
    <x v="0"/>
    <x v="0"/>
    <s v="CAM"/>
    <s v="Camry"/>
    <s v="02"/>
    <n v="21"/>
    <n v="67829.100000000006"/>
    <n v="3154.8418604651165"/>
    <s v="Black"/>
    <x v="8"/>
    <n v="100000"/>
    <n v="32170.899999999994"/>
    <s v="Y"/>
    <s v="TY02CAMBLA023"/>
  </r>
  <r>
    <x v="14"/>
    <x v="3"/>
    <x v="3"/>
    <s v="CIV"/>
    <s v="Civic"/>
    <s v="01"/>
    <n v="22"/>
    <n v="69891.899999999994"/>
    <n v="3106.3066666666664"/>
    <s v="Blue"/>
    <x v="9"/>
    <n v="75000"/>
    <n v="5108.1000000000058"/>
    <s v="Y"/>
    <s v="HO01CIVBLU031"/>
  </r>
  <r>
    <x v="15"/>
    <x v="3"/>
    <x v="3"/>
    <s v="ODY"/>
    <s v="Odyssey"/>
    <s v="07"/>
    <n v="16"/>
    <n v="50854.1"/>
    <n v="3082.0666666666666"/>
    <s v="Black"/>
    <x v="2"/>
    <n v="100000"/>
    <n v="49145.9"/>
    <s v="Y"/>
    <s v="HO07ODYBLA038"/>
  </r>
  <r>
    <x v="16"/>
    <x v="3"/>
    <x v="3"/>
    <s v="ODY"/>
    <s v="Odyssey"/>
    <s v="01"/>
    <n v="22"/>
    <n v="68658.899999999994"/>
    <n v="3051.5066666666662"/>
    <s v="Black"/>
    <x v="8"/>
    <n v="100000"/>
    <n v="31341.100000000006"/>
    <s v="Y"/>
    <s v="HO01ODYBLA040"/>
  </r>
  <r>
    <x v="17"/>
    <x v="0"/>
    <x v="0"/>
    <s v="COR"/>
    <s v="Corolla"/>
    <s v="02"/>
    <n v="21"/>
    <n v="64467.4"/>
    <n v="2998.4837209302327"/>
    <s v="Red"/>
    <x v="4"/>
    <n v="100000"/>
    <n v="35532.6"/>
    <s v="Y"/>
    <s v="TY02CORRED025"/>
  </r>
  <r>
    <x v="18"/>
    <x v="4"/>
    <x v="4"/>
    <s v="FCS"/>
    <s v="Focus"/>
    <s v="06"/>
    <n v="17"/>
    <n v="52229.5"/>
    <n v="2984.542857142857"/>
    <s v="Green"/>
    <x v="12"/>
    <n v="75000"/>
    <n v="22770.5"/>
    <s v="Y"/>
    <s v="FD06FCSGRE007"/>
  </r>
  <r>
    <x v="19"/>
    <x v="4"/>
    <x v="4"/>
    <s v="MTG"/>
    <s v="Mustang"/>
    <s v="08"/>
    <n v="15"/>
    <n v="44946.5"/>
    <n v="2899.7741935483873"/>
    <s v="Green"/>
    <x v="12"/>
    <n v="50000"/>
    <n v="5053.5"/>
    <s v="Y"/>
    <s v="FD08MTGGRE003"/>
  </r>
  <r>
    <x v="20"/>
    <x v="3"/>
    <x v="3"/>
    <s v="ODY"/>
    <s v="Odyssey"/>
    <s v="08"/>
    <n v="15"/>
    <n v="42504.6"/>
    <n v="2742.2322580645159"/>
    <s v="White"/>
    <x v="6"/>
    <n v="100000"/>
    <n v="57495.4"/>
    <s v="Y"/>
    <s v="HO08ODYWHI039"/>
  </r>
  <r>
    <x v="21"/>
    <x v="1"/>
    <x v="1"/>
    <s v="CAR"/>
    <s v="Caravan"/>
    <s v="04"/>
    <n v="19"/>
    <n v="52699.4"/>
    <n v="2702.5333333333333"/>
    <s v="Red"/>
    <x v="1"/>
    <n v="75000"/>
    <n v="22300.6"/>
    <s v="Y"/>
    <s v="CR04CARRED048"/>
  </r>
  <r>
    <x v="22"/>
    <x v="4"/>
    <x v="4"/>
    <s v="FCS"/>
    <s v="Focus"/>
    <s v="06"/>
    <n v="17"/>
    <n v="46311.4"/>
    <n v="2646.3657142857141"/>
    <s v="Green"/>
    <x v="3"/>
    <n v="75000"/>
    <n v="28688.6"/>
    <s v="Y"/>
    <s v="FD06FCSGRE006"/>
  </r>
  <r>
    <x v="23"/>
    <x v="4"/>
    <x v="4"/>
    <s v="FCS"/>
    <s v="Focus"/>
    <s v="13"/>
    <n v="10"/>
    <n v="27637.1"/>
    <n v="2632.1047619047617"/>
    <s v="Black"/>
    <x v="8"/>
    <n v="75000"/>
    <n v="47362.9"/>
    <s v="Y"/>
    <s v="FD13FCSBLA009"/>
  </r>
  <r>
    <x v="24"/>
    <x v="4"/>
    <x v="4"/>
    <s v="FCS"/>
    <s v="Focus"/>
    <s v="13"/>
    <n v="10"/>
    <n v="27534.799999999999"/>
    <n v="2622.3619047619045"/>
    <s v="White"/>
    <x v="13"/>
    <n v="75000"/>
    <n v="47465.2"/>
    <s v="Y"/>
    <s v="FD13FCSWHI010"/>
  </r>
  <r>
    <x v="25"/>
    <x v="0"/>
    <x v="0"/>
    <s v="COR"/>
    <s v="Corolla"/>
    <s v="12"/>
    <n v="11"/>
    <n v="29601.9"/>
    <n v="2574.0782608695654"/>
    <s v="Black"/>
    <x v="10"/>
    <n v="100000"/>
    <n v="70398.100000000006"/>
    <s v="Y"/>
    <s v="TY12CORBLA028"/>
  </r>
  <r>
    <x v="26"/>
    <x v="4"/>
    <x v="4"/>
    <s v="MTG"/>
    <s v="Mustang"/>
    <s v="06"/>
    <n v="17"/>
    <n v="44974.8"/>
    <n v="2569.9885714285715"/>
    <s v="White"/>
    <x v="14"/>
    <n v="50000"/>
    <n v="5025.1999999999971"/>
    <s v="Y"/>
    <s v="FD06MTGWHI002"/>
  </r>
  <r>
    <x v="27"/>
    <x v="1"/>
    <x v="1"/>
    <s v="PTC"/>
    <s v="PT. Crusier"/>
    <s v="07"/>
    <n v="16"/>
    <n v="42074.2"/>
    <n v="2549.9515151515152"/>
    <s v="Green"/>
    <x v="4"/>
    <n v="75000"/>
    <n v="32925.800000000003"/>
    <s v="Y"/>
    <s v="CR07PTCGRE043"/>
  </r>
  <r>
    <x v="28"/>
    <x v="3"/>
    <x v="3"/>
    <s v="CIV"/>
    <s v="Civic"/>
    <s v="10"/>
    <n v="13"/>
    <n v="33477.199999999997"/>
    <n v="2479.7925925925924"/>
    <s v="Black"/>
    <x v="2"/>
    <n v="75000"/>
    <n v="41522.800000000003"/>
    <s v="Y"/>
    <s v="HO10CIVBLA033"/>
  </r>
  <r>
    <x v="29"/>
    <x v="3"/>
    <x v="3"/>
    <s v="CIV"/>
    <s v="Civic"/>
    <s v="11"/>
    <n v="12"/>
    <n v="30555.3"/>
    <n v="2444.424"/>
    <s v="Black"/>
    <x v="12"/>
    <n v="75000"/>
    <n v="44444.7"/>
    <s v="Y"/>
    <s v="HO11CIVBLA034"/>
  </r>
  <r>
    <x v="30"/>
    <x v="4"/>
    <x v="4"/>
    <s v="FCS"/>
    <s v="Focus"/>
    <s v="09"/>
    <n v="14"/>
    <n v="35137"/>
    <n v="2423.2413793103447"/>
    <s v="Black"/>
    <x v="7"/>
    <n v="75000"/>
    <n v="39863"/>
    <s v="Y"/>
    <s v="FD09FCSBLA008"/>
  </r>
  <r>
    <x v="31"/>
    <x v="4"/>
    <x v="4"/>
    <s v="MTG"/>
    <s v="Mustang"/>
    <s v="08"/>
    <n v="15"/>
    <n v="37558.800000000003"/>
    <n v="2423.1483870967745"/>
    <s v="Black"/>
    <x v="9"/>
    <n v="50000"/>
    <n v="12441.199999999997"/>
    <s v="Y"/>
    <s v="FD08MTGBLA004"/>
  </r>
  <r>
    <x v="32"/>
    <x v="4"/>
    <x v="4"/>
    <s v="MTG"/>
    <s v="Mustang"/>
    <s v="08"/>
    <n v="15"/>
    <n v="36438.5"/>
    <n v="2350.8709677419356"/>
    <s v="White"/>
    <x v="8"/>
    <n v="50000"/>
    <n v="13561.5"/>
    <s v="Y"/>
    <s v="FD08MTGWHI005"/>
  </r>
  <r>
    <x v="33"/>
    <x v="5"/>
    <x v="5"/>
    <s v="ELA"/>
    <s v="Elantra"/>
    <s v="11"/>
    <n v="12"/>
    <n v="29102.3"/>
    <n v="2328.1839999999997"/>
    <s v="Black"/>
    <x v="15"/>
    <n v="100000"/>
    <n v="70897.7"/>
    <s v="Y"/>
    <s v="HY11ELABLA049"/>
  </r>
  <r>
    <x v="34"/>
    <x v="2"/>
    <x v="2"/>
    <s v="SLV"/>
    <s v="PT. Crusier"/>
    <s v="10"/>
    <n v="13"/>
    <n v="31144.400000000001"/>
    <n v="2306.9925925925927"/>
    <s v="Black"/>
    <x v="11"/>
    <n v="100000"/>
    <n v="68855.600000000006"/>
    <s v="Y"/>
    <s v="GM10SLVBLA017"/>
  </r>
  <r>
    <x v="35"/>
    <x v="4"/>
    <x v="4"/>
    <s v="MTG"/>
    <s v="Mustang"/>
    <s v="06"/>
    <n v="17"/>
    <n v="40326.800000000003"/>
    <n v="2304.3885714285716"/>
    <s v="Black"/>
    <x v="8"/>
    <n v="50000"/>
    <n v="9673.1999999999971"/>
    <s v="Y"/>
    <s v="FD06MTGBLA001"/>
  </r>
  <r>
    <x v="36"/>
    <x v="1"/>
    <x v="1"/>
    <s v="PTC"/>
    <s v="PT. Crusier"/>
    <s v="11"/>
    <n v="12"/>
    <n v="27394.2"/>
    <n v="2191.5360000000001"/>
    <s v="Black"/>
    <x v="5"/>
    <n v="75000"/>
    <n v="47605.8"/>
    <s v="Y"/>
    <s v="CR11PTCBLA044"/>
  </r>
  <r>
    <x v="37"/>
    <x v="4"/>
    <x v="4"/>
    <s v="FCS"/>
    <s v="Focus"/>
    <s v="13"/>
    <n v="10"/>
    <n v="22521.599999999999"/>
    <n v="2144.9142857142856"/>
    <s v="Black"/>
    <x v="5"/>
    <n v="75000"/>
    <n v="52478.400000000001"/>
    <s v="Y"/>
    <s v="FD13FCSBLA012"/>
  </r>
  <r>
    <x v="38"/>
    <x v="3"/>
    <x v="3"/>
    <s v="CIV"/>
    <s v="Civic"/>
    <s v="12"/>
    <n v="11"/>
    <n v="24513.200000000001"/>
    <n v="2131.5826086956522"/>
    <s v="Black"/>
    <x v="11"/>
    <n v="75000"/>
    <n v="50486.8"/>
    <s v="Y"/>
    <s v="HO12CIVBLA035"/>
  </r>
  <r>
    <x v="39"/>
    <x v="5"/>
    <x v="5"/>
    <s v="ELA"/>
    <s v="Elantra"/>
    <s v="13"/>
    <n v="10"/>
    <n v="22188.5"/>
    <n v="2113.1904761904761"/>
    <s v="Blue"/>
    <x v="3"/>
    <n v="100000"/>
    <n v="77811.5"/>
    <s v="Y"/>
    <s v="HY13ELABLU052"/>
  </r>
  <r>
    <x v="40"/>
    <x v="2"/>
    <x v="2"/>
    <s v="CMR"/>
    <s v="Camaro"/>
    <s v="09"/>
    <n v="14"/>
    <n v="28464.799999999999"/>
    <n v="1963.0896551724138"/>
    <s v="White"/>
    <x v="10"/>
    <n v="100000"/>
    <n v="71535.199999999997"/>
    <s v="Y"/>
    <s v="GM09CMRWHI014"/>
  </r>
  <r>
    <x v="41"/>
    <x v="5"/>
    <x v="5"/>
    <s v="ELA"/>
    <s v="Elantra"/>
    <s v="12"/>
    <n v="11"/>
    <n v="22282"/>
    <n v="1937.5652173913043"/>
    <s v="Blue"/>
    <x v="14"/>
    <n v="100000"/>
    <n v="77718"/>
    <s v="Y"/>
    <s v="HY12ELABLU050"/>
  </r>
  <r>
    <x v="42"/>
    <x v="5"/>
    <x v="5"/>
    <s v="ELA"/>
    <s v="Elantra"/>
    <s v="13"/>
    <n v="10"/>
    <n v="20223.900000000001"/>
    <n v="1926.0857142857144"/>
    <s v="Black"/>
    <x v="13"/>
    <n v="100000"/>
    <n v="79776.100000000006"/>
    <s v="Y"/>
    <s v="HY13ELABLA051"/>
  </r>
  <r>
    <x v="43"/>
    <x v="0"/>
    <x v="0"/>
    <s v="CAM"/>
    <s v="Camry"/>
    <s v="12"/>
    <n v="11"/>
    <n v="22128.2"/>
    <n v="1924.1913043478262"/>
    <s v="Blue"/>
    <x v="0"/>
    <n v="100000"/>
    <n v="77871.8"/>
    <s v="Y"/>
    <s v="TY12CAMBLU029"/>
  </r>
  <r>
    <x v="44"/>
    <x v="0"/>
    <x v="0"/>
    <s v="COR"/>
    <s v="Corolla"/>
    <s v="14"/>
    <n v="9"/>
    <n v="17556.3"/>
    <n v="1848.0315789473684"/>
    <s v="Blue"/>
    <x v="13"/>
    <n v="100000"/>
    <n v="82443.7"/>
    <s v="Y"/>
    <s v="TY14CORBLU027"/>
  </r>
  <r>
    <x v="45"/>
    <x v="2"/>
    <x v="2"/>
    <s v="CMR"/>
    <s v="Camaro"/>
    <s v="12"/>
    <n v="11"/>
    <n v="19421.099999999999"/>
    <n v="1688.7913043478259"/>
    <s v="Black"/>
    <x v="1"/>
    <n v="100000"/>
    <n v="80578.899999999994"/>
    <s v="Y"/>
    <s v="GM12CMRBLA015"/>
  </r>
  <r>
    <x v="46"/>
    <x v="4"/>
    <x v="4"/>
    <s v="FCS"/>
    <s v="Focus"/>
    <s v="12"/>
    <n v="11"/>
    <n v="19341.7"/>
    <n v="1681.8869565217392"/>
    <s v="White"/>
    <x v="16"/>
    <n v="75000"/>
    <n v="55658.3"/>
    <s v="Y"/>
    <s v="FD12FCSWHI011"/>
  </r>
  <r>
    <x v="47"/>
    <x v="3"/>
    <x v="3"/>
    <s v="CIV"/>
    <s v="Civic"/>
    <s v="10"/>
    <n v="13"/>
    <n v="22573"/>
    <n v="1672.0740740740741"/>
    <s v="Blue"/>
    <x v="15"/>
    <n v="75000"/>
    <n v="52427"/>
    <s v="Y"/>
    <s v="HO10CIVBLU032"/>
  </r>
  <r>
    <x v="48"/>
    <x v="2"/>
    <x v="2"/>
    <s v="CMR"/>
    <s v="Camaro"/>
    <s v="14"/>
    <n v="9"/>
    <n v="14289.6"/>
    <n v="1504.1684210526316"/>
    <s v="White"/>
    <x v="15"/>
    <n v="100000"/>
    <n v="85710.399999999994"/>
    <s v="Y"/>
    <s v="GM14CMRWHI016"/>
  </r>
  <r>
    <x v="49"/>
    <x v="3"/>
    <x v="3"/>
    <s v="CIV"/>
    <s v="Civic"/>
    <s v="13"/>
    <n v="10"/>
    <n v="13867.6"/>
    <n v="1320.7238095238095"/>
    <s v="Black"/>
    <x v="0"/>
    <n v="75000"/>
    <n v="61132.4"/>
    <s v="Y"/>
    <s v="HO13CIVBLA036"/>
  </r>
  <r>
    <x v="50"/>
    <x v="4"/>
    <x v="4"/>
    <s v="FCS"/>
    <s v="Focus"/>
    <s v="13"/>
    <n v="10"/>
    <n v="13682.9"/>
    <n v="1303.1333333333332"/>
    <s v="Black"/>
    <x v="6"/>
    <n v="75000"/>
    <n v="61317.1"/>
    <s v="Y"/>
    <s v="FD13FCSBLA013"/>
  </r>
  <r>
    <x v="51"/>
    <x v="3"/>
    <x v="3"/>
    <s v="ODY"/>
    <s v="Odyssey"/>
    <s v="14"/>
    <n v="9"/>
    <n v="3708.1"/>
    <n v="390.32631578947365"/>
    <s v="Black"/>
    <x v="14"/>
    <n v="100000"/>
    <n v="96291.9"/>
    <s v="Y"/>
    <s v="HO14ODYBLA04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4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B21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dataField="1" numFmtId="43" showAll="0"/>
    <pivotField numFmtId="43"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numFmtId="43"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8" cacheId="6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3:B21" firstHeaderRow="1" firstDataRow="1" firstDataCol="1"/>
  <pivotFields count="15">
    <pivotField axis="axisRow" showAll="0">
      <items count="53">
        <item x="9"/>
        <item x="1"/>
        <item x="21"/>
        <item x="8"/>
        <item x="27"/>
        <item x="36"/>
        <item x="12"/>
        <item x="22"/>
        <item x="18"/>
        <item x="35"/>
        <item x="26"/>
        <item x="19"/>
        <item x="31"/>
        <item x="32"/>
        <item x="30"/>
        <item x="46"/>
        <item x="23"/>
        <item x="24"/>
        <item x="37"/>
        <item x="50"/>
        <item x="5"/>
        <item x="40"/>
        <item x="34"/>
        <item x="45"/>
        <item x="48"/>
        <item x="11"/>
        <item x="14"/>
        <item x="16"/>
        <item x="10"/>
        <item x="15"/>
        <item x="20"/>
        <item x="47"/>
        <item x="28"/>
        <item x="29"/>
        <item x="38"/>
        <item x="49"/>
        <item x="51"/>
        <item x="6"/>
        <item x="33"/>
        <item x="41"/>
        <item x="42"/>
        <item x="39"/>
        <item x="3"/>
        <item x="13"/>
        <item x="17"/>
        <item x="4"/>
        <item x="7"/>
        <item x="43"/>
        <item x="25"/>
        <item x="44"/>
        <item x="0"/>
        <item x="2"/>
        <item t="default"/>
      </items>
    </pivotField>
    <pivotField showAll="0">
      <items count="7">
        <item x="1"/>
        <item x="4"/>
        <item x="2"/>
        <item x="3"/>
        <item x="5"/>
        <item x="0"/>
        <item t="default"/>
      </items>
    </pivotField>
    <pivotField axis="axisRow" showAll="0">
      <items count="7">
        <item x="1"/>
        <item x="4"/>
        <item x="2"/>
        <item x="3"/>
        <item x="5"/>
        <item x="0"/>
        <item t="default"/>
      </items>
    </pivotField>
    <pivotField showAll="0"/>
    <pivotField showAll="0"/>
    <pivotField showAll="0"/>
    <pivotField showAll="0"/>
    <pivotField numFmtId="43" showAll="0"/>
    <pivotField numFmtId="43" showAll="0"/>
    <pivotField showAll="0"/>
    <pivotField axis="axisRow" showAll="0">
      <items count="18">
        <item sd="0" x="1"/>
        <item sd="0" x="0"/>
        <item sd="0" x="3"/>
        <item sd="0" x="4"/>
        <item sd="0" x="7"/>
        <item sd="0" x="11"/>
        <item sd="0" x="9"/>
        <item sd="0" x="12"/>
        <item sd="0" x="14"/>
        <item sd="0" x="13"/>
        <item sd="0" x="6"/>
        <item sd="0" x="10"/>
        <item sd="0" x="8"/>
        <item sd="0" x="2"/>
        <item sd="0" x="15"/>
        <item sd="0" x="5"/>
        <item sd="0" x="16"/>
        <item t="default" sd="0"/>
      </items>
    </pivotField>
    <pivotField dataField="1" showAll="0"/>
    <pivotField numFmtId="43" showAll="0"/>
    <pivotField showAll="0"/>
    <pivotField showAll="0"/>
  </pivotFields>
  <rowFields count="3">
    <field x="10"/>
    <field x="0"/>
    <field x="2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Warantee Miles" fld="11" baseField="0" baseItem="0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car inventory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ar inventory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/>
  </sheetViews>
  <sheetFormatPr defaultRowHeight="15" x14ac:dyDescent="0.25"/>
  <cols>
    <col min="1" max="1" width="13.5703125" bestFit="1" customWidth="1"/>
    <col min="2" max="2" width="5.85546875" bestFit="1" customWidth="1"/>
    <col min="3" max="3" width="16.85546875" bestFit="1" customWidth="1"/>
    <col min="4" max="4" width="6.7109375" bestFit="1" customWidth="1"/>
    <col min="5" max="5" width="17.85546875" bestFit="1" customWidth="1"/>
    <col min="6" max="6" width="16.7109375" bestFit="1" customWidth="1"/>
    <col min="7" max="7" width="4.42578125" bestFit="1" customWidth="1"/>
    <col min="8" max="8" width="9" bestFit="1" customWidth="1"/>
    <col min="9" max="9" width="11.42578125" bestFit="1" customWidth="1"/>
    <col min="10" max="10" width="6.42578125" bestFit="1" customWidth="1"/>
    <col min="11" max="11" width="9.85546875" bestFit="1" customWidth="1"/>
    <col min="12" max="12" width="15.140625" bestFit="1" customWidth="1"/>
    <col min="13" max="13" width="9.42578125" bestFit="1" customWidth="1"/>
    <col min="14" max="14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H2">
        <v>40326.800000000003</v>
      </c>
      <c r="J2" t="s">
        <v>15</v>
      </c>
      <c r="K2" t="s">
        <v>16</v>
      </c>
      <c r="L2">
        <v>50000</v>
      </c>
    </row>
    <row r="3" spans="1:14" x14ac:dyDescent="0.25">
      <c r="A3" t="s">
        <v>17</v>
      </c>
      <c r="H3">
        <v>44974.8</v>
      </c>
      <c r="J3" t="s">
        <v>18</v>
      </c>
      <c r="K3" t="s">
        <v>19</v>
      </c>
      <c r="L3">
        <v>50000</v>
      </c>
    </row>
    <row r="4" spans="1:14" x14ac:dyDescent="0.25">
      <c r="A4" t="s">
        <v>20</v>
      </c>
      <c r="H4">
        <v>44946.5</v>
      </c>
      <c r="J4" t="s">
        <v>21</v>
      </c>
      <c r="K4" t="s">
        <v>22</v>
      </c>
      <c r="L4">
        <v>50000</v>
      </c>
    </row>
    <row r="5" spans="1:14" x14ac:dyDescent="0.25">
      <c r="A5" t="s">
        <v>23</v>
      </c>
      <c r="H5">
        <v>37558.800000000003</v>
      </c>
      <c r="J5" t="s">
        <v>15</v>
      </c>
      <c r="K5" t="s">
        <v>24</v>
      </c>
      <c r="L5">
        <v>50000</v>
      </c>
    </row>
    <row r="6" spans="1:14" x14ac:dyDescent="0.25">
      <c r="A6" t="s">
        <v>25</v>
      </c>
      <c r="H6">
        <v>36438.5</v>
      </c>
      <c r="J6" t="s">
        <v>18</v>
      </c>
      <c r="K6" t="s">
        <v>16</v>
      </c>
      <c r="L6">
        <v>50000</v>
      </c>
    </row>
    <row r="7" spans="1:14" x14ac:dyDescent="0.25">
      <c r="A7" t="s">
        <v>26</v>
      </c>
      <c r="H7">
        <v>46311.4</v>
      </c>
      <c r="J7" t="s">
        <v>21</v>
      </c>
      <c r="K7" t="s">
        <v>27</v>
      </c>
      <c r="L7">
        <v>75000</v>
      </c>
    </row>
    <row r="8" spans="1:14" x14ac:dyDescent="0.25">
      <c r="A8" t="s">
        <v>28</v>
      </c>
      <c r="H8">
        <v>52229.5</v>
      </c>
      <c r="J8" t="s">
        <v>21</v>
      </c>
      <c r="K8" t="s">
        <v>22</v>
      </c>
      <c r="L8">
        <v>75000</v>
      </c>
    </row>
    <row r="9" spans="1:14" x14ac:dyDescent="0.25">
      <c r="A9" t="s">
        <v>29</v>
      </c>
      <c r="H9">
        <v>35137</v>
      </c>
      <c r="J9" t="s">
        <v>15</v>
      </c>
      <c r="K9" t="s">
        <v>30</v>
      </c>
      <c r="L9">
        <v>75000</v>
      </c>
    </row>
    <row r="10" spans="1:14" x14ac:dyDescent="0.25">
      <c r="A10" t="s">
        <v>31</v>
      </c>
      <c r="H10">
        <v>27637.1</v>
      </c>
      <c r="J10" t="s">
        <v>15</v>
      </c>
      <c r="K10" t="s">
        <v>16</v>
      </c>
      <c r="L10">
        <v>75000</v>
      </c>
    </row>
    <row r="11" spans="1:14" x14ac:dyDescent="0.25">
      <c r="A11" t="s">
        <v>32</v>
      </c>
      <c r="H11">
        <v>27534.799999999999</v>
      </c>
      <c r="J11" t="s">
        <v>18</v>
      </c>
      <c r="K11" t="s">
        <v>33</v>
      </c>
      <c r="L11">
        <v>75000</v>
      </c>
    </row>
    <row r="12" spans="1:14" x14ac:dyDescent="0.25">
      <c r="A12" t="s">
        <v>34</v>
      </c>
      <c r="H12">
        <v>19341.7</v>
      </c>
      <c r="J12" t="s">
        <v>18</v>
      </c>
      <c r="K12" t="s">
        <v>35</v>
      </c>
      <c r="L12">
        <v>75000</v>
      </c>
    </row>
    <row r="13" spans="1:14" x14ac:dyDescent="0.25">
      <c r="A13" t="s">
        <v>36</v>
      </c>
      <c r="H13">
        <v>22521.599999999999</v>
      </c>
      <c r="J13" t="s">
        <v>15</v>
      </c>
      <c r="K13" t="s">
        <v>37</v>
      </c>
      <c r="L13">
        <v>75000</v>
      </c>
    </row>
    <row r="14" spans="1:14" x14ac:dyDescent="0.25">
      <c r="A14" t="s">
        <v>38</v>
      </c>
      <c r="H14">
        <v>13682.9</v>
      </c>
      <c r="J14" t="s">
        <v>15</v>
      </c>
      <c r="K14" t="s">
        <v>39</v>
      </c>
      <c r="L14">
        <v>75000</v>
      </c>
    </row>
    <row r="15" spans="1:14" x14ac:dyDescent="0.25">
      <c r="A15" t="s">
        <v>40</v>
      </c>
      <c r="H15">
        <v>28464.799999999999</v>
      </c>
      <c r="J15" t="s">
        <v>18</v>
      </c>
      <c r="K15" t="s">
        <v>41</v>
      </c>
      <c r="L15">
        <v>100000</v>
      </c>
    </row>
    <row r="16" spans="1:14" x14ac:dyDescent="0.25">
      <c r="A16" t="s">
        <v>42</v>
      </c>
      <c r="H16">
        <v>19421.099999999999</v>
      </c>
      <c r="J16" t="s">
        <v>15</v>
      </c>
      <c r="K16" t="s">
        <v>43</v>
      </c>
      <c r="L16">
        <v>100000</v>
      </c>
    </row>
    <row r="17" spans="1:12" x14ac:dyDescent="0.25">
      <c r="A17" t="s">
        <v>44</v>
      </c>
      <c r="H17">
        <v>14289.6</v>
      </c>
      <c r="J17" t="s">
        <v>18</v>
      </c>
      <c r="K17" t="s">
        <v>45</v>
      </c>
      <c r="L17">
        <v>100000</v>
      </c>
    </row>
    <row r="18" spans="1:12" x14ac:dyDescent="0.25">
      <c r="A18" t="s">
        <v>46</v>
      </c>
      <c r="H18">
        <v>31144.400000000001</v>
      </c>
      <c r="J18" t="s">
        <v>15</v>
      </c>
      <c r="K18" t="s">
        <v>47</v>
      </c>
      <c r="L18">
        <v>100000</v>
      </c>
    </row>
    <row r="19" spans="1:12" x14ac:dyDescent="0.25">
      <c r="A19" t="s">
        <v>48</v>
      </c>
      <c r="H19">
        <v>83162.7</v>
      </c>
      <c r="J19" t="s">
        <v>15</v>
      </c>
      <c r="K19" t="s">
        <v>41</v>
      </c>
      <c r="L19">
        <v>100000</v>
      </c>
    </row>
    <row r="20" spans="1:12" x14ac:dyDescent="0.25">
      <c r="A20" t="s">
        <v>49</v>
      </c>
      <c r="H20">
        <v>80685.8</v>
      </c>
      <c r="J20" t="s">
        <v>50</v>
      </c>
      <c r="K20" t="s">
        <v>37</v>
      </c>
      <c r="L20">
        <v>100000</v>
      </c>
    </row>
    <row r="21" spans="1:12" x14ac:dyDescent="0.25">
      <c r="A21" t="s">
        <v>51</v>
      </c>
      <c r="H21">
        <v>114660.6</v>
      </c>
      <c r="J21" t="s">
        <v>21</v>
      </c>
      <c r="K21" t="s">
        <v>52</v>
      </c>
      <c r="L21">
        <v>100000</v>
      </c>
    </row>
    <row r="22" spans="1:12" x14ac:dyDescent="0.25">
      <c r="A22" t="s">
        <v>53</v>
      </c>
      <c r="H22">
        <v>93382.6</v>
      </c>
      <c r="J22" t="s">
        <v>15</v>
      </c>
      <c r="K22" t="s">
        <v>54</v>
      </c>
      <c r="L22">
        <v>100000</v>
      </c>
    </row>
    <row r="23" spans="1:12" x14ac:dyDescent="0.25">
      <c r="A23" t="s">
        <v>55</v>
      </c>
      <c r="H23">
        <v>85928</v>
      </c>
      <c r="J23" t="s">
        <v>21</v>
      </c>
      <c r="K23" t="s">
        <v>27</v>
      </c>
      <c r="L23">
        <v>100000</v>
      </c>
    </row>
    <row r="24" spans="1:12" x14ac:dyDescent="0.25">
      <c r="A24" t="s">
        <v>56</v>
      </c>
      <c r="H24">
        <v>67829.100000000006</v>
      </c>
      <c r="J24" t="s">
        <v>15</v>
      </c>
      <c r="K24" t="s">
        <v>16</v>
      </c>
      <c r="L24">
        <v>100000</v>
      </c>
    </row>
    <row r="25" spans="1:12" x14ac:dyDescent="0.25">
      <c r="A25" t="s">
        <v>57</v>
      </c>
      <c r="H25">
        <v>48114.2</v>
      </c>
      <c r="J25" t="s">
        <v>18</v>
      </c>
      <c r="K25" t="s">
        <v>30</v>
      </c>
      <c r="L25">
        <v>100000</v>
      </c>
    </row>
    <row r="26" spans="1:12" x14ac:dyDescent="0.25">
      <c r="A26" t="s">
        <v>58</v>
      </c>
      <c r="H26">
        <v>64467.4</v>
      </c>
      <c r="J26" t="s">
        <v>59</v>
      </c>
      <c r="K26" t="s">
        <v>60</v>
      </c>
      <c r="L26">
        <v>100000</v>
      </c>
    </row>
    <row r="27" spans="1:12" x14ac:dyDescent="0.25">
      <c r="A27" t="s">
        <v>61</v>
      </c>
      <c r="H27">
        <v>73444.399999999994</v>
      </c>
      <c r="J27" t="s">
        <v>15</v>
      </c>
      <c r="K27" t="s">
        <v>60</v>
      </c>
      <c r="L27">
        <v>100000</v>
      </c>
    </row>
    <row r="28" spans="1:12" x14ac:dyDescent="0.25">
      <c r="A28" t="s">
        <v>62</v>
      </c>
      <c r="H28">
        <v>17556.3</v>
      </c>
      <c r="J28" t="s">
        <v>50</v>
      </c>
      <c r="K28" t="s">
        <v>33</v>
      </c>
      <c r="L28">
        <v>100000</v>
      </c>
    </row>
    <row r="29" spans="1:12" x14ac:dyDescent="0.25">
      <c r="A29" t="s">
        <v>63</v>
      </c>
      <c r="H29">
        <v>29601.9</v>
      </c>
      <c r="J29" t="s">
        <v>15</v>
      </c>
      <c r="K29" t="s">
        <v>41</v>
      </c>
      <c r="L29">
        <v>100000</v>
      </c>
    </row>
    <row r="30" spans="1:12" x14ac:dyDescent="0.25">
      <c r="A30" t="s">
        <v>64</v>
      </c>
      <c r="H30">
        <v>22128.2</v>
      </c>
      <c r="J30" t="s">
        <v>50</v>
      </c>
      <c r="K30" t="s">
        <v>52</v>
      </c>
      <c r="L30">
        <v>100000</v>
      </c>
    </row>
    <row r="31" spans="1:12" x14ac:dyDescent="0.25">
      <c r="A31" t="s">
        <v>65</v>
      </c>
      <c r="H31">
        <v>82374</v>
      </c>
      <c r="J31" t="s">
        <v>18</v>
      </c>
      <c r="K31" t="s">
        <v>39</v>
      </c>
      <c r="L31">
        <v>75000</v>
      </c>
    </row>
    <row r="32" spans="1:12" x14ac:dyDescent="0.25">
      <c r="A32" t="s">
        <v>66</v>
      </c>
      <c r="H32">
        <v>69891.899999999994</v>
      </c>
      <c r="J32" t="s">
        <v>50</v>
      </c>
      <c r="K32" t="s">
        <v>24</v>
      </c>
      <c r="L32">
        <v>75000</v>
      </c>
    </row>
    <row r="33" spans="1:12" x14ac:dyDescent="0.25">
      <c r="A33" t="s">
        <v>67</v>
      </c>
      <c r="H33">
        <v>22573</v>
      </c>
      <c r="J33" t="s">
        <v>50</v>
      </c>
      <c r="K33" t="s">
        <v>45</v>
      </c>
      <c r="L33">
        <v>75000</v>
      </c>
    </row>
    <row r="34" spans="1:12" x14ac:dyDescent="0.25">
      <c r="A34" t="s">
        <v>68</v>
      </c>
      <c r="H34">
        <v>33477.199999999997</v>
      </c>
      <c r="J34" t="s">
        <v>15</v>
      </c>
      <c r="K34" t="s">
        <v>54</v>
      </c>
      <c r="L34">
        <v>75000</v>
      </c>
    </row>
    <row r="35" spans="1:12" x14ac:dyDescent="0.25">
      <c r="A35" t="s">
        <v>69</v>
      </c>
      <c r="H35">
        <v>30555.3</v>
      </c>
      <c r="J35" t="s">
        <v>15</v>
      </c>
      <c r="K35" t="s">
        <v>22</v>
      </c>
      <c r="L35">
        <v>75000</v>
      </c>
    </row>
    <row r="36" spans="1:12" x14ac:dyDescent="0.25">
      <c r="A36" t="s">
        <v>70</v>
      </c>
      <c r="H36">
        <v>24513.200000000001</v>
      </c>
      <c r="J36" t="s">
        <v>15</v>
      </c>
      <c r="K36" t="s">
        <v>47</v>
      </c>
      <c r="L36">
        <v>75000</v>
      </c>
    </row>
    <row r="37" spans="1:12" x14ac:dyDescent="0.25">
      <c r="A37" t="s">
        <v>71</v>
      </c>
      <c r="H37">
        <v>13867.6</v>
      </c>
      <c r="J37" t="s">
        <v>15</v>
      </c>
      <c r="K37" t="s">
        <v>52</v>
      </c>
      <c r="L37">
        <v>75000</v>
      </c>
    </row>
    <row r="38" spans="1:12" x14ac:dyDescent="0.25">
      <c r="A38" t="s">
        <v>72</v>
      </c>
      <c r="H38">
        <v>60389.5</v>
      </c>
      <c r="J38" t="s">
        <v>18</v>
      </c>
      <c r="K38" t="s">
        <v>30</v>
      </c>
      <c r="L38">
        <v>100000</v>
      </c>
    </row>
    <row r="39" spans="1:12" x14ac:dyDescent="0.25">
      <c r="A39" t="s">
        <v>73</v>
      </c>
      <c r="H39">
        <v>50854.1</v>
      </c>
      <c r="J39" t="s">
        <v>15</v>
      </c>
      <c r="K39" t="s">
        <v>54</v>
      </c>
      <c r="L39">
        <v>100000</v>
      </c>
    </row>
    <row r="40" spans="1:12" x14ac:dyDescent="0.25">
      <c r="A40" t="s">
        <v>74</v>
      </c>
      <c r="H40">
        <v>42504.6</v>
      </c>
      <c r="J40" t="s">
        <v>18</v>
      </c>
      <c r="K40" t="s">
        <v>39</v>
      </c>
      <c r="L40">
        <v>100000</v>
      </c>
    </row>
    <row r="41" spans="1:12" x14ac:dyDescent="0.25">
      <c r="A41" t="s">
        <v>75</v>
      </c>
      <c r="H41">
        <v>68658.899999999994</v>
      </c>
      <c r="J41" t="s">
        <v>15</v>
      </c>
      <c r="K41" t="s">
        <v>16</v>
      </c>
      <c r="L41">
        <v>100000</v>
      </c>
    </row>
    <row r="42" spans="1:12" x14ac:dyDescent="0.25">
      <c r="A42" t="s">
        <v>76</v>
      </c>
      <c r="H42">
        <v>3708.1</v>
      </c>
      <c r="J42" t="s">
        <v>15</v>
      </c>
      <c r="K42" t="s">
        <v>19</v>
      </c>
      <c r="L42">
        <v>100000</v>
      </c>
    </row>
    <row r="43" spans="1:12" x14ac:dyDescent="0.25">
      <c r="A43" t="s">
        <v>77</v>
      </c>
      <c r="H43">
        <v>64542</v>
      </c>
      <c r="J43" t="s">
        <v>50</v>
      </c>
      <c r="K43" t="s">
        <v>16</v>
      </c>
      <c r="L43">
        <v>75000</v>
      </c>
    </row>
    <row r="44" spans="1:12" x14ac:dyDescent="0.25">
      <c r="A44" t="s">
        <v>78</v>
      </c>
      <c r="H44">
        <v>42074.2</v>
      </c>
      <c r="J44" t="s">
        <v>21</v>
      </c>
      <c r="K44" t="s">
        <v>60</v>
      </c>
      <c r="L44">
        <v>75000</v>
      </c>
    </row>
    <row r="45" spans="1:12" x14ac:dyDescent="0.25">
      <c r="A45" t="s">
        <v>79</v>
      </c>
      <c r="H45">
        <v>27394.2</v>
      </c>
      <c r="J45" t="s">
        <v>15</v>
      </c>
      <c r="K45" t="s">
        <v>37</v>
      </c>
      <c r="L45">
        <v>75000</v>
      </c>
    </row>
    <row r="46" spans="1:12" x14ac:dyDescent="0.25">
      <c r="A46" t="s">
        <v>80</v>
      </c>
      <c r="H46">
        <v>79420.600000000006</v>
      </c>
      <c r="J46" t="s">
        <v>21</v>
      </c>
      <c r="K46" t="s">
        <v>47</v>
      </c>
      <c r="L46">
        <v>75000</v>
      </c>
    </row>
    <row r="47" spans="1:12" x14ac:dyDescent="0.25">
      <c r="A47" t="s">
        <v>81</v>
      </c>
      <c r="H47">
        <v>77243.100000000006</v>
      </c>
      <c r="J47" t="s">
        <v>15</v>
      </c>
      <c r="K47" t="s">
        <v>24</v>
      </c>
      <c r="L47">
        <v>75000</v>
      </c>
    </row>
    <row r="48" spans="1:12" x14ac:dyDescent="0.25">
      <c r="A48" t="s">
        <v>82</v>
      </c>
      <c r="H48">
        <v>72527.199999999997</v>
      </c>
      <c r="J48" t="s">
        <v>18</v>
      </c>
      <c r="K48" t="s">
        <v>43</v>
      </c>
      <c r="L48">
        <v>75000</v>
      </c>
    </row>
    <row r="49" spans="1:12" x14ac:dyDescent="0.25">
      <c r="A49" t="s">
        <v>83</v>
      </c>
      <c r="H49">
        <v>52699.4</v>
      </c>
      <c r="J49" t="s">
        <v>59</v>
      </c>
      <c r="K49" t="s">
        <v>43</v>
      </c>
      <c r="L49">
        <v>75000</v>
      </c>
    </row>
    <row r="50" spans="1:12" x14ac:dyDescent="0.25">
      <c r="A50" t="s">
        <v>84</v>
      </c>
      <c r="H50">
        <v>29102.3</v>
      </c>
      <c r="J50" t="s">
        <v>15</v>
      </c>
      <c r="K50" t="s">
        <v>45</v>
      </c>
      <c r="L50">
        <v>100000</v>
      </c>
    </row>
    <row r="51" spans="1:12" x14ac:dyDescent="0.25">
      <c r="A51" t="s">
        <v>85</v>
      </c>
      <c r="H51">
        <v>22282</v>
      </c>
      <c r="J51" t="s">
        <v>50</v>
      </c>
      <c r="K51" t="s">
        <v>19</v>
      </c>
      <c r="L51">
        <v>100000</v>
      </c>
    </row>
    <row r="52" spans="1:12" x14ac:dyDescent="0.25">
      <c r="A52" t="s">
        <v>86</v>
      </c>
      <c r="H52">
        <v>20223.900000000001</v>
      </c>
      <c r="J52" t="s">
        <v>15</v>
      </c>
      <c r="K52" t="s">
        <v>33</v>
      </c>
      <c r="L52">
        <v>100000</v>
      </c>
    </row>
    <row r="53" spans="1:12" x14ac:dyDescent="0.25">
      <c r="A53" t="s">
        <v>87</v>
      </c>
      <c r="H53">
        <v>22188.5</v>
      </c>
      <c r="J53" t="s">
        <v>50</v>
      </c>
      <c r="K53" t="s">
        <v>27</v>
      </c>
      <c r="L53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workbookViewId="0"/>
  </sheetViews>
  <sheetFormatPr defaultRowHeight="15" x14ac:dyDescent="0.25"/>
  <cols>
    <col min="1" max="1" width="14.85546875" customWidth="1"/>
    <col min="2" max="2" width="6.85546875" customWidth="1"/>
    <col min="6" max="6" width="12.7109375" customWidth="1"/>
    <col min="7" max="7" width="5.42578125" customWidth="1"/>
    <col min="8" max="8" width="12.140625" style="3" customWidth="1"/>
    <col min="9" max="9" width="10.7109375" style="3" bestFit="1" customWidth="1"/>
    <col min="12" max="12" width="9.7109375" customWidth="1"/>
    <col min="13" max="13" width="11.85546875" customWidth="1"/>
    <col min="14" max="14" width="11.140625" customWidth="1"/>
    <col min="15" max="15" width="16.85546875" customWidth="1"/>
  </cols>
  <sheetData>
    <row r="1" spans="1:15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126</v>
      </c>
      <c r="N1" s="1" t="s">
        <v>12</v>
      </c>
      <c r="O1" s="1" t="s">
        <v>13</v>
      </c>
    </row>
    <row r="2" spans="1:15" x14ac:dyDescent="0.25">
      <c r="A2" t="s">
        <v>51</v>
      </c>
      <c r="B2" t="str">
        <f>LEFT(A2,2)</f>
        <v>TY</v>
      </c>
      <c r="C2" t="str">
        <f>VLOOKUP(B2,C$56:D$61,2)</f>
        <v>Toyota</v>
      </c>
      <c r="D2" t="str">
        <f>MID(A2,5,3)</f>
        <v>CAM</v>
      </c>
      <c r="E2" t="str">
        <f>VLOOKUP(D2,E$56:F$66,2)</f>
        <v>Camry</v>
      </c>
      <c r="F2" t="str">
        <f>MID(A2,3,2)</f>
        <v>96</v>
      </c>
      <c r="G2">
        <f>IF(23-F2&lt;0,100-F2+23,23-F2)</f>
        <v>27</v>
      </c>
      <c r="H2" s="3">
        <v>114660.6</v>
      </c>
      <c r="I2" s="3">
        <f>H2/(G2+0.5)</f>
        <v>4169.4763636363641</v>
      </c>
      <c r="J2" t="s">
        <v>21</v>
      </c>
      <c r="K2" t="s">
        <v>52</v>
      </c>
      <c r="L2">
        <v>100000</v>
      </c>
      <c r="M2" s="4">
        <f>IF(L2-H2&lt;=0, L2-H2,L2-H2)</f>
        <v>-14660.600000000006</v>
      </c>
      <c r="N2" t="str">
        <f>IF(H2&lt;=L2, "Y", "Not Covered")</f>
        <v>Not Covered</v>
      </c>
      <c r="O2" t="str">
        <f>CONCATENATE(B2,F2,D2, UPPER(LEFT(J2,3)),RIGHT(A2,3))</f>
        <v>TY96CAMGRE020</v>
      </c>
    </row>
    <row r="3" spans="1:15" x14ac:dyDescent="0.25">
      <c r="A3" t="s">
        <v>82</v>
      </c>
      <c r="B3" t="str">
        <f>LEFT(A3,2)</f>
        <v>CR</v>
      </c>
      <c r="C3" t="str">
        <f>VLOOKUP(B3,C$56:D$61,2)</f>
        <v>Chrysler</v>
      </c>
      <c r="D3" t="str">
        <f>MID(A3,5,3)</f>
        <v>CAR</v>
      </c>
      <c r="E3" t="str">
        <f>VLOOKUP(D3,E$56:F$66,2)</f>
        <v>Caravan</v>
      </c>
      <c r="F3" t="str">
        <f>MID(A3,3,2)</f>
        <v>04</v>
      </c>
      <c r="G3">
        <f>IF(23-F3&lt;0,100-F3+23,23-F3)</f>
        <v>19</v>
      </c>
      <c r="H3" s="3">
        <v>72527.199999999997</v>
      </c>
      <c r="I3" s="3">
        <f>H3/(G3+0.5)</f>
        <v>3719.3435897435897</v>
      </c>
      <c r="J3" t="s">
        <v>18</v>
      </c>
      <c r="K3" t="s">
        <v>43</v>
      </c>
      <c r="L3">
        <v>75000</v>
      </c>
      <c r="M3" s="4">
        <f>IF(L3-H3&lt;0, L3-H3,L3-H3)</f>
        <v>2472.8000000000029</v>
      </c>
      <c r="N3" t="str">
        <f>IF(H3&lt;=L3, "Y", "Not Covered")</f>
        <v>Y</v>
      </c>
      <c r="O3" t="str">
        <f>CONCATENATE(B3,F3,D3, UPPER(LEFT(J3,3)),RIGHT(A3,3))</f>
        <v>CR04CARWHI047</v>
      </c>
    </row>
    <row r="4" spans="1:15" x14ac:dyDescent="0.25">
      <c r="A4" t="s">
        <v>53</v>
      </c>
      <c r="B4" t="str">
        <f>LEFT(A4,2)</f>
        <v>TY</v>
      </c>
      <c r="C4" t="str">
        <f>VLOOKUP(B4,C$56:D$61,2)</f>
        <v>Toyota</v>
      </c>
      <c r="D4" t="str">
        <f>MID(A4,5,3)</f>
        <v>CAM</v>
      </c>
      <c r="E4" t="str">
        <f>VLOOKUP(D4,E$56:F$66,2)</f>
        <v>Camry</v>
      </c>
      <c r="F4" t="str">
        <f>MID(A4,3,2)</f>
        <v>98</v>
      </c>
      <c r="G4">
        <f>IF(23-F4&lt;0,100-F4+23,23-F4)</f>
        <v>25</v>
      </c>
      <c r="H4" s="3">
        <v>93382.6</v>
      </c>
      <c r="I4" s="3">
        <f>H4/(G4+0.5)</f>
        <v>3662.0627450980396</v>
      </c>
      <c r="J4" t="s">
        <v>15</v>
      </c>
      <c r="K4" t="s">
        <v>54</v>
      </c>
      <c r="L4">
        <v>100000</v>
      </c>
      <c r="M4" s="4">
        <f>IF(L4-H4&lt;0, L4-H4,L4-H4)</f>
        <v>6617.3999999999942</v>
      </c>
      <c r="N4" t="str">
        <f>IF(H4&lt;=L4, "Y", "Not Covered")</f>
        <v>Y</v>
      </c>
      <c r="O4" t="str">
        <f>CONCATENATE(B4,F4,D4, UPPER(LEFT(J4,3)),RIGHT(A4,3))</f>
        <v>TY98CAMBLA021</v>
      </c>
    </row>
    <row r="5" spans="1:15" x14ac:dyDescent="0.25">
      <c r="A5" t="s">
        <v>55</v>
      </c>
      <c r="B5" t="str">
        <f>LEFT(A5,2)</f>
        <v>TY</v>
      </c>
      <c r="C5" t="str">
        <f>VLOOKUP(B5,C$56:D$61,2)</f>
        <v>Toyota</v>
      </c>
      <c r="D5" t="str">
        <f>MID(A5,5,3)</f>
        <v>CAM</v>
      </c>
      <c r="E5" t="str">
        <f>VLOOKUP(D5,E$56:F$66,2)</f>
        <v>Camry</v>
      </c>
      <c r="F5" t="str">
        <f>MID(A5,3,2)</f>
        <v>00</v>
      </c>
      <c r="G5">
        <f>IF(23-F5&lt;0,100-F5+23,23-F5)</f>
        <v>23</v>
      </c>
      <c r="H5" s="3">
        <v>85928</v>
      </c>
      <c r="I5" s="3">
        <f>H5/(G5+0.5)</f>
        <v>3656.5106382978724</v>
      </c>
      <c r="J5" t="s">
        <v>21</v>
      </c>
      <c r="K5" t="s">
        <v>27</v>
      </c>
      <c r="L5">
        <v>100000</v>
      </c>
      <c r="M5" s="4">
        <f>IF(L5-H5&lt;0, L5-H5,L5-H5)</f>
        <v>14072</v>
      </c>
      <c r="N5" t="str">
        <f>IF(H5&lt;=L5, "Y", "Not Covered")</f>
        <v>Y</v>
      </c>
      <c r="O5" t="str">
        <f>CONCATENATE(B5,F5,D5, UPPER(LEFT(J5,3)),RIGHT(A5,3))</f>
        <v>TY00CAMGRE022</v>
      </c>
    </row>
    <row r="6" spans="1:15" x14ac:dyDescent="0.25">
      <c r="A6" t="s">
        <v>61</v>
      </c>
      <c r="B6" t="str">
        <f>LEFT(A6,2)</f>
        <v>TY</v>
      </c>
      <c r="C6" t="str">
        <f>VLOOKUP(B6,C$56:D$61,2)</f>
        <v>Toyota</v>
      </c>
      <c r="D6" t="str">
        <f>MID(A6,5,3)</f>
        <v>COR</v>
      </c>
      <c r="E6" t="str">
        <f>VLOOKUP(D6,E$56:F$66,2)</f>
        <v>Corolla</v>
      </c>
      <c r="F6" t="str">
        <f>MID(A6,3,2)</f>
        <v>03</v>
      </c>
      <c r="G6">
        <f>IF(23-F6&lt;0,100-F6+23,23-F6)</f>
        <v>20</v>
      </c>
      <c r="H6" s="3">
        <v>73444.399999999994</v>
      </c>
      <c r="I6" s="3">
        <f>H6/(G6+0.5)</f>
        <v>3582.6536585365852</v>
      </c>
      <c r="J6" t="s">
        <v>15</v>
      </c>
      <c r="K6" t="s">
        <v>60</v>
      </c>
      <c r="L6">
        <v>100000</v>
      </c>
      <c r="M6" s="4">
        <f>IF(L6-H6&lt;0, L6-H6,L6-H6)</f>
        <v>26555.600000000006</v>
      </c>
      <c r="N6" t="str">
        <f>IF(H6&lt;=L6, "Y", "Not Covered")</f>
        <v>Y</v>
      </c>
      <c r="O6" t="str">
        <f>CONCATENATE(B6,F6,D6, UPPER(LEFT(J6,3)),RIGHT(A6,3))</f>
        <v>TY03CORBLA026</v>
      </c>
    </row>
    <row r="7" spans="1:15" x14ac:dyDescent="0.25">
      <c r="A7" t="s">
        <v>49</v>
      </c>
      <c r="B7" t="str">
        <f>LEFT(A7,2)</f>
        <v>GM</v>
      </c>
      <c r="C7" t="str">
        <f>VLOOKUP(B7,C$56:D$61,2)</f>
        <v>General Motors</v>
      </c>
      <c r="D7" t="str">
        <f>MID(A7,5,3)</f>
        <v>SLV</v>
      </c>
      <c r="E7" t="str">
        <f>VLOOKUP(D7,E$56:F$66,2)</f>
        <v>PT. Crusier</v>
      </c>
      <c r="F7" t="str">
        <f>MID(A7,3,2)</f>
        <v>00</v>
      </c>
      <c r="G7">
        <f>IF(23-F7&lt;0,100-F7+23,23-F7)</f>
        <v>23</v>
      </c>
      <c r="H7" s="3">
        <v>80685.8</v>
      </c>
      <c r="I7" s="3">
        <f>H7/(G7+0.5)</f>
        <v>3433.4382978723406</v>
      </c>
      <c r="J7" t="s">
        <v>50</v>
      </c>
      <c r="K7" t="s">
        <v>37</v>
      </c>
      <c r="L7">
        <v>100000</v>
      </c>
      <c r="M7" s="4">
        <f>IF(L7-H7&lt;0, L7-H7,L7-H7)</f>
        <v>19314.199999999997</v>
      </c>
      <c r="N7" t="str">
        <f>IF(H7&lt;=L7, "Y", "Not Covered")</f>
        <v>Y</v>
      </c>
      <c r="O7" t="str">
        <f>CONCATENATE(B7,F7,D7, UPPER(LEFT(J7,3)),RIGHT(A7,3))</f>
        <v>GM00SLVBLU019</v>
      </c>
    </row>
    <row r="8" spans="1:15" x14ac:dyDescent="0.25">
      <c r="A8" t="s">
        <v>65</v>
      </c>
      <c r="B8" t="str">
        <f>LEFT(A8,2)</f>
        <v>HO</v>
      </c>
      <c r="C8" t="str">
        <f>VLOOKUP(B8,C$56:D$61,2)</f>
        <v>Honda</v>
      </c>
      <c r="D8" t="str">
        <f>MID(A8,5,3)</f>
        <v>CIV</v>
      </c>
      <c r="E8" t="str">
        <f>VLOOKUP(D8,E$56:F$66,2)</f>
        <v>Civic</v>
      </c>
      <c r="F8" t="str">
        <f>MID(A8,3,2)</f>
        <v>99</v>
      </c>
      <c r="G8">
        <f>IF(23-F8&lt;0,100-F8+23,23-F8)</f>
        <v>24</v>
      </c>
      <c r="H8" s="3">
        <v>82374</v>
      </c>
      <c r="I8" s="3">
        <f>H8/(G8+0.5)</f>
        <v>3362.204081632653</v>
      </c>
      <c r="J8" t="s">
        <v>18</v>
      </c>
      <c r="K8" t="s">
        <v>39</v>
      </c>
      <c r="L8">
        <v>75000</v>
      </c>
      <c r="M8" s="4">
        <f>IF(L8-H8&lt;0, L8-H8,L8-H8)</f>
        <v>-7374</v>
      </c>
      <c r="N8" t="str">
        <f>IF(H8&lt;=L8, "Y", "Not Covered")</f>
        <v>Not Covered</v>
      </c>
      <c r="O8" t="str">
        <f>CONCATENATE(B8,F8,D8, UPPER(LEFT(J8,3)),RIGHT(A8,3))</f>
        <v>HO99CIVWHI030</v>
      </c>
    </row>
    <row r="9" spans="1:15" x14ac:dyDescent="0.25">
      <c r="A9" t="s">
        <v>57</v>
      </c>
      <c r="B9" t="str">
        <f>LEFT(A9,2)</f>
        <v>TY</v>
      </c>
      <c r="C9" t="str">
        <f>VLOOKUP(B9,C$56:D$61,2)</f>
        <v>Toyota</v>
      </c>
      <c r="D9" t="str">
        <f>MID(A9,5,3)</f>
        <v>CAM</v>
      </c>
      <c r="E9" t="str">
        <f>VLOOKUP(D9,E$56:F$66,2)</f>
        <v>Camry</v>
      </c>
      <c r="F9" t="str">
        <f>MID(A9,3,2)</f>
        <v>09</v>
      </c>
      <c r="G9">
        <f>IF(23-F9&lt;0,100-F9+23,23-F9)</f>
        <v>14</v>
      </c>
      <c r="H9" s="3">
        <v>48114.2</v>
      </c>
      <c r="I9" s="3">
        <f>H9/(G9+0.5)</f>
        <v>3318.220689655172</v>
      </c>
      <c r="J9" t="s">
        <v>18</v>
      </c>
      <c r="K9" t="s">
        <v>30</v>
      </c>
      <c r="L9">
        <v>100000</v>
      </c>
      <c r="M9" s="4">
        <f>IF(L9-H9&lt;0, L9-H9,L9-H9)</f>
        <v>51885.8</v>
      </c>
      <c r="N9" t="str">
        <f>IF(H9&lt;=L9, "Y", "Not Covered")</f>
        <v>Y</v>
      </c>
      <c r="O9" t="str">
        <f>CONCATENATE(B9,F9,D9, UPPER(LEFT(J9,3)),RIGHT(A9,3))</f>
        <v>TY09CAMWHI024</v>
      </c>
    </row>
    <row r="10" spans="1:15" x14ac:dyDescent="0.25">
      <c r="A10" t="s">
        <v>77</v>
      </c>
      <c r="B10" t="str">
        <f>LEFT(A10,2)</f>
        <v>CR</v>
      </c>
      <c r="C10" t="str">
        <f>VLOOKUP(B10,C$56:D$61,2)</f>
        <v>Chrysler</v>
      </c>
      <c r="D10" t="str">
        <f>MID(A10,5,3)</f>
        <v>PTC</v>
      </c>
      <c r="E10" t="str">
        <f>VLOOKUP(D10,E$56:F$66,2)</f>
        <v>PT. Crusier</v>
      </c>
      <c r="F10" t="str">
        <f>MID(A10,3,2)</f>
        <v>04</v>
      </c>
      <c r="G10">
        <f>IF(23-F10&lt;0,100-F10+23,23-F10)</f>
        <v>19</v>
      </c>
      <c r="H10" s="3">
        <v>64542</v>
      </c>
      <c r="I10" s="3">
        <f>H10/(G10+0.5)</f>
        <v>3309.8461538461538</v>
      </c>
      <c r="J10" t="s">
        <v>50</v>
      </c>
      <c r="K10" t="s">
        <v>16</v>
      </c>
      <c r="L10">
        <v>75000</v>
      </c>
      <c r="M10" s="4">
        <f>IF(L10-H10&lt;0, L10-H10,L10-H10)</f>
        <v>10458</v>
      </c>
      <c r="N10" t="str">
        <f>IF(H10&lt;=L10, "Y", "Not Covered")</f>
        <v>Y</v>
      </c>
      <c r="O10" t="str">
        <f>CONCATENATE(B10,F10,D10, UPPER(LEFT(J10,3)),RIGHT(A10,3))</f>
        <v>CR04PTCBLU042</v>
      </c>
    </row>
    <row r="11" spans="1:15" x14ac:dyDescent="0.25">
      <c r="A11" t="s">
        <v>81</v>
      </c>
      <c r="B11" t="str">
        <f>LEFT(A11,2)</f>
        <v>CR</v>
      </c>
      <c r="C11" t="str">
        <f>VLOOKUP(B11,C$56:D$61,2)</f>
        <v>Chrysler</v>
      </c>
      <c r="D11" t="str">
        <f>MID(A11,5,3)</f>
        <v>CAR</v>
      </c>
      <c r="E11" t="str">
        <f>VLOOKUP(D11,E$56:F$66,2)</f>
        <v>Caravan</v>
      </c>
      <c r="F11" t="str">
        <f>MID(A11,3,2)</f>
        <v>00</v>
      </c>
      <c r="G11">
        <f>IF(23-F11&lt;0,100-F11+23,23-F11)</f>
        <v>23</v>
      </c>
      <c r="H11" s="3">
        <v>77243.100000000006</v>
      </c>
      <c r="I11" s="3">
        <f>H11/(G11+0.5)</f>
        <v>3286.940425531915</v>
      </c>
      <c r="J11" t="s">
        <v>15</v>
      </c>
      <c r="K11" t="s">
        <v>24</v>
      </c>
      <c r="L11">
        <v>75000</v>
      </c>
      <c r="M11" s="4">
        <f>IF(L11-H11&lt;0, L11-H11,L11-H11)</f>
        <v>-2243.1000000000058</v>
      </c>
      <c r="N11" t="str">
        <f>IF(H11&lt;=L11, "Y", "Not Covered")</f>
        <v>Not Covered</v>
      </c>
      <c r="O11" t="str">
        <f>CONCATENATE(B11,F11,D11, UPPER(LEFT(J11,3)),RIGHT(A11,3))</f>
        <v>CR00CARBLA046</v>
      </c>
    </row>
    <row r="12" spans="1:15" x14ac:dyDescent="0.25">
      <c r="A12" t="s">
        <v>125</v>
      </c>
      <c r="B12" t="str">
        <f>LEFT(A12,2)</f>
        <v>HO</v>
      </c>
      <c r="C12" t="str">
        <f>VLOOKUP(B12,C$56:D$61,2)</f>
        <v>Honda</v>
      </c>
      <c r="D12" t="str">
        <f>MID(A12,5,3)</f>
        <v>ODY</v>
      </c>
      <c r="E12" t="str">
        <f>VLOOKUP(D12,E$56:F$66,2)</f>
        <v>Odyssey</v>
      </c>
      <c r="F12" t="str">
        <f>MID(A12,3,2)</f>
        <v>05</v>
      </c>
      <c r="G12">
        <f>IF(23-F12&lt;0,100-F12+23,23-F12)</f>
        <v>18</v>
      </c>
      <c r="H12" s="3">
        <v>60389.5</v>
      </c>
      <c r="I12" s="3">
        <f>H12/(G12+0.5)</f>
        <v>3264.2972972972975</v>
      </c>
      <c r="J12" t="s">
        <v>18</v>
      </c>
      <c r="K12" t="s">
        <v>30</v>
      </c>
      <c r="L12">
        <v>100000</v>
      </c>
      <c r="M12" s="4">
        <f>IF(L12-H12&lt;0, L12-H12,L12-H12)</f>
        <v>39610.5</v>
      </c>
      <c r="N12" t="str">
        <f>IF(H12&lt;=L12, "Y", "Not Covered")</f>
        <v>Y</v>
      </c>
      <c r="O12" t="str">
        <f>CONCATENATE(B12,F12,D12, UPPER(LEFT(J12,3)),RIGHT(A12,3))</f>
        <v>HO05ODYWHI037</v>
      </c>
    </row>
    <row r="13" spans="1:15" x14ac:dyDescent="0.25">
      <c r="A13" t="s">
        <v>48</v>
      </c>
      <c r="B13" t="str">
        <f>LEFT(A13,2)</f>
        <v>GM</v>
      </c>
      <c r="C13" t="str">
        <f>VLOOKUP(B13,C$56:D$61,2)</f>
        <v>General Motors</v>
      </c>
      <c r="D13" t="str">
        <f>MID(A13,5,3)</f>
        <v>SLV</v>
      </c>
      <c r="E13" t="str">
        <f>VLOOKUP(D13,E$56:F$66,2)</f>
        <v>PT. Crusier</v>
      </c>
      <c r="F13" t="str">
        <f>MID(A13,3,2)</f>
        <v>98</v>
      </c>
      <c r="G13">
        <f>IF(23-F13&lt;0,100-F13+23,23-F13)</f>
        <v>25</v>
      </c>
      <c r="H13" s="3">
        <v>83162.7</v>
      </c>
      <c r="I13" s="3">
        <f>H13/(G13+0.5)</f>
        <v>3261.2823529411762</v>
      </c>
      <c r="J13" t="s">
        <v>15</v>
      </c>
      <c r="K13" t="s">
        <v>41</v>
      </c>
      <c r="L13">
        <v>100000</v>
      </c>
      <c r="M13" s="4">
        <f>IF(L13-H13&lt;0, L13-H13,L13-H13)</f>
        <v>16837.300000000003</v>
      </c>
      <c r="N13" t="str">
        <f>IF(H13&lt;=L13, "Y", "Not Covered")</f>
        <v>Y</v>
      </c>
      <c r="O13" t="str">
        <f>CONCATENATE(B13,F13,D13, UPPER(LEFT(J13,3)),RIGHT(A13,3))</f>
        <v>GM98SLVBLA018</v>
      </c>
    </row>
    <row r="14" spans="1:15" x14ac:dyDescent="0.25">
      <c r="A14" t="s">
        <v>80</v>
      </c>
      <c r="B14" t="str">
        <f>LEFT(A14,2)</f>
        <v>CR</v>
      </c>
      <c r="C14" t="str">
        <f>VLOOKUP(B14,C$56:D$61,2)</f>
        <v>Chrysler</v>
      </c>
      <c r="D14" t="str">
        <f>MID(A14,5,3)</f>
        <v>CAR</v>
      </c>
      <c r="E14" t="str">
        <f>VLOOKUP(D14,E$56:F$66,2)</f>
        <v>Caravan</v>
      </c>
      <c r="F14" t="str">
        <f>MID(A14,3,2)</f>
        <v>99</v>
      </c>
      <c r="G14">
        <f>IF(23-F14&lt;0,100-F14+23,23-F14)</f>
        <v>24</v>
      </c>
      <c r="H14" s="3">
        <v>79420.600000000006</v>
      </c>
      <c r="I14" s="3">
        <f>H14/(G14+0.5)</f>
        <v>3241.6571428571433</v>
      </c>
      <c r="J14" t="s">
        <v>21</v>
      </c>
      <c r="K14" t="s">
        <v>47</v>
      </c>
      <c r="L14">
        <v>75000</v>
      </c>
      <c r="M14" s="4">
        <f>IF(L14-H14&lt;0, L14-H14,L14-H14)</f>
        <v>-4420.6000000000058</v>
      </c>
      <c r="N14" t="str">
        <f>IF(H14&lt;=L14, "Y", "Not Covered")</f>
        <v>Not Covered</v>
      </c>
      <c r="O14" t="str">
        <f>CONCATENATE(B14,F14,D14, UPPER(LEFT(J14,3)),RIGHT(A14,3))</f>
        <v>CR99CARGRE045</v>
      </c>
    </row>
    <row r="15" spans="1:15" x14ac:dyDescent="0.25">
      <c r="A15" t="s">
        <v>56</v>
      </c>
      <c r="B15" t="str">
        <f>LEFT(A15,2)</f>
        <v>TY</v>
      </c>
      <c r="C15" t="str">
        <f>VLOOKUP(B15,C$56:D$61,2)</f>
        <v>Toyota</v>
      </c>
      <c r="D15" t="str">
        <f>MID(A15,5,3)</f>
        <v>CAM</v>
      </c>
      <c r="E15" t="str">
        <f>VLOOKUP(D15,E$56:F$66,2)</f>
        <v>Camry</v>
      </c>
      <c r="F15" t="str">
        <f>MID(A15,3,2)</f>
        <v>02</v>
      </c>
      <c r="G15">
        <f>IF(23-F15&lt;0,100-F15+23,23-F15)</f>
        <v>21</v>
      </c>
      <c r="H15" s="3">
        <v>67829.100000000006</v>
      </c>
      <c r="I15" s="3">
        <f>H15/(G15+0.5)</f>
        <v>3154.8418604651165</v>
      </c>
      <c r="J15" t="s">
        <v>15</v>
      </c>
      <c r="K15" t="s">
        <v>16</v>
      </c>
      <c r="L15">
        <v>100000</v>
      </c>
      <c r="M15" s="4">
        <f>IF(L15-H15&lt;0, L15-H15,L15-H15)</f>
        <v>32170.899999999994</v>
      </c>
      <c r="N15" t="str">
        <f>IF(H15&lt;=L15, "Y", "Not Covered")</f>
        <v>Y</v>
      </c>
      <c r="O15" t="str">
        <f>CONCATENATE(B15,F15,D15, UPPER(LEFT(J15,3)),RIGHT(A15,3))</f>
        <v>TY02CAMBLA023</v>
      </c>
    </row>
    <row r="16" spans="1:15" x14ac:dyDescent="0.25">
      <c r="A16" t="s">
        <v>66</v>
      </c>
      <c r="B16" t="str">
        <f>LEFT(A16,2)</f>
        <v>HO</v>
      </c>
      <c r="C16" t="str">
        <f>VLOOKUP(B16,C$56:D$61,2)</f>
        <v>Honda</v>
      </c>
      <c r="D16" t="str">
        <f>MID(A16,5,3)</f>
        <v>CIV</v>
      </c>
      <c r="E16" t="str">
        <f>VLOOKUP(D16,E$56:F$66,2)</f>
        <v>Civic</v>
      </c>
      <c r="F16" t="str">
        <f>MID(A16,3,2)</f>
        <v>01</v>
      </c>
      <c r="G16">
        <f>IF(23-F16&lt;0,100-F16+23,23-F16)</f>
        <v>22</v>
      </c>
      <c r="H16" s="3">
        <v>69891.899999999994</v>
      </c>
      <c r="I16" s="3">
        <f>H16/(G16+0.5)</f>
        <v>3106.3066666666664</v>
      </c>
      <c r="J16" t="s">
        <v>50</v>
      </c>
      <c r="K16" t="s">
        <v>24</v>
      </c>
      <c r="L16">
        <v>75000</v>
      </c>
      <c r="M16" s="4">
        <f>IF(L16-H16&lt;0, L16-H16,L16-H16)</f>
        <v>5108.1000000000058</v>
      </c>
      <c r="N16" t="str">
        <f>IF(H16&lt;=L16, "Y", "Not Covered")</f>
        <v>Y</v>
      </c>
      <c r="O16" t="str">
        <f>CONCATENATE(B16,F16,D16, UPPER(LEFT(J16,3)),RIGHT(A16,3))</f>
        <v>HO01CIVBLU031</v>
      </c>
    </row>
    <row r="17" spans="1:15" x14ac:dyDescent="0.25">
      <c r="A17" t="s">
        <v>73</v>
      </c>
      <c r="B17" t="str">
        <f>LEFT(A17,2)</f>
        <v>HO</v>
      </c>
      <c r="C17" t="str">
        <f>VLOOKUP(B17,C$56:D$61,2)</f>
        <v>Honda</v>
      </c>
      <c r="D17" t="str">
        <f>MID(A17,5,3)</f>
        <v>ODY</v>
      </c>
      <c r="E17" t="str">
        <f>VLOOKUP(D17,E$56:F$66,2)</f>
        <v>Odyssey</v>
      </c>
      <c r="F17" t="str">
        <f>MID(A17,3,2)</f>
        <v>07</v>
      </c>
      <c r="G17">
        <f>IF(23-F17&lt;0,100-F17+23,23-F17)</f>
        <v>16</v>
      </c>
      <c r="H17" s="3">
        <v>50854.1</v>
      </c>
      <c r="I17" s="3">
        <f>H17/(G17+0.5)</f>
        <v>3082.0666666666666</v>
      </c>
      <c r="J17" t="s">
        <v>15</v>
      </c>
      <c r="K17" t="s">
        <v>54</v>
      </c>
      <c r="L17">
        <v>100000</v>
      </c>
      <c r="M17" s="4">
        <f>IF(L17-H17&lt;0, L17-H17,L17-H17)</f>
        <v>49145.9</v>
      </c>
      <c r="N17" t="str">
        <f>IF(H17&lt;=L17, "Y", "Not Covered")</f>
        <v>Y</v>
      </c>
      <c r="O17" t="str">
        <f>CONCATENATE(B17,F17,D17, UPPER(LEFT(J17,3)),RIGHT(A17,3))</f>
        <v>HO07ODYBLA038</v>
      </c>
    </row>
    <row r="18" spans="1:15" x14ac:dyDescent="0.25">
      <c r="A18" t="s">
        <v>100</v>
      </c>
      <c r="B18" t="str">
        <f>LEFT(A18,2)</f>
        <v>HO</v>
      </c>
      <c r="C18" t="str">
        <f>VLOOKUP(B18,C$56:D$61,2)</f>
        <v>Honda</v>
      </c>
      <c r="D18" t="str">
        <f>MID(A18,5,3)</f>
        <v>ODY</v>
      </c>
      <c r="E18" t="str">
        <f>VLOOKUP(D18,E$56:F$66,2)</f>
        <v>Odyssey</v>
      </c>
      <c r="F18" t="str">
        <f>MID(A18,3,2)</f>
        <v>01</v>
      </c>
      <c r="G18">
        <f>IF(23-F18&lt;0,100-F18+23,23-F18)</f>
        <v>22</v>
      </c>
      <c r="H18" s="3">
        <v>68658.899999999994</v>
      </c>
      <c r="I18" s="3">
        <f>H18/(G18+0.5)</f>
        <v>3051.5066666666662</v>
      </c>
      <c r="J18" t="s">
        <v>15</v>
      </c>
      <c r="K18" t="s">
        <v>16</v>
      </c>
      <c r="L18">
        <v>100000</v>
      </c>
      <c r="M18" s="4">
        <f>IF(L18-H18&lt;0, L18-H18,L18-H18)</f>
        <v>31341.100000000006</v>
      </c>
      <c r="N18" t="str">
        <f>IF(H18&lt;=L18, "Y", "Not Covered")</f>
        <v>Y</v>
      </c>
      <c r="O18" t="str">
        <f>CONCATENATE(B18,F18,D18, UPPER(LEFT(J18,3)),RIGHT(A18,3))</f>
        <v>HO01ODYBLA040</v>
      </c>
    </row>
    <row r="19" spans="1:15" x14ac:dyDescent="0.25">
      <c r="A19" t="s">
        <v>58</v>
      </c>
      <c r="B19" t="str">
        <f>LEFT(A19,2)</f>
        <v>TY</v>
      </c>
      <c r="C19" t="str">
        <f>VLOOKUP(B19,C$56:D$61,2)</f>
        <v>Toyota</v>
      </c>
      <c r="D19" t="str">
        <f>MID(A19,5,3)</f>
        <v>COR</v>
      </c>
      <c r="E19" t="str">
        <f>VLOOKUP(D19,E$56:F$66,2)</f>
        <v>Corolla</v>
      </c>
      <c r="F19" t="str">
        <f>MID(A19,3,2)</f>
        <v>02</v>
      </c>
      <c r="G19">
        <f>IF(23-F19&lt;0,100-F19+23,23-F19)</f>
        <v>21</v>
      </c>
      <c r="H19" s="3">
        <v>64467.4</v>
      </c>
      <c r="I19" s="3">
        <f>H19/(G19+0.5)</f>
        <v>2998.4837209302327</v>
      </c>
      <c r="J19" t="s">
        <v>59</v>
      </c>
      <c r="K19" t="s">
        <v>60</v>
      </c>
      <c r="L19">
        <v>100000</v>
      </c>
      <c r="M19" s="4">
        <f>IF(L19-H19&lt;0, L19-H19,L19-H19)</f>
        <v>35532.6</v>
      </c>
      <c r="N19" t="str">
        <f>IF(H19&lt;=L19, "Y", "Not Covered")</f>
        <v>Y</v>
      </c>
      <c r="O19" t="str">
        <f>CONCATENATE(B19,F19,D19, UPPER(LEFT(J19,3)),RIGHT(A19,3))</f>
        <v>TY02CORRED025</v>
      </c>
    </row>
    <row r="20" spans="1:15" x14ac:dyDescent="0.25">
      <c r="A20" t="s">
        <v>28</v>
      </c>
      <c r="B20" t="str">
        <f>LEFT(A20,2)</f>
        <v>FD</v>
      </c>
      <c r="C20" t="str">
        <f>VLOOKUP(B20,C$56:D$61,2)</f>
        <v>Ford</v>
      </c>
      <c r="D20" t="str">
        <f>MID(A20,5,3)</f>
        <v>FCS</v>
      </c>
      <c r="E20" t="str">
        <f>VLOOKUP(D20,E$56:F$66,2)</f>
        <v>Focus</v>
      </c>
      <c r="F20" t="str">
        <f>MID(A20,3,2)</f>
        <v>06</v>
      </c>
      <c r="G20">
        <f>IF(23-F20&lt;0,100-F20+23,23-F20)</f>
        <v>17</v>
      </c>
      <c r="H20" s="3">
        <v>52229.5</v>
      </c>
      <c r="I20" s="3">
        <f>H20/(G20+0.5)</f>
        <v>2984.542857142857</v>
      </c>
      <c r="J20" t="s">
        <v>21</v>
      </c>
      <c r="K20" t="s">
        <v>22</v>
      </c>
      <c r="L20">
        <v>75000</v>
      </c>
      <c r="M20" s="4">
        <f>IF(L20-H20&lt;0, L20-H20,L20-H20)</f>
        <v>22770.5</v>
      </c>
      <c r="N20" t="str">
        <f>IF(H20&lt;=L20, "Y", "Not Covered")</f>
        <v>Y</v>
      </c>
      <c r="O20" t="str">
        <f>CONCATENATE(B20,F20,D20, UPPER(LEFT(J20,3)),RIGHT(A20,3))</f>
        <v>FD06FCSGRE007</v>
      </c>
    </row>
    <row r="21" spans="1:15" x14ac:dyDescent="0.25">
      <c r="A21" t="s">
        <v>20</v>
      </c>
      <c r="B21" t="str">
        <f>LEFT(A21,2)</f>
        <v>FD</v>
      </c>
      <c r="C21" t="str">
        <f>VLOOKUP(B21,C$56:D$61,2)</f>
        <v>Ford</v>
      </c>
      <c r="D21" t="str">
        <f>MID(A21,5,3)</f>
        <v>MTG</v>
      </c>
      <c r="E21" t="str">
        <f>VLOOKUP(D21,E$56:F$66,2)</f>
        <v>Mustang</v>
      </c>
      <c r="F21" t="str">
        <f>MID(A21,3,2)</f>
        <v>08</v>
      </c>
      <c r="G21">
        <f>IF(23-F21&lt;0,100-F21+23,23-F21)</f>
        <v>15</v>
      </c>
      <c r="H21" s="3">
        <v>44946.5</v>
      </c>
      <c r="I21" s="3">
        <f>H21/(G21+0.5)</f>
        <v>2899.7741935483873</v>
      </c>
      <c r="J21" t="s">
        <v>21</v>
      </c>
      <c r="K21" t="s">
        <v>22</v>
      </c>
      <c r="L21">
        <v>50000</v>
      </c>
      <c r="M21" s="4">
        <f>IF(L21-H21&lt;0, L21-H21,L21-H21)</f>
        <v>5053.5</v>
      </c>
      <c r="N21" t="str">
        <f>IF(H21&lt;=L21, "Y", "Not Covered")</f>
        <v>Y</v>
      </c>
      <c r="O21" t="str">
        <f>CONCATENATE(B21,F21,D21, UPPER(LEFT(J21,3)),RIGHT(A21,3))</f>
        <v>FD08MTGGRE003</v>
      </c>
    </row>
    <row r="22" spans="1:15" x14ac:dyDescent="0.25">
      <c r="A22" t="s">
        <v>74</v>
      </c>
      <c r="B22" t="str">
        <f>LEFT(A22,2)</f>
        <v>HO</v>
      </c>
      <c r="C22" t="str">
        <f>VLOOKUP(B22,C$56:D$61,2)</f>
        <v>Honda</v>
      </c>
      <c r="D22" t="str">
        <f>MID(A22,5,3)</f>
        <v>ODY</v>
      </c>
      <c r="E22" t="str">
        <f>VLOOKUP(D22,E$56:F$66,2)</f>
        <v>Odyssey</v>
      </c>
      <c r="F22" t="str">
        <f>MID(A22,3,2)</f>
        <v>08</v>
      </c>
      <c r="G22">
        <f>IF(23-F22&lt;0,100-F22+23,23-F22)</f>
        <v>15</v>
      </c>
      <c r="H22" s="3">
        <v>42504.6</v>
      </c>
      <c r="I22" s="3">
        <f>H22/(G22+0.5)</f>
        <v>2742.2322580645159</v>
      </c>
      <c r="J22" t="s">
        <v>18</v>
      </c>
      <c r="K22" t="s">
        <v>39</v>
      </c>
      <c r="L22">
        <v>100000</v>
      </c>
      <c r="M22" s="4">
        <f>IF(L22-H22&lt;0, L22-H22,L22-H22)</f>
        <v>57495.4</v>
      </c>
      <c r="N22" t="str">
        <f>IF(H22&lt;=L22, "Y", "Not Covered")</f>
        <v>Y</v>
      </c>
      <c r="O22" t="str">
        <f>CONCATENATE(B22,F22,D22, UPPER(LEFT(J22,3)),RIGHT(A22,3))</f>
        <v>HO08ODYWHI039</v>
      </c>
    </row>
    <row r="23" spans="1:15" x14ac:dyDescent="0.25">
      <c r="A23" t="s">
        <v>83</v>
      </c>
      <c r="B23" t="str">
        <f>LEFT(A23,2)</f>
        <v>CR</v>
      </c>
      <c r="C23" t="str">
        <f>VLOOKUP(B23,C$56:D$61,2)</f>
        <v>Chrysler</v>
      </c>
      <c r="D23" t="str">
        <f>MID(A23,5,3)</f>
        <v>CAR</v>
      </c>
      <c r="E23" t="str">
        <f>VLOOKUP(D23,E$56:F$66,2)</f>
        <v>Caravan</v>
      </c>
      <c r="F23" t="str">
        <f>MID(A23,3,2)</f>
        <v>04</v>
      </c>
      <c r="G23">
        <f>IF(23-F23&lt;0,100-F23+23,23-F23)</f>
        <v>19</v>
      </c>
      <c r="H23" s="3">
        <v>52699.4</v>
      </c>
      <c r="I23" s="3">
        <f>H23/(G23+0.5)</f>
        <v>2702.5333333333333</v>
      </c>
      <c r="J23" t="s">
        <v>59</v>
      </c>
      <c r="K23" t="s">
        <v>43</v>
      </c>
      <c r="L23">
        <v>75000</v>
      </c>
      <c r="M23" s="4">
        <f>IF(L23-H23&lt;0, L23-H23,L23-H23)</f>
        <v>22300.6</v>
      </c>
      <c r="N23" t="str">
        <f>IF(H23&lt;=L23, "Y", "Not Covered")</f>
        <v>Y</v>
      </c>
      <c r="O23" t="str">
        <f>CONCATENATE(B23,F23,D23, UPPER(LEFT(J23,3)),RIGHT(A23,3))</f>
        <v>CR04CARRED048</v>
      </c>
    </row>
    <row r="24" spans="1:15" x14ac:dyDescent="0.25">
      <c r="A24" t="s">
        <v>124</v>
      </c>
      <c r="B24" t="str">
        <f>LEFT(A24,2)</f>
        <v>FD</v>
      </c>
      <c r="C24" t="str">
        <f>VLOOKUP(B24,C$56:D$61,2)</f>
        <v>Ford</v>
      </c>
      <c r="D24" t="str">
        <f>MID(A24,5,3)</f>
        <v>FCS</v>
      </c>
      <c r="E24" t="str">
        <f>VLOOKUP(D24,E$56:F$66,2)</f>
        <v>Focus</v>
      </c>
      <c r="F24" t="str">
        <f>MID(A24,3,2)</f>
        <v>06</v>
      </c>
      <c r="G24">
        <f>IF(23-F24&lt;0,100-F24+23,23-F24)</f>
        <v>17</v>
      </c>
      <c r="H24" s="3">
        <v>46311.4</v>
      </c>
      <c r="I24" s="3">
        <f>H24/(G24+0.5)</f>
        <v>2646.3657142857141</v>
      </c>
      <c r="J24" t="s">
        <v>21</v>
      </c>
      <c r="K24" t="s">
        <v>27</v>
      </c>
      <c r="L24">
        <v>75000</v>
      </c>
      <c r="M24" s="4">
        <f>IF(L24-H24&lt;0, L24-H24,L24-H24)</f>
        <v>28688.6</v>
      </c>
      <c r="N24" t="str">
        <f>IF(H24&lt;=L24, "Y", "Not Covered")</f>
        <v>Y</v>
      </c>
      <c r="O24" t="str">
        <f>CONCATENATE(B24,F24,D24, UPPER(LEFT(J24,3)),RIGHT(A24,3))</f>
        <v>FD06FCSGRE006</v>
      </c>
    </row>
    <row r="25" spans="1:15" x14ac:dyDescent="0.25">
      <c r="A25" t="s">
        <v>31</v>
      </c>
      <c r="B25" t="str">
        <f>LEFT(A25,2)</f>
        <v>FD</v>
      </c>
      <c r="C25" t="str">
        <f>VLOOKUP(B25,C$56:D$61,2)</f>
        <v>Ford</v>
      </c>
      <c r="D25" t="str">
        <f>MID(A25,5,3)</f>
        <v>FCS</v>
      </c>
      <c r="E25" t="str">
        <f>VLOOKUP(D25,E$56:F$66,2)</f>
        <v>Focus</v>
      </c>
      <c r="F25" t="str">
        <f>MID(A25,3,2)</f>
        <v>13</v>
      </c>
      <c r="G25">
        <f>IF(23-F25&lt;0,100-F25+23,23-F25)</f>
        <v>10</v>
      </c>
      <c r="H25" s="3">
        <v>27637.1</v>
      </c>
      <c r="I25" s="3">
        <f>H25/(G25+0.5)</f>
        <v>2632.1047619047617</v>
      </c>
      <c r="J25" t="s">
        <v>15</v>
      </c>
      <c r="K25" t="s">
        <v>16</v>
      </c>
      <c r="L25">
        <v>75000</v>
      </c>
      <c r="M25" s="4">
        <f>IF(L25-H25&lt;0, L25-H25,L25-H25)</f>
        <v>47362.9</v>
      </c>
      <c r="N25" t="str">
        <f>IF(H25&lt;=L25, "Y", "Not Covered")</f>
        <v>Y</v>
      </c>
      <c r="O25" t="str">
        <f>CONCATENATE(B25,F25,D25, UPPER(LEFT(J25,3)),RIGHT(A25,3))</f>
        <v>FD13FCSBLA009</v>
      </c>
    </row>
    <row r="26" spans="1:15" x14ac:dyDescent="0.25">
      <c r="A26" t="s">
        <v>32</v>
      </c>
      <c r="B26" t="str">
        <f>LEFT(A26,2)</f>
        <v>FD</v>
      </c>
      <c r="C26" t="str">
        <f>VLOOKUP(B26,C$56:D$61,2)</f>
        <v>Ford</v>
      </c>
      <c r="D26" t="str">
        <f>MID(A26,5,3)</f>
        <v>FCS</v>
      </c>
      <c r="E26" t="str">
        <f>VLOOKUP(D26,E$56:F$66,2)</f>
        <v>Focus</v>
      </c>
      <c r="F26" t="str">
        <f>MID(A26,3,2)</f>
        <v>13</v>
      </c>
      <c r="G26">
        <f>IF(23-F26&lt;0,100-F26+23,23-F26)</f>
        <v>10</v>
      </c>
      <c r="H26" s="3">
        <v>27534.799999999999</v>
      </c>
      <c r="I26" s="3">
        <f>H26/(G26+0.5)</f>
        <v>2622.3619047619045</v>
      </c>
      <c r="J26" t="s">
        <v>18</v>
      </c>
      <c r="K26" t="s">
        <v>33</v>
      </c>
      <c r="L26">
        <v>75000</v>
      </c>
      <c r="M26" s="4">
        <f>IF(L26-H26&lt;0, L26-H26,L26-H26)</f>
        <v>47465.2</v>
      </c>
      <c r="N26" t="str">
        <f>IF(H26&lt;=L26, "Y", "Not Covered")</f>
        <v>Y</v>
      </c>
      <c r="O26" t="str">
        <f>CONCATENATE(B26,F26,D26, UPPER(LEFT(J26,3)),RIGHT(A26,3))</f>
        <v>FD13FCSWHI010</v>
      </c>
    </row>
    <row r="27" spans="1:15" x14ac:dyDescent="0.25">
      <c r="A27" t="s">
        <v>63</v>
      </c>
      <c r="B27" t="str">
        <f>LEFT(A27,2)</f>
        <v>TY</v>
      </c>
      <c r="C27" t="str">
        <f>VLOOKUP(B27,C$56:D$61,2)</f>
        <v>Toyota</v>
      </c>
      <c r="D27" t="str">
        <f>MID(A27,5,3)</f>
        <v>COR</v>
      </c>
      <c r="E27" t="str">
        <f>VLOOKUP(D27,E$56:F$66,2)</f>
        <v>Corolla</v>
      </c>
      <c r="F27" t="str">
        <f>MID(A27,3,2)</f>
        <v>12</v>
      </c>
      <c r="G27">
        <f>IF(23-F27&lt;0,100-F27+23,23-F27)</f>
        <v>11</v>
      </c>
      <c r="H27" s="3">
        <v>29601.9</v>
      </c>
      <c r="I27" s="3">
        <f>H27/(G27+0.5)</f>
        <v>2574.0782608695654</v>
      </c>
      <c r="J27" t="s">
        <v>15</v>
      </c>
      <c r="K27" t="s">
        <v>41</v>
      </c>
      <c r="L27">
        <v>100000</v>
      </c>
      <c r="M27" s="4">
        <f>IF(L27-H27&lt;0, L27-H27,L27-H27)</f>
        <v>70398.100000000006</v>
      </c>
      <c r="N27" t="str">
        <f>IF(H27&lt;=L27, "Y", "Not Covered")</f>
        <v>Y</v>
      </c>
      <c r="O27" t="str">
        <f>CONCATENATE(B27,F27,D27, UPPER(LEFT(J27,3)),RIGHT(A27,3))</f>
        <v>TY12CORBLA028</v>
      </c>
    </row>
    <row r="28" spans="1:15" x14ac:dyDescent="0.25">
      <c r="A28" t="s">
        <v>17</v>
      </c>
      <c r="B28" t="str">
        <f>LEFT(A28,2)</f>
        <v>FD</v>
      </c>
      <c r="C28" t="str">
        <f>VLOOKUP(B28,C$56:D$61,2)</f>
        <v>Ford</v>
      </c>
      <c r="D28" t="str">
        <f>MID(A28,5,3)</f>
        <v>MTG</v>
      </c>
      <c r="E28" t="str">
        <f>VLOOKUP(D28,E$56:F$66,2)</f>
        <v>Mustang</v>
      </c>
      <c r="F28" t="str">
        <f>MID(A28,3,2)</f>
        <v>06</v>
      </c>
      <c r="G28">
        <f>IF(23-F28&lt;0,100-F28+23,23-F28)</f>
        <v>17</v>
      </c>
      <c r="H28" s="3">
        <v>44974.8</v>
      </c>
      <c r="I28" s="3">
        <f>H28/(G28+0.5)</f>
        <v>2569.9885714285715</v>
      </c>
      <c r="J28" t="s">
        <v>18</v>
      </c>
      <c r="K28" t="s">
        <v>19</v>
      </c>
      <c r="L28">
        <v>50000</v>
      </c>
      <c r="M28" s="4">
        <f>IF(L28-H28&lt;0, L28-H28,L28-H28)</f>
        <v>5025.1999999999971</v>
      </c>
      <c r="N28" t="str">
        <f>IF(H28&lt;=L28, "Y", "Not Covered")</f>
        <v>Y</v>
      </c>
      <c r="O28" t="str">
        <f>CONCATENATE(B28,F28,D28, UPPER(LEFT(J28,3)),RIGHT(A28,3))</f>
        <v>FD06MTGWHI002</v>
      </c>
    </row>
    <row r="29" spans="1:15" x14ac:dyDescent="0.25">
      <c r="A29" t="s">
        <v>78</v>
      </c>
      <c r="B29" t="str">
        <f>LEFT(A29,2)</f>
        <v>CR</v>
      </c>
      <c r="C29" t="str">
        <f>VLOOKUP(B29,C$56:D$61,2)</f>
        <v>Chrysler</v>
      </c>
      <c r="D29" t="str">
        <f>MID(A29,5,3)</f>
        <v>PTC</v>
      </c>
      <c r="E29" t="str">
        <f>VLOOKUP(D29,E$56:F$66,2)</f>
        <v>PT. Crusier</v>
      </c>
      <c r="F29" t="str">
        <f>MID(A29,3,2)</f>
        <v>07</v>
      </c>
      <c r="G29">
        <f>IF(23-F29&lt;0,100-F29+23,23-F29)</f>
        <v>16</v>
      </c>
      <c r="H29" s="3">
        <v>42074.2</v>
      </c>
      <c r="I29" s="3">
        <f>H29/(G29+0.5)</f>
        <v>2549.9515151515152</v>
      </c>
      <c r="J29" t="s">
        <v>21</v>
      </c>
      <c r="K29" t="s">
        <v>60</v>
      </c>
      <c r="L29">
        <v>75000</v>
      </c>
      <c r="M29" s="4">
        <f>IF(L29-H29&lt;0, L29-H29,L29-H29)</f>
        <v>32925.800000000003</v>
      </c>
      <c r="N29" t="str">
        <f>IF(H29&lt;=L29, "Y", "Not Covered")</f>
        <v>Y</v>
      </c>
      <c r="O29" t="str">
        <f>CONCATENATE(B29,F29,D29, UPPER(LEFT(J29,3)),RIGHT(A29,3))</f>
        <v>CR07PTCGRE043</v>
      </c>
    </row>
    <row r="30" spans="1:15" x14ac:dyDescent="0.25">
      <c r="A30" t="s">
        <v>68</v>
      </c>
      <c r="B30" t="str">
        <f>LEFT(A30,2)</f>
        <v>HO</v>
      </c>
      <c r="C30" t="str">
        <f>VLOOKUP(B30,C$56:D$61,2)</f>
        <v>Honda</v>
      </c>
      <c r="D30" t="str">
        <f>MID(A30,5,3)</f>
        <v>CIV</v>
      </c>
      <c r="E30" t="str">
        <f>VLOOKUP(D30,E$56:F$66,2)</f>
        <v>Civic</v>
      </c>
      <c r="F30" t="str">
        <f>MID(A30,3,2)</f>
        <v>10</v>
      </c>
      <c r="G30">
        <f>IF(23-F30&lt;0,100-F30+23,23-F30)</f>
        <v>13</v>
      </c>
      <c r="H30" s="3">
        <v>33477.199999999997</v>
      </c>
      <c r="I30" s="3">
        <f>H30/(G30+0.5)</f>
        <v>2479.7925925925924</v>
      </c>
      <c r="J30" t="s">
        <v>15</v>
      </c>
      <c r="K30" t="s">
        <v>54</v>
      </c>
      <c r="L30">
        <v>75000</v>
      </c>
      <c r="M30" s="4">
        <f>IF(L30-H30&lt;0, L30-H30,L30-H30)</f>
        <v>41522.800000000003</v>
      </c>
      <c r="N30" t="str">
        <f>IF(H30&lt;=L30, "Y", "Not Covered")</f>
        <v>Y</v>
      </c>
      <c r="O30" t="str">
        <f>CONCATENATE(B30,F30,D30, UPPER(LEFT(J30,3)),RIGHT(A30,3))</f>
        <v>HO10CIVBLA033</v>
      </c>
    </row>
    <row r="31" spans="1:15" x14ac:dyDescent="0.25">
      <c r="A31" t="s">
        <v>69</v>
      </c>
      <c r="B31" t="str">
        <f>LEFT(A31,2)</f>
        <v>HO</v>
      </c>
      <c r="C31" t="str">
        <f>VLOOKUP(B31,C$56:D$61,2)</f>
        <v>Honda</v>
      </c>
      <c r="D31" t="str">
        <f>MID(A31,5,3)</f>
        <v>CIV</v>
      </c>
      <c r="E31" t="str">
        <f>VLOOKUP(D31,E$56:F$66,2)</f>
        <v>Civic</v>
      </c>
      <c r="F31" t="str">
        <f>MID(A31,3,2)</f>
        <v>11</v>
      </c>
      <c r="G31">
        <f>IF(23-F31&lt;0,100-F31+23,23-F31)</f>
        <v>12</v>
      </c>
      <c r="H31" s="3">
        <v>30555.3</v>
      </c>
      <c r="I31" s="3">
        <f>H31/(G31+0.5)</f>
        <v>2444.424</v>
      </c>
      <c r="J31" t="s">
        <v>15</v>
      </c>
      <c r="K31" t="s">
        <v>22</v>
      </c>
      <c r="L31">
        <v>75000</v>
      </c>
      <c r="M31" s="4">
        <f>IF(L31-H31&lt;0, L31-H31,L31-H31)</f>
        <v>44444.7</v>
      </c>
      <c r="N31" t="str">
        <f>IF(H31&lt;=L31, "Y", "Not Covered")</f>
        <v>Y</v>
      </c>
      <c r="O31" t="str">
        <f>CONCATENATE(B31,F31,D31, UPPER(LEFT(J31,3)),RIGHT(A31,3))</f>
        <v>HO11CIVBLA034</v>
      </c>
    </row>
    <row r="32" spans="1:15" x14ac:dyDescent="0.25">
      <c r="A32" t="s">
        <v>29</v>
      </c>
      <c r="B32" t="str">
        <f>LEFT(A32,2)</f>
        <v>FD</v>
      </c>
      <c r="C32" t="str">
        <f>VLOOKUP(B32,C$56:D$61,2)</f>
        <v>Ford</v>
      </c>
      <c r="D32" t="str">
        <f>MID(A32,5,3)</f>
        <v>FCS</v>
      </c>
      <c r="E32" t="str">
        <f>VLOOKUP(D32,E$56:F$66,2)</f>
        <v>Focus</v>
      </c>
      <c r="F32" t="str">
        <f>MID(A32,3,2)</f>
        <v>09</v>
      </c>
      <c r="G32">
        <f>IF(23-F32&lt;0,100-F32+23,23-F32)</f>
        <v>14</v>
      </c>
      <c r="H32" s="3">
        <v>35137</v>
      </c>
      <c r="I32" s="3">
        <f>H32/(G32+0.5)</f>
        <v>2423.2413793103447</v>
      </c>
      <c r="J32" t="s">
        <v>15</v>
      </c>
      <c r="K32" t="s">
        <v>30</v>
      </c>
      <c r="L32">
        <v>75000</v>
      </c>
      <c r="M32" s="4">
        <f>IF(L32-H32&lt;0, L32-H32,L32-H32)</f>
        <v>39863</v>
      </c>
      <c r="N32" t="str">
        <f>IF(H32&lt;=L32, "Y", "Not Covered")</f>
        <v>Y</v>
      </c>
      <c r="O32" t="str">
        <f>CONCATENATE(B32,F32,D32, UPPER(LEFT(J32,3)),RIGHT(A32,3))</f>
        <v>FD09FCSBLA008</v>
      </c>
    </row>
    <row r="33" spans="1:15" x14ac:dyDescent="0.25">
      <c r="A33" t="s">
        <v>23</v>
      </c>
      <c r="B33" t="str">
        <f>LEFT(A33,2)</f>
        <v>FD</v>
      </c>
      <c r="C33" t="str">
        <f>VLOOKUP(B33,C$56:D$61,2)</f>
        <v>Ford</v>
      </c>
      <c r="D33" t="str">
        <f>MID(A33,5,3)</f>
        <v>MTG</v>
      </c>
      <c r="E33" t="str">
        <f>VLOOKUP(D33,E$56:F$66,2)</f>
        <v>Mustang</v>
      </c>
      <c r="F33" t="str">
        <f>MID(A33,3,2)</f>
        <v>08</v>
      </c>
      <c r="G33">
        <f>IF(23-F33&lt;0,100-F33+23,23-F33)</f>
        <v>15</v>
      </c>
      <c r="H33" s="3">
        <v>37558.800000000003</v>
      </c>
      <c r="I33" s="3">
        <f>H33/(G33+0.5)</f>
        <v>2423.1483870967745</v>
      </c>
      <c r="J33" t="s">
        <v>15</v>
      </c>
      <c r="K33" t="s">
        <v>24</v>
      </c>
      <c r="L33">
        <v>50000</v>
      </c>
      <c r="M33" s="4">
        <f>IF(L33-H33&lt;0, L33-H33,L33-H33)</f>
        <v>12441.199999999997</v>
      </c>
      <c r="N33" t="str">
        <f>IF(H33&lt;=L33, "Y", "Not Covered")</f>
        <v>Y</v>
      </c>
      <c r="O33" t="str">
        <f>CONCATENATE(B33,F33,D33, UPPER(LEFT(J33,3)),RIGHT(A33,3))</f>
        <v>FD08MTGBLA004</v>
      </c>
    </row>
    <row r="34" spans="1:15" x14ac:dyDescent="0.25">
      <c r="A34" t="s">
        <v>25</v>
      </c>
      <c r="B34" t="str">
        <f>LEFT(A34,2)</f>
        <v>FD</v>
      </c>
      <c r="C34" t="str">
        <f>VLOOKUP(B34,C$56:D$61,2)</f>
        <v>Ford</v>
      </c>
      <c r="D34" t="str">
        <f>MID(A34,5,3)</f>
        <v>MTG</v>
      </c>
      <c r="E34" t="str">
        <f>VLOOKUP(D34,E$56:F$66,2)</f>
        <v>Mustang</v>
      </c>
      <c r="F34" t="str">
        <f>MID(A34,3,2)</f>
        <v>08</v>
      </c>
      <c r="G34">
        <f>IF(23-F34&lt;0,100-F34+23,23-F34)</f>
        <v>15</v>
      </c>
      <c r="H34" s="3">
        <v>36438.5</v>
      </c>
      <c r="I34" s="3">
        <f>H34/(G34+0.5)</f>
        <v>2350.8709677419356</v>
      </c>
      <c r="J34" t="s">
        <v>18</v>
      </c>
      <c r="K34" t="s">
        <v>16</v>
      </c>
      <c r="L34">
        <v>50000</v>
      </c>
      <c r="M34" s="4">
        <f>IF(L34-H34&lt;0, L34-H34,L34-H34)</f>
        <v>13561.5</v>
      </c>
      <c r="N34" t="str">
        <f>IF(H34&lt;=L34, "Y", "Not Covered")</f>
        <v>Y</v>
      </c>
      <c r="O34" t="str">
        <f>CONCATENATE(B34,F34,D34, UPPER(LEFT(J34,3)),RIGHT(A34,3))</f>
        <v>FD08MTGWHI005</v>
      </c>
    </row>
    <row r="35" spans="1:15" x14ac:dyDescent="0.25">
      <c r="A35" t="s">
        <v>84</v>
      </c>
      <c r="B35" t="str">
        <f>LEFT(A35,2)</f>
        <v>HY</v>
      </c>
      <c r="C35" t="str">
        <f>VLOOKUP(B35,C$56:D$61,2)</f>
        <v>Hyundai</v>
      </c>
      <c r="D35" t="str">
        <f>MID(A35,5,3)</f>
        <v>ELA</v>
      </c>
      <c r="E35" t="str">
        <f>VLOOKUP(D35,E$56:F$66,2)</f>
        <v>Elantra</v>
      </c>
      <c r="F35" t="str">
        <f>MID(A35,3,2)</f>
        <v>11</v>
      </c>
      <c r="G35">
        <f>IF(23-F35&lt;0,100-F35+23,23-F35)</f>
        <v>12</v>
      </c>
      <c r="H35" s="3">
        <v>29102.3</v>
      </c>
      <c r="I35" s="3">
        <f>H35/(G35+0.5)</f>
        <v>2328.1839999999997</v>
      </c>
      <c r="J35" t="s">
        <v>15</v>
      </c>
      <c r="K35" t="s">
        <v>45</v>
      </c>
      <c r="L35">
        <v>100000</v>
      </c>
      <c r="M35" s="4">
        <f>IF(L35-H35&lt;0, L35-H35,L35-H35)</f>
        <v>70897.7</v>
      </c>
      <c r="N35" t="str">
        <f>IF(H35&lt;=L35, "Y", "Not Covered")</f>
        <v>Y</v>
      </c>
      <c r="O35" t="str">
        <f>CONCATENATE(B35,F35,D35, UPPER(LEFT(J35,3)),RIGHT(A35,3))</f>
        <v>HY11ELABLA049</v>
      </c>
    </row>
    <row r="36" spans="1:15" x14ac:dyDescent="0.25">
      <c r="A36" t="s">
        <v>46</v>
      </c>
      <c r="B36" t="str">
        <f>LEFT(A36,2)</f>
        <v>GM</v>
      </c>
      <c r="C36" t="str">
        <f>VLOOKUP(B36,C$56:D$61,2)</f>
        <v>General Motors</v>
      </c>
      <c r="D36" t="str">
        <f>MID(A36,5,3)</f>
        <v>SLV</v>
      </c>
      <c r="E36" t="str">
        <f>VLOOKUP(D36,E$56:F$66,2)</f>
        <v>PT. Crusier</v>
      </c>
      <c r="F36" t="str">
        <f>MID(A36,3,2)</f>
        <v>10</v>
      </c>
      <c r="G36">
        <f>IF(23-F36&lt;0,100-F36+23,23-F36)</f>
        <v>13</v>
      </c>
      <c r="H36" s="3">
        <v>31144.400000000001</v>
      </c>
      <c r="I36" s="3">
        <f>H36/(G36+0.5)</f>
        <v>2306.9925925925927</v>
      </c>
      <c r="J36" t="s">
        <v>15</v>
      </c>
      <c r="K36" t="s">
        <v>47</v>
      </c>
      <c r="L36">
        <v>100000</v>
      </c>
      <c r="M36" s="4">
        <f>IF(L36-H36&lt;0, L36-H36,L36-H36)</f>
        <v>68855.600000000006</v>
      </c>
      <c r="N36" t="str">
        <f>IF(H36&lt;=L36, "Y", "Not Covered")</f>
        <v>Y</v>
      </c>
      <c r="O36" t="str">
        <f>CONCATENATE(B36,F36,D36, UPPER(LEFT(J36,3)),RIGHT(A36,3))</f>
        <v>GM10SLVBLA017</v>
      </c>
    </row>
    <row r="37" spans="1:15" x14ac:dyDescent="0.25">
      <c r="A37" t="s">
        <v>14</v>
      </c>
      <c r="B37" t="str">
        <f>LEFT(A37,2)</f>
        <v>FD</v>
      </c>
      <c r="C37" t="str">
        <f>VLOOKUP(B37,C$56:D$61,2)</f>
        <v>Ford</v>
      </c>
      <c r="D37" t="str">
        <f>MID(A37,5,3)</f>
        <v>MTG</v>
      </c>
      <c r="E37" t="str">
        <f>VLOOKUP(D37,E$56:F$66,2)</f>
        <v>Mustang</v>
      </c>
      <c r="F37" t="str">
        <f>MID(A37,3,2)</f>
        <v>06</v>
      </c>
      <c r="G37">
        <f>IF(23-F37&lt;0,100-F37+23,23-F37)</f>
        <v>17</v>
      </c>
      <c r="H37" s="3">
        <v>40326.800000000003</v>
      </c>
      <c r="I37" s="3">
        <f>H37/(G37+0.5)</f>
        <v>2304.3885714285716</v>
      </c>
      <c r="J37" t="s">
        <v>15</v>
      </c>
      <c r="K37" t="s">
        <v>16</v>
      </c>
      <c r="L37">
        <v>50000</v>
      </c>
      <c r="M37" s="4">
        <f>IF(L37-H37&lt;0, L37-H37,L37-H37)</f>
        <v>9673.1999999999971</v>
      </c>
      <c r="N37" t="str">
        <f>IF(H37&lt;=L37, "Y", "Not Covered")</f>
        <v>Y</v>
      </c>
      <c r="O37" t="str">
        <f>CONCATENATE(B37,F37,D37, UPPER(LEFT(J37,3)),RIGHT(A37,3))</f>
        <v>FD06MTGBLA001</v>
      </c>
    </row>
    <row r="38" spans="1:15" x14ac:dyDescent="0.25">
      <c r="A38" t="s">
        <v>79</v>
      </c>
      <c r="B38" t="str">
        <f>LEFT(A38,2)</f>
        <v>CR</v>
      </c>
      <c r="C38" t="str">
        <f>VLOOKUP(B38,C$56:D$61,2)</f>
        <v>Chrysler</v>
      </c>
      <c r="D38" t="str">
        <f>MID(A38,5,3)</f>
        <v>PTC</v>
      </c>
      <c r="E38" t="str">
        <f>VLOOKUP(D38,E$56:F$66,2)</f>
        <v>PT. Crusier</v>
      </c>
      <c r="F38" t="str">
        <f>MID(A38,3,2)</f>
        <v>11</v>
      </c>
      <c r="G38">
        <f>IF(23-F38&lt;0,100-F38+23,23-F38)</f>
        <v>12</v>
      </c>
      <c r="H38" s="3">
        <v>27394.2</v>
      </c>
      <c r="I38" s="3">
        <f>H38/(G38+0.5)</f>
        <v>2191.5360000000001</v>
      </c>
      <c r="J38" t="s">
        <v>15</v>
      </c>
      <c r="K38" t="s">
        <v>37</v>
      </c>
      <c r="L38">
        <v>75000</v>
      </c>
      <c r="M38" s="4">
        <f>IF(L38-H38&lt;0, L38-H38,L38-H38)</f>
        <v>47605.8</v>
      </c>
      <c r="N38" t="str">
        <f>IF(H38&lt;=L38, "Y", "Not Covered")</f>
        <v>Y</v>
      </c>
      <c r="O38" t="str">
        <f>CONCATENATE(B38,F38,D38, UPPER(LEFT(J38,3)),RIGHT(A38,3))</f>
        <v>CR11PTCBLA044</v>
      </c>
    </row>
    <row r="39" spans="1:15" x14ac:dyDescent="0.25">
      <c r="A39" t="s">
        <v>36</v>
      </c>
      <c r="B39" t="str">
        <f>LEFT(A39,2)</f>
        <v>FD</v>
      </c>
      <c r="C39" t="str">
        <f>VLOOKUP(B39,C$56:D$61,2)</f>
        <v>Ford</v>
      </c>
      <c r="D39" t="str">
        <f>MID(A39,5,3)</f>
        <v>FCS</v>
      </c>
      <c r="E39" t="str">
        <f>VLOOKUP(D39,E$56:F$66,2)</f>
        <v>Focus</v>
      </c>
      <c r="F39" t="str">
        <f>MID(A39,3,2)</f>
        <v>13</v>
      </c>
      <c r="G39">
        <f>IF(23-F39&lt;0,100-F39+23,23-F39)</f>
        <v>10</v>
      </c>
      <c r="H39" s="3">
        <v>22521.599999999999</v>
      </c>
      <c r="I39" s="3">
        <f>H39/(G39+0.5)</f>
        <v>2144.9142857142856</v>
      </c>
      <c r="J39" t="s">
        <v>15</v>
      </c>
      <c r="K39" t="s">
        <v>37</v>
      </c>
      <c r="L39">
        <v>75000</v>
      </c>
      <c r="M39" s="4">
        <f>IF(L39-H39&lt;0, L39-H39,L39-H39)</f>
        <v>52478.400000000001</v>
      </c>
      <c r="N39" t="str">
        <f>IF(H39&lt;=L39, "Y", "Not Covered")</f>
        <v>Y</v>
      </c>
      <c r="O39" t="str">
        <f>CONCATENATE(B39,F39,D39, UPPER(LEFT(J39,3)),RIGHT(A39,3))</f>
        <v>FD13FCSBLA012</v>
      </c>
    </row>
    <row r="40" spans="1:15" x14ac:dyDescent="0.25">
      <c r="A40" t="s">
        <v>70</v>
      </c>
      <c r="B40" t="str">
        <f>LEFT(A40,2)</f>
        <v>HO</v>
      </c>
      <c r="C40" t="str">
        <f>VLOOKUP(B40,C$56:D$61,2)</f>
        <v>Honda</v>
      </c>
      <c r="D40" t="str">
        <f>MID(A40,5,3)</f>
        <v>CIV</v>
      </c>
      <c r="E40" t="str">
        <f>VLOOKUP(D40,E$56:F$66,2)</f>
        <v>Civic</v>
      </c>
      <c r="F40" t="str">
        <f>MID(A40,3,2)</f>
        <v>12</v>
      </c>
      <c r="G40">
        <f>IF(23-F40&lt;0,100-F40+23,23-F40)</f>
        <v>11</v>
      </c>
      <c r="H40" s="3">
        <v>24513.200000000001</v>
      </c>
      <c r="I40" s="3">
        <f>H40/(G40+0.5)</f>
        <v>2131.5826086956522</v>
      </c>
      <c r="J40" t="s">
        <v>15</v>
      </c>
      <c r="K40" t="s">
        <v>47</v>
      </c>
      <c r="L40">
        <v>75000</v>
      </c>
      <c r="M40" s="4">
        <f>IF(L40-H40&lt;0, L40-H40,L40-H40)</f>
        <v>50486.8</v>
      </c>
      <c r="N40" t="str">
        <f>IF(H40&lt;=L40, "Y", "Not Covered")</f>
        <v>Y</v>
      </c>
      <c r="O40" t="str">
        <f>CONCATENATE(B40,F40,D40, UPPER(LEFT(J40,3)),RIGHT(A40,3))</f>
        <v>HO12CIVBLA035</v>
      </c>
    </row>
    <row r="41" spans="1:15" x14ac:dyDescent="0.25">
      <c r="A41" t="s">
        <v>87</v>
      </c>
      <c r="B41" t="str">
        <f>LEFT(A41,2)</f>
        <v>HY</v>
      </c>
      <c r="C41" t="str">
        <f>VLOOKUP(B41,C$56:D$61,2)</f>
        <v>Hyundai</v>
      </c>
      <c r="D41" t="str">
        <f>MID(A41,5,3)</f>
        <v>ELA</v>
      </c>
      <c r="E41" t="str">
        <f>VLOOKUP(D41,E$56:F$66,2)</f>
        <v>Elantra</v>
      </c>
      <c r="F41" t="str">
        <f>MID(A41,3,2)</f>
        <v>13</v>
      </c>
      <c r="G41">
        <f>IF(23-F41&lt;0,100-F41+23,23-F41)</f>
        <v>10</v>
      </c>
      <c r="H41" s="3">
        <v>22188.5</v>
      </c>
      <c r="I41" s="3">
        <f>H41/(G41+0.5)</f>
        <v>2113.1904761904761</v>
      </c>
      <c r="J41" t="s">
        <v>50</v>
      </c>
      <c r="K41" t="s">
        <v>27</v>
      </c>
      <c r="L41">
        <v>100000</v>
      </c>
      <c r="M41" s="4">
        <f>IF(L41-H41&lt;0, L41-H41,L41-H41)</f>
        <v>77811.5</v>
      </c>
      <c r="N41" t="str">
        <f>IF(H41&lt;=L41, "Y", "Not Covered")</f>
        <v>Y</v>
      </c>
      <c r="O41" t="str">
        <f>CONCATENATE(B41,F41,D41, UPPER(LEFT(J41,3)),RIGHT(A41,3))</f>
        <v>HY13ELABLU052</v>
      </c>
    </row>
    <row r="42" spans="1:15" x14ac:dyDescent="0.25">
      <c r="A42" t="s">
        <v>123</v>
      </c>
      <c r="B42" t="str">
        <f>LEFT(A42,2)</f>
        <v>GM</v>
      </c>
      <c r="C42" t="str">
        <f>VLOOKUP(B42,C$56:D$61,2)</f>
        <v>General Motors</v>
      </c>
      <c r="D42" t="str">
        <f>MID(A42,5,3)</f>
        <v>CMR</v>
      </c>
      <c r="E42" t="str">
        <f>VLOOKUP(D42,E$56:F$66,2)</f>
        <v>Camaro</v>
      </c>
      <c r="F42" t="str">
        <f>MID(A42,3,2)</f>
        <v>09</v>
      </c>
      <c r="G42">
        <f>IF(23-F42&lt;0,100-F42+23,23-F42)</f>
        <v>14</v>
      </c>
      <c r="H42" s="3">
        <v>28464.799999999999</v>
      </c>
      <c r="I42" s="3">
        <f>H42/(G42+0.5)</f>
        <v>1963.0896551724138</v>
      </c>
      <c r="J42" t="s">
        <v>18</v>
      </c>
      <c r="K42" t="s">
        <v>41</v>
      </c>
      <c r="L42">
        <v>100000</v>
      </c>
      <c r="M42" s="4">
        <f>IF(L42-H42&lt;0, L42-H42,L42-H42)</f>
        <v>71535.199999999997</v>
      </c>
      <c r="N42" t="str">
        <f>IF(H42&lt;=L42, "Y", "Not Covered")</f>
        <v>Y</v>
      </c>
      <c r="O42" t="str">
        <f>CONCATENATE(B42,F42,D42, UPPER(LEFT(J42,3)),RIGHT(A42,3))</f>
        <v>GM09CMRWHI014</v>
      </c>
    </row>
    <row r="43" spans="1:15" x14ac:dyDescent="0.25">
      <c r="A43" t="s">
        <v>85</v>
      </c>
      <c r="B43" t="str">
        <f>LEFT(A43,2)</f>
        <v>HY</v>
      </c>
      <c r="C43" t="str">
        <f>VLOOKUP(B43,C$56:D$61,2)</f>
        <v>Hyundai</v>
      </c>
      <c r="D43" t="str">
        <f>MID(A43,5,3)</f>
        <v>ELA</v>
      </c>
      <c r="E43" t="str">
        <f>VLOOKUP(D43,E$56:F$66,2)</f>
        <v>Elantra</v>
      </c>
      <c r="F43" t="str">
        <f>MID(A43,3,2)</f>
        <v>12</v>
      </c>
      <c r="G43">
        <f>IF(23-F43&lt;0,100-F43+23,23-F43)</f>
        <v>11</v>
      </c>
      <c r="H43" s="3">
        <v>22282</v>
      </c>
      <c r="I43" s="3">
        <f>H43/(G43+0.5)</f>
        <v>1937.5652173913043</v>
      </c>
      <c r="J43" t="s">
        <v>50</v>
      </c>
      <c r="K43" t="s">
        <v>19</v>
      </c>
      <c r="L43">
        <v>100000</v>
      </c>
      <c r="M43" s="4">
        <f>IF(L43-H43&lt;0, L43-H43,L43-H43)</f>
        <v>77718</v>
      </c>
      <c r="N43" t="str">
        <f>IF(H43&lt;=L43, "Y", "Not Covered")</f>
        <v>Y</v>
      </c>
      <c r="O43" t="str">
        <f>CONCATENATE(B43,F43,D43, UPPER(LEFT(J43,3)),RIGHT(A43,3))</f>
        <v>HY12ELABLU050</v>
      </c>
    </row>
    <row r="44" spans="1:15" x14ac:dyDescent="0.25">
      <c r="A44" t="s">
        <v>86</v>
      </c>
      <c r="B44" t="str">
        <f>LEFT(A44,2)</f>
        <v>HY</v>
      </c>
      <c r="C44" t="str">
        <f>VLOOKUP(B44,C$56:D$61,2)</f>
        <v>Hyundai</v>
      </c>
      <c r="D44" t="str">
        <f>MID(A44,5,3)</f>
        <v>ELA</v>
      </c>
      <c r="E44" t="str">
        <f>VLOOKUP(D44,E$56:F$66,2)</f>
        <v>Elantra</v>
      </c>
      <c r="F44" t="str">
        <f>MID(A44,3,2)</f>
        <v>13</v>
      </c>
      <c r="G44">
        <f>IF(23-F44&lt;0,100-F44+23,23-F44)</f>
        <v>10</v>
      </c>
      <c r="H44" s="3">
        <v>20223.900000000001</v>
      </c>
      <c r="I44" s="3">
        <f>H44/(G44+0.5)</f>
        <v>1926.0857142857144</v>
      </c>
      <c r="J44" t="s">
        <v>15</v>
      </c>
      <c r="K44" t="s">
        <v>33</v>
      </c>
      <c r="L44">
        <v>100000</v>
      </c>
      <c r="M44" s="4">
        <f>IF(L44-H44&lt;0, L44-H44,L44-H44)</f>
        <v>79776.100000000006</v>
      </c>
      <c r="N44" t="str">
        <f>IF(H44&lt;=L44, "Y", "Not Covered")</f>
        <v>Y</v>
      </c>
      <c r="O44" t="str">
        <f>CONCATENATE(B44,F44,D44, UPPER(LEFT(J44,3)),RIGHT(A44,3))</f>
        <v>HY13ELABLA051</v>
      </c>
    </row>
    <row r="45" spans="1:15" x14ac:dyDescent="0.25">
      <c r="A45" t="s">
        <v>64</v>
      </c>
      <c r="B45" t="str">
        <f>LEFT(A45,2)</f>
        <v>TY</v>
      </c>
      <c r="C45" t="str">
        <f>VLOOKUP(B45,C$56:D$61,2)</f>
        <v>Toyota</v>
      </c>
      <c r="D45" t="str">
        <f>MID(A45,5,3)</f>
        <v>CAM</v>
      </c>
      <c r="E45" t="str">
        <f>VLOOKUP(D45,E$56:F$66,2)</f>
        <v>Camry</v>
      </c>
      <c r="F45" t="str">
        <f>MID(A45,3,2)</f>
        <v>12</v>
      </c>
      <c r="G45">
        <f>IF(23-F45&lt;0,100-F45+23,23-F45)</f>
        <v>11</v>
      </c>
      <c r="H45" s="3">
        <v>22128.2</v>
      </c>
      <c r="I45" s="3">
        <f>H45/(G45+0.5)</f>
        <v>1924.1913043478262</v>
      </c>
      <c r="J45" t="s">
        <v>50</v>
      </c>
      <c r="K45" t="s">
        <v>52</v>
      </c>
      <c r="L45">
        <v>100000</v>
      </c>
      <c r="M45" s="4">
        <f>IF(L45-H45&lt;0, L45-H45,L45-H45)</f>
        <v>77871.8</v>
      </c>
      <c r="N45" t="str">
        <f>IF(H45&lt;=L45, "Y", "Not Covered")</f>
        <v>Y</v>
      </c>
      <c r="O45" t="str">
        <f>CONCATENATE(B45,F45,D45, UPPER(LEFT(J45,3)),RIGHT(A45,3))</f>
        <v>TY12CAMBLU029</v>
      </c>
    </row>
    <row r="46" spans="1:15" x14ac:dyDescent="0.25">
      <c r="A46" t="s">
        <v>62</v>
      </c>
      <c r="B46" t="str">
        <f>LEFT(A46,2)</f>
        <v>TY</v>
      </c>
      <c r="C46" t="str">
        <f>VLOOKUP(B46,C$56:D$61,2)</f>
        <v>Toyota</v>
      </c>
      <c r="D46" t="str">
        <f>MID(A46,5,3)</f>
        <v>COR</v>
      </c>
      <c r="E46" t="str">
        <f>VLOOKUP(D46,E$56:F$66,2)</f>
        <v>Corolla</v>
      </c>
      <c r="F46" t="str">
        <f>MID(A46,3,2)</f>
        <v>14</v>
      </c>
      <c r="G46">
        <f>IF(23-F46&lt;0,100-F46+23,23-F46)</f>
        <v>9</v>
      </c>
      <c r="H46" s="3">
        <v>17556.3</v>
      </c>
      <c r="I46" s="3">
        <f>H46/(G46+0.5)</f>
        <v>1848.0315789473684</v>
      </c>
      <c r="J46" t="s">
        <v>50</v>
      </c>
      <c r="K46" t="s">
        <v>33</v>
      </c>
      <c r="L46">
        <v>100000</v>
      </c>
      <c r="M46" s="4">
        <f>IF(L46-H46&lt;0, L46-H46,L46-H46)</f>
        <v>82443.7</v>
      </c>
      <c r="N46" t="str">
        <f>IF(H46&lt;=L46, "Y", "Not Covered")</f>
        <v>Y</v>
      </c>
      <c r="O46" t="str">
        <f>CONCATENATE(B46,F46,D46, UPPER(LEFT(J46,3)),RIGHT(A46,3))</f>
        <v>TY14CORBLU027</v>
      </c>
    </row>
    <row r="47" spans="1:15" x14ac:dyDescent="0.25">
      <c r="A47" t="s">
        <v>42</v>
      </c>
      <c r="B47" t="str">
        <f>LEFT(A47,2)</f>
        <v>GM</v>
      </c>
      <c r="C47" t="str">
        <f>VLOOKUP(B47,C$56:D$61,2)</f>
        <v>General Motors</v>
      </c>
      <c r="D47" t="str">
        <f>MID(A47,5,3)</f>
        <v>CMR</v>
      </c>
      <c r="E47" t="str">
        <f>VLOOKUP(D47,E$56:F$66,2)</f>
        <v>Camaro</v>
      </c>
      <c r="F47" t="str">
        <f>MID(A47,3,2)</f>
        <v>12</v>
      </c>
      <c r="G47">
        <f>IF(23-F47&lt;0,100-F47+23,23-F47)</f>
        <v>11</v>
      </c>
      <c r="H47" s="3">
        <v>19421.099999999999</v>
      </c>
      <c r="I47" s="3">
        <f>H47/(G47+0.5)</f>
        <v>1688.7913043478259</v>
      </c>
      <c r="J47" t="s">
        <v>15</v>
      </c>
      <c r="K47" t="s">
        <v>43</v>
      </c>
      <c r="L47">
        <v>100000</v>
      </c>
      <c r="M47" s="4">
        <f>IF(L47-H47&lt;0, L47-H47,L47-H47)</f>
        <v>80578.899999999994</v>
      </c>
      <c r="N47" t="str">
        <f>IF(H47&lt;=L47, "Y", "Not Covered")</f>
        <v>Y</v>
      </c>
      <c r="O47" t="str">
        <f>CONCATENATE(B47,F47,D47, UPPER(LEFT(J47,3)),RIGHT(A47,3))</f>
        <v>GM12CMRBLA015</v>
      </c>
    </row>
    <row r="48" spans="1:15" x14ac:dyDescent="0.25">
      <c r="A48" t="s">
        <v>34</v>
      </c>
      <c r="B48" t="str">
        <f>LEFT(A48,2)</f>
        <v>FD</v>
      </c>
      <c r="C48" t="str">
        <f>VLOOKUP(B48,C$56:D$61,2)</f>
        <v>Ford</v>
      </c>
      <c r="D48" t="str">
        <f>MID(A48,5,3)</f>
        <v>FCS</v>
      </c>
      <c r="E48" t="str">
        <f>VLOOKUP(D48,E$56:F$66,2)</f>
        <v>Focus</v>
      </c>
      <c r="F48" t="str">
        <f>MID(A48,3,2)</f>
        <v>12</v>
      </c>
      <c r="G48">
        <f>IF(23-F48&lt;0,100-F48+23,23-F48)</f>
        <v>11</v>
      </c>
      <c r="H48" s="3">
        <v>19341.7</v>
      </c>
      <c r="I48" s="3">
        <f>H48/(G48+0.5)</f>
        <v>1681.8869565217392</v>
      </c>
      <c r="J48" t="s">
        <v>18</v>
      </c>
      <c r="K48" t="s">
        <v>35</v>
      </c>
      <c r="L48">
        <v>75000</v>
      </c>
      <c r="M48" s="4">
        <f>IF(L48-H48&lt;0, L48-H48,L48-H48)</f>
        <v>55658.3</v>
      </c>
      <c r="N48" t="str">
        <f>IF(H48&lt;=L48, "Y", "Not Covered")</f>
        <v>Y</v>
      </c>
      <c r="O48" t="str">
        <f>CONCATENATE(B48,F48,D48, UPPER(LEFT(J48,3)),RIGHT(A48,3))</f>
        <v>FD12FCSWHI011</v>
      </c>
    </row>
    <row r="49" spans="1:15" x14ac:dyDescent="0.25">
      <c r="A49" t="s">
        <v>67</v>
      </c>
      <c r="B49" t="str">
        <f>LEFT(A49,2)</f>
        <v>HO</v>
      </c>
      <c r="C49" t="str">
        <f>VLOOKUP(B49,C$56:D$61,2)</f>
        <v>Honda</v>
      </c>
      <c r="D49" t="str">
        <f>MID(A49,5,3)</f>
        <v>CIV</v>
      </c>
      <c r="E49" t="str">
        <f>VLOOKUP(D49,E$56:F$66,2)</f>
        <v>Civic</v>
      </c>
      <c r="F49" t="str">
        <f>MID(A49,3,2)</f>
        <v>10</v>
      </c>
      <c r="G49">
        <f>IF(23-F49&lt;0,100-F49+23,23-F49)</f>
        <v>13</v>
      </c>
      <c r="H49" s="3">
        <v>22573</v>
      </c>
      <c r="I49" s="3">
        <f>H49/(G49+0.5)</f>
        <v>1672.0740740740741</v>
      </c>
      <c r="J49" t="s">
        <v>50</v>
      </c>
      <c r="K49" t="s">
        <v>45</v>
      </c>
      <c r="L49">
        <v>75000</v>
      </c>
      <c r="M49" s="4">
        <f>IF(L49-H49&lt;0, L49-H49,L49-H49)</f>
        <v>52427</v>
      </c>
      <c r="N49" t="str">
        <f>IF(H49&lt;=L49, "Y", "Not Covered")</f>
        <v>Y</v>
      </c>
      <c r="O49" t="str">
        <f>CONCATENATE(B49,F49,D49, UPPER(LEFT(J49,3)),RIGHT(A49,3))</f>
        <v>HO10CIVBLU032</v>
      </c>
    </row>
    <row r="50" spans="1:15" x14ac:dyDescent="0.25">
      <c r="A50" t="s">
        <v>44</v>
      </c>
      <c r="B50" t="str">
        <f>LEFT(A50,2)</f>
        <v>GM</v>
      </c>
      <c r="C50" t="str">
        <f>VLOOKUP(B50,C$56:D$61,2)</f>
        <v>General Motors</v>
      </c>
      <c r="D50" t="str">
        <f>MID(A50,5,3)</f>
        <v>CMR</v>
      </c>
      <c r="E50" t="str">
        <f>VLOOKUP(D50,E$56:F$66,2)</f>
        <v>Camaro</v>
      </c>
      <c r="F50" t="str">
        <f>MID(A50,3,2)</f>
        <v>14</v>
      </c>
      <c r="G50">
        <f>IF(23-F50&lt;0,100-F50+23,23-F50)</f>
        <v>9</v>
      </c>
      <c r="H50" s="3">
        <v>14289.6</v>
      </c>
      <c r="I50" s="3">
        <f>H50/(G50+0.5)</f>
        <v>1504.1684210526316</v>
      </c>
      <c r="J50" t="s">
        <v>18</v>
      </c>
      <c r="K50" t="s">
        <v>45</v>
      </c>
      <c r="L50">
        <v>100000</v>
      </c>
      <c r="M50" s="4">
        <f>IF(L50-H50&lt;0, L50-H50,L50-H50)</f>
        <v>85710.399999999994</v>
      </c>
      <c r="N50" t="str">
        <f>IF(H50&lt;=L50, "Y", "Not Covered")</f>
        <v>Y</v>
      </c>
      <c r="O50" t="str">
        <f>CONCATENATE(B50,F50,D50, UPPER(LEFT(J50,3)),RIGHT(A50,3))</f>
        <v>GM14CMRWHI016</v>
      </c>
    </row>
    <row r="51" spans="1:15" x14ac:dyDescent="0.25">
      <c r="A51" t="s">
        <v>71</v>
      </c>
      <c r="B51" t="str">
        <f>LEFT(A51,2)</f>
        <v>HO</v>
      </c>
      <c r="C51" t="str">
        <f>VLOOKUP(B51,C$56:D$61,2)</f>
        <v>Honda</v>
      </c>
      <c r="D51" t="str">
        <f>MID(A51,5,3)</f>
        <v>CIV</v>
      </c>
      <c r="E51" t="str">
        <f>VLOOKUP(D51,E$56:F$66,2)</f>
        <v>Civic</v>
      </c>
      <c r="F51" t="str">
        <f>MID(A51,3,2)</f>
        <v>13</v>
      </c>
      <c r="G51">
        <f>IF(23-F51&lt;0,100-F51+23,23-F51)</f>
        <v>10</v>
      </c>
      <c r="H51" s="3">
        <v>13867.6</v>
      </c>
      <c r="I51" s="3">
        <f>H51/(G51+0.5)</f>
        <v>1320.7238095238095</v>
      </c>
      <c r="J51" t="s">
        <v>15</v>
      </c>
      <c r="K51" t="s">
        <v>52</v>
      </c>
      <c r="L51">
        <v>75000</v>
      </c>
      <c r="M51" s="4">
        <f>IF(L51-H51&lt;0, L51-H51,L51-H51)</f>
        <v>61132.4</v>
      </c>
      <c r="N51" t="str">
        <f>IF(H51&lt;=L51, "Y", "Not Covered")</f>
        <v>Y</v>
      </c>
      <c r="O51" t="str">
        <f>CONCATENATE(B51,F51,D51, UPPER(LEFT(J51,3)),RIGHT(A51,3))</f>
        <v>HO13CIVBLA036</v>
      </c>
    </row>
    <row r="52" spans="1:15" x14ac:dyDescent="0.25">
      <c r="A52" t="s">
        <v>38</v>
      </c>
      <c r="B52" t="str">
        <f>LEFT(A52,2)</f>
        <v>FD</v>
      </c>
      <c r="C52" t="str">
        <f>VLOOKUP(B52,C$56:D$61,2)</f>
        <v>Ford</v>
      </c>
      <c r="D52" t="str">
        <f>MID(A52,5,3)</f>
        <v>FCS</v>
      </c>
      <c r="E52" t="str">
        <f>VLOOKUP(D52,E$56:F$66,2)</f>
        <v>Focus</v>
      </c>
      <c r="F52" t="str">
        <f>MID(A52,3,2)</f>
        <v>13</v>
      </c>
      <c r="G52">
        <f>IF(23-F52&lt;0,100-F52+23,23-F52)</f>
        <v>10</v>
      </c>
      <c r="H52" s="3">
        <v>13682.9</v>
      </c>
      <c r="I52" s="3">
        <f>H52/(G52+0.5)</f>
        <v>1303.1333333333332</v>
      </c>
      <c r="J52" t="s">
        <v>15</v>
      </c>
      <c r="K52" t="s">
        <v>39</v>
      </c>
      <c r="L52">
        <v>75000</v>
      </c>
      <c r="M52" s="4">
        <f>IF(L52-H52&lt;0, L52-H52,L52-H52)</f>
        <v>61317.1</v>
      </c>
      <c r="N52" t="str">
        <f>IF(H52&lt;=L52, "Y", "Not Covered")</f>
        <v>Y</v>
      </c>
      <c r="O52" t="str">
        <f>CONCATENATE(B52,F52,D52, UPPER(LEFT(J52,3)),RIGHT(A52,3))</f>
        <v>FD13FCSBLA013</v>
      </c>
    </row>
    <row r="53" spans="1:15" x14ac:dyDescent="0.25">
      <c r="A53" t="s">
        <v>76</v>
      </c>
      <c r="B53" t="str">
        <f>LEFT(A53,2)</f>
        <v>HO</v>
      </c>
      <c r="C53" t="str">
        <f>VLOOKUP(B53,C$56:D$61,2)</f>
        <v>Honda</v>
      </c>
      <c r="D53" t="str">
        <f>MID(A53,5,3)</f>
        <v>ODY</v>
      </c>
      <c r="E53" t="str">
        <f>VLOOKUP(D53,E$56:F$66,2)</f>
        <v>Odyssey</v>
      </c>
      <c r="F53" t="str">
        <f>MID(A53,3,2)</f>
        <v>14</v>
      </c>
      <c r="G53">
        <f>IF(23-F53&lt;0,100-F53+23,23-F53)</f>
        <v>9</v>
      </c>
      <c r="H53" s="3">
        <v>3708.1</v>
      </c>
      <c r="I53" s="3">
        <f>H53/(G53+0.5)</f>
        <v>390.32631578947365</v>
      </c>
      <c r="J53" t="s">
        <v>15</v>
      </c>
      <c r="K53" t="s">
        <v>19</v>
      </c>
      <c r="L53">
        <v>100000</v>
      </c>
      <c r="M53" s="4">
        <f>IF(L53-H53&lt;0, L53-H53,L53-H53)</f>
        <v>96291.9</v>
      </c>
      <c r="N53" t="str">
        <f>IF(H53&lt;=L53, "Y", "Not Covered")</f>
        <v>Y</v>
      </c>
      <c r="O53" t="str">
        <f>CONCATENATE(B53,F53,D53, UPPER(LEFT(J53,3)),RIGHT(A53,3))</f>
        <v>HO14ODYBLA041</v>
      </c>
    </row>
    <row r="56" spans="1:15" x14ac:dyDescent="0.25">
      <c r="C56" t="s">
        <v>88</v>
      </c>
      <c r="D56" t="s">
        <v>89</v>
      </c>
      <c r="E56" t="s">
        <v>101</v>
      </c>
      <c r="F56" t="s">
        <v>102</v>
      </c>
    </row>
    <row r="57" spans="1:15" x14ac:dyDescent="0.25">
      <c r="C57" t="s">
        <v>98</v>
      </c>
      <c r="D57" t="s">
        <v>99</v>
      </c>
      <c r="E57" t="s">
        <v>109</v>
      </c>
      <c r="F57" t="s">
        <v>122</v>
      </c>
    </row>
    <row r="58" spans="1:15" x14ac:dyDescent="0.25">
      <c r="C58" t="s">
        <v>96</v>
      </c>
      <c r="D58" t="s">
        <v>97</v>
      </c>
      <c r="E58" t="s">
        <v>110</v>
      </c>
      <c r="F58" t="s">
        <v>111</v>
      </c>
    </row>
    <row r="59" spans="1:15" x14ac:dyDescent="0.25">
      <c r="C59" t="s">
        <v>94</v>
      </c>
      <c r="D59" t="s">
        <v>95</v>
      </c>
      <c r="E59" t="s">
        <v>107</v>
      </c>
      <c r="F59" t="s">
        <v>108</v>
      </c>
    </row>
    <row r="60" spans="1:15" x14ac:dyDescent="0.25">
      <c r="C60" t="s">
        <v>90</v>
      </c>
      <c r="D60" t="s">
        <v>91</v>
      </c>
      <c r="E60" t="s">
        <v>120</v>
      </c>
      <c r="F60" t="s">
        <v>121</v>
      </c>
    </row>
    <row r="61" spans="1:15" x14ac:dyDescent="0.25">
      <c r="C61" t="s">
        <v>92</v>
      </c>
      <c r="D61" t="s">
        <v>93</v>
      </c>
      <c r="E61" t="s">
        <v>103</v>
      </c>
      <c r="F61" t="s">
        <v>104</v>
      </c>
    </row>
    <row r="62" spans="1:15" x14ac:dyDescent="0.25">
      <c r="E62" t="s">
        <v>105</v>
      </c>
      <c r="F62" t="s">
        <v>106</v>
      </c>
    </row>
    <row r="63" spans="1:15" x14ac:dyDescent="0.25">
      <c r="E63" t="s">
        <v>112</v>
      </c>
      <c r="F63" t="s">
        <v>113</v>
      </c>
    </row>
    <row r="64" spans="1:15" x14ac:dyDescent="0.25">
      <c r="E64" t="s">
        <v>114</v>
      </c>
      <c r="F64" t="s">
        <v>115</v>
      </c>
    </row>
    <row r="65" spans="5:6" x14ac:dyDescent="0.25">
      <c r="E65" t="s">
        <v>116</v>
      </c>
      <c r="F65" t="s">
        <v>117</v>
      </c>
    </row>
    <row r="66" spans="5:6" x14ac:dyDescent="0.25">
      <c r="E66" t="s">
        <v>118</v>
      </c>
      <c r="F66" t="s">
        <v>119</v>
      </c>
    </row>
  </sheetData>
  <sortState ref="A2:O53">
    <sortCondition descending="1" ref="I2:I53"/>
  </sortState>
  <conditionalFormatting sqref="I1:I1048576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1:M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{D4EA78A4-56C3-4114-AE0B-C78DB9D1BD69}</x14:id>
        </ext>
      </extLst>
    </cfRule>
  </conditionalFormatting>
  <pageMargins left="0.7" right="0.7" top="0.75" bottom="0.75" header="0.3" footer="0.3"/>
  <pageSetup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4EA78A4-56C3-4114-AE0B-C78DB9D1BD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M1:M1048576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75"/>
  <sheetViews>
    <sheetView workbookViewId="0"/>
  </sheetViews>
  <sheetFormatPr defaultRowHeight="15" x14ac:dyDescent="0.25"/>
  <cols>
    <col min="1" max="1" width="13.140625" bestFit="1" customWidth="1"/>
    <col min="2" max="2" width="12.5703125" bestFit="1" customWidth="1"/>
    <col min="9" max="9" width="13.5703125" bestFit="1" customWidth="1"/>
    <col min="10" max="10" width="5.85546875" customWidth="1"/>
    <col min="11" max="11" width="16.85546875" bestFit="1" customWidth="1"/>
    <col min="12" max="12" width="6.7109375" customWidth="1"/>
    <col min="13" max="13" width="17.85546875" bestFit="1" customWidth="1"/>
    <col min="14" max="14" width="16.7109375" bestFit="1" customWidth="1"/>
    <col min="15" max="15" width="4.42578125" customWidth="1"/>
    <col min="16" max="16" width="9" customWidth="1"/>
    <col min="17" max="17" width="11.42578125" bestFit="1" customWidth="1"/>
    <col min="18" max="18" width="6.42578125" customWidth="1"/>
    <col min="19" max="19" width="9.85546875" bestFit="1" customWidth="1"/>
    <col min="20" max="20" width="15.140625" bestFit="1" customWidth="1"/>
    <col min="21" max="21" width="9.42578125" bestFit="1" customWidth="1"/>
    <col min="22" max="22" width="10.7109375" bestFit="1" customWidth="1"/>
  </cols>
  <sheetData>
    <row r="3" spans="1:2" x14ac:dyDescent="0.25">
      <c r="A3" s="5" t="s">
        <v>127</v>
      </c>
      <c r="B3" t="s">
        <v>129</v>
      </c>
    </row>
    <row r="4" spans="1:2" x14ac:dyDescent="0.25">
      <c r="A4" s="6" t="s">
        <v>43</v>
      </c>
      <c r="B4" s="7">
        <v>144647.69999999998</v>
      </c>
    </row>
    <row r="5" spans="1:2" x14ac:dyDescent="0.25">
      <c r="A5" s="6" t="s">
        <v>52</v>
      </c>
      <c r="B5" s="7">
        <v>150656.40000000002</v>
      </c>
    </row>
    <row r="6" spans="1:2" x14ac:dyDescent="0.25">
      <c r="A6" s="6" t="s">
        <v>27</v>
      </c>
      <c r="B6" s="7">
        <v>154427.9</v>
      </c>
    </row>
    <row r="7" spans="1:2" x14ac:dyDescent="0.25">
      <c r="A7" s="6" t="s">
        <v>60</v>
      </c>
      <c r="B7" s="7">
        <v>179986</v>
      </c>
    </row>
    <row r="8" spans="1:2" x14ac:dyDescent="0.25">
      <c r="A8" s="6" t="s">
        <v>30</v>
      </c>
      <c r="B8" s="7">
        <v>143640.70000000001</v>
      </c>
    </row>
    <row r="9" spans="1:2" x14ac:dyDescent="0.25">
      <c r="A9" s="6" t="s">
        <v>47</v>
      </c>
      <c r="B9" s="7">
        <v>135078.20000000001</v>
      </c>
    </row>
    <row r="10" spans="1:2" x14ac:dyDescent="0.25">
      <c r="A10" s="6" t="s">
        <v>24</v>
      </c>
      <c r="B10" s="7">
        <v>184693.8</v>
      </c>
    </row>
    <row r="11" spans="1:2" x14ac:dyDescent="0.25">
      <c r="A11" s="6" t="s">
        <v>22</v>
      </c>
      <c r="B11" s="7">
        <v>127731.3</v>
      </c>
    </row>
    <row r="12" spans="1:2" x14ac:dyDescent="0.25">
      <c r="A12" s="6" t="s">
        <v>19</v>
      </c>
      <c r="B12" s="7">
        <v>70964.899999999994</v>
      </c>
    </row>
    <row r="13" spans="1:2" x14ac:dyDescent="0.25">
      <c r="A13" s="6" t="s">
        <v>33</v>
      </c>
      <c r="B13" s="7">
        <v>65315</v>
      </c>
    </row>
    <row r="14" spans="1:2" x14ac:dyDescent="0.25">
      <c r="A14" s="6" t="s">
        <v>39</v>
      </c>
      <c r="B14" s="7">
        <v>138561.5</v>
      </c>
    </row>
    <row r="15" spans="1:2" x14ac:dyDescent="0.25">
      <c r="A15" s="6" t="s">
        <v>41</v>
      </c>
      <c r="B15" s="7">
        <v>141229.4</v>
      </c>
    </row>
    <row r="16" spans="1:2" x14ac:dyDescent="0.25">
      <c r="A16" s="6" t="s">
        <v>16</v>
      </c>
      <c r="B16" s="7">
        <v>305432.40000000002</v>
      </c>
    </row>
    <row r="17" spans="1:20" x14ac:dyDescent="0.25">
      <c r="A17" s="6" t="s">
        <v>54</v>
      </c>
      <c r="B17" s="7">
        <v>177713.9</v>
      </c>
    </row>
    <row r="18" spans="1:20" x14ac:dyDescent="0.25">
      <c r="A18" s="6" t="s">
        <v>45</v>
      </c>
      <c r="B18" s="7">
        <v>65964.899999999994</v>
      </c>
    </row>
    <row r="19" spans="1:20" x14ac:dyDescent="0.25">
      <c r="A19" s="6" t="s">
        <v>37</v>
      </c>
      <c r="B19" s="7">
        <v>130601.59999999999</v>
      </c>
    </row>
    <row r="20" spans="1:20" x14ac:dyDescent="0.25">
      <c r="A20" s="6" t="s">
        <v>35</v>
      </c>
      <c r="B20" s="7">
        <v>19341.7</v>
      </c>
    </row>
    <row r="21" spans="1:20" x14ac:dyDescent="0.25">
      <c r="A21" s="6" t="s">
        <v>128</v>
      </c>
      <c r="B21" s="7">
        <v>2335987.2999999998</v>
      </c>
    </row>
    <row r="24" spans="1:20" x14ac:dyDescent="0.25">
      <c r="I24" t="s">
        <v>14</v>
      </c>
      <c r="P24">
        <v>40326.800000000003</v>
      </c>
      <c r="R24" t="s">
        <v>15</v>
      </c>
      <c r="S24" t="s">
        <v>16</v>
      </c>
      <c r="T24">
        <v>50000</v>
      </c>
    </row>
    <row r="25" spans="1:20" x14ac:dyDescent="0.25">
      <c r="I25" t="s">
        <v>17</v>
      </c>
      <c r="P25">
        <v>44974.8</v>
      </c>
      <c r="R25" t="s">
        <v>18</v>
      </c>
      <c r="S25" t="s">
        <v>19</v>
      </c>
      <c r="T25">
        <v>50000</v>
      </c>
    </row>
    <row r="26" spans="1:20" x14ac:dyDescent="0.25">
      <c r="I26" t="s">
        <v>20</v>
      </c>
      <c r="P26">
        <v>44946.5</v>
      </c>
      <c r="R26" t="s">
        <v>21</v>
      </c>
      <c r="S26" t="s">
        <v>22</v>
      </c>
      <c r="T26">
        <v>50000</v>
      </c>
    </row>
    <row r="27" spans="1:20" x14ac:dyDescent="0.25">
      <c r="I27" t="s">
        <v>23</v>
      </c>
      <c r="P27">
        <v>37558.800000000003</v>
      </c>
      <c r="R27" t="s">
        <v>15</v>
      </c>
      <c r="S27" t="s">
        <v>24</v>
      </c>
      <c r="T27">
        <v>50000</v>
      </c>
    </row>
    <row r="28" spans="1:20" x14ac:dyDescent="0.25">
      <c r="I28" t="s">
        <v>25</v>
      </c>
      <c r="P28">
        <v>36438.5</v>
      </c>
      <c r="R28" t="s">
        <v>18</v>
      </c>
      <c r="S28" t="s">
        <v>16</v>
      </c>
      <c r="T28">
        <v>50000</v>
      </c>
    </row>
    <row r="29" spans="1:20" x14ac:dyDescent="0.25">
      <c r="I29" t="s">
        <v>26</v>
      </c>
      <c r="P29">
        <v>46311.4</v>
      </c>
      <c r="R29" t="s">
        <v>21</v>
      </c>
      <c r="S29" t="s">
        <v>27</v>
      </c>
      <c r="T29">
        <v>75000</v>
      </c>
    </row>
    <row r="30" spans="1:20" x14ac:dyDescent="0.25">
      <c r="I30" t="s">
        <v>28</v>
      </c>
      <c r="P30">
        <v>52229.5</v>
      </c>
      <c r="R30" t="s">
        <v>21</v>
      </c>
      <c r="S30" t="s">
        <v>22</v>
      </c>
      <c r="T30">
        <v>75000</v>
      </c>
    </row>
    <row r="31" spans="1:20" x14ac:dyDescent="0.25">
      <c r="I31" t="s">
        <v>29</v>
      </c>
      <c r="P31">
        <v>35137</v>
      </c>
      <c r="R31" t="s">
        <v>15</v>
      </c>
      <c r="S31" t="s">
        <v>30</v>
      </c>
      <c r="T31">
        <v>75000</v>
      </c>
    </row>
    <row r="32" spans="1:20" x14ac:dyDescent="0.25">
      <c r="I32" t="s">
        <v>31</v>
      </c>
      <c r="P32">
        <v>27637.1</v>
      </c>
      <c r="R32" t="s">
        <v>15</v>
      </c>
      <c r="S32" t="s">
        <v>16</v>
      </c>
      <c r="T32">
        <v>75000</v>
      </c>
    </row>
    <row r="33" spans="9:20" x14ac:dyDescent="0.25">
      <c r="I33" t="s">
        <v>32</v>
      </c>
      <c r="P33">
        <v>27534.799999999999</v>
      </c>
      <c r="R33" t="s">
        <v>18</v>
      </c>
      <c r="S33" t="s">
        <v>33</v>
      </c>
      <c r="T33">
        <v>75000</v>
      </c>
    </row>
    <row r="34" spans="9:20" x14ac:dyDescent="0.25">
      <c r="I34" t="s">
        <v>34</v>
      </c>
      <c r="P34">
        <v>19341.7</v>
      </c>
      <c r="R34" t="s">
        <v>18</v>
      </c>
      <c r="S34" t="s">
        <v>35</v>
      </c>
      <c r="T34">
        <v>75000</v>
      </c>
    </row>
    <row r="35" spans="9:20" x14ac:dyDescent="0.25">
      <c r="I35" t="s">
        <v>36</v>
      </c>
      <c r="P35">
        <v>22521.599999999999</v>
      </c>
      <c r="R35" t="s">
        <v>15</v>
      </c>
      <c r="S35" t="s">
        <v>37</v>
      </c>
      <c r="T35">
        <v>75000</v>
      </c>
    </row>
    <row r="36" spans="9:20" x14ac:dyDescent="0.25">
      <c r="I36" t="s">
        <v>38</v>
      </c>
      <c r="P36">
        <v>13682.9</v>
      </c>
      <c r="R36" t="s">
        <v>15</v>
      </c>
      <c r="S36" t="s">
        <v>39</v>
      </c>
      <c r="T36">
        <v>75000</v>
      </c>
    </row>
    <row r="37" spans="9:20" x14ac:dyDescent="0.25">
      <c r="I37" t="s">
        <v>40</v>
      </c>
      <c r="P37">
        <v>28464.799999999999</v>
      </c>
      <c r="R37" t="s">
        <v>18</v>
      </c>
      <c r="S37" t="s">
        <v>41</v>
      </c>
      <c r="T37">
        <v>100000</v>
      </c>
    </row>
    <row r="38" spans="9:20" x14ac:dyDescent="0.25">
      <c r="I38" t="s">
        <v>42</v>
      </c>
      <c r="P38">
        <v>19421.099999999999</v>
      </c>
      <c r="R38" t="s">
        <v>15</v>
      </c>
      <c r="S38" t="s">
        <v>43</v>
      </c>
      <c r="T38">
        <v>100000</v>
      </c>
    </row>
    <row r="39" spans="9:20" x14ac:dyDescent="0.25">
      <c r="I39" t="s">
        <v>44</v>
      </c>
      <c r="P39">
        <v>14289.6</v>
      </c>
      <c r="R39" t="s">
        <v>18</v>
      </c>
      <c r="S39" t="s">
        <v>45</v>
      </c>
      <c r="T39">
        <v>100000</v>
      </c>
    </row>
    <row r="40" spans="9:20" x14ac:dyDescent="0.25">
      <c r="I40" t="s">
        <v>46</v>
      </c>
      <c r="P40">
        <v>31144.400000000001</v>
      </c>
      <c r="R40" t="s">
        <v>15</v>
      </c>
      <c r="S40" t="s">
        <v>47</v>
      </c>
      <c r="T40">
        <v>100000</v>
      </c>
    </row>
    <row r="41" spans="9:20" x14ac:dyDescent="0.25">
      <c r="I41" t="s">
        <v>48</v>
      </c>
      <c r="P41">
        <v>83162.7</v>
      </c>
      <c r="R41" t="s">
        <v>15</v>
      </c>
      <c r="S41" t="s">
        <v>41</v>
      </c>
      <c r="T41">
        <v>100000</v>
      </c>
    </row>
    <row r="42" spans="9:20" x14ac:dyDescent="0.25">
      <c r="I42" t="s">
        <v>49</v>
      </c>
      <c r="P42">
        <v>80685.8</v>
      </c>
      <c r="R42" t="s">
        <v>50</v>
      </c>
      <c r="S42" t="s">
        <v>37</v>
      </c>
      <c r="T42">
        <v>100000</v>
      </c>
    </row>
    <row r="43" spans="9:20" x14ac:dyDescent="0.25">
      <c r="I43" t="s">
        <v>51</v>
      </c>
      <c r="P43">
        <v>114660.6</v>
      </c>
      <c r="R43" t="s">
        <v>21</v>
      </c>
      <c r="S43" t="s">
        <v>52</v>
      </c>
      <c r="T43">
        <v>100000</v>
      </c>
    </row>
    <row r="44" spans="9:20" x14ac:dyDescent="0.25">
      <c r="I44" t="s">
        <v>53</v>
      </c>
      <c r="P44">
        <v>93382.6</v>
      </c>
      <c r="R44" t="s">
        <v>15</v>
      </c>
      <c r="S44" t="s">
        <v>54</v>
      </c>
      <c r="T44">
        <v>100000</v>
      </c>
    </row>
    <row r="45" spans="9:20" x14ac:dyDescent="0.25">
      <c r="I45" t="s">
        <v>55</v>
      </c>
      <c r="P45">
        <v>85928</v>
      </c>
      <c r="R45" t="s">
        <v>21</v>
      </c>
      <c r="S45" t="s">
        <v>27</v>
      </c>
      <c r="T45">
        <v>100000</v>
      </c>
    </row>
    <row r="46" spans="9:20" x14ac:dyDescent="0.25">
      <c r="I46" t="s">
        <v>56</v>
      </c>
      <c r="P46">
        <v>67829.100000000006</v>
      </c>
      <c r="R46" t="s">
        <v>15</v>
      </c>
      <c r="S46" t="s">
        <v>16</v>
      </c>
      <c r="T46">
        <v>100000</v>
      </c>
    </row>
    <row r="47" spans="9:20" x14ac:dyDescent="0.25">
      <c r="I47" t="s">
        <v>57</v>
      </c>
      <c r="P47">
        <v>48114.2</v>
      </c>
      <c r="R47" t="s">
        <v>18</v>
      </c>
      <c r="S47" t="s">
        <v>30</v>
      </c>
      <c r="T47">
        <v>100000</v>
      </c>
    </row>
    <row r="48" spans="9:20" x14ac:dyDescent="0.25">
      <c r="I48" t="s">
        <v>58</v>
      </c>
      <c r="P48">
        <v>64467.4</v>
      </c>
      <c r="R48" t="s">
        <v>59</v>
      </c>
      <c r="S48" t="s">
        <v>60</v>
      </c>
      <c r="T48">
        <v>100000</v>
      </c>
    </row>
    <row r="49" spans="9:20" x14ac:dyDescent="0.25">
      <c r="I49" t="s">
        <v>61</v>
      </c>
      <c r="P49">
        <v>73444.399999999994</v>
      </c>
      <c r="R49" t="s">
        <v>15</v>
      </c>
      <c r="S49" t="s">
        <v>60</v>
      </c>
      <c r="T49">
        <v>100000</v>
      </c>
    </row>
    <row r="50" spans="9:20" x14ac:dyDescent="0.25">
      <c r="I50" t="s">
        <v>62</v>
      </c>
      <c r="P50">
        <v>17556.3</v>
      </c>
      <c r="R50" t="s">
        <v>50</v>
      </c>
      <c r="S50" t="s">
        <v>33</v>
      </c>
      <c r="T50">
        <v>100000</v>
      </c>
    </row>
    <row r="51" spans="9:20" x14ac:dyDescent="0.25">
      <c r="I51" t="s">
        <v>63</v>
      </c>
      <c r="P51">
        <v>29601.9</v>
      </c>
      <c r="R51" t="s">
        <v>15</v>
      </c>
      <c r="S51" t="s">
        <v>41</v>
      </c>
      <c r="T51">
        <v>100000</v>
      </c>
    </row>
    <row r="52" spans="9:20" x14ac:dyDescent="0.25">
      <c r="I52" t="s">
        <v>64</v>
      </c>
      <c r="P52">
        <v>22128.2</v>
      </c>
      <c r="R52" t="s">
        <v>50</v>
      </c>
      <c r="S52" t="s">
        <v>52</v>
      </c>
      <c r="T52">
        <v>100000</v>
      </c>
    </row>
    <row r="53" spans="9:20" x14ac:dyDescent="0.25">
      <c r="I53" t="s">
        <v>65</v>
      </c>
      <c r="P53">
        <v>82374</v>
      </c>
      <c r="R53" t="s">
        <v>18</v>
      </c>
      <c r="S53" t="s">
        <v>39</v>
      </c>
      <c r="T53">
        <v>75000</v>
      </c>
    </row>
    <row r="54" spans="9:20" x14ac:dyDescent="0.25">
      <c r="I54" t="s">
        <v>66</v>
      </c>
      <c r="P54">
        <v>69891.899999999994</v>
      </c>
      <c r="R54" t="s">
        <v>50</v>
      </c>
      <c r="S54" t="s">
        <v>24</v>
      </c>
      <c r="T54">
        <v>75000</v>
      </c>
    </row>
    <row r="55" spans="9:20" x14ac:dyDescent="0.25">
      <c r="I55" t="s">
        <v>67</v>
      </c>
      <c r="P55">
        <v>22573</v>
      </c>
      <c r="R55" t="s">
        <v>50</v>
      </c>
      <c r="S55" t="s">
        <v>45</v>
      </c>
      <c r="T55">
        <v>75000</v>
      </c>
    </row>
    <row r="56" spans="9:20" x14ac:dyDescent="0.25">
      <c r="I56" t="s">
        <v>68</v>
      </c>
      <c r="P56">
        <v>33477.199999999997</v>
      </c>
      <c r="R56" t="s">
        <v>15</v>
      </c>
      <c r="S56" t="s">
        <v>54</v>
      </c>
      <c r="T56">
        <v>75000</v>
      </c>
    </row>
    <row r="57" spans="9:20" x14ac:dyDescent="0.25">
      <c r="I57" t="s">
        <v>69</v>
      </c>
      <c r="P57">
        <v>30555.3</v>
      </c>
      <c r="R57" t="s">
        <v>15</v>
      </c>
      <c r="S57" t="s">
        <v>22</v>
      </c>
      <c r="T57">
        <v>75000</v>
      </c>
    </row>
    <row r="58" spans="9:20" x14ac:dyDescent="0.25">
      <c r="I58" t="s">
        <v>70</v>
      </c>
      <c r="P58">
        <v>24513.200000000001</v>
      </c>
      <c r="R58" t="s">
        <v>15</v>
      </c>
      <c r="S58" t="s">
        <v>47</v>
      </c>
      <c r="T58">
        <v>75000</v>
      </c>
    </row>
    <row r="59" spans="9:20" x14ac:dyDescent="0.25">
      <c r="I59" t="s">
        <v>71</v>
      </c>
      <c r="P59">
        <v>13867.6</v>
      </c>
      <c r="R59" t="s">
        <v>15</v>
      </c>
      <c r="S59" t="s">
        <v>52</v>
      </c>
      <c r="T59">
        <v>75000</v>
      </c>
    </row>
    <row r="60" spans="9:20" x14ac:dyDescent="0.25">
      <c r="I60" t="s">
        <v>72</v>
      </c>
      <c r="P60">
        <v>60389.5</v>
      </c>
      <c r="R60" t="s">
        <v>18</v>
      </c>
      <c r="S60" t="s">
        <v>30</v>
      </c>
      <c r="T60">
        <v>100000</v>
      </c>
    </row>
    <row r="61" spans="9:20" x14ac:dyDescent="0.25">
      <c r="I61" t="s">
        <v>73</v>
      </c>
      <c r="P61">
        <v>50854.1</v>
      </c>
      <c r="R61" t="s">
        <v>15</v>
      </c>
      <c r="S61" t="s">
        <v>54</v>
      </c>
      <c r="T61">
        <v>100000</v>
      </c>
    </row>
    <row r="62" spans="9:20" x14ac:dyDescent="0.25">
      <c r="I62" t="s">
        <v>74</v>
      </c>
      <c r="P62">
        <v>42504.6</v>
      </c>
      <c r="R62" t="s">
        <v>18</v>
      </c>
      <c r="S62" t="s">
        <v>39</v>
      </c>
      <c r="T62">
        <v>100000</v>
      </c>
    </row>
    <row r="63" spans="9:20" x14ac:dyDescent="0.25">
      <c r="I63" t="s">
        <v>75</v>
      </c>
      <c r="P63">
        <v>68658.899999999994</v>
      </c>
      <c r="R63" t="s">
        <v>15</v>
      </c>
      <c r="S63" t="s">
        <v>16</v>
      </c>
      <c r="T63">
        <v>100000</v>
      </c>
    </row>
    <row r="64" spans="9:20" x14ac:dyDescent="0.25">
      <c r="I64" t="s">
        <v>76</v>
      </c>
      <c r="P64">
        <v>3708.1</v>
      </c>
      <c r="R64" t="s">
        <v>15</v>
      </c>
      <c r="S64" t="s">
        <v>19</v>
      </c>
      <c r="T64">
        <v>100000</v>
      </c>
    </row>
    <row r="65" spans="9:20" x14ac:dyDescent="0.25">
      <c r="I65" t="s">
        <v>77</v>
      </c>
      <c r="P65">
        <v>64542</v>
      </c>
      <c r="R65" t="s">
        <v>50</v>
      </c>
      <c r="S65" t="s">
        <v>16</v>
      </c>
      <c r="T65">
        <v>75000</v>
      </c>
    </row>
    <row r="66" spans="9:20" x14ac:dyDescent="0.25">
      <c r="I66" t="s">
        <v>78</v>
      </c>
      <c r="P66">
        <v>42074.2</v>
      </c>
      <c r="R66" t="s">
        <v>21</v>
      </c>
      <c r="S66" t="s">
        <v>60</v>
      </c>
      <c r="T66">
        <v>75000</v>
      </c>
    </row>
    <row r="67" spans="9:20" x14ac:dyDescent="0.25">
      <c r="I67" t="s">
        <v>79</v>
      </c>
      <c r="P67">
        <v>27394.2</v>
      </c>
      <c r="R67" t="s">
        <v>15</v>
      </c>
      <c r="S67" t="s">
        <v>37</v>
      </c>
      <c r="T67">
        <v>75000</v>
      </c>
    </row>
    <row r="68" spans="9:20" x14ac:dyDescent="0.25">
      <c r="I68" t="s">
        <v>80</v>
      </c>
      <c r="P68">
        <v>79420.600000000006</v>
      </c>
      <c r="R68" t="s">
        <v>21</v>
      </c>
      <c r="S68" t="s">
        <v>47</v>
      </c>
      <c r="T68">
        <v>75000</v>
      </c>
    </row>
    <row r="69" spans="9:20" x14ac:dyDescent="0.25">
      <c r="I69" t="s">
        <v>81</v>
      </c>
      <c r="P69">
        <v>77243.100000000006</v>
      </c>
      <c r="R69" t="s">
        <v>15</v>
      </c>
      <c r="S69" t="s">
        <v>24</v>
      </c>
      <c r="T69">
        <v>75000</v>
      </c>
    </row>
    <row r="70" spans="9:20" x14ac:dyDescent="0.25">
      <c r="I70" t="s">
        <v>82</v>
      </c>
      <c r="P70">
        <v>72527.199999999997</v>
      </c>
      <c r="R70" t="s">
        <v>18</v>
      </c>
      <c r="S70" t="s">
        <v>43</v>
      </c>
      <c r="T70">
        <v>75000</v>
      </c>
    </row>
    <row r="71" spans="9:20" x14ac:dyDescent="0.25">
      <c r="I71" t="s">
        <v>83</v>
      </c>
      <c r="P71">
        <v>52699.4</v>
      </c>
      <c r="R71" t="s">
        <v>59</v>
      </c>
      <c r="S71" t="s">
        <v>43</v>
      </c>
      <c r="T71">
        <v>75000</v>
      </c>
    </row>
    <row r="72" spans="9:20" x14ac:dyDescent="0.25">
      <c r="I72" t="s">
        <v>84</v>
      </c>
      <c r="P72">
        <v>29102.3</v>
      </c>
      <c r="R72" t="s">
        <v>15</v>
      </c>
      <c r="S72" t="s">
        <v>45</v>
      </c>
      <c r="T72">
        <v>100000</v>
      </c>
    </row>
    <row r="73" spans="9:20" x14ac:dyDescent="0.25">
      <c r="I73" t="s">
        <v>85</v>
      </c>
      <c r="P73">
        <v>22282</v>
      </c>
      <c r="R73" t="s">
        <v>50</v>
      </c>
      <c r="S73" t="s">
        <v>19</v>
      </c>
      <c r="T73">
        <v>100000</v>
      </c>
    </row>
    <row r="74" spans="9:20" x14ac:dyDescent="0.25">
      <c r="I74" t="s">
        <v>86</v>
      </c>
      <c r="P74">
        <v>20223.900000000001</v>
      </c>
      <c r="R74" t="s">
        <v>15</v>
      </c>
      <c r="S74" t="s">
        <v>33</v>
      </c>
      <c r="T74">
        <v>100000</v>
      </c>
    </row>
    <row r="75" spans="9:20" x14ac:dyDescent="0.25">
      <c r="I75" t="s">
        <v>87</v>
      </c>
      <c r="P75">
        <v>22188.5</v>
      </c>
      <c r="R75" t="s">
        <v>50</v>
      </c>
      <c r="S75" t="s">
        <v>27</v>
      </c>
      <c r="T75">
        <v>100000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workbookViewId="0"/>
  </sheetViews>
  <sheetFormatPr defaultRowHeight="15" x14ac:dyDescent="0.25"/>
  <cols>
    <col min="1" max="1" width="13.140625" customWidth="1"/>
    <col min="2" max="2" width="22.28515625" style="3" bestFit="1" customWidth="1"/>
  </cols>
  <sheetData>
    <row r="3" spans="1:2" x14ac:dyDescent="0.25">
      <c r="A3" s="5" t="s">
        <v>127</v>
      </c>
      <c r="B3" s="3" t="s">
        <v>130</v>
      </c>
    </row>
    <row r="4" spans="1:2" x14ac:dyDescent="0.25">
      <c r="A4" s="6" t="s">
        <v>43</v>
      </c>
      <c r="B4" s="3">
        <v>250000</v>
      </c>
    </row>
    <row r="5" spans="1:2" x14ac:dyDescent="0.25">
      <c r="A5" s="6" t="s">
        <v>52</v>
      </c>
      <c r="B5" s="3">
        <v>275000</v>
      </c>
    </row>
    <row r="6" spans="1:2" x14ac:dyDescent="0.25">
      <c r="A6" s="6" t="s">
        <v>27</v>
      </c>
      <c r="B6" s="3">
        <v>275000</v>
      </c>
    </row>
    <row r="7" spans="1:2" x14ac:dyDescent="0.25">
      <c r="A7" s="6" t="s">
        <v>60</v>
      </c>
      <c r="B7" s="3">
        <v>275000</v>
      </c>
    </row>
    <row r="8" spans="1:2" x14ac:dyDescent="0.25">
      <c r="A8" s="6" t="s">
        <v>30</v>
      </c>
      <c r="B8" s="3">
        <v>275000</v>
      </c>
    </row>
    <row r="9" spans="1:2" x14ac:dyDescent="0.25">
      <c r="A9" s="6" t="s">
        <v>47</v>
      </c>
      <c r="B9" s="3">
        <v>250000</v>
      </c>
    </row>
    <row r="10" spans="1:2" x14ac:dyDescent="0.25">
      <c r="A10" s="6" t="s">
        <v>24</v>
      </c>
      <c r="B10" s="3">
        <v>200000</v>
      </c>
    </row>
    <row r="11" spans="1:2" x14ac:dyDescent="0.25">
      <c r="A11" s="6" t="s">
        <v>22</v>
      </c>
      <c r="B11" s="3">
        <v>200000</v>
      </c>
    </row>
    <row r="12" spans="1:2" x14ac:dyDescent="0.25">
      <c r="A12" s="6" t="s">
        <v>19</v>
      </c>
      <c r="B12" s="3">
        <v>250000</v>
      </c>
    </row>
    <row r="13" spans="1:2" x14ac:dyDescent="0.25">
      <c r="A13" s="6" t="s">
        <v>33</v>
      </c>
      <c r="B13" s="3">
        <v>275000</v>
      </c>
    </row>
    <row r="14" spans="1:2" x14ac:dyDescent="0.25">
      <c r="A14" s="6" t="s">
        <v>39</v>
      </c>
      <c r="B14" s="3">
        <v>250000</v>
      </c>
    </row>
    <row r="15" spans="1:2" x14ac:dyDescent="0.25">
      <c r="A15" s="6" t="s">
        <v>41</v>
      </c>
      <c r="B15" s="3">
        <v>300000</v>
      </c>
    </row>
    <row r="16" spans="1:2" x14ac:dyDescent="0.25">
      <c r="A16" s="6" t="s">
        <v>16</v>
      </c>
      <c r="B16" s="3">
        <v>450000</v>
      </c>
    </row>
    <row r="17" spans="1:2" x14ac:dyDescent="0.25">
      <c r="A17" s="6" t="s">
        <v>54</v>
      </c>
      <c r="B17" s="3">
        <v>275000</v>
      </c>
    </row>
    <row r="18" spans="1:2" x14ac:dyDescent="0.25">
      <c r="A18" s="6" t="s">
        <v>45</v>
      </c>
      <c r="B18" s="3">
        <v>275000</v>
      </c>
    </row>
    <row r="19" spans="1:2" x14ac:dyDescent="0.25">
      <c r="A19" s="6" t="s">
        <v>37</v>
      </c>
      <c r="B19" s="3">
        <v>250000</v>
      </c>
    </row>
    <row r="20" spans="1:2" x14ac:dyDescent="0.25">
      <c r="A20" s="6" t="s">
        <v>35</v>
      </c>
      <c r="B20" s="3">
        <v>75000</v>
      </c>
    </row>
    <row r="21" spans="1:2" x14ac:dyDescent="0.25">
      <c r="A21" s="6" t="s">
        <v>128</v>
      </c>
      <c r="B21" s="3">
        <v>4400000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Pre cleaning and formatting</vt:lpstr>
      <vt:lpstr>car inventory</vt:lpstr>
      <vt:lpstr>Most Miles</vt:lpstr>
      <vt:lpstr>Total Warantee Miles</vt:lpstr>
      <vt:lpstr>'Most Miles'!car_inventory</vt:lpstr>
      <vt:lpstr>'Pre cleaning and formatting'!car_inventory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Atlas</dc:creator>
  <cp:lastModifiedBy>Atlas</cp:lastModifiedBy>
  <cp:lastPrinted>2023-01-05T19:55:56Z</cp:lastPrinted>
  <dcterms:created xsi:type="dcterms:W3CDTF">2023-01-05T20:31:13Z</dcterms:created>
  <dcterms:modified xsi:type="dcterms:W3CDTF">2023-01-05T20:37:52Z</dcterms:modified>
</cp:coreProperties>
</file>