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4"/>
  <workbookPr/>
  <xr:revisionPtr revIDLastSave="0" documentId="8_{1E265B38-8171-4AF3-9584-EF671088DFD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INCOME STATEME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G42" i="1"/>
  <c r="H42" i="1"/>
  <c r="I42" i="1"/>
  <c r="J42" i="1"/>
  <c r="G40" i="1"/>
  <c r="H40" i="1"/>
  <c r="I40" i="1"/>
  <c r="J40" i="1"/>
  <c r="H39" i="1"/>
  <c r="I39" i="1"/>
  <c r="J39" i="1"/>
  <c r="G39" i="1"/>
  <c r="H28" i="1"/>
  <c r="I28" i="1"/>
  <c r="J28" i="1"/>
  <c r="G28" i="1"/>
  <c r="H27" i="1"/>
  <c r="I27" i="1"/>
  <c r="J27" i="1"/>
  <c r="G27" i="1"/>
  <c r="E40" i="1"/>
  <c r="F40" i="1"/>
  <c r="E36" i="1"/>
  <c r="F36" i="1"/>
  <c r="D36" i="1"/>
  <c r="E22" i="1"/>
  <c r="F22" i="1"/>
  <c r="D22" i="1"/>
  <c r="G22" i="1" s="1"/>
  <c r="E21" i="1"/>
  <c r="D21" i="1"/>
  <c r="F21" i="1"/>
  <c r="E20" i="1"/>
  <c r="F20" i="1"/>
  <c r="E9" i="1"/>
  <c r="F9" i="1"/>
  <c r="F12" i="1"/>
  <c r="E12" i="1"/>
  <c r="E13" i="1" s="1"/>
  <c r="D12" i="1"/>
  <c r="D9" i="1"/>
  <c r="D13" i="1" s="1"/>
  <c r="D23" i="1" l="1"/>
  <c r="D16" i="1"/>
  <c r="E16" i="1"/>
  <c r="E23" i="1"/>
  <c r="F13" i="1"/>
  <c r="G20" i="1"/>
  <c r="G26" i="1" s="1"/>
  <c r="G21" i="1"/>
  <c r="H21" i="1"/>
  <c r="H22" i="1"/>
  <c r="D42" i="1"/>
  <c r="F42" i="1"/>
  <c r="E42" i="1"/>
  <c r="G25" i="1" l="1"/>
  <c r="G38" i="1" s="1"/>
  <c r="G35" i="1"/>
  <c r="I22" i="1"/>
  <c r="J22" i="1" s="1"/>
  <c r="I21" i="1"/>
  <c r="G33" i="1"/>
  <c r="G6" i="1"/>
  <c r="H20" i="1"/>
  <c r="H26" i="1" s="1"/>
  <c r="F23" i="1"/>
  <c r="F16" i="1"/>
  <c r="G23" i="1"/>
  <c r="H35" i="1" l="1"/>
  <c r="H25" i="1"/>
  <c r="H38" i="1" s="1"/>
  <c r="H23" i="1"/>
  <c r="I23" i="1"/>
  <c r="I20" i="1"/>
  <c r="G8" i="1"/>
  <c r="H6" i="1"/>
  <c r="G7" i="1"/>
  <c r="G24" i="1" s="1"/>
  <c r="G34" i="1" s="1"/>
  <c r="H33" i="1"/>
  <c r="J21" i="1"/>
  <c r="J20" i="1" l="1"/>
  <c r="I26" i="1"/>
  <c r="I33" i="1"/>
  <c r="G36" i="1"/>
  <c r="I25" i="1"/>
  <c r="J25" i="1" s="1"/>
  <c r="I35" i="1"/>
  <c r="J35" i="1" s="1"/>
  <c r="H8" i="1"/>
  <c r="I6" i="1"/>
  <c r="H7" i="1"/>
  <c r="H24" i="1" s="1"/>
  <c r="H34" i="1" s="1"/>
  <c r="G9" i="1"/>
  <c r="G13" i="1" s="1"/>
  <c r="J23" i="1"/>
  <c r="J26" i="1" l="1"/>
  <c r="I38" i="1"/>
  <c r="J38" i="1" s="1"/>
  <c r="H36" i="1"/>
  <c r="J33" i="1"/>
  <c r="G15" i="1"/>
  <c r="G16" i="1" s="1"/>
  <c r="I8" i="1"/>
  <c r="J6" i="1"/>
  <c r="I7" i="1"/>
  <c r="I24" i="1" s="1"/>
  <c r="I34" i="1" s="1"/>
  <c r="H9" i="1"/>
  <c r="H13" i="1" s="1"/>
  <c r="I36" i="1" l="1"/>
  <c r="H15" i="1"/>
  <c r="H16" i="1" s="1"/>
  <c r="J8" i="1"/>
  <c r="J7" i="1"/>
  <c r="J24" i="1" s="1"/>
  <c r="J34" i="1" s="1"/>
  <c r="J36" i="1" s="1"/>
  <c r="I9" i="1"/>
  <c r="I13" i="1" s="1"/>
  <c r="I15" i="1" l="1"/>
  <c r="I16" i="1" s="1"/>
  <c r="J9" i="1"/>
  <c r="J13" i="1" s="1"/>
  <c r="J15" i="1" l="1"/>
  <c r="J16" i="1" s="1"/>
</calcChain>
</file>

<file path=xl/sharedStrings.xml><?xml version="1.0" encoding="utf-8"?>
<sst xmlns="http://schemas.openxmlformats.org/spreadsheetml/2006/main" count="33" uniqueCount="33">
  <si>
    <t>£ in millions</t>
  </si>
  <si>
    <t>Actuals</t>
  </si>
  <si>
    <t>Projections</t>
  </si>
  <si>
    <t>Income Statement</t>
  </si>
  <si>
    <t>Revenue</t>
  </si>
  <si>
    <t>COGS</t>
  </si>
  <si>
    <t>Operating Expenses</t>
  </si>
  <si>
    <t>Operating Profit</t>
  </si>
  <si>
    <t>Interest Income</t>
  </si>
  <si>
    <t>Interest Expense</t>
  </si>
  <si>
    <t>EBT</t>
  </si>
  <si>
    <t>Tax Expense</t>
  </si>
  <si>
    <t>Net Income</t>
  </si>
  <si>
    <t>Margins / Growth Rates</t>
  </si>
  <si>
    <t>Revenue Growth Rate</t>
  </si>
  <si>
    <t>GPM</t>
  </si>
  <si>
    <t>Operating Expenses as %of Revenue</t>
  </si>
  <si>
    <t>Tax Rate</t>
  </si>
  <si>
    <t>COGS Rate</t>
  </si>
  <si>
    <t>Depreciation in OPEX and COGS</t>
  </si>
  <si>
    <t>CapEx</t>
  </si>
  <si>
    <t>Amortization in OPEX and COGS</t>
  </si>
  <si>
    <t>Purchases of intangibles</t>
  </si>
  <si>
    <t>Balance Sheet</t>
  </si>
  <si>
    <t>Cash and Equivalents</t>
  </si>
  <si>
    <t>Accounts Receivables</t>
  </si>
  <si>
    <t>Inventory</t>
  </si>
  <si>
    <t>Prepaid Expenses and other WC  Assets</t>
  </si>
  <si>
    <t>Current Assets</t>
  </si>
  <si>
    <t>Property PLant and Equipment (PPE)</t>
  </si>
  <si>
    <t>Intangible Assets</t>
  </si>
  <si>
    <t>Non Current Assets</t>
  </si>
  <si>
    <t>Total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</si>
</sst>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;[Red]#,##0.0"/>
    <numFmt numFmtId="165" formatCode="0.0%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0"/>
      <name val="Calibri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1" applyNumberFormat="0" applyAlignment="0" applyProtection="0"/>
  </cellStyleXfs>
  <cellXfs count="12">
    <xf numFmtId="0" fontId="0" fillId="0" borderId="0" xfId="0"/>
    <xf numFmtId="164" fontId="0" fillId="0" borderId="0" xfId="1" applyNumberFormat="1" applyFont="1"/>
    <xf numFmtId="164" fontId="4" fillId="0" borderId="0" xfId="1" applyNumberFormat="1" applyFont="1"/>
    <xf numFmtId="164" fontId="2" fillId="0" borderId="0" xfId="1" applyNumberFormat="1" applyFont="1"/>
    <xf numFmtId="1" fontId="0" fillId="0" borderId="0" xfId="1" applyNumberFormat="1" applyFont="1"/>
    <xf numFmtId="164" fontId="4" fillId="0" borderId="2" xfId="1" applyNumberFormat="1" applyFont="1" applyBorder="1"/>
    <xf numFmtId="164" fontId="6" fillId="0" borderId="0" xfId="1" applyNumberFormat="1" applyFont="1"/>
    <xf numFmtId="165" fontId="0" fillId="0" borderId="0" xfId="1" applyNumberFormat="1" applyFont="1"/>
    <xf numFmtId="164" fontId="5" fillId="2" borderId="1" xfId="2" applyNumberFormat="1"/>
    <xf numFmtId="10" fontId="0" fillId="0" borderId="0" xfId="1" applyNumberFormat="1" applyFont="1"/>
    <xf numFmtId="164" fontId="3" fillId="0" borderId="0" xfId="1" applyNumberFormat="1" applyFont="1" applyAlignment="1">
      <alignment horizontal="center" vertical="top" indent="10"/>
    </xf>
    <xf numFmtId="164" fontId="3" fillId="0" borderId="0" xfId="1" applyNumberFormat="1" applyFont="1" applyAlignment="1">
      <alignment horizontal="center" indent="8"/>
    </xf>
  </cellXfs>
  <cellStyles count="3">
    <cellStyle name="Check Cell" xfId="2" builtinId="23"/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workbookViewId="0">
      <pane xSplit="2" ySplit="9" topLeftCell="C27" activePane="bottomRight" state="frozen"/>
      <selection pane="bottomRight" activeCell="D39" sqref="D39"/>
      <selection pane="bottomLeft"/>
      <selection pane="topRight"/>
    </sheetView>
  </sheetViews>
  <sheetFormatPr defaultRowHeight="15"/>
  <cols>
    <col min="1" max="2" width="9.140625" style="1"/>
    <col min="3" max="3" width="35.7109375" style="1" customWidth="1"/>
    <col min="4" max="10" width="9.5703125" style="1" bestFit="1" customWidth="1"/>
    <col min="11" max="16384" width="9.140625" style="1"/>
  </cols>
  <sheetData>
    <row r="1" spans="1:10">
      <c r="A1" s="1" t="s">
        <v>0</v>
      </c>
    </row>
    <row r="2" spans="1:10">
      <c r="D2" s="11" t="s">
        <v>1</v>
      </c>
      <c r="E2" s="11"/>
      <c r="F2" s="11"/>
      <c r="G2" s="10" t="s">
        <v>2</v>
      </c>
      <c r="H2" s="10"/>
      <c r="I2" s="10"/>
      <c r="J2" s="10"/>
    </row>
    <row r="3" spans="1:10" s="4" customFormat="1">
      <c r="D3" s="4">
        <v>2021</v>
      </c>
      <c r="E3" s="4">
        <v>2022</v>
      </c>
      <c r="F3" s="4">
        <v>2023</v>
      </c>
      <c r="G3" s="4">
        <v>2024</v>
      </c>
      <c r="H3" s="4">
        <v>2025</v>
      </c>
      <c r="I3" s="4">
        <v>2026</v>
      </c>
      <c r="J3" s="4">
        <v>2027</v>
      </c>
    </row>
    <row r="4" spans="1:10">
      <c r="C4" s="5" t="s">
        <v>3</v>
      </c>
    </row>
    <row r="5" spans="1:10">
      <c r="C5" s="2"/>
    </row>
    <row r="6" spans="1:10">
      <c r="C6" s="1" t="s">
        <v>4</v>
      </c>
      <c r="D6" s="1">
        <v>2000</v>
      </c>
      <c r="E6" s="1">
        <v>2200</v>
      </c>
      <c r="F6" s="1">
        <v>1200</v>
      </c>
      <c r="G6" s="1">
        <f>F6*(1+G20)</f>
        <v>987.27272727272725</v>
      </c>
      <c r="H6" s="1">
        <f>G6*(1+H20)</f>
        <v>675.38429752066111</v>
      </c>
      <c r="I6" s="1">
        <f>H6*(1+I20)</f>
        <v>508.84066960931625</v>
      </c>
      <c r="J6" s="1">
        <f>I6*(1+J20)</f>
        <v>365.72923128169606</v>
      </c>
    </row>
    <row r="7" spans="1:10">
      <c r="C7" s="1" t="s">
        <v>5</v>
      </c>
      <c r="D7" s="1">
        <v>-600</v>
      </c>
      <c r="E7" s="1">
        <v>-700</v>
      </c>
      <c r="F7" s="1">
        <v>-775</v>
      </c>
      <c r="G7" s="1">
        <f>-(1-G21)*G6</f>
        <v>-415.97589531680438</v>
      </c>
      <c r="H7" s="1">
        <f>-(1-H21)*H6</f>
        <v>-311.8820080975039</v>
      </c>
      <c r="I7" s="1">
        <f>-(1-I21)*I6</f>
        <v>-259.33170378180756</v>
      </c>
      <c r="J7" s="1">
        <f>-(1-J21)*J6</f>
        <v>-169.79283994553379</v>
      </c>
    </row>
    <row r="8" spans="1:10">
      <c r="C8" s="1" t="s">
        <v>6</v>
      </c>
      <c r="D8" s="1">
        <v>-250</v>
      </c>
      <c r="E8" s="1">
        <v>-300</v>
      </c>
      <c r="F8" s="1">
        <v>-321</v>
      </c>
      <c r="G8" s="1">
        <f>-G6*G22</f>
        <v>-174.04421487603304</v>
      </c>
      <c r="H8" s="1">
        <f>-H6*H22</f>
        <v>-130.60840783871774</v>
      </c>
      <c r="I8" s="1">
        <f>-I6*I22</f>
        <v>-108.0729610739248</v>
      </c>
      <c r="J8" s="1">
        <f>-J6*J22</f>
        <v>-70.959064573226698</v>
      </c>
    </row>
    <row r="9" spans="1:10">
      <c r="C9" s="3" t="s">
        <v>7</v>
      </c>
      <c r="D9" s="3">
        <f>SUM(D6,D7,D8)</f>
        <v>1150</v>
      </c>
      <c r="E9" s="3">
        <f t="shared" ref="E9:F9" si="0">SUM(E6,E7,E8)</f>
        <v>1200</v>
      </c>
      <c r="F9" s="3">
        <f t="shared" si="0"/>
        <v>104</v>
      </c>
      <c r="G9" s="3">
        <f t="shared" ref="G9" si="1">SUM(G6,G7,G8)</f>
        <v>397.25261707988989</v>
      </c>
      <c r="H9" s="3">
        <f t="shared" ref="H9" si="2">SUM(H6,H7,H8)</f>
        <v>232.89388158443947</v>
      </c>
      <c r="I9" s="3">
        <f t="shared" ref="I9" si="3">SUM(I6,I7,I8)</f>
        <v>141.43600475358389</v>
      </c>
      <c r="J9" s="3">
        <f t="shared" ref="J9" si="4">SUM(J6,J7,J8)</f>
        <v>124.97732676293558</v>
      </c>
    </row>
    <row r="11" spans="1:10">
      <c r="C11" s="1" t="s">
        <v>8</v>
      </c>
      <c r="D11" s="1">
        <v>5</v>
      </c>
      <c r="E11" s="1">
        <v>6</v>
      </c>
      <c r="F11" s="1">
        <v>7</v>
      </c>
      <c r="G11" s="8"/>
      <c r="H11" s="8"/>
      <c r="I11" s="8"/>
      <c r="J11" s="8"/>
    </row>
    <row r="12" spans="1:10">
      <c r="C12" s="1" t="s">
        <v>9</v>
      </c>
      <c r="D12" s="1">
        <f>-13</f>
        <v>-13</v>
      </c>
      <c r="E12" s="1">
        <f>-12.5</f>
        <v>-12.5</v>
      </c>
      <c r="F12" s="1">
        <f>-15</f>
        <v>-15</v>
      </c>
      <c r="G12" s="8"/>
      <c r="H12" s="8"/>
      <c r="I12" s="8"/>
      <c r="J12" s="8"/>
    </row>
    <row r="13" spans="1:10">
      <c r="C13" s="3" t="s">
        <v>10</v>
      </c>
      <c r="D13" s="3">
        <f>D9+D11+D12</f>
        <v>1142</v>
      </c>
      <c r="E13" s="3">
        <f t="shared" ref="E13:J13" si="5">E9+E11+E12</f>
        <v>1193.5</v>
      </c>
      <c r="F13" s="3">
        <f t="shared" si="5"/>
        <v>96</v>
      </c>
      <c r="G13" s="3">
        <f t="shared" si="5"/>
        <v>397.25261707988989</v>
      </c>
      <c r="H13" s="3">
        <f t="shared" si="5"/>
        <v>232.89388158443947</v>
      </c>
      <c r="I13" s="3">
        <f t="shared" si="5"/>
        <v>141.43600475358389</v>
      </c>
      <c r="J13" s="3">
        <f t="shared" si="5"/>
        <v>124.97732676293558</v>
      </c>
    </row>
    <row r="15" spans="1:10">
      <c r="C15" s="1" t="s">
        <v>11</v>
      </c>
      <c r="D15" s="1">
        <v>-70</v>
      </c>
      <c r="E15" s="1">
        <v>-80</v>
      </c>
      <c r="F15" s="1">
        <v>-78</v>
      </c>
      <c r="G15" s="1">
        <f>-(G23*G13)</f>
        <v>-124.58182602237284</v>
      </c>
      <c r="H15" s="1">
        <f>-(H23*H13)</f>
        <v>-92.624871272728882</v>
      </c>
      <c r="I15" s="1">
        <f>-(I23*I13)</f>
        <v>-71.841067633893019</v>
      </c>
      <c r="J15" s="1">
        <f>-(J23*J13)</f>
        <v>-50.793359814998659</v>
      </c>
    </row>
    <row r="16" spans="1:10">
      <c r="C16" s="3" t="s">
        <v>12</v>
      </c>
      <c r="D16" s="1">
        <f>D13+D15</f>
        <v>1072</v>
      </c>
      <c r="E16" s="1">
        <f t="shared" ref="E16:J16" si="6">E13+E15</f>
        <v>1113.5</v>
      </c>
      <c r="F16" s="1">
        <f t="shared" si="6"/>
        <v>18</v>
      </c>
      <c r="G16" s="1">
        <f t="shared" si="6"/>
        <v>272.67079105751702</v>
      </c>
      <c r="H16" s="1">
        <f t="shared" si="6"/>
        <v>140.26901031171059</v>
      </c>
      <c r="I16" s="1">
        <f t="shared" si="6"/>
        <v>69.594937119690869</v>
      </c>
      <c r="J16" s="1">
        <f t="shared" si="6"/>
        <v>74.183966947936909</v>
      </c>
    </row>
    <row r="19" spans="3:10">
      <c r="C19" s="6" t="s">
        <v>13</v>
      </c>
    </row>
    <row r="20" spans="3:10">
      <c r="C20" s="1" t="s">
        <v>14</v>
      </c>
      <c r="E20" s="7">
        <f>E6/D6-1</f>
        <v>0.10000000000000009</v>
      </c>
      <c r="F20" s="7">
        <f>F6/E6-1</f>
        <v>-0.45454545454545459</v>
      </c>
      <c r="G20" s="7">
        <f>AVERAGE(E20:F20)</f>
        <v>-0.17727272727272725</v>
      </c>
      <c r="H20" s="7">
        <f t="shared" ref="H20:J20" si="7">AVERAGE(F20:G20)</f>
        <v>-0.31590909090909092</v>
      </c>
      <c r="I20" s="7">
        <f t="shared" si="7"/>
        <v>-0.24659090909090908</v>
      </c>
      <c r="J20" s="7">
        <f t="shared" si="7"/>
        <v>-0.28125</v>
      </c>
    </row>
    <row r="21" spans="3:10">
      <c r="C21" s="1" t="s">
        <v>15</v>
      </c>
      <c r="D21" s="7">
        <f t="shared" ref="D21:F21" si="8">1+D7/D6</f>
        <v>0.7</v>
      </c>
      <c r="E21" s="7">
        <f t="shared" si="8"/>
        <v>0.68181818181818188</v>
      </c>
      <c r="F21" s="7">
        <f>1+F7/F6</f>
        <v>0.35416666666666663</v>
      </c>
      <c r="G21" s="7">
        <f>AVERAGE(D21:F21)</f>
        <v>0.57866161616161615</v>
      </c>
      <c r="H21" s="7">
        <f t="shared" ref="H21:J21" si="9">AVERAGE(E21:G21)</f>
        <v>0.53821548821548826</v>
      </c>
      <c r="I21" s="7">
        <f t="shared" si="9"/>
        <v>0.49034792368125696</v>
      </c>
      <c r="J21" s="7">
        <f t="shared" si="9"/>
        <v>0.53574167601945377</v>
      </c>
    </row>
    <row r="22" spans="3:10">
      <c r="C22" s="1" t="s">
        <v>16</v>
      </c>
      <c r="D22" s="7">
        <f>-D8/D6</f>
        <v>0.125</v>
      </c>
      <c r="E22" s="7">
        <f t="shared" ref="E22:J22" si="10">-E8/E6</f>
        <v>0.13636363636363635</v>
      </c>
      <c r="F22" s="7">
        <f t="shared" si="10"/>
        <v>0.26750000000000002</v>
      </c>
      <c r="G22" s="7">
        <f t="shared" ref="G22:G23" si="11">AVERAGE(D22:F22)</f>
        <v>0.17628787878787877</v>
      </c>
      <c r="H22" s="7">
        <f t="shared" ref="H22:H23" si="12">AVERAGE(E22:G22)</f>
        <v>0.19338383838383835</v>
      </c>
      <c r="I22" s="7">
        <f t="shared" ref="I22:I23" si="13">AVERAGE(F22:H22)</f>
        <v>0.21239057239057238</v>
      </c>
      <c r="J22" s="7">
        <f t="shared" ref="J22:J23" si="14">AVERAGE(G22:I22)</f>
        <v>0.19402076318742981</v>
      </c>
    </row>
    <row r="23" spans="3:10">
      <c r="C23" s="1" t="s">
        <v>17</v>
      </c>
      <c r="D23" s="7">
        <f>-(D15/D13)</f>
        <v>6.1295971978984239E-2</v>
      </c>
      <c r="E23" s="7">
        <f t="shared" ref="E23:F23" si="15">-(E15/E13)</f>
        <v>6.7029744449099288E-2</v>
      </c>
      <c r="F23" s="7">
        <f t="shared" si="15"/>
        <v>0.8125</v>
      </c>
      <c r="G23" s="7">
        <f t="shared" si="11"/>
        <v>0.3136085721426945</v>
      </c>
      <c r="H23" s="7">
        <f t="shared" si="12"/>
        <v>0.39771277219726459</v>
      </c>
      <c r="I23" s="7">
        <f t="shared" si="13"/>
        <v>0.50794044811331973</v>
      </c>
      <c r="J23" s="7">
        <f t="shared" si="14"/>
        <v>0.40642059748442633</v>
      </c>
    </row>
    <row r="24" spans="3:10">
      <c r="C24" s="1" t="s">
        <v>18</v>
      </c>
      <c r="G24" s="9">
        <f>G7/F7-1</f>
        <v>-0.46325690926863949</v>
      </c>
      <c r="H24" s="9">
        <f t="shared" ref="H24:J24" si="16">H7/G7-1</f>
        <v>-0.25024019033608502</v>
      </c>
      <c r="I24" s="9">
        <f t="shared" si="16"/>
        <v>-0.16849418354157675</v>
      </c>
      <c r="J24" s="9">
        <f t="shared" si="16"/>
        <v>-0.34526771131542244</v>
      </c>
    </row>
    <row r="25" spans="3:10">
      <c r="C25" s="1" t="s">
        <v>19</v>
      </c>
      <c r="D25" s="1">
        <v>25</v>
      </c>
      <c r="E25" s="1">
        <v>30</v>
      </c>
      <c r="F25" s="1">
        <v>35</v>
      </c>
      <c r="G25" s="1">
        <f>F25*(1+G20)</f>
        <v>28.795454545454547</v>
      </c>
      <c r="H25" s="1">
        <f t="shared" ref="H25:J25" si="17">G25*(1+H20)</f>
        <v>19.69870867768595</v>
      </c>
      <c r="I25" s="1">
        <f t="shared" si="17"/>
        <v>14.841186196938391</v>
      </c>
      <c r="J25" s="1">
        <f t="shared" si="17"/>
        <v>10.66710257904947</v>
      </c>
    </row>
    <row r="26" spans="3:10">
      <c r="C26" s="1" t="s">
        <v>20</v>
      </c>
      <c r="D26" s="1">
        <v>-35</v>
      </c>
      <c r="E26" s="1">
        <v>-45</v>
      </c>
      <c r="F26" s="1">
        <v>-67</v>
      </c>
      <c r="G26" s="1">
        <f>F26*(1+G20)</f>
        <v>-55.122727272727275</v>
      </c>
      <c r="H26" s="1">
        <f t="shared" ref="H26:J26" si="18">G26*(1+H20)</f>
        <v>-37.708956611570251</v>
      </c>
      <c r="I26" s="1">
        <f t="shared" si="18"/>
        <v>-28.410270719853497</v>
      </c>
      <c r="J26" s="1">
        <f t="shared" si="18"/>
        <v>-20.419882079894702</v>
      </c>
    </row>
    <row r="27" spans="3:10">
      <c r="C27" s="1" t="s">
        <v>21</v>
      </c>
      <c r="D27" s="1">
        <v>-10</v>
      </c>
      <c r="E27" s="1">
        <v>-13</v>
      </c>
      <c r="F27" s="1">
        <v>-14</v>
      </c>
      <c r="G27" s="1">
        <f>F27*(1+G20)</f>
        <v>-11.518181818181819</v>
      </c>
      <c r="H27" s="1">
        <f t="shared" ref="H27:J27" si="19">G27*(1+H20)</f>
        <v>-7.8794834710743809</v>
      </c>
      <c r="I27" s="1">
        <f t="shared" si="19"/>
        <v>-5.9364744787753576</v>
      </c>
      <c r="J27" s="1">
        <f t="shared" si="19"/>
        <v>-4.266841031619788</v>
      </c>
    </row>
    <row r="28" spans="3:10">
      <c r="C28" s="1" t="s">
        <v>22</v>
      </c>
      <c r="D28" s="1">
        <v>-16</v>
      </c>
      <c r="E28" s="1">
        <v>-18</v>
      </c>
      <c r="F28" s="1">
        <v>-21</v>
      </c>
      <c r="G28" s="1">
        <f>F28*(1+G20)</f>
        <v>-17.277272727272727</v>
      </c>
      <c r="H28" s="1">
        <f t="shared" ref="H28:J28" si="20">G28*(1+H20)</f>
        <v>-11.81922520661157</v>
      </c>
      <c r="I28" s="1">
        <f t="shared" si="20"/>
        <v>-8.9047117181630355</v>
      </c>
      <c r="J28" s="1">
        <f t="shared" si="20"/>
        <v>-6.4002615474296816</v>
      </c>
    </row>
    <row r="30" spans="3:10">
      <c r="C30" s="2" t="s">
        <v>23</v>
      </c>
    </row>
    <row r="31" spans="3:10">
      <c r="C31" s="2"/>
    </row>
    <row r="32" spans="3:10">
      <c r="C32" s="1" t="s">
        <v>24</v>
      </c>
      <c r="D32" s="1">
        <v>286</v>
      </c>
      <c r="E32" s="1">
        <v>296</v>
      </c>
      <c r="F32" s="1">
        <v>306</v>
      </c>
      <c r="G32" s="8"/>
      <c r="H32" s="8"/>
      <c r="I32" s="8"/>
      <c r="J32" s="8"/>
    </row>
    <row r="33" spans="3:10">
      <c r="C33" s="1" t="s">
        <v>25</v>
      </c>
      <c r="D33" s="1">
        <v>135</v>
      </c>
      <c r="E33" s="1">
        <v>145</v>
      </c>
      <c r="F33" s="1">
        <v>154</v>
      </c>
      <c r="G33" s="1">
        <f>F33*(1+G20)</f>
        <v>126.7</v>
      </c>
      <c r="H33" s="1">
        <f>G33*(1+H20)</f>
        <v>86.67431818181818</v>
      </c>
      <c r="I33" s="1">
        <f>H33*(1+I20)</f>
        <v>65.301219266528918</v>
      </c>
      <c r="J33" s="1">
        <f>I33*(1+J20)</f>
        <v>46.935251347817662</v>
      </c>
    </row>
    <row r="34" spans="3:10">
      <c r="C34" s="1" t="s">
        <v>26</v>
      </c>
      <c r="D34" s="1">
        <v>265</v>
      </c>
      <c r="E34" s="1">
        <v>297</v>
      </c>
      <c r="F34" s="1">
        <v>345</v>
      </c>
      <c r="G34" s="1">
        <f>F34*(1+G24)</f>
        <v>185.17636630231937</v>
      </c>
      <c r="H34" s="1">
        <f>G34*(1+H24)</f>
        <v>138.83779715308236</v>
      </c>
      <c r="I34" s="1">
        <f>H34*(1+I24)</f>
        <v>115.4444358770627</v>
      </c>
      <c r="J34" s="1">
        <f>I34*(1+J24)</f>
        <v>75.585199717689221</v>
      </c>
    </row>
    <row r="35" spans="3:10">
      <c r="C35" s="1" t="s">
        <v>27</v>
      </c>
      <c r="D35" s="1">
        <v>39</v>
      </c>
      <c r="E35" s="1">
        <v>41</v>
      </c>
      <c r="F35" s="1">
        <v>45</v>
      </c>
      <c r="G35" s="1">
        <f>F35*(1+G20)</f>
        <v>37.022727272727273</v>
      </c>
      <c r="H35" s="1">
        <f>G35*(1+H20)</f>
        <v>25.326911157024792</v>
      </c>
      <c r="I35" s="1">
        <f>H35*(1+I20)</f>
        <v>19.081525110349361</v>
      </c>
      <c r="J35" s="1">
        <f>I35*(1+J20)</f>
        <v>13.714846173063602</v>
      </c>
    </row>
    <row r="36" spans="3:10">
      <c r="C36" s="3" t="s">
        <v>28</v>
      </c>
      <c r="D36" s="3">
        <f>SUM(D32:D35)</f>
        <v>725</v>
      </c>
      <c r="E36" s="3">
        <f t="shared" ref="E36:J36" si="21">SUM(E32:E35)</f>
        <v>779</v>
      </c>
      <c r="F36" s="3">
        <f t="shared" si="21"/>
        <v>850</v>
      </c>
      <c r="G36" s="3">
        <f t="shared" si="21"/>
        <v>348.89909357504661</v>
      </c>
      <c r="H36" s="3">
        <f t="shared" si="21"/>
        <v>250.83902649192535</v>
      </c>
      <c r="I36" s="3">
        <f t="shared" si="21"/>
        <v>199.82718025394098</v>
      </c>
      <c r="J36" s="3">
        <f t="shared" si="21"/>
        <v>136.23529723857047</v>
      </c>
    </row>
    <row r="37" spans="3:10">
      <c r="C37" s="3"/>
    </row>
    <row r="38" spans="3:10">
      <c r="C38" s="1" t="s">
        <v>29</v>
      </c>
      <c r="D38" s="1">
        <v>210</v>
      </c>
      <c r="E38" s="1">
        <v>243</v>
      </c>
      <c r="F38" s="1">
        <v>265</v>
      </c>
      <c r="G38" s="1">
        <f>F38-G26+G25</f>
        <v>348.91818181818184</v>
      </c>
      <c r="H38" s="1">
        <f>G38-H26+H25</f>
        <v>406.32584710743805</v>
      </c>
      <c r="I38" s="1">
        <f>H38-I26+I25</f>
        <v>449.57730402422993</v>
      </c>
      <c r="J38" s="1">
        <f>I38-J26+J25</f>
        <v>480.66428868317411</v>
      </c>
    </row>
    <row r="39" spans="3:10">
      <c r="C39" s="1" t="s">
        <v>30</v>
      </c>
      <c r="D39" s="1">
        <v>47</v>
      </c>
      <c r="E39" s="1">
        <v>56</v>
      </c>
      <c r="F39" s="1">
        <v>67</v>
      </c>
      <c r="G39" s="1">
        <f>F39-G28+G27</f>
        <v>72.759090909090915</v>
      </c>
      <c r="H39" s="1">
        <f t="shared" ref="H39:J39" si="22">G39-H28+H27</f>
        <v>76.698832644628098</v>
      </c>
      <c r="I39" s="1">
        <f t="shared" si="22"/>
        <v>79.667069884015774</v>
      </c>
      <c r="J39" s="1">
        <f t="shared" si="22"/>
        <v>81.800490399825662</v>
      </c>
    </row>
    <row r="40" spans="3:10">
      <c r="C40" s="3" t="s">
        <v>31</v>
      </c>
      <c r="D40" s="3">
        <f>SUM(D38:D39)</f>
        <v>257</v>
      </c>
      <c r="E40" s="3">
        <f t="shared" ref="E40:J40" si="23">SUM(E38:E39)</f>
        <v>299</v>
      </c>
      <c r="F40" s="3">
        <f t="shared" si="23"/>
        <v>332</v>
      </c>
      <c r="G40" s="3">
        <f t="shared" si="23"/>
        <v>421.67727272727274</v>
      </c>
      <c r="H40" s="3">
        <f t="shared" si="23"/>
        <v>483.02467975206616</v>
      </c>
      <c r="I40" s="3">
        <f t="shared" si="23"/>
        <v>529.24437390824573</v>
      </c>
      <c r="J40" s="3">
        <f t="shared" si="23"/>
        <v>562.46477908299971</v>
      </c>
    </row>
    <row r="42" spans="3:10">
      <c r="C42" s="3" t="s">
        <v>32</v>
      </c>
      <c r="D42" s="3">
        <f>D40+D36</f>
        <v>982</v>
      </c>
      <c r="E42" s="3">
        <f t="shared" ref="E42:J42" si="24">E40+E36</f>
        <v>1078</v>
      </c>
      <c r="F42" s="3">
        <f t="shared" si="24"/>
        <v>1182</v>
      </c>
      <c r="G42" s="3">
        <f t="shared" si="24"/>
        <v>770.57636630231934</v>
      </c>
      <c r="H42" s="3">
        <f t="shared" si="24"/>
        <v>733.86370624399149</v>
      </c>
      <c r="I42" s="3">
        <f t="shared" si="24"/>
        <v>729.07155416218666</v>
      </c>
      <c r="J42" s="3">
        <f t="shared" si="24"/>
        <v>698.70007632157012</v>
      </c>
    </row>
    <row r="43" spans="3:10">
      <c r="C43" s="3"/>
    </row>
  </sheetData>
  <mergeCells count="2">
    <mergeCell ref="G2:J2"/>
    <mergeCell ref="D2:F2"/>
  </mergeCells>
  <conditionalFormatting sqref="A1:XFD1048576">
    <cfRule type="cellIs" dxfId="1" priority="3" operator="lessThan">
      <formula>0</formula>
    </cfRule>
  </conditionalFormatting>
  <conditionalFormatting sqref="D1:J16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2024-08-16T18:23:59Z</dcterms:created>
  <dcterms:modified xsi:type="dcterms:W3CDTF">2024-08-17T23:28:36Z</dcterms:modified>
  <cp:category/>
  <cp:contentStatus/>
</cp:coreProperties>
</file>