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feak\Downloads\"/>
    </mc:Choice>
  </mc:AlternateContent>
  <xr:revisionPtr revIDLastSave="0" documentId="8_{867F33BA-2B15-40DD-A3A7-8831CB1C55CC}" xr6:coauthVersionLast="47" xr6:coauthVersionMax="47" xr10:uidLastSave="{00000000-0000-0000-0000-000000000000}"/>
  <bookViews>
    <workbookView xWindow="-120" yWindow="-120" windowWidth="24240" windowHeight="13020" tabRatio="586" activeTab="1" xr2:uid="{F2C91588-953B-43D5-9A83-97246809F215}"/>
  </bookViews>
  <sheets>
    <sheet name="data" sheetId="3" r:id="rId1"/>
    <sheet name="OVERVIEW" sheetId="1" r:id="rId2"/>
    <sheet name="HELPER" sheetId="4" r:id="rId3"/>
  </sheets>
  <definedNames>
    <definedName name="ExternalData_1" localSheetId="0" hidden="1">data!$A$1:$D$11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N4" i="1"/>
  <c r="N5" i="1"/>
  <c r="N6" i="1"/>
  <c r="N7" i="1"/>
  <c r="N8" i="1"/>
  <c r="N9" i="1"/>
  <c r="N10" i="1"/>
  <c r="N11" i="1"/>
  <c r="N12" i="1"/>
  <c r="N3" i="1"/>
  <c r="I4" i="1"/>
  <c r="J4" i="1" s="1"/>
  <c r="L4" i="1" s="1"/>
  <c r="M4" i="1" s="1"/>
  <c r="I5" i="1"/>
  <c r="J5" i="1" s="1"/>
  <c r="I6" i="1"/>
  <c r="J6" i="1" s="1"/>
  <c r="L6" i="1" s="1"/>
  <c r="M6" i="1" s="1"/>
  <c r="I7" i="1"/>
  <c r="J7" i="1" s="1"/>
  <c r="L7" i="1" s="1"/>
  <c r="M7" i="1" s="1"/>
  <c r="I8" i="1"/>
  <c r="J8" i="1" s="1"/>
  <c r="L8" i="1" s="1"/>
  <c r="M8" i="1" s="1"/>
  <c r="I9" i="1"/>
  <c r="J9" i="1" s="1"/>
  <c r="L9" i="1" s="1"/>
  <c r="M9" i="1" s="1"/>
  <c r="I10" i="1"/>
  <c r="J10" i="1" s="1"/>
  <c r="L10" i="1" s="1"/>
  <c r="M10" i="1" s="1"/>
  <c r="I11" i="1"/>
  <c r="J11" i="1" s="1"/>
  <c r="L11" i="1" s="1"/>
  <c r="M11" i="1" s="1"/>
  <c r="I12" i="1"/>
  <c r="J12" i="1" s="1"/>
  <c r="L12" i="1" s="1"/>
  <c r="M12" i="1" s="1"/>
  <c r="I3" i="1"/>
  <c r="J3" i="1" s="1"/>
  <c r="L3" i="1" s="1"/>
  <c r="M3" i="1" s="1"/>
  <c r="H4" i="1"/>
  <c r="H6" i="1"/>
  <c r="H7" i="1"/>
  <c r="H8" i="1"/>
  <c r="H9" i="1"/>
  <c r="H10" i="1"/>
  <c r="H11" i="1"/>
  <c r="H12" i="1"/>
  <c r="H3" i="1"/>
  <c r="F3" i="3"/>
  <c r="E4" i="1" s="1"/>
  <c r="F4" i="3"/>
  <c r="E5" i="1" s="1"/>
  <c r="F5" i="3"/>
  <c r="E6" i="1" s="1"/>
  <c r="F6" i="3"/>
  <c r="E7" i="1" s="1"/>
  <c r="F7" i="3"/>
  <c r="E8" i="1" s="1"/>
  <c r="F8" i="3"/>
  <c r="E9" i="1" s="1"/>
  <c r="F9" i="3"/>
  <c r="E10" i="1" s="1"/>
  <c r="F10" i="3"/>
  <c r="E11" i="1" s="1"/>
  <c r="F11" i="3"/>
  <c r="E12" i="1" s="1"/>
  <c r="F2" i="3"/>
  <c r="E3" i="1" s="1"/>
  <c r="B4" i="1"/>
  <c r="B5" i="1"/>
  <c r="B6" i="1"/>
  <c r="B7" i="1"/>
  <c r="B8" i="1"/>
  <c r="B9" i="1"/>
  <c r="B10" i="1"/>
  <c r="B11" i="1"/>
  <c r="B12" i="1"/>
  <c r="B3" i="1"/>
  <c r="B3" i="4" l="1"/>
  <c r="N13" i="1"/>
  <c r="L5" i="1"/>
  <c r="M5" i="1" s="1"/>
  <c r="O10" i="1"/>
  <c r="O6" i="1"/>
  <c r="O9" i="1"/>
  <c r="O5" i="1"/>
  <c r="O12" i="1"/>
  <c r="O8" i="1"/>
  <c r="O4" i="1"/>
  <c r="O11" i="1"/>
  <c r="O7" i="1"/>
  <c r="O3" i="1"/>
  <c r="H13" i="1"/>
  <c r="J13" i="1"/>
  <c r="K3" i="1" s="1"/>
  <c r="L13" i="1" l="1"/>
  <c r="K8" i="1"/>
  <c r="K11" i="1"/>
  <c r="K12" i="1"/>
  <c r="F8" i="4" s="1"/>
  <c r="K4" i="1"/>
  <c r="K6" i="1"/>
  <c r="F5" i="4" s="1"/>
  <c r="K9" i="1"/>
  <c r="F2" i="4" s="1"/>
  <c r="K5" i="1"/>
  <c r="F4" i="4" s="1"/>
  <c r="K10" i="1"/>
  <c r="K7" i="1"/>
  <c r="F6" i="4" s="1"/>
  <c r="B2" i="4" l="1"/>
  <c r="F7" i="4"/>
  <c r="B4" i="4"/>
  <c r="F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7B75D-9877-4CAE-B2A0-5385FAD0B379}" keepAlive="1" name="Query - Errors in STOCKS" description="Connection to the 'Errors in STOCKS' query in the workbook." type="5" refreshedVersion="0" background="1">
    <dbPr connection="Provider=Microsoft.Mashup.OleDb.1;Data Source=$Workbook$;Location=&quot;Errors in STOCKS&quot;;Extended Properties=&quot;&quot;" command="SELECT * FROM [Errors in STOCKS]"/>
  </connection>
  <connection id="2" xr16:uid="{FB7A9447-9E5D-469E-B5F6-82F269FEADFC}" keepAlive="1" interval="1" name="Query - STOCKS" description="Connection to the 'STOCKS' query in the workbook." type="5" refreshedVersion="8" background="1" refreshOnLoa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<sst xmlns="http://schemas.openxmlformats.org/spreadsheetml/2006/main" count="78" uniqueCount="53">
  <si>
    <t>Column1</t>
  </si>
  <si>
    <t>Price</t>
  </si>
  <si>
    <t>Price Change</t>
  </si>
  <si>
    <t>Market Cap</t>
  </si>
  <si>
    <t>JPM</t>
  </si>
  <si>
    <t>TSLA</t>
  </si>
  <si>
    <t>NVDA</t>
  </si>
  <si>
    <t>GOOGL</t>
  </si>
  <si>
    <t>AAPL</t>
  </si>
  <si>
    <t>MA</t>
  </si>
  <si>
    <t>CLOV</t>
  </si>
  <si>
    <t>TM</t>
  </si>
  <si>
    <t>KO</t>
  </si>
  <si>
    <t>SYMBOL</t>
  </si>
  <si>
    <t>NAME</t>
  </si>
  <si>
    <t>SECTOR</t>
  </si>
  <si>
    <t>CAP SIZE</t>
  </si>
  <si>
    <t># OF SHARES</t>
  </si>
  <si>
    <t>PRICE PAID PER SHARE</t>
  </si>
  <si>
    <t>AMOUNT PAID</t>
  </si>
  <si>
    <t>CURRENT PRICE</t>
  </si>
  <si>
    <t>TOTAL VALUE</t>
  </si>
  <si>
    <t>ALLOCATION</t>
  </si>
  <si>
    <t>TOTAL GAIN/LOSS £</t>
  </si>
  <si>
    <t>TOTAL GAIN/LOSS%</t>
  </si>
  <si>
    <t>1 DAY RETURN £</t>
  </si>
  <si>
    <t>1 DAY RETURN%</t>
  </si>
  <si>
    <t>JPMorgan Chase &amp; Co.</t>
  </si>
  <si>
    <t>Financial Services</t>
  </si>
  <si>
    <t>Energy</t>
  </si>
  <si>
    <t>Technology</t>
  </si>
  <si>
    <t>Communication Services</t>
  </si>
  <si>
    <t>Mastercard Incorporated</t>
  </si>
  <si>
    <t>Clover Health Investments</t>
  </si>
  <si>
    <t>Healthcare</t>
  </si>
  <si>
    <t>Toyota Motor Corporation </t>
  </si>
  <si>
    <t>The Coca-Cola Company </t>
  </si>
  <si>
    <t>Apple</t>
  </si>
  <si>
    <t>Google</t>
  </si>
  <si>
    <t>Nvidia</t>
  </si>
  <si>
    <t>British Petroleoum</t>
  </si>
  <si>
    <t>Tesla</t>
  </si>
  <si>
    <t>Consumer Cyclical</t>
  </si>
  <si>
    <t>Consumer Defensive</t>
  </si>
  <si>
    <t>Market Cap in billions</t>
  </si>
  <si>
    <t xml:space="preserve"> 
BP</t>
  </si>
  <si>
    <t>TOTAL</t>
  </si>
  <si>
    <t>Cap Size</t>
  </si>
  <si>
    <t>Small</t>
  </si>
  <si>
    <t>Mid</t>
  </si>
  <si>
    <t>Large</t>
  </si>
  <si>
    <t>Allocation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</si>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</sst>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5" formatCode="_-* #,##0_-;\-* #,##0_-;_-* &quot;-&quot;??_-;_-@_-"/>
    <numFmt numFmtId="166" formatCode="_-[$£-809]* #,##0.0_-;\-[$£-809]* #,##0.0_-;_-[$£-809]* &quot;-&quot;??_-;_-@_-"/>
    <numFmt numFmtId="167" formatCode="0.0%"/>
    <numFmt numFmtId="168" formatCode="[$£-809]#,##0.00;[Red][$£-809]#,##0.00"/>
    <numFmt numFmtId="169" formatCode="[$£-809]#,##0.00;[Red]\-[$£-809]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masis MT Pro"/>
      <family val="1"/>
    </font>
    <font>
      <b/>
      <sz val="11"/>
      <color theme="1"/>
      <name val="Amasis MT Pro"/>
      <family val="1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44" fontId="0" fillId="0" borderId="0" xfId="2" applyFont="1"/>
    <xf numFmtId="165" fontId="0" fillId="0" borderId="0" xfId="1" applyNumberFormat="1" applyFont="1"/>
    <xf numFmtId="165" fontId="0" fillId="3" borderId="0" xfId="1" applyNumberFormat="1" applyFont="1" applyFill="1"/>
    <xf numFmtId="165" fontId="5" fillId="3" borderId="0" xfId="1" applyNumberFormat="1" applyFont="1" applyFill="1"/>
    <xf numFmtId="165" fontId="4" fillId="3" borderId="0" xfId="1" applyNumberFormat="1" applyFont="1" applyFill="1"/>
    <xf numFmtId="165" fontId="6" fillId="3" borderId="0" xfId="1" applyNumberFormat="1" applyFont="1" applyFill="1"/>
    <xf numFmtId="44" fontId="0" fillId="3" borderId="0" xfId="2" applyFont="1" applyFill="1"/>
    <xf numFmtId="165" fontId="4" fillId="4" borderId="0" xfId="1" applyNumberFormat="1" applyFont="1" applyFill="1"/>
    <xf numFmtId="164" fontId="0" fillId="4" borderId="0" xfId="1" applyNumberFormat="1" applyFont="1" applyFill="1"/>
    <xf numFmtId="166" fontId="0" fillId="4" borderId="0" xfId="1" applyNumberFormat="1" applyFont="1" applyFill="1"/>
    <xf numFmtId="167" fontId="0" fillId="4" borderId="0" xfId="3" applyNumberFormat="1" applyFont="1" applyFill="1"/>
    <xf numFmtId="165" fontId="3" fillId="2" borderId="1" xfId="4" applyNumberFormat="1" applyBorder="1"/>
    <xf numFmtId="168" fontId="0" fillId="4" borderId="0" xfId="1" applyNumberFormat="1" applyFont="1" applyFill="1"/>
    <xf numFmtId="9" fontId="0" fillId="4" borderId="0" xfId="3" applyFont="1" applyFill="1"/>
    <xf numFmtId="10" fontId="0" fillId="4" borderId="0" xfId="3" applyNumberFormat="1" applyFont="1" applyFill="1"/>
    <xf numFmtId="165" fontId="0" fillId="5" borderId="3" xfId="1" applyNumberFormat="1" applyFont="1" applyFill="1" applyBorder="1"/>
    <xf numFmtId="44" fontId="0" fillId="5" borderId="3" xfId="2" applyFont="1" applyFill="1" applyBorder="1"/>
    <xf numFmtId="164" fontId="2" fillId="5" borderId="3" xfId="1" applyNumberFormat="1" applyFont="1" applyFill="1" applyBorder="1"/>
    <xf numFmtId="169" fontId="0" fillId="5" borderId="3" xfId="1" applyNumberFormat="1" applyFont="1" applyFill="1" applyBorder="1"/>
    <xf numFmtId="164" fontId="0" fillId="5" borderId="3" xfId="1" applyNumberFormat="1" applyFont="1" applyFill="1" applyBorder="1"/>
    <xf numFmtId="165" fontId="0" fillId="5" borderId="4" xfId="1" applyNumberFormat="1" applyFont="1" applyFill="1" applyBorder="1"/>
    <xf numFmtId="165" fontId="2" fillId="5" borderId="2" xfId="1" applyNumberFormat="1" applyFont="1" applyFill="1" applyBorder="1"/>
    <xf numFmtId="10" fontId="0" fillId="0" borderId="0" xfId="3" applyNumberFormat="1" applyFont="1"/>
  </cellXfs>
  <cellStyles count="5">
    <cellStyle name="Accent5" xfId="4" builtinId="45"/>
    <cellStyle name="Comma" xfId="1" builtinId="3"/>
    <cellStyle name="Currency" xfId="2" builtinId="4"/>
    <cellStyle name="Normal" xfId="0" builtinId="0"/>
    <cellStyle name="Per cent" xfId="3" builtinId="5"/>
  </cellStyles>
  <dxfs count="5">
    <dxf>
      <numFmt numFmtId="164" formatCode="_-[$£-809]* #,##0.00_-;\-[$£-809]* #,##0.00_-;_-[$£-809]* &quot;-&quot;??_-;_-@_-"/>
    </dxf>
    <dxf>
      <font>
        <color theme="9" tint="0.39994506668294322"/>
      </font>
    </dxf>
    <dxf>
      <font>
        <color theme="9" tint="-0.499984740745262"/>
      </font>
    </dxf>
    <dxf>
      <font>
        <color rgb="FFFF0000"/>
      </font>
    </dxf>
    <dxf>
      <numFmt numFmtId="0" formatCode="General"/>
    </dxf>
  </dxfs>
  <tableStyles count="0" defaultTableStyle="TableStyleMedium2" defaultPivotStyle="PivotStyleLight16"/>
  <colors>
    <mruColors>
      <color rgb="FF99CCFF"/>
      <color rgb="FF9999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 ALLOCATION(Rounded</a:t>
            </a:r>
            <a:r>
              <a:rPr lang="en-GB" baseline="0"/>
              <a:t> to 2dp)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E7-4752-B3DD-52CEF36B8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E7-4752-B3DD-52CEF36B8E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3E7-4752-B3DD-52CEF36B8E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E7-4752-B3DD-52CEF36B8E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3E7-4752-B3DD-52CEF36B8E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E7-4752-B3DD-52CEF36B8E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3E7-4752-B3DD-52CEF36B8E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E7-4752-B3DD-52CEF36B8E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E7-4752-B3DD-52CEF36B8EF8}"/>
              </c:ext>
            </c:extLst>
          </c:dPt>
          <c:dPt>
            <c:idx val="9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E7-4752-B3DD-52CEF36B8E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3E7-4752-B3DD-52CEF36B8EF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3E7-4752-B3DD-52CEF36B8E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3E7-4752-B3DD-52CEF36B8EF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3E7-4752-B3DD-52CEF36B8EF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3E7-4752-B3DD-52CEF36B8EF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3E7-4752-B3DD-52CEF36B8EF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3E7-4752-B3DD-52CEF36B8EF8}"/>
                </c:ext>
              </c:extLst>
            </c:dLbl>
            <c:dLbl>
              <c:idx val="7"/>
              <c:layout>
                <c:manualLayout>
                  <c:x val="-4.1666666666666692E-2"/>
                  <c:y val="-1.810678389736963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7-4752-B3DD-52CEF36B8EF8}"/>
                </c:ext>
              </c:extLst>
            </c:dLbl>
            <c:dLbl>
              <c:idx val="8"/>
              <c:layout>
                <c:manualLayout>
                  <c:x val="5.8333333333333334E-2"/>
                  <c:y val="-5.1358016703331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7-4752-B3DD-52CEF36B8EF8}"/>
                </c:ext>
              </c:extLst>
            </c:dLbl>
            <c:dLbl>
              <c:idx val="9"/>
              <c:layout>
                <c:manualLayout>
                  <c:x val="0.21944444444444444"/>
                  <c:y val="-7.901233338974108E-3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E7-4752-B3DD-52CEF36B8EF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OVERVIEW!$B$3:$B$12</c:f>
              <c:strCache>
                <c:ptCount val="10"/>
                <c:pt idx="0">
                  <c:v> JPM </c:v>
                </c:pt>
                <c:pt idx="1">
                  <c:v> TSLA </c:v>
                </c:pt>
                <c:pt idx="2">
                  <c:v>  
BP </c:v>
                </c:pt>
                <c:pt idx="3">
                  <c:v> NVDA </c:v>
                </c:pt>
                <c:pt idx="4">
                  <c:v> GOOGL </c:v>
                </c:pt>
                <c:pt idx="5">
                  <c:v> AAPL </c:v>
                </c:pt>
                <c:pt idx="6">
                  <c:v> MA </c:v>
                </c:pt>
                <c:pt idx="7">
                  <c:v> CLOV </c:v>
                </c:pt>
                <c:pt idx="8">
                  <c:v> TM </c:v>
                </c:pt>
                <c:pt idx="9">
                  <c:v> KO </c:v>
                </c:pt>
              </c:strCache>
            </c:strRef>
          </c:cat>
          <c:val>
            <c:numRef>
              <c:f>OVERVIEW!$K$3:$K$12</c:f>
              <c:numCache>
                <c:formatCode>0.0%</c:formatCode>
                <c:ptCount val="10"/>
                <c:pt idx="0">
                  <c:v>0.34222492368623275</c:v>
                </c:pt>
                <c:pt idx="1">
                  <c:v>0.17293097266068866</c:v>
                </c:pt>
                <c:pt idx="2">
                  <c:v>2.67211352461376E-2</c:v>
                </c:pt>
                <c:pt idx="3">
                  <c:v>2.5216160776422601E-2</c:v>
                </c:pt>
                <c:pt idx="4">
                  <c:v>7.9858413256034613E-2</c:v>
                </c:pt>
                <c:pt idx="5">
                  <c:v>0.12007227169586286</c:v>
                </c:pt>
                <c:pt idx="6">
                  <c:v>0.18273290273557721</c:v>
                </c:pt>
                <c:pt idx="7">
                  <c:v>3.3215256851131729E-4</c:v>
                </c:pt>
                <c:pt idx="8">
                  <c:v>3.6274195844914418E-2</c:v>
                </c:pt>
                <c:pt idx="9">
                  <c:v>1.3636871529618035E-2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7-4752-B3DD-52CEF36B8E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</a:t>
            </a:r>
            <a:r>
              <a:rPr lang="en-GB" baseline="0"/>
              <a:t> SIZE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D1-4C38-967F-49D7A8E8F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D1-4C38-967F-49D7A8E8F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D1-4C38-967F-49D7A8E8FF5F}"/>
              </c:ext>
            </c:extLst>
          </c:dPt>
          <c:dLbls>
            <c:dLbl>
              <c:idx val="0"/>
              <c:layout>
                <c:manualLayout>
                  <c:x val="-0.27500000000000002"/>
                  <c:y val="-3.16049333558964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D1-4C38-967F-49D7A8E8FF5F}"/>
                </c:ext>
              </c:extLst>
            </c:dLbl>
            <c:dLbl>
              <c:idx val="1"/>
              <c:layout>
                <c:manualLayout>
                  <c:x val="0.2527777777777778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D1-4C38-967F-49D7A8E8FF5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7D1-4C38-967F-49D7A8E8FF5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HELPER!$A$2:$A$4</c:f>
              <c:strCache>
                <c:ptCount val="3"/>
                <c:pt idx="0">
                  <c:v>Small</c:v>
                </c:pt>
                <c:pt idx="1">
                  <c:v>Mid</c:v>
                </c:pt>
                <c:pt idx="2">
                  <c:v>Large</c:v>
                </c:pt>
              </c:strCache>
            </c:strRef>
          </c:cat>
          <c:val>
            <c:numRef>
              <c:f>HELPER!$B$2:$B$4</c:f>
              <c:numCache>
                <c:formatCode>0.00%</c:formatCode>
                <c:ptCount val="3"/>
                <c:pt idx="0">
                  <c:v>3.3215256851131729E-4</c:v>
                </c:pt>
                <c:pt idx="1">
                  <c:v>0</c:v>
                </c:pt>
                <c:pt idx="2">
                  <c:v>0.99966784743148873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D1-4C38-967F-49D7A8E8FF5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DIVERSIFCATION SECTOR ALLOCATION (Rounded</a:t>
            </a:r>
            <a:r>
              <a:rPr lang="en-GB" baseline="0"/>
              <a:t> to 2dp)</a:t>
            </a:r>
            <a:endParaRPr lang="en-GB"/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70333333333333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1F-4286-99D8-7F0162818C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1F-4286-99D8-7F0162818C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1F-4286-99D8-7F0162818C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1F-4286-99D8-7F0162818C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1F-4286-99D8-7F0162818C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1F-4286-99D8-7F0162818C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1F-4286-99D8-7F0162818C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1F-4286-99D8-7F0162818C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91F-4286-99D8-7F0162818C6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91F-4286-99D8-7F0162818C6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91F-4286-99D8-7F0162818C68}"/>
                </c:ext>
              </c:extLst>
            </c:dLbl>
            <c:dLbl>
              <c:idx val="4"/>
              <c:layout>
                <c:manualLayout>
                  <c:x val="-4.4444444444444446E-2"/>
                  <c:y val="-1.18518500084611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F-4286-99D8-7F0162818C68}"/>
                </c:ext>
              </c:extLst>
            </c:dLbl>
            <c:dLbl>
              <c:idx val="5"/>
              <c:layout>
                <c:manualLayout>
                  <c:x val="0.12777777777777777"/>
                  <c:y val="-7.11111000507669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F-4286-99D8-7F0162818C68}"/>
                </c:ext>
              </c:extLst>
            </c:dLbl>
            <c:dLbl>
              <c:idx val="6"/>
              <c:layout>
                <c:manualLayout>
                  <c:x val="0.375"/>
                  <c:y val="2.3703700016922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F-4286-99D8-7F0162818C6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HELPER!$E$2:$E$8</c:f>
              <c:strCache>
                <c:ptCount val="7"/>
                <c:pt idx="0">
                  <c:v>Financial Services</c:v>
                </c:pt>
                <c:pt idx="1">
                  <c:v>Consumer Cyclical</c:v>
                </c:pt>
                <c:pt idx="2">
                  <c:v>Energy</c:v>
                </c:pt>
                <c:pt idx="3">
                  <c:v>Technology</c:v>
                </c:pt>
                <c:pt idx="4">
                  <c:v>Communication Services</c:v>
                </c:pt>
                <c:pt idx="5">
                  <c:v>Healthcare</c:v>
                </c:pt>
                <c:pt idx="6">
                  <c:v>Consumer Defensive</c:v>
                </c:pt>
              </c:strCache>
            </c:strRef>
          </c:cat>
          <c:val>
            <c:numRef>
              <c:f>HELPER!$F$2:$F$8</c:f>
              <c:numCache>
                <c:formatCode>0.00%</c:formatCode>
                <c:ptCount val="7"/>
                <c:pt idx="0">
                  <c:v>0.52495782642180999</c:v>
                </c:pt>
                <c:pt idx="1">
                  <c:v>0.20920516850560308</c:v>
                </c:pt>
                <c:pt idx="2">
                  <c:v>2.67211352461376E-2</c:v>
                </c:pt>
                <c:pt idx="3">
                  <c:v>0.14528843247228546</c:v>
                </c:pt>
                <c:pt idx="4">
                  <c:v>7.9858413256034613E-2</c:v>
                </c:pt>
                <c:pt idx="5">
                  <c:v>3.3215256851131729E-4</c:v>
                </c:pt>
                <c:pt idx="6">
                  <c:v>1.3636871529618035E-2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1F-4286-99D8-7F0162818C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3</xdr:col>
      <xdr:colOff>695325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4D280-D546-9130-3F3B-2AF61075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13</xdr:row>
      <xdr:rowOff>9525</xdr:rowOff>
    </xdr:from>
    <xdr:to>
      <xdr:col>6</xdr:col>
      <xdr:colOff>923925</xdr:colOff>
      <xdr:row>30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54D8F-D0DE-45CF-8F9C-5B3A0EEF2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866775</xdr:colOff>
      <xdr:row>13</xdr:row>
      <xdr:rowOff>9525</xdr:rowOff>
    </xdr:from>
    <xdr:to>
      <xdr:col>10</xdr:col>
      <xdr:colOff>1400175</xdr:colOff>
      <xdr:row>29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74C92-7EFA-4BA6-A1A4-5B2F5152B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563B896A-A3A4-42B4-ADFB-6CCA5715EB8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Price" tableColumnId="2"/>
      <queryTableField id="3" name="Price Change" tableColumnId="3"/>
      <queryTableField id="4" name="Market Ca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A4B0A-CE76-4FE9-9087-16266E5C0839}" name="STOCKS" displayName="STOCKS" ref="A1:D11" tableType="queryTable" totalsRowShown="0">
  <autoFilter ref="A1:D11" xr:uid="{E49A4B0A-CE76-4FE9-9087-16266E5C0839}"/>
  <tableColumns count="4">
    <tableColumn id="1" xr3:uid="{D4AAAB1E-6F6D-4C81-B8DD-9AB891F44341}" uniqueName="1" name="Column1" queryTableFieldId="1" dataDxfId="4"/>
    <tableColumn id="2" xr3:uid="{C6E37C6C-E21C-44B8-A8BC-F709186107E7}" uniqueName="2" name="Price" queryTableFieldId="2"/>
    <tableColumn id="3" xr3:uid="{6996809D-9377-470A-81AA-78CF7D5E8C3D}" uniqueName="3" name="Price Change" queryTableFieldId="3"/>
    <tableColumn id="4" xr3:uid="{8E58AF1E-DD5E-43D1-80C4-CE02AF117376}" uniqueName="4" name="Market Cap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AE17-E519-403C-9F1F-78AEED5EB362}">
  <dimension ref="A1:F11"/>
  <sheetViews>
    <sheetView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7.85546875" bestFit="1" customWidth="1"/>
    <col min="3" max="3" width="15.140625" bestFit="1" customWidth="1"/>
    <col min="4" max="4" width="21.7109375" bestFit="1" customWidth="1"/>
    <col min="6" max="6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44</v>
      </c>
    </row>
    <row r="2" spans="1:6" x14ac:dyDescent="0.25">
      <c r="A2" t="s">
        <v>4</v>
      </c>
      <c r="B2">
        <v>218.3</v>
      </c>
      <c r="C2">
        <v>1.6</v>
      </c>
      <c r="D2" s="1">
        <v>621184879659</v>
      </c>
      <c r="F2" s="1">
        <f>STOCKS[[#This Row],[Market Cap]]/1000000000</f>
        <v>621.18487965899999</v>
      </c>
    </row>
    <row r="3" spans="1:6" x14ac:dyDescent="0.25">
      <c r="A3" t="s">
        <v>5</v>
      </c>
      <c r="B3">
        <v>220.62</v>
      </c>
      <c r="C3">
        <v>9.9600000000000009</v>
      </c>
      <c r="D3" s="1">
        <v>690929800309</v>
      </c>
      <c r="F3" s="1">
        <f>STOCKS[[#This Row],[Market Cap]]/1000000000</f>
        <v>690.92980030900003</v>
      </c>
    </row>
    <row r="4" spans="1:6" x14ac:dyDescent="0.25">
      <c r="A4" t="s">
        <v>45</v>
      </c>
      <c r="B4">
        <v>34.090000000000003</v>
      </c>
      <c r="C4">
        <v>0.6</v>
      </c>
      <c r="D4" s="1">
        <v>93211026087</v>
      </c>
      <c r="F4" s="1">
        <f>STOCKS[[#This Row],[Market Cap]]/1000000000</f>
        <v>93.211026086999993</v>
      </c>
    </row>
    <row r="5" spans="1:6" x14ac:dyDescent="0.25">
      <c r="A5" t="s">
        <v>6</v>
      </c>
      <c r="B5">
        <v>128.68</v>
      </c>
      <c r="C5">
        <v>4.9400000000000004</v>
      </c>
      <c r="D5" s="1">
        <v>3168480075073</v>
      </c>
      <c r="F5" s="1">
        <f>STOCKS[[#This Row],[Market Cap]]/1000000000</f>
        <v>3168.4800750730001</v>
      </c>
    </row>
    <row r="6" spans="1:6" x14ac:dyDescent="0.25">
      <c r="A6" t="s">
        <v>7</v>
      </c>
      <c r="B6">
        <v>165.66</v>
      </c>
      <c r="C6">
        <v>1.86</v>
      </c>
      <c r="D6" s="1">
        <v>2049747508248</v>
      </c>
      <c r="F6" s="1">
        <f>STOCKS[[#This Row],[Market Cap]]/1000000000</f>
        <v>2049.747508248</v>
      </c>
    </row>
    <row r="7" spans="1:6" x14ac:dyDescent="0.25">
      <c r="A7" t="s">
        <v>8</v>
      </c>
      <c r="B7">
        <v>226.94</v>
      </c>
      <c r="C7">
        <v>2.41</v>
      </c>
      <c r="D7" s="1">
        <v>3451337510000</v>
      </c>
      <c r="F7" s="1">
        <f>STOCKS[[#This Row],[Market Cap]]/1000000000</f>
        <v>3451.3375099999998</v>
      </c>
    </row>
    <row r="8" spans="1:6" x14ac:dyDescent="0.25">
      <c r="A8" t="s">
        <v>9</v>
      </c>
      <c r="B8">
        <v>466.25</v>
      </c>
      <c r="C8">
        <v>-2.64</v>
      </c>
      <c r="D8" s="1">
        <v>430294571223</v>
      </c>
      <c r="F8" s="1">
        <f>STOCKS[[#This Row],[Market Cap]]/1000000000</f>
        <v>430.29457122299999</v>
      </c>
    </row>
    <row r="9" spans="1:6" x14ac:dyDescent="0.25">
      <c r="A9" t="s">
        <v>10</v>
      </c>
      <c r="B9">
        <v>3.39</v>
      </c>
      <c r="C9">
        <v>0.03</v>
      </c>
      <c r="D9" s="1">
        <v>1688906227</v>
      </c>
      <c r="F9" s="1">
        <f>STOCKS[[#This Row],[Market Cap]]/1000000000</f>
        <v>1.6889062269999999</v>
      </c>
    </row>
    <row r="10" spans="1:6" x14ac:dyDescent="0.25">
      <c r="A10" t="s">
        <v>11</v>
      </c>
      <c r="B10">
        <v>185.11</v>
      </c>
      <c r="C10">
        <v>3.62</v>
      </c>
      <c r="D10" s="1">
        <v>295529003844</v>
      </c>
      <c r="F10" s="1">
        <f>STOCKS[[#This Row],[Market Cap]]/1000000000</f>
        <v>295.52900384399999</v>
      </c>
    </row>
    <row r="11" spans="1:6" x14ac:dyDescent="0.25">
      <c r="A11" t="s">
        <v>12</v>
      </c>
      <c r="B11">
        <v>69.59</v>
      </c>
      <c r="C11">
        <v>0.26</v>
      </c>
      <c r="D11" s="1">
        <v>299578933886</v>
      </c>
      <c r="F11" s="1">
        <f>STOCKS[[#This Row],[Market Cap]]/1000000000</f>
        <v>299.57893388600002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D5D5-3675-411C-85FE-DCD7A17153F8}">
  <dimension ref="B1:O13"/>
  <sheetViews>
    <sheetView tabSelected="1" topLeftCell="F1" workbookViewId="0">
      <selection activeCell="G3" sqref="G3"/>
    </sheetView>
  </sheetViews>
  <sheetFormatPr defaultColWidth="20.7109375" defaultRowHeight="15" x14ac:dyDescent="0.25"/>
  <cols>
    <col min="1" max="1" width="2.5703125" style="3" customWidth="1"/>
    <col min="2" max="2" width="20.7109375" style="3"/>
    <col min="3" max="3" width="37.42578125" style="3" bestFit="1" customWidth="1"/>
    <col min="4" max="4" width="25" style="3" bestFit="1" customWidth="1"/>
    <col min="5" max="6" width="20.7109375" style="3"/>
    <col min="7" max="7" width="20.7109375" style="2"/>
    <col min="8" max="10" width="20.7109375" style="3"/>
    <col min="11" max="11" width="28.5703125" style="3" bestFit="1" customWidth="1"/>
    <col min="12" max="16384" width="20.7109375" style="3"/>
  </cols>
  <sheetData>
    <row r="1" spans="2:15" ht="5.0999999999999996" customHeight="1" x14ac:dyDescent="0.25">
      <c r="G1" s="3"/>
    </row>
    <row r="2" spans="2:15" ht="15.75" thickBot="1" x14ac:dyDescent="0.3"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26</v>
      </c>
    </row>
    <row r="3" spans="2:15" x14ac:dyDescent="0.25">
      <c r="B3" s="4" t="str">
        <f>data!A2</f>
        <v>JPM</v>
      </c>
      <c r="C3" s="5" t="s">
        <v>27</v>
      </c>
      <c r="D3" s="6" t="s">
        <v>28</v>
      </c>
      <c r="E3" s="9" t="str">
        <f>IF(data!F2&gt;10,"large",IF(data!F2&gt;2,"mid","small"))</f>
        <v>large</v>
      </c>
      <c r="F3" s="4">
        <v>400</v>
      </c>
      <c r="G3" s="8">
        <v>175</v>
      </c>
      <c r="H3" s="11">
        <f>F3*G3</f>
        <v>70000</v>
      </c>
      <c r="I3" s="10">
        <f>data!B2</f>
        <v>218.3</v>
      </c>
      <c r="J3" s="10">
        <f>F3*I3</f>
        <v>87320</v>
      </c>
      <c r="K3" s="12">
        <f>J3/$J$13</f>
        <v>0.34222492368623275</v>
      </c>
      <c r="L3" s="14">
        <f>J3-H3</f>
        <v>17320</v>
      </c>
      <c r="M3" s="15">
        <f>L3/H3</f>
        <v>0.24742857142857144</v>
      </c>
      <c r="N3" s="10">
        <f>data!C2*OVERVIEW!F3</f>
        <v>640</v>
      </c>
      <c r="O3" s="16">
        <f>I3/(data!B2-data!C2)-1</f>
        <v>7.3834794646976398E-3</v>
      </c>
    </row>
    <row r="4" spans="2:15" x14ac:dyDescent="0.25">
      <c r="B4" s="4" t="str">
        <f>data!A3</f>
        <v>TSLA</v>
      </c>
      <c r="C4" s="7" t="s">
        <v>41</v>
      </c>
      <c r="D4" s="6" t="s">
        <v>42</v>
      </c>
      <c r="E4" s="9" t="str">
        <f>IF(data!F3&gt;10,"large",IF(data!F3&gt;2,"mid","small"))</f>
        <v>large</v>
      </c>
      <c r="F4" s="4">
        <v>200</v>
      </c>
      <c r="G4" s="8">
        <v>200</v>
      </c>
      <c r="H4" s="11">
        <f t="shared" ref="H4:H12" si="0">F4*G4</f>
        <v>40000</v>
      </c>
      <c r="I4" s="10">
        <f>data!B3</f>
        <v>220.62</v>
      </c>
      <c r="J4" s="10">
        <f t="shared" ref="J4:J12" si="1">F4*I4</f>
        <v>44124</v>
      </c>
      <c r="K4" s="12">
        <f t="shared" ref="K4:K12" si="2">J4/$J$13</f>
        <v>0.17293097266068866</v>
      </c>
      <c r="L4" s="14">
        <f t="shared" ref="L4:L12" si="3">J4-H4</f>
        <v>4124</v>
      </c>
      <c r="M4" s="15">
        <f t="shared" ref="M4:M12" si="4">L4/H4</f>
        <v>0.1031</v>
      </c>
      <c r="N4" s="10">
        <f>data!C3*OVERVIEW!F4</f>
        <v>1992.0000000000002</v>
      </c>
      <c r="O4" s="16">
        <f>I4/(data!B3-data!C3)-1</f>
        <v>4.7279977214468749E-2</v>
      </c>
    </row>
    <row r="5" spans="2:15" x14ac:dyDescent="0.25">
      <c r="B5" s="4" t="str">
        <f>data!A4</f>
        <v xml:space="preserve"> 
BP</v>
      </c>
      <c r="C5" s="7" t="s">
        <v>40</v>
      </c>
      <c r="D5" s="6" t="s">
        <v>29</v>
      </c>
      <c r="E5" s="9" t="str">
        <f>IF(data!F4&gt;10,"large",IF(data!F4&gt;2,"mid","small"))</f>
        <v>large</v>
      </c>
      <c r="F5" s="4">
        <v>200</v>
      </c>
      <c r="G5" s="8">
        <v>33.74</v>
      </c>
      <c r="H5" s="11">
        <f>F5*G5</f>
        <v>6748</v>
      </c>
      <c r="I5" s="10">
        <f>data!B4</f>
        <v>34.090000000000003</v>
      </c>
      <c r="J5" s="10">
        <f t="shared" si="1"/>
        <v>6818.0000000000009</v>
      </c>
      <c r="K5" s="12">
        <f t="shared" si="2"/>
        <v>2.67211352461376E-2</v>
      </c>
      <c r="L5" s="14">
        <f t="shared" si="3"/>
        <v>70.000000000000909</v>
      </c>
      <c r="M5" s="15">
        <f t="shared" si="4"/>
        <v>1.0373443983402625E-2</v>
      </c>
      <c r="N5" s="10">
        <f>data!C4*OVERVIEW!F5</f>
        <v>120</v>
      </c>
      <c r="O5" s="16">
        <f>I5/(data!B4-data!C4)-1</f>
        <v>1.7915795759928299E-2</v>
      </c>
    </row>
    <row r="6" spans="2:15" x14ac:dyDescent="0.25">
      <c r="B6" s="4" t="str">
        <f>data!A5</f>
        <v>NVDA</v>
      </c>
      <c r="C6" s="7" t="s">
        <v>39</v>
      </c>
      <c r="D6" s="6" t="s">
        <v>30</v>
      </c>
      <c r="E6" s="9" t="str">
        <f>IF(data!F5&gt;10,"large",IF(data!F5&gt;2,"mid","small"))</f>
        <v>large</v>
      </c>
      <c r="F6" s="4">
        <v>50</v>
      </c>
      <c r="G6" s="8">
        <v>121</v>
      </c>
      <c r="H6" s="11">
        <f t="shared" si="0"/>
        <v>6050</v>
      </c>
      <c r="I6" s="10">
        <f>data!B5</f>
        <v>128.68</v>
      </c>
      <c r="J6" s="10">
        <f t="shared" si="1"/>
        <v>6434</v>
      </c>
      <c r="K6" s="12">
        <f t="shared" si="2"/>
        <v>2.5216160776422601E-2</v>
      </c>
      <c r="L6" s="14">
        <f t="shared" si="3"/>
        <v>384</v>
      </c>
      <c r="M6" s="15">
        <f t="shared" si="4"/>
        <v>6.347107438016529E-2</v>
      </c>
      <c r="N6" s="10">
        <f>data!C5*OVERVIEW!F6</f>
        <v>247.00000000000003</v>
      </c>
      <c r="O6" s="16">
        <f>I6/(data!B5-data!C5)-1</f>
        <v>3.9922417973169422E-2</v>
      </c>
    </row>
    <row r="7" spans="2:15" x14ac:dyDescent="0.25">
      <c r="B7" s="4" t="str">
        <f>data!A6</f>
        <v>GOOGL</v>
      </c>
      <c r="C7" s="7" t="s">
        <v>38</v>
      </c>
      <c r="D7" s="6" t="s">
        <v>31</v>
      </c>
      <c r="E7" s="9" t="str">
        <f>IF(data!F6&gt;10,"large",IF(data!F6&gt;2,"mid","small"))</f>
        <v>large</v>
      </c>
      <c r="F7" s="4">
        <v>123</v>
      </c>
      <c r="G7" s="8">
        <v>154</v>
      </c>
      <c r="H7" s="11">
        <f t="shared" si="0"/>
        <v>18942</v>
      </c>
      <c r="I7" s="10">
        <f>data!B6</f>
        <v>165.66</v>
      </c>
      <c r="J7" s="10">
        <f t="shared" si="1"/>
        <v>20376.18</v>
      </c>
      <c r="K7" s="12">
        <f t="shared" si="2"/>
        <v>7.9858413256034613E-2</v>
      </c>
      <c r="L7" s="14">
        <f t="shared" si="3"/>
        <v>1434.1800000000003</v>
      </c>
      <c r="M7" s="15">
        <f t="shared" si="4"/>
        <v>7.5714285714285734E-2</v>
      </c>
      <c r="N7" s="10">
        <f>data!C6*OVERVIEW!F7</f>
        <v>228.78</v>
      </c>
      <c r="O7" s="16">
        <f>I7/(data!B6-data!C6)-1</f>
        <v>1.1355311355311537E-2</v>
      </c>
    </row>
    <row r="8" spans="2:15" x14ac:dyDescent="0.25">
      <c r="B8" s="4" t="str">
        <f>data!A7</f>
        <v>AAPL</v>
      </c>
      <c r="C8" s="7" t="s">
        <v>37</v>
      </c>
      <c r="D8" s="6" t="s">
        <v>30</v>
      </c>
      <c r="E8" s="9" t="str">
        <f>IF(data!F7&gt;10,"large",IF(data!F7&gt;2,"mid","small"))</f>
        <v>large</v>
      </c>
      <c r="F8" s="4">
        <v>135</v>
      </c>
      <c r="G8" s="8">
        <v>82.42</v>
      </c>
      <c r="H8" s="11">
        <f t="shared" si="0"/>
        <v>11126.7</v>
      </c>
      <c r="I8" s="10">
        <f>data!B7</f>
        <v>226.94</v>
      </c>
      <c r="J8" s="10">
        <f t="shared" si="1"/>
        <v>30636.9</v>
      </c>
      <c r="K8" s="12">
        <f t="shared" si="2"/>
        <v>0.12007227169586286</v>
      </c>
      <c r="L8" s="14">
        <f t="shared" si="3"/>
        <v>19510.2</v>
      </c>
      <c r="M8" s="15">
        <f t="shared" si="4"/>
        <v>1.7534578985683087</v>
      </c>
      <c r="N8" s="10">
        <f>data!C7*OVERVIEW!F8</f>
        <v>325.35000000000002</v>
      </c>
      <c r="O8" s="16">
        <f>I8/(data!B7-data!C7)-1</f>
        <v>1.0733532267402923E-2</v>
      </c>
    </row>
    <row r="9" spans="2:15" x14ac:dyDescent="0.25">
      <c r="B9" s="4" t="str">
        <f>data!A8</f>
        <v>MA</v>
      </c>
      <c r="C9" s="5" t="s">
        <v>32</v>
      </c>
      <c r="D9" s="6" t="s">
        <v>28</v>
      </c>
      <c r="E9" s="9" t="str">
        <f>IF(data!F8&gt;10,"large",IF(data!F8&gt;2,"mid","small"))</f>
        <v>large</v>
      </c>
      <c r="F9" s="4">
        <v>100</v>
      </c>
      <c r="G9" s="8">
        <v>601</v>
      </c>
      <c r="H9" s="11">
        <f t="shared" si="0"/>
        <v>60100</v>
      </c>
      <c r="I9" s="10">
        <f>data!B8</f>
        <v>466.25</v>
      </c>
      <c r="J9" s="10">
        <f t="shared" si="1"/>
        <v>46625</v>
      </c>
      <c r="K9" s="12">
        <f t="shared" si="2"/>
        <v>0.18273290273557721</v>
      </c>
      <c r="L9" s="14">
        <f t="shared" si="3"/>
        <v>-13475</v>
      </c>
      <c r="M9" s="15">
        <f t="shared" si="4"/>
        <v>-0.22420965058236272</v>
      </c>
      <c r="N9" s="10">
        <f>data!C8*OVERVIEW!F9</f>
        <v>-264</v>
      </c>
      <c r="O9" s="16">
        <f>I9/(data!B8-data!C8)-1</f>
        <v>-5.6303184115676919E-3</v>
      </c>
    </row>
    <row r="10" spans="2:15" x14ac:dyDescent="0.25">
      <c r="B10" s="4" t="str">
        <f>data!A9</f>
        <v>CLOV</v>
      </c>
      <c r="C10" s="5" t="s">
        <v>33</v>
      </c>
      <c r="D10" s="6" t="s">
        <v>34</v>
      </c>
      <c r="E10" s="9" t="str">
        <f>IF(data!F9&gt;10,"large",IF(data!F9&gt;2,"mid","small"))</f>
        <v>small</v>
      </c>
      <c r="F10" s="4">
        <v>25</v>
      </c>
      <c r="G10" s="8">
        <v>2.2200000000000002</v>
      </c>
      <c r="H10" s="11">
        <f t="shared" si="0"/>
        <v>55.500000000000007</v>
      </c>
      <c r="I10" s="10">
        <f>data!B9</f>
        <v>3.39</v>
      </c>
      <c r="J10" s="10">
        <f t="shared" si="1"/>
        <v>84.75</v>
      </c>
      <c r="K10" s="12">
        <f t="shared" si="2"/>
        <v>3.3215256851131729E-4</v>
      </c>
      <c r="L10" s="14">
        <f t="shared" si="3"/>
        <v>29.249999999999993</v>
      </c>
      <c r="M10" s="15">
        <f t="shared" si="4"/>
        <v>0.52702702702702686</v>
      </c>
      <c r="N10" s="10">
        <f>data!C9*OVERVIEW!F10</f>
        <v>0.75</v>
      </c>
      <c r="O10" s="16">
        <f>I10/(data!B9-data!C9)-1</f>
        <v>8.9285714285713969E-3</v>
      </c>
    </row>
    <row r="11" spans="2:15" x14ac:dyDescent="0.25">
      <c r="B11" s="4" t="str">
        <f>data!A10</f>
        <v>TM</v>
      </c>
      <c r="C11" s="5" t="s">
        <v>35</v>
      </c>
      <c r="D11" s="6" t="s">
        <v>42</v>
      </c>
      <c r="E11" s="9" t="str">
        <f>IF(data!F10&gt;10,"large",IF(data!F10&gt;2,"mid","small"))</f>
        <v>large</v>
      </c>
      <c r="F11" s="4">
        <v>50</v>
      </c>
      <c r="G11" s="8">
        <v>231</v>
      </c>
      <c r="H11" s="11">
        <f t="shared" si="0"/>
        <v>11550</v>
      </c>
      <c r="I11" s="10">
        <f>data!B10</f>
        <v>185.11</v>
      </c>
      <c r="J11" s="10">
        <f t="shared" si="1"/>
        <v>9255.5</v>
      </c>
      <c r="K11" s="12">
        <f t="shared" si="2"/>
        <v>3.6274195844914418E-2</v>
      </c>
      <c r="L11" s="14">
        <f t="shared" si="3"/>
        <v>-2294.5</v>
      </c>
      <c r="M11" s="15">
        <f t="shared" si="4"/>
        <v>-0.19865800865800864</v>
      </c>
      <c r="N11" s="10">
        <f>data!C10*OVERVIEW!F11</f>
        <v>181</v>
      </c>
      <c r="O11" s="16">
        <f>I11/(data!B10-data!C10)-1</f>
        <v>1.9946002534575014E-2</v>
      </c>
    </row>
    <row r="12" spans="2:15" ht="15.75" thickBot="1" x14ac:dyDescent="0.3">
      <c r="B12" s="4" t="str">
        <f>data!A11</f>
        <v>KO</v>
      </c>
      <c r="C12" s="5" t="s">
        <v>36</v>
      </c>
      <c r="D12" s="6" t="s">
        <v>43</v>
      </c>
      <c r="E12" s="9" t="str">
        <f>IF(data!F11&gt;10,"large",IF(data!F11&gt;2,"mid","small"))</f>
        <v>large</v>
      </c>
      <c r="F12" s="4">
        <v>50</v>
      </c>
      <c r="G12" s="8">
        <v>70.099999999999994</v>
      </c>
      <c r="H12" s="11">
        <f t="shared" si="0"/>
        <v>3504.9999999999995</v>
      </c>
      <c r="I12" s="10">
        <f>data!B11</f>
        <v>69.59</v>
      </c>
      <c r="J12" s="10">
        <f t="shared" si="1"/>
        <v>3479.5</v>
      </c>
      <c r="K12" s="12">
        <f t="shared" si="2"/>
        <v>1.3636871529618035E-2</v>
      </c>
      <c r="L12" s="14">
        <f t="shared" si="3"/>
        <v>-25.499999999999545</v>
      </c>
      <c r="M12" s="15">
        <f t="shared" si="4"/>
        <v>-7.2753209700426669E-3</v>
      </c>
      <c r="N12" s="10">
        <f>data!C11*OVERVIEW!F12</f>
        <v>13</v>
      </c>
      <c r="O12" s="16">
        <f>I12/(data!B11-data!C11)-1</f>
        <v>3.7501802971298126E-3</v>
      </c>
    </row>
    <row r="13" spans="2:15" ht="15.75" thickBot="1" x14ac:dyDescent="0.3">
      <c r="B13" s="23" t="s">
        <v>46</v>
      </c>
      <c r="C13" s="17"/>
      <c r="D13" s="17"/>
      <c r="E13" s="17"/>
      <c r="F13" s="17"/>
      <c r="G13" s="18"/>
      <c r="H13" s="19">
        <f>SUM(H3:H12)</f>
        <v>228077.2</v>
      </c>
      <c r="I13" s="17"/>
      <c r="J13" s="19">
        <f>SUM(J3:J12)</f>
        <v>255153.83</v>
      </c>
      <c r="K13" s="17"/>
      <c r="L13" s="20">
        <f>SUM(L3:L12)</f>
        <v>27076.630000000005</v>
      </c>
      <c r="M13" s="17"/>
      <c r="N13" s="21">
        <f>SUM(N3:N12)</f>
        <v>3483.88</v>
      </c>
      <c r="O13" s="22"/>
    </row>
  </sheetData>
  <conditionalFormatting sqref="L3:O12">
    <cfRule type="cellIs" dxfId="3" priority="1" operator="lessThan">
      <formula>0</formula>
    </cfRule>
    <cfRule type="cellIs" dxfId="2" priority="2" operator="greaterThan">
      <formula>0</formula>
    </cfRule>
    <cfRule type="cellIs" dxfId="1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F609-4F21-42C8-A8E6-4B6433A4808B}">
  <dimension ref="A1:F8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5" max="5" width="23.140625" bestFit="1" customWidth="1"/>
    <col min="6" max="6" width="10" bestFit="1" customWidth="1"/>
  </cols>
  <sheetData>
    <row r="1" spans="1:6" x14ac:dyDescent="0.25">
      <c r="A1" t="s">
        <v>47</v>
      </c>
      <c r="B1" t="s">
        <v>51</v>
      </c>
      <c r="E1" t="s">
        <v>52</v>
      </c>
      <c r="F1" t="s">
        <v>51</v>
      </c>
    </row>
    <row r="2" spans="1:6" x14ac:dyDescent="0.25">
      <c r="A2" t="s">
        <v>48</v>
      </c>
      <c r="B2" s="24">
        <f>SUMIF(OVERVIEW!$E$3:$E$12,HELPER!A2,OVERVIEW!$K$3:$K$12)</f>
        <v>3.3215256851131729E-4</v>
      </c>
      <c r="E2" t="s">
        <v>28</v>
      </c>
      <c r="F2" s="24">
        <f>SUMIF(OVERVIEW!$D$3:$D$12,HELPER!E2,OVERVIEW!$K$3:$K$12)</f>
        <v>0.52495782642180999</v>
      </c>
    </row>
    <row r="3" spans="1:6" x14ac:dyDescent="0.25">
      <c r="A3" t="s">
        <v>49</v>
      </c>
      <c r="B3" s="24">
        <f>SUMIF(OVERVIEW!$E$3:$E$12,HELPER!A3,OVERVIEW!$K$3:$K$12)</f>
        <v>0</v>
      </c>
      <c r="E3" t="s">
        <v>42</v>
      </c>
      <c r="F3" s="24">
        <f>SUMIF(OVERVIEW!$D$3:$D$12,HELPER!E3,OVERVIEW!$K$3:$K$12)</f>
        <v>0.20920516850560308</v>
      </c>
    </row>
    <row r="4" spans="1:6" x14ac:dyDescent="0.25">
      <c r="A4" t="s">
        <v>50</v>
      </c>
      <c r="B4" s="24">
        <f>SUMIF(OVERVIEW!$E$3:$E$12,HELPER!A4,OVERVIEW!$K$3:$K$12)</f>
        <v>0.99966784743148873</v>
      </c>
      <c r="E4" t="s">
        <v>29</v>
      </c>
      <c r="F4" s="24">
        <f>SUMIF(OVERVIEW!$D$3:$D$12,HELPER!E4,OVERVIEW!$K$3:$K$12)</f>
        <v>2.67211352461376E-2</v>
      </c>
    </row>
    <row r="5" spans="1:6" x14ac:dyDescent="0.25">
      <c r="E5" t="s">
        <v>30</v>
      </c>
      <c r="F5" s="24">
        <f>SUMIF(OVERVIEW!$D$3:$D$12,HELPER!E5,OVERVIEW!$K$3:$K$12)</f>
        <v>0.14528843247228546</v>
      </c>
    </row>
    <row r="6" spans="1:6" x14ac:dyDescent="0.25">
      <c r="E6" t="s">
        <v>31</v>
      </c>
      <c r="F6" s="24">
        <f>SUMIF(OVERVIEW!$D$3:$D$12,HELPER!E6,OVERVIEW!$K$3:$K$12)</f>
        <v>7.9858413256034613E-2</v>
      </c>
    </row>
    <row r="7" spans="1:6" x14ac:dyDescent="0.25">
      <c r="E7" t="s">
        <v>34</v>
      </c>
      <c r="F7" s="24">
        <f>SUMIF(OVERVIEW!$D$3:$D$12,HELPER!E7,OVERVIEW!$K$3:$K$12)</f>
        <v>3.3215256851131729E-4</v>
      </c>
    </row>
    <row r="8" spans="1:6" x14ac:dyDescent="0.25">
      <c r="E8" t="s">
        <v>43</v>
      </c>
      <c r="F8" s="24">
        <f>SUMIF(OVERVIEW!$D$3:$D$12,HELPER!E8,OVERVIEW!$K$3:$K$12)</f>
        <v>1.3636871529618035E-2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6 f 5 a f 5 - 4 f 5 d - 4 9 5 6 - 9 9 c c - d 6 4 a f 2 d 8 2 2 8 5 "   x m l n s = " h t t p : / / s c h e m a s . m i c r o s o f t . c o m / D a t a M a s h u p " > A A A A A J 4 G A A B Q S w M E F A A C A A g A N K U X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D S l F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p R d Z 2 V B Y Q 5 c D A A B 9 C g A A E w A c A E Z v c m 1 1 b G F z L 1 N l Y 3 R p b 2 4 x L m 0 g o h g A K K A U A A A A A A A A A A A A A A A A A A A A A A A A A A A A n V X b b t s 4 E H 0 P k H 8 g l B c Z E O z I 6 7 R 7 g V t 0 n Q Q N s o m 7 s d s 8 G E F A S 7 R F h C J V k n K d N f z v O y R l S 3 H E o q 1 f D J 0 Z n r l w 5 l C R R F P B 0 c T 9 x 3 8 d H x 0 f q Q x L k q L J d D y 6 n q A h Y k Q f H y H 4 T U Q p E w L I x T o h r H s v 5 N N c i K f w n s y 7 I 8 E 1 4 V q F Q a Z 1 o f 7 s 9 V K R q O 5 S i C U j 3 U T k P V V I g l O V E a J V L + 3 F 5 + v H 5 + L z 7 f h 6 8 O 8 Z / T u d 9 / O v / G x 9 8 T V e Z Z J / / P Y o p p f l Y L C U b 7 9 8 7 h X l / L 0 o d V H q 4 Z q p d d C J E C 8 Z i 5 C W J e l E V X q G O n 6 0 f 5 C k y 3 Y z u 9 I k H w b O G E T X l K f V V / C w n Z 1 j j R + q 8 y f B J y l y o a H 2 j 5 A p k S o A m i m e Q w G V p c L D Z q g I z S r r B 8 Y m C W Z Y q q H J 6 6 G z J x 5 l m C + B d / p c k J p 0 K j F X C y H z k W B l z o 1 R h S 1 Z R J t N 4 F y g A K T B D W m y 1 t s I b c C Z J m S H 8 j K f E 1 n j y M V t M d 9 g + Q R d G u E C j F d c v x l 0 T X h r c 6 H O d q c w f 2 7 A b 9 r h t + 3 w 7 + 3 w H + 1 w f O r B Y w / e 9 + C / e f C B B / f U G n u K j T 3 V x p 5 y Y 0 + 9 f U + 9 f U + 9 f U + 9 f U + 9 f U + 9 f U + 9 / R f 1 b u v x v S O 5 W M F A j n V G J H L O j e W Y E A b 6 U c H h w b R H z d n d j + v h f D Y H s h H 4 m h Q a 3 R k f J B b o T n x r R L V w 6 E s u O o 3 i 0 5 r o k j J N j K q 9 5 H C Z G y x s D R Y h g p P M q c z x E e X t d E 3 V P A k u p B R S I c o r B Q 1 2 E r q X T 4 f b 3 E 6 C c 6 I h h a p b 6 I a q H O s k I y p o K q 8 2 2 d 5 T n Y 0 5 e 4 b W 5 V T T F b G C 4 b k F F y y q b B U 6 X p g j e 9 u m U g X G j F M l D 3 u t q F C j N I c Y E 0 s K Q n c I p 1 i T N k z T 3 I v / J / g r W 6 t / K b F 5 o r a d 3 a V K k g i Z m o I u K W G p b Q R 8 d O 8 s 7 r D Q I r Y H c F P h F 8 x K Y o U u / E 5 H O / s Q C 0 N y i 3 P b Z c f b v d x j 4 W E G L 4 7 t L u c f q n S t 9 G H F M h U G b 2 F w A z c z 0 P 7 9 K D C V L V T 2 8 5 N Q 1 P R F h X W y w B L S D h q + Q 5 s a 3 F D Y 9 H B l Y b p A K + A z z U V C I t e W K x W u o k b u c K C D Y K c 4 + B K m C C J m s N H s h i i F l 2 a O g 2 l G 3 D X B v o A n W h k i l A o o n A u N 7 C R b Q 9 M p s b P Y h d 2 C 0 c e U A d H q 4 S D w t r F t r W 9 l P e C 2 O Z 1 q m T 6 k K W z S F U / J u l 5 y A C 3 i T o b f W T n Q I R g T d G s X I U B R v O O 1 0 u A W u 0 0 8 z B w 5 a / g y h 8 Y b 8 J P q Z 3 Q N R s O K z C v B r U y 1 4 j b z M z E b V Q D 7 r + v v j 8 j m 6 z x / U D X / B 1 B L A Q I t A B Q A A g A I A D S l F 1 m e z E h F p Q A A A P Y A A A A S A A A A A A A A A A A A A A A A A A A A A A B D b 2 5 m a W c v U G F j a 2 F n Z S 5 4 b W x Q S w E C L Q A U A A I A C A A 0 p R d Z D 8 r p q 6 Q A A A D p A A A A E w A A A A A A A A A A A A A A A A D x A A A A W 0 N v b n R l b n R f V H l w Z X N d L n h t b F B L A Q I t A B Q A A g A I A D S l F 1 n Z U F h D l w M A A H 0 K A A A T A A A A A A A A A A A A A A A A A O I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T A A A A A A A A j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T 0 N L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2 U 2 Z j E 2 L T Z i O T U t N D U 2 M y 1 h O D N l L T h h M 2 Y w M D E 0 Y m Q z O S I g L z 4 8 R W 5 0 c n k g V H l w Z T 0 i R m l s b E V u Y W J s Z W Q i I F Z h b H V l P S J s M S I g L z 4 8 R W 5 0 c n k g V H l w Z T 0 i R m l s b E x h c 3 R V c G R h d G V k I i B W Y W x 1 Z T 0 i Z D I w M j Q t M D g t M j N U M T k 6 N D E 6 N D A u M j E w N D A y O F o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U T 0 N L U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Q 2 9 s d W 1 u V H l w Z X M i I F Z h b H V l P S J z Q m d V R k F 3 P T 0 i I C 8 + P E V u d H J 5 I F R 5 c G U 9 I k Z p b G x D b 2 x 1 b W 5 O Y W 1 l c y I g V m F s d W U 9 I n N b J n F 1 b 3 Q 7 Q 2 9 s d W 1 u M S Z x d W 9 0 O y w m c X V v d D t Q c m l j Z S Z x d W 9 0 O y w m c X V v d D t Q c m l j Z S B D a G F u Z 2 U m c X V v d D s s J n F 1 b 3 Q 7 T W F y a 2 V 0 I E N h c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9 D S 1 M v Q X V 0 b 1 J l b W 9 2 Z W R D b 2 x 1 b W 5 z M S 5 7 Q 2 9 s d W 1 u M S w w f S Z x d W 9 0 O y w m c X V v d D t T Z W N 0 a W 9 u M S 9 T V E 9 D S 1 M v Q X V 0 b 1 J l b W 9 2 Z W R D b 2 x 1 b W 5 z M S 5 7 U H J p Y 2 U s M X 0 m c X V v d D s s J n F 1 b 3 Q 7 U 2 V j d G l v b j E v U 1 R P Q 0 t T L 0 F 1 d G 9 S Z W 1 v d m V k Q 2 9 s d W 1 u c z E u e 1 B y a W N l I E N o Y W 5 n Z S w y f S Z x d W 9 0 O y w m c X V v d D t T Z W N 0 a W 9 u M S 9 T V E 9 D S 1 M v Q X V 0 b 1 J l b W 9 2 Z W R D b 2 x 1 b W 5 z M S 5 7 T W F y a 2 V 0 I E N h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V E 9 D S 1 M v Q X V 0 b 1 J l b W 9 2 Z W R D b 2 x 1 b W 5 z M S 5 7 Q 2 9 s d W 1 u M S w w f S Z x d W 9 0 O y w m c X V v d D t T Z W N 0 a W 9 u M S 9 T V E 9 D S 1 M v Q X V 0 b 1 J l b W 9 2 Z W R D b 2 x 1 b W 5 z M S 5 7 U H J p Y 2 U s M X 0 m c X V v d D s s J n F 1 b 3 Q 7 U 2 V j d G l v b j E v U 1 R P Q 0 t T L 0 F 1 d G 9 S Z W 1 v d m V k Q 2 9 s d W 1 u c z E u e 1 B y a W N l I E N o Y W 5 n Z S w y f S Z x d W 9 0 O y w m c X V v d D t T Z W N 0 a W 9 u M S 9 T V E 9 D S 1 M v Q X V 0 b 1 J l b W 9 2 Z W R D b 2 x 1 b W 5 z M S 5 7 T W F y a 2 V 0 I E N h c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V E 9 D S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Q 0 t T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U y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D S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Q 0 t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0 N L U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T V E 9 D S 1 M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R d W V y e U l E I i B W Y W x 1 Z T 0 i c z A 2 M D g w N z l l L W R l Y j g t N D Q w N i 0 4 N D E y L W V m M W Q 2 N m R k N G N h N y I g L z 4 8 R W 5 0 c n k g V H l w Z T 0 i R m l s b E x h c 3 R V c G R h d G V k I i B W Y W x 1 Z T 0 i Z D I w M j Q t M D g t M j B U M T M 6 M j c 6 N D c u N j E 5 M T I y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N U T 0 N L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N U T 0 N L U y 9 E Z X R l Y 3 R l Z C U y M F R 5 c G U l M j B N a X N t Y X R j a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T V E 9 D S 1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1 R P Q 0 t T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N U T 0 N L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T V E 9 D S 1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h s / z e y T h E v Z U O z g 6 V P q Y A A A A A A g A A A A A A E G Y A A A A B A A A g A A A A H Y F x e p + J U Y g E r d n B 3 + V 8 f H 0 E v b 0 2 u W 9 u 1 e y l m U w 6 H 4 c A A A A A D o A A A A A C A A A g A A A A O B t K z A j O H M q T h G C y U F / 4 C y c J D D O n L 6 v + F h Q j I 8 J j A S 5 Q A A A A h R J o 4 o 1 r 4 n x / j C 7 0 J 9 g u n G 8 c s R H 8 / k w n 9 E W D D L g r X a q u W P 3 e 9 j B y + 8 b e c h x n 8 H Z 6 L c 2 8 e 8 z q b m P R w G E g g t C v N e T O H F U r + L I l E c I u b S y v z + 1 A A A A A 4 0 x r Z V k 8 a 0 D J K d o U l a q q T + p j U K H r d 9 L o O A 8 x L B M x n C b X / K G i C 1 a P Y W s M c J C Z x O R n l Q 9 P J p 0 O y Q c c A / 8 g + U X 0 6 g = = < / D a t a M a s h u p > 
</file>

<file path=customXml/itemProps1.xml><?xml version="1.0" encoding="utf-8"?>
<ds:datastoreItem xmlns:ds="http://schemas.openxmlformats.org/officeDocument/2006/customXml" ds:itemID="{15A8E59B-B6EA-4CCB-851E-8FB53C84BD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Ifeaka Ifeneziuche</dc:creator>
  <cp:lastModifiedBy>Ifeaka Ifeneziuche</cp:lastModifiedBy>
  <cp:lastPrinted>2024-08-23T19:38:25Z</cp:lastPrinted>
  <dcterms:created xsi:type="dcterms:W3CDTF">2024-08-20T11:36:04Z</dcterms:created>
  <dcterms:modified xsi:type="dcterms:W3CDTF">2024-08-23T19:41:57Z</dcterms:modified>
</cp:coreProperties>
</file>