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ifebabarinde/Downloads/"/>
    </mc:Choice>
  </mc:AlternateContent>
  <xr:revisionPtr revIDLastSave="0" documentId="13_ncr:1_{819964F8-A219-9049-9FC0-789A76C66738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1" i="1" l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C301" i="1"/>
  <c r="B301" i="1"/>
  <c r="F300" i="1"/>
  <c r="E300" i="1"/>
  <c r="D300" i="1"/>
  <c r="C300" i="1"/>
  <c r="B300" i="1"/>
  <c r="F299" i="1"/>
  <c r="E299" i="1"/>
  <c r="D299" i="1"/>
  <c r="C299" i="1"/>
  <c r="B299" i="1"/>
  <c r="F298" i="1"/>
  <c r="E298" i="1"/>
  <c r="D298" i="1"/>
  <c r="C298" i="1"/>
  <c r="B298" i="1"/>
  <c r="F297" i="1"/>
  <c r="E297" i="1"/>
  <c r="D297" i="1"/>
  <c r="C297" i="1"/>
  <c r="B297" i="1"/>
  <c r="F296" i="1"/>
  <c r="E296" i="1"/>
  <c r="D296" i="1"/>
  <c r="C296" i="1"/>
  <c r="B296" i="1"/>
  <c r="F295" i="1"/>
  <c r="E295" i="1"/>
  <c r="D295" i="1"/>
  <c r="C295" i="1"/>
  <c r="B295" i="1"/>
  <c r="F294" i="1"/>
  <c r="E294" i="1"/>
  <c r="D294" i="1"/>
  <c r="C294" i="1"/>
  <c r="B294" i="1"/>
  <c r="F293" i="1"/>
  <c r="E293" i="1"/>
  <c r="D293" i="1"/>
  <c r="C293" i="1"/>
  <c r="B293" i="1"/>
  <c r="F292" i="1"/>
  <c r="E292" i="1"/>
  <c r="D292" i="1"/>
  <c r="C292" i="1"/>
  <c r="B292" i="1"/>
  <c r="F291" i="1"/>
  <c r="E291" i="1"/>
  <c r="D291" i="1"/>
  <c r="C291" i="1"/>
  <c r="B291" i="1"/>
  <c r="F290" i="1"/>
  <c r="E290" i="1"/>
  <c r="D290" i="1"/>
  <c r="C290" i="1"/>
  <c r="B290" i="1"/>
  <c r="F289" i="1"/>
  <c r="E289" i="1"/>
  <c r="D289" i="1"/>
  <c r="C289" i="1"/>
  <c r="B289" i="1"/>
  <c r="F288" i="1"/>
  <c r="E288" i="1"/>
  <c r="D288" i="1"/>
  <c r="C288" i="1"/>
  <c r="B288" i="1"/>
  <c r="F287" i="1"/>
  <c r="E287" i="1"/>
  <c r="D287" i="1"/>
  <c r="C287" i="1"/>
  <c r="B287" i="1"/>
  <c r="F286" i="1"/>
  <c r="E286" i="1"/>
  <c r="D286" i="1"/>
  <c r="C286" i="1"/>
  <c r="B286" i="1"/>
  <c r="F285" i="1"/>
  <c r="E285" i="1"/>
  <c r="D285" i="1"/>
  <c r="C285" i="1"/>
  <c r="B285" i="1"/>
  <c r="F284" i="1"/>
  <c r="E284" i="1"/>
  <c r="D284" i="1"/>
  <c r="C284" i="1"/>
  <c r="B284" i="1"/>
  <c r="F283" i="1"/>
  <c r="E283" i="1"/>
  <c r="D283" i="1"/>
  <c r="C283" i="1"/>
  <c r="B283" i="1"/>
  <c r="F282" i="1"/>
  <c r="E282" i="1"/>
  <c r="D282" i="1"/>
  <c r="C282" i="1"/>
  <c r="B28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C231" i="1"/>
  <c r="B231" i="1"/>
  <c r="F230" i="1"/>
  <c r="E230" i="1"/>
  <c r="D230" i="1"/>
  <c r="C230" i="1"/>
  <c r="B230" i="1"/>
  <c r="F229" i="1"/>
  <c r="E229" i="1"/>
  <c r="D229" i="1"/>
  <c r="C229" i="1"/>
  <c r="B229" i="1"/>
  <c r="F228" i="1"/>
  <c r="E228" i="1"/>
  <c r="D228" i="1"/>
  <c r="C228" i="1"/>
  <c r="B228" i="1"/>
  <c r="F227" i="1"/>
  <c r="E227" i="1"/>
  <c r="D227" i="1"/>
  <c r="C227" i="1"/>
  <c r="B227" i="1"/>
  <c r="F226" i="1"/>
  <c r="E226" i="1"/>
  <c r="D226" i="1"/>
  <c r="C226" i="1"/>
  <c r="B226" i="1"/>
  <c r="F225" i="1"/>
  <c r="E225" i="1"/>
  <c r="D225" i="1"/>
  <c r="C225" i="1"/>
  <c r="B225" i="1"/>
  <c r="F224" i="1"/>
  <c r="E224" i="1"/>
  <c r="D224" i="1"/>
  <c r="C224" i="1"/>
  <c r="B224" i="1"/>
  <c r="F223" i="1"/>
  <c r="E223" i="1"/>
  <c r="D223" i="1"/>
  <c r="C223" i="1"/>
  <c r="B223" i="1"/>
  <c r="F222" i="1"/>
  <c r="E222" i="1"/>
  <c r="D222" i="1"/>
  <c r="C222" i="1"/>
  <c r="B222" i="1"/>
  <c r="F221" i="1"/>
  <c r="E221" i="1"/>
  <c r="D221" i="1"/>
  <c r="C221" i="1"/>
  <c r="B221" i="1"/>
  <c r="F220" i="1"/>
  <c r="E220" i="1"/>
  <c r="D220" i="1"/>
  <c r="C220" i="1"/>
  <c r="B220" i="1"/>
  <c r="F219" i="1"/>
  <c r="E219" i="1"/>
  <c r="D219" i="1"/>
  <c r="C219" i="1"/>
  <c r="B219" i="1"/>
  <c r="F218" i="1"/>
  <c r="E218" i="1"/>
  <c r="D218" i="1"/>
  <c r="C218" i="1"/>
  <c r="B218" i="1"/>
  <c r="F217" i="1"/>
  <c r="E217" i="1"/>
  <c r="D217" i="1"/>
  <c r="C217" i="1"/>
  <c r="B217" i="1"/>
  <c r="F216" i="1"/>
  <c r="E216" i="1"/>
  <c r="D216" i="1"/>
  <c r="C216" i="1"/>
  <c r="B216" i="1"/>
  <c r="F215" i="1"/>
  <c r="E215" i="1"/>
  <c r="D215" i="1"/>
  <c r="C215" i="1"/>
  <c r="B215" i="1"/>
  <c r="F214" i="1"/>
  <c r="E214" i="1"/>
  <c r="D214" i="1"/>
  <c r="C214" i="1"/>
  <c r="B214" i="1"/>
  <c r="F213" i="1"/>
  <c r="E213" i="1"/>
  <c r="D213" i="1"/>
  <c r="C213" i="1"/>
  <c r="B213" i="1"/>
  <c r="F212" i="1"/>
  <c r="E212" i="1"/>
  <c r="D212" i="1"/>
  <c r="C212" i="1"/>
  <c r="B21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C161" i="1"/>
  <c r="B161" i="1"/>
  <c r="F160" i="1"/>
  <c r="E160" i="1"/>
  <c r="D160" i="1"/>
  <c r="C160" i="1"/>
  <c r="B160" i="1"/>
  <c r="F159" i="1"/>
  <c r="E159" i="1"/>
  <c r="D159" i="1"/>
  <c r="C159" i="1"/>
  <c r="B159" i="1"/>
  <c r="F158" i="1"/>
  <c r="E158" i="1"/>
  <c r="D158" i="1"/>
  <c r="C158" i="1"/>
  <c r="B158" i="1"/>
  <c r="F157" i="1"/>
  <c r="E157" i="1"/>
  <c r="D157" i="1"/>
  <c r="C157" i="1"/>
  <c r="B157" i="1"/>
  <c r="F156" i="1"/>
  <c r="E156" i="1"/>
  <c r="D156" i="1"/>
  <c r="C156" i="1"/>
  <c r="B156" i="1"/>
  <c r="F155" i="1"/>
  <c r="E155" i="1"/>
  <c r="D155" i="1"/>
  <c r="C155" i="1"/>
  <c r="B155" i="1"/>
  <c r="F154" i="1"/>
  <c r="E154" i="1"/>
  <c r="D154" i="1"/>
  <c r="C154" i="1"/>
  <c r="B154" i="1"/>
  <c r="F153" i="1"/>
  <c r="E153" i="1"/>
  <c r="D153" i="1"/>
  <c r="C153" i="1"/>
  <c r="B153" i="1"/>
  <c r="F152" i="1"/>
  <c r="E152" i="1"/>
  <c r="D152" i="1"/>
  <c r="C152" i="1"/>
  <c r="B152" i="1"/>
  <c r="F151" i="1"/>
  <c r="E151" i="1"/>
  <c r="D151" i="1"/>
  <c r="C151" i="1"/>
  <c r="B151" i="1"/>
  <c r="F150" i="1"/>
  <c r="E150" i="1"/>
  <c r="D150" i="1"/>
  <c r="C150" i="1"/>
  <c r="B150" i="1"/>
  <c r="F149" i="1"/>
  <c r="E149" i="1"/>
  <c r="D149" i="1"/>
  <c r="C149" i="1"/>
  <c r="B149" i="1"/>
  <c r="F148" i="1"/>
  <c r="E148" i="1"/>
  <c r="D148" i="1"/>
  <c r="C148" i="1"/>
  <c r="B148" i="1"/>
  <c r="F147" i="1"/>
  <c r="E147" i="1"/>
  <c r="D147" i="1"/>
  <c r="C147" i="1"/>
  <c r="B147" i="1"/>
  <c r="F146" i="1"/>
  <c r="E146" i="1"/>
  <c r="D146" i="1"/>
  <c r="C146" i="1"/>
  <c r="B146" i="1"/>
  <c r="F145" i="1"/>
  <c r="E145" i="1"/>
  <c r="D145" i="1"/>
  <c r="C145" i="1"/>
  <c r="B145" i="1"/>
  <c r="F144" i="1"/>
  <c r="E144" i="1"/>
  <c r="D144" i="1"/>
  <c r="C144" i="1"/>
  <c r="B144" i="1"/>
  <c r="F143" i="1"/>
  <c r="E143" i="1"/>
  <c r="D143" i="1"/>
  <c r="C143" i="1"/>
  <c r="B143" i="1"/>
  <c r="F142" i="1"/>
  <c r="E142" i="1"/>
  <c r="D142" i="1"/>
  <c r="C142" i="1"/>
  <c r="B14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C91" i="1"/>
  <c r="B91" i="1"/>
  <c r="F90" i="1"/>
  <c r="E90" i="1"/>
  <c r="D90" i="1"/>
  <c r="C90" i="1"/>
  <c r="B90" i="1"/>
  <c r="F89" i="1"/>
  <c r="E89" i="1"/>
  <c r="D89" i="1"/>
  <c r="C89" i="1"/>
  <c r="B89" i="1"/>
  <c r="F88" i="1"/>
  <c r="E88" i="1"/>
  <c r="D88" i="1"/>
  <c r="C88" i="1"/>
  <c r="B88" i="1"/>
  <c r="F87" i="1"/>
  <c r="E87" i="1"/>
  <c r="D87" i="1"/>
  <c r="C87" i="1"/>
  <c r="B87" i="1"/>
  <c r="F86" i="1"/>
  <c r="E86" i="1"/>
  <c r="D86" i="1"/>
  <c r="C86" i="1"/>
  <c r="B86" i="1"/>
  <c r="F85" i="1"/>
  <c r="E85" i="1"/>
  <c r="D85" i="1"/>
  <c r="C85" i="1"/>
  <c r="B85" i="1"/>
  <c r="F84" i="1"/>
  <c r="E84" i="1"/>
  <c r="D84" i="1"/>
  <c r="C84" i="1"/>
  <c r="B84" i="1"/>
  <c r="F83" i="1"/>
  <c r="E83" i="1"/>
  <c r="D83" i="1"/>
  <c r="C83" i="1"/>
  <c r="B83" i="1"/>
  <c r="F82" i="1"/>
  <c r="E82" i="1"/>
  <c r="D82" i="1"/>
  <c r="C82" i="1"/>
  <c r="B82" i="1"/>
  <c r="F81" i="1"/>
  <c r="E81" i="1"/>
  <c r="D81" i="1"/>
  <c r="C81" i="1"/>
  <c r="B81" i="1"/>
  <c r="F80" i="1"/>
  <c r="E80" i="1"/>
  <c r="D80" i="1"/>
  <c r="C80" i="1"/>
  <c r="B80" i="1"/>
  <c r="F79" i="1"/>
  <c r="E79" i="1"/>
  <c r="D79" i="1"/>
  <c r="C79" i="1"/>
  <c r="B79" i="1"/>
  <c r="F78" i="1"/>
  <c r="E78" i="1"/>
  <c r="D78" i="1"/>
  <c r="C78" i="1"/>
  <c r="B78" i="1"/>
  <c r="F77" i="1"/>
  <c r="E77" i="1"/>
  <c r="D77" i="1"/>
  <c r="C77" i="1"/>
  <c r="B77" i="1"/>
  <c r="F76" i="1"/>
  <c r="E76" i="1"/>
  <c r="D76" i="1"/>
  <c r="C76" i="1"/>
  <c r="B76" i="1"/>
  <c r="F75" i="1"/>
  <c r="E75" i="1"/>
  <c r="D75" i="1"/>
  <c r="C75" i="1"/>
  <c r="B75" i="1"/>
  <c r="F74" i="1"/>
  <c r="E74" i="1"/>
  <c r="D74" i="1"/>
  <c r="C74" i="1"/>
  <c r="B74" i="1"/>
  <c r="F73" i="1"/>
  <c r="E73" i="1"/>
  <c r="D73" i="1"/>
  <c r="C73" i="1"/>
  <c r="B73" i="1"/>
  <c r="F72" i="1"/>
  <c r="E72" i="1"/>
  <c r="D72" i="1"/>
  <c r="C72" i="1"/>
  <c r="B72" i="1"/>
  <c r="F71" i="1"/>
  <c r="E71" i="1"/>
  <c r="D71" i="1"/>
  <c r="C71" i="1"/>
  <c r="B71" i="1"/>
  <c r="F70" i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F67" i="1"/>
  <c r="E67" i="1"/>
  <c r="D67" i="1"/>
  <c r="C67" i="1"/>
  <c r="B67" i="1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62" i="1"/>
  <c r="E62" i="1"/>
  <c r="D62" i="1"/>
  <c r="C62" i="1"/>
  <c r="B62" i="1"/>
  <c r="F61" i="1"/>
  <c r="E61" i="1"/>
  <c r="D61" i="1"/>
  <c r="C61" i="1"/>
  <c r="B61" i="1"/>
  <c r="F60" i="1"/>
  <c r="E60" i="1"/>
  <c r="D60" i="1"/>
  <c r="C60" i="1"/>
  <c r="B60" i="1"/>
  <c r="F59" i="1"/>
  <c r="E59" i="1"/>
  <c r="D59" i="1"/>
  <c r="C59" i="1"/>
  <c r="B59" i="1"/>
  <c r="F58" i="1"/>
  <c r="E58" i="1"/>
  <c r="D58" i="1"/>
  <c r="C58" i="1"/>
  <c r="B58" i="1"/>
  <c r="F57" i="1"/>
  <c r="E57" i="1"/>
  <c r="D57" i="1"/>
  <c r="C57" i="1"/>
  <c r="B57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F51" i="1"/>
  <c r="E51" i="1"/>
  <c r="D51" i="1"/>
  <c r="C51" i="1"/>
  <c r="B51" i="1"/>
  <c r="F50" i="1"/>
  <c r="E50" i="1"/>
  <c r="D50" i="1"/>
  <c r="C50" i="1"/>
  <c r="B50" i="1"/>
  <c r="F49" i="1"/>
  <c r="E49" i="1"/>
  <c r="D49" i="1"/>
  <c r="C49" i="1"/>
  <c r="B49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F42" i="1"/>
  <c r="E42" i="1"/>
  <c r="D42" i="1"/>
  <c r="C42" i="1"/>
  <c r="B42" i="1"/>
  <c r="F41" i="1"/>
  <c r="E41" i="1"/>
  <c r="D41" i="1"/>
  <c r="C41" i="1"/>
  <c r="B41" i="1"/>
  <c r="F40" i="1"/>
  <c r="E40" i="1"/>
  <c r="D40" i="1"/>
  <c r="C40" i="1"/>
  <c r="B40" i="1"/>
  <c r="F39" i="1"/>
  <c r="E39" i="1"/>
  <c r="D39" i="1"/>
  <c r="C39" i="1"/>
  <c r="B39" i="1"/>
  <c r="F38" i="1"/>
  <c r="E38" i="1"/>
  <c r="D38" i="1"/>
  <c r="C38" i="1"/>
  <c r="B38" i="1"/>
  <c r="F37" i="1"/>
  <c r="E37" i="1"/>
  <c r="D37" i="1"/>
  <c r="C37" i="1"/>
  <c r="B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<sst xmlns="http://schemas.openxmlformats.org/spreadsheetml/2006/main" count="326" uniqueCount="325">
  <si>
    <t>Macbook air m2 512gb ssd</t>
  </si>
  <si>
    <t>Operation</t>
  </si>
  <si>
    <t>Block Size (bytes)</t>
  </si>
  <si>
    <t>Stride (bytes)</t>
  </si>
  <si>
    <t>Time (seconds)</t>
  </si>
  <si>
    <t>Throughput (MB / s)</t>
  </si>
  <si>
    <t>Deterministic Write: Block Size = 4096 Bytes, Stride = 4096 Bytes, Time = 3.655492 s, Throughput = 28012.644531 MB/s</t>
  </si>
  <si>
    <t>Deterministic Write: Block Size = 4096 Bytes, Stride = 4096 Bytes, Time = 1.511048 s, Throughput = 67767.539062 MB/s</t>
  </si>
  <si>
    <t>Deterministic Write: Block Size = 4096 Bytes, Stride = 4096 Bytes, Time = 1.556798 s, Throughput = 65776.039062 MB/s</t>
  </si>
  <si>
    <t>Deterministic Write: Block Size = 4096 Bytes, Stride = 4096 Bytes, Time = 1.686618 s, Throughput = 60713.214844 MB/s</t>
  </si>
  <si>
    <t>Deterministic Write: Block Size = 4096 Bytes, Stride = 4096 Bytes, Time = 2.147097 s, Throughput = 47692.300781 MB/s</t>
  </si>
  <si>
    <t>Deterministic Write: Block Size = 151552 Bytes, Stride = 4096 Bytes, Time = 0.101715 s, Throughput = 1006734.500000 MB/s</t>
  </si>
  <si>
    <t>Deterministic Write: Block Size = 151552 Bytes, Stride = 4096 Bytes, Time = 0.097048 s, Throughput = 1055148.000000 MB/s</t>
  </si>
  <si>
    <t>Deterministic Write: Block Size = 151552 Bytes, Stride = 4096 Bytes, Time = 0.096854 s, Throughput = 1057261.375000 MB/s</t>
  </si>
  <si>
    <t>Deterministic Write: Block Size = 151552 Bytes, Stride = 4096 Bytes, Time = 0.095594 s, Throughput = 1071197.000000 MB/s</t>
  </si>
  <si>
    <t>Deterministic Write: Block Size = 151552 Bytes, Stride = 4096 Bytes, Time = 0.097120 s, Throughput = 1054365.750000 MB/s</t>
  </si>
  <si>
    <t>Deterministic Write: Block Size = 299008 Bytes, Stride = 4096 Bytes, Time = 0.119036 s, Throughput = 860244.000000 MB/s</t>
  </si>
  <si>
    <t>Deterministic Write: Block Size = 299008 Bytes, Stride = 4096 Bytes, Time = 0.078708 s, Throughput = 1301011.375000 MB/s</t>
  </si>
  <si>
    <t>Deterministic Write: Block Size = 299008 Bytes, Stride = 4096 Bytes, Time = 0.080449 s, Throughput = 1272856.125000 MB/s</t>
  </si>
  <si>
    <t>Deterministic Write: Block Size = 299008 Bytes, Stride = 4096 Bytes, Time = 0.079436 s, Throughput = 1289088.125000 MB/s</t>
  </si>
  <si>
    <t>Deterministic Write: Block Size = 299008 Bytes, Stride = 4096 Bytes, Time = 0.083023 s, Throughput = 1233393.250000 MB/s</t>
  </si>
  <si>
    <t>Deterministic Write: Block Size = 446464 Bytes, Stride = 4096 Bytes, Time = 0.067683 s, Throughput = 1512935.375000 MB/s</t>
  </si>
  <si>
    <t>Deterministic Write: Block Size = 446464 Bytes, Stride = 4096 Bytes, Time = 0.068925 s, Throughput = 1485672.875000 MB/s</t>
  </si>
  <si>
    <t>Deterministic Write: Block Size = 446464 Bytes, Stride = 4096 Bytes, Time = 0.067807 s, Throughput = 1510168.625000 MB/s</t>
  </si>
  <si>
    <t>Deterministic Write: Block Size = 446464 Bytes, Stride = 4096 Bytes, Time = 0.070336 s, Throughput = 1455869.000000 MB/s</t>
  </si>
  <si>
    <t>Deterministic Write: Block Size = 446464 Bytes, Stride = 4096 Bytes, Time = 0.066717 s, Throughput = 1534841.250000 MB/s</t>
  </si>
  <si>
    <t>Deterministic Write: Block Size = 593920 Bytes, Stride = 4096 Bytes, Time = 0.064797 s, Throughput = 1580320.125000 MB/s</t>
  </si>
  <si>
    <t>Deterministic Write: Block Size = 593920 Bytes, Stride = 4096 Bytes, Time = 0.064958 s, Throughput = 1576403.250000 MB/s</t>
  </si>
  <si>
    <t>Deterministic Write: Block Size = 593920 Bytes, Stride = 4096 Bytes, Time = 0.066094 s, Throughput = 1549308.500000 MB/s</t>
  </si>
  <si>
    <t>Deterministic Write: Block Size = 593920 Bytes, Stride = 4096 Bytes, Time = 0.065279 s, Throughput = 1568651.500000 MB/s</t>
  </si>
  <si>
    <t>Deterministic Write: Block Size = 593920 Bytes, Stride = 4096 Bytes, Time = 0.066026 s, Throughput = 1550904.125000 MB/s</t>
  </si>
  <si>
    <t>Deterministic Write: Block Size = 741376 Bytes, Stride = 4096 Bytes, Time = 0.065225 s, Throughput = 1569950.250000 MB/s</t>
  </si>
  <si>
    <t>Deterministic Write: Block Size = 741376 Bytes, Stride = 4096 Bytes, Time = 0.064125 s, Throughput = 1596881.000000 MB/s</t>
  </si>
  <si>
    <t>Deterministic Write: Block Size = 741376 Bytes, Stride = 4096 Bytes, Time = 0.063980 s, Throughput = 1600500.250000 MB/s</t>
  </si>
  <si>
    <t>Deterministic Write: Block Size = 741376 Bytes, Stride = 4096 Bytes, Time = 0.063134 s, Throughput = 1621947.000000 MB/s</t>
  </si>
  <si>
    <t>Deterministic Write: Block Size = 741376 Bytes, Stride = 4096 Bytes, Time = 0.062650 s, Throughput = 1634477.250000 MB/s</t>
  </si>
  <si>
    <t>Deterministic Write: Block Size = 888832 Bytes, Stride = 4096 Bytes, Time = 0.064172 s, Throughput = 1595711.500000 MB/s</t>
  </si>
  <si>
    <t>Deterministic Write: Block Size = 888832 Bytes, Stride = 4096 Bytes, Time = 0.063446 s, Throughput = 1613970.875000 MB/s</t>
  </si>
  <si>
    <t>Deterministic Write: Block Size = 888832 Bytes, Stride = 4096 Bytes, Time = 0.063563 s, Throughput = 1611000.250000 MB/s</t>
  </si>
  <si>
    <t>Deterministic Write: Block Size = 888832 Bytes, Stride = 4096 Bytes, Time = 0.063494 s, Throughput = 1612750.875000 MB/s</t>
  </si>
  <si>
    <t>Deterministic Write: Block Size = 888832 Bytes, Stride = 4096 Bytes, Time = 0.063836 s, Throughput = 1604110.500000 MB/s</t>
  </si>
  <si>
    <t>Deterministic Write: Block Size = 1048576 Bytes, Stride = 4096 Bytes, Time = 0.065979 s, Throughput = 1552009.000000 MB/s</t>
  </si>
  <si>
    <t>Deterministic Write: Block Size = 1048576 Bytes, Stride = 4096 Bytes, Time = 0.066477 s, Throughput = 1540382.375000 MB/s</t>
  </si>
  <si>
    <t>Deterministic Write: Block Size = 1048576 Bytes, Stride = 4096 Bytes, Time = 0.072712 s, Throughput = 1408295.750000 MB/s</t>
  </si>
  <si>
    <t>Deterministic Write: Block Size = 1048576 Bytes, Stride = 4096 Bytes, Time = 0.066735 s, Throughput = 1534427.250000 MB/s</t>
  </si>
  <si>
    <t>Deterministic Write: Block Size = 1048576 Bytes, Stride = 4096 Bytes, Time = 0.070379 s, Throughput = 1454979.500000 MB/s</t>
  </si>
  <si>
    <t>Deterministic Write: Block Size = 4096 Bytes, Stride = 4096 Bytes, Time = 1.569758 s, Throughput = 65232.984375 MB/s</t>
  </si>
  <si>
    <t>Deterministic Write: Block Size = 4096 Bytes, Stride = 4096 Bytes, Time = 1.527434 s, Throughput = 67040.539062 MB/s</t>
  </si>
  <si>
    <t>Deterministic Write: Block Size = 4096 Bytes, Stride = 4096 Bytes, Time = 1.522880 s, Throughput = 67241.015625 MB/s</t>
  </si>
  <si>
    <t>Deterministic Write: Block Size = 4096 Bytes, Stride = 4096 Bytes, Time = 1.566816 s, Throughput = 65355.472656 MB/s</t>
  </si>
  <si>
    <t>Deterministic Write: Block Size = 4096 Bytes, Stride = 4096 Bytes, Time = 1.592460 s, Throughput = 64303.027344 MB/s</t>
  </si>
  <si>
    <t>Deterministic Write: Block Size = 4096 Bytes, Stride = 299008 Bytes, Time = 8.561123 s, Throughput = 11961.047852 MB/s</t>
  </si>
  <si>
    <t>Deterministic Write: Block Size = 4096 Bytes, Stride = 299008 Bytes, Time = 6.607532 s, Throughput = 15497.465820 MB/s</t>
  </si>
  <si>
    <t>Deterministic Write: Block Size = 4096 Bytes, Stride = 299008 Bytes, Time = 5.576424 s, Throughput = 18363.021484 MB/s</t>
  </si>
  <si>
    <t>Deterministic Write: Block Size = 4096 Bytes, Stride = 299008 Bytes, Time = 5.651855 s, Throughput = 18117.945312 MB/s</t>
  </si>
  <si>
    <t>Deterministic Write: Block Size = 4096 Bytes, Stride = 299008 Bytes, Time = 6.271917 s, Throughput = 16326.747070 MB/s</t>
  </si>
  <si>
    <t>Deterministic Write: Block Size = 4096 Bytes, Stride = 593920 Bytes, Time = 14.358080 s, Throughput = 7131.873047 MB/s</t>
  </si>
  <si>
    <t>Deterministic Write: Block Size = 4096 Bytes, Stride = 593920 Bytes, Time = 6.416142 s, Throughput = 15959.746094 MB/s</t>
  </si>
  <si>
    <t>Deterministic Write: Block Size = 4096 Bytes, Stride = 593920 Bytes, Time = 4.937863 s, Throughput = 20737.716797 MB/s</t>
  </si>
  <si>
    <t>Deterministic Write: Block Size = 4096 Bytes, Stride = 593920 Bytes, Time = 5.278557 s, Throughput = 19399.242188 MB/s</t>
  </si>
  <si>
    <t>Deterministic Write: Block Size = 4096 Bytes, Stride = 593920 Bytes, Time = 4.630159 s, Throughput = 22115.871094 MB/s</t>
  </si>
  <si>
    <t>Deterministic Write: Block Size = 4096 Bytes, Stride = 888832 Bytes, Time = 4.795779 s, Throughput = 21352.109375 MB/s</t>
  </si>
  <si>
    <t>Deterministic Write: Block Size = 4096 Bytes, Stride = 888832 Bytes, Time = 2.556883 s, Throughput = 40048.761719 MB/s</t>
  </si>
  <si>
    <t>Deterministic Write: Block Size = 4096 Bytes, Stride = 888832 Bytes, Time = 2.462467 s, Throughput = 41584.312500 MB/s</t>
  </si>
  <si>
    <t>Deterministic Write: Block Size = 4096 Bytes, Stride = 888832 Bytes, Time = 1.769115 s, Throughput = 57882.050781 MB/s</t>
  </si>
  <si>
    <t>Deterministic Write: Block Size = 4096 Bytes, Stride = 888832 Bytes, Time = 2.540427 s, Throughput = 40308.183594 MB/s</t>
  </si>
  <si>
    <t>Deterministic Write: Block Size = 299008 Bytes, Stride = 4096 Bytes, Time = 0.477698 s, Throughput = 214361.375000 MB/s</t>
  </si>
  <si>
    <t>Deterministic Write: Block Size = 299008 Bytes, Stride = 4096 Bytes, Time = 0.082545 s, Throughput = 1240535.500000 MB/s</t>
  </si>
  <si>
    <t>Deterministic Write: Block Size = 299008 Bytes, Stride = 4096 Bytes, Time = 0.077689 s, Throughput = 1318075.875000 MB/s</t>
  </si>
  <si>
    <t>Deterministic Write: Block Size = 299008 Bytes, Stride = 4096 Bytes, Time = 0.095177 s, Throughput = 1075890.125000 MB/s</t>
  </si>
  <si>
    <t>Deterministic Write: Block Size = 299008 Bytes, Stride = 4096 Bytes, Time = 0.078997 s, Throughput = 1296251.750000 MB/s</t>
  </si>
  <si>
    <t>Deterministic Write: Block Size = 299008 Bytes, Stride = 299008 Bytes, Time = 0.348531 s, Throughput = 293804.562500 MB/s</t>
  </si>
  <si>
    <t>Deterministic Write: Block Size = 299008 Bytes, Stride = 299008 Bytes, Time = 0.072248 s, Throughput = 1417340.375000 MB/s</t>
  </si>
  <si>
    <t>Deterministic Write: Block Size = 299008 Bytes, Stride = 299008 Bytes, Time = 0.072759 s, Throughput = 1407386.000000 MB/s</t>
  </si>
  <si>
    <t>Deterministic Write: Block Size = 299008 Bytes, Stride = 299008 Bytes, Time = 0.072009 s, Throughput = 1422044.500000 MB/s</t>
  </si>
  <si>
    <t>Deterministic Write: Block Size = 299008 Bytes, Stride = 299008 Bytes, Time = 0.072763 s, Throughput = 1407308.625000 MB/s</t>
  </si>
  <si>
    <t>Deterministic Write: Block Size = 299008 Bytes, Stride = 593920 Bytes, Time = 0.374412 s, Throughput = 273495.500000 MB/s</t>
  </si>
  <si>
    <t>Deterministic Write: Block Size = 299008 Bytes, Stride = 593920 Bytes, Time = 0.072121 s, Throughput = 1419836.125000 MB/s</t>
  </si>
  <si>
    <t>Deterministic Write: Block Size = 299008 Bytes, Stride = 593920 Bytes, Time = 0.135665 s, Throughput = 754800.437500 MB/s</t>
  </si>
  <si>
    <t>Deterministic Write: Block Size = 299008 Bytes, Stride = 593920 Bytes, Time = 0.108545 s, Throughput = 943387.562500 MB/s</t>
  </si>
  <si>
    <t>Deterministic Write: Block Size = 299008 Bytes, Stride = 593920 Bytes, Time = 0.072410 s, Throughput = 1414169.250000 MB/s</t>
  </si>
  <si>
    <t>Deterministic Write: Block Size = 299008 Bytes, Stride = 888832 Bytes, Time = 0.318043 s, Throughput = 321969.062500 MB/s</t>
  </si>
  <si>
    <t>Deterministic Write: Block Size = 299008 Bytes, Stride = 888832 Bytes, Time = 0.072179 s, Throughput = 1418695.250000 MB/s</t>
  </si>
  <si>
    <t>Deterministic Write: Block Size = 299008 Bytes, Stride = 888832 Bytes, Time = 0.073555 s, Throughput = 1392155.500000 MB/s</t>
  </si>
  <si>
    <t>Deterministic Write: Block Size = 299008 Bytes, Stride = 888832 Bytes, Time = 0.070092 s, Throughput = 1460937.000000 MB/s</t>
  </si>
  <si>
    <t>Deterministic Write: Block Size = 299008 Bytes, Stride = 888832 Bytes, Time = 0.072949 s, Throughput = 1403720.375000 MB/s</t>
  </si>
  <si>
    <t>Deterministic Write: Block Size = 593920 Bytes, Stride = 4096 Bytes, Time = 0.066671 s, Throughput = 1535900.250000 MB/s</t>
  </si>
  <si>
    <t>Deterministic Write: Block Size = 593920 Bytes, Stride = 4096 Bytes, Time = 0.063200 s, Throughput = 1620253.250000 MB/s</t>
  </si>
  <si>
    <t>Deterministic Write: Block Size = 593920 Bytes, Stride = 4096 Bytes, Time = 0.062414 s, Throughput = 1640657.500000 MB/s</t>
  </si>
  <si>
    <t>Deterministic Write: Block Size = 593920 Bytes, Stride = 4096 Bytes, Time = 0.065531 s, Throughput = 1562619.250000 MB/s</t>
  </si>
  <si>
    <t>Deterministic Write: Block Size = 593920 Bytes, Stride = 4096 Bytes, Time = 0.063660 s, Throughput = 1608545.375000 MB/s</t>
  </si>
  <si>
    <t>Deterministic Write: Block Size = 593920 Bytes, Stride = 299008 Bytes, Time = 0.143371 s, Throughput = 714230.937500 MB/s</t>
  </si>
  <si>
    <t>Deterministic Write: Block Size = 593920 Bytes, Stride = 299008 Bytes, Time = 0.062765 s, Throughput = 1631482.500000 MB/s</t>
  </si>
  <si>
    <t>Deterministic Write: Block Size = 593920 Bytes, Stride = 299008 Bytes, Time = 0.062276 s, Throughput = 1644293.250000 MB/s</t>
  </si>
  <si>
    <t>Deterministic Write: Block Size = 593920 Bytes, Stride = 299008 Bytes, Time = 0.062374 s, Throughput = 1641709.750000 MB/s</t>
  </si>
  <si>
    <t>Deterministic Write: Block Size = 593920 Bytes, Stride = 299008 Bytes, Time = 0.079861 s, Throughput = 1282227.875000 MB/s</t>
  </si>
  <si>
    <t>Deterministic Write: Block Size = 593920 Bytes, Stride = 593920 Bytes, Time = 0.357640 s, Throughput = 286321.437500 MB/s</t>
  </si>
  <si>
    <t>Deterministic Write: Block Size = 593920 Bytes, Stride = 593920 Bytes, Time = 0.061309 s, Throughput = 1670227.875000 MB/s</t>
  </si>
  <si>
    <t>Deterministic Write: Block Size = 593920 Bytes, Stride = 593920 Bytes, Time = 0.767703 s, Throughput = 133384.921875 MB/s</t>
  </si>
  <si>
    <t>Deterministic Write: Block Size = 593920 Bytes, Stride = 593920 Bytes, Time = 0.703616 s, Throughput = 145533.921875 MB/s</t>
  </si>
  <si>
    <t>Deterministic Write: Block Size = 593920 Bytes, Stride = 593920 Bytes, Time = 0.196020 s, Throughput = 522395.656250 MB/s</t>
  </si>
  <si>
    <t>Deterministic Write: Block Size = 593920 Bytes, Stride = 888832 Bytes, Time = 0.410707 s, Throughput = 249326.156250 MB/s</t>
  </si>
  <si>
    <t>Deterministic Write: Block Size = 593920 Bytes, Stride = 888832 Bytes, Time = 0.063326 s, Throughput = 1617029.250000 MB/s</t>
  </si>
  <si>
    <t>Deterministic Write: Block Size = 593920 Bytes, Stride = 888832 Bytes, Time = 0.074601 s, Throughput = 1372635.750000 MB/s</t>
  </si>
  <si>
    <t>Deterministic Write: Block Size = 593920 Bytes, Stride = 888832 Bytes, Time = 0.061971 s, Throughput = 1652385.750000 MB/s</t>
  </si>
  <si>
    <t>Deterministic Write: Block Size = 593920 Bytes, Stride = 888832 Bytes, Time = 0.136355 s, Throughput = 750980.937500 MB/s</t>
  </si>
  <si>
    <t>Deterministic Write: Block Size = 888832 Bytes, Stride = 4096 Bytes, Time = 0.103240 s, Throughput = 991863.625000 MB/s</t>
  </si>
  <si>
    <t>Deterministic Write: Block Size = 888832 Bytes, Stride = 4096 Bytes, Time = 0.062805 s, Throughput = 1630443.500000 MB/s</t>
  </si>
  <si>
    <t>Deterministic Write: Block Size = 888832 Bytes, Stride = 4096 Bytes, Time = 0.068962 s, Throughput = 1484875.750000 MB/s</t>
  </si>
  <si>
    <t>Deterministic Write: Block Size = 888832 Bytes, Stride = 4096 Bytes, Time = 0.075053 s, Throughput = 1364369.250000 MB/s</t>
  </si>
  <si>
    <t>Deterministic Write: Block Size = 888832 Bytes, Stride = 4096 Bytes, Time = 0.079514 s, Throughput = 1287823.625000 MB/s</t>
  </si>
  <si>
    <t>Deterministic Write: Block Size = 888832 Bytes, Stride = 299008 Bytes, Time = 0.118113 s, Throughput = 866966.375000 MB/s</t>
  </si>
  <si>
    <t>Deterministic Write: Block Size = 888832 Bytes, Stride = 299008 Bytes, Time = 0.059081 s, Throughput = 1733213.750000 MB/s</t>
  </si>
  <si>
    <t>Deterministic Write: Block Size = 888832 Bytes, Stride = 299008 Bytes, Time = 0.063651 s, Throughput = 1608772.750000 MB/s</t>
  </si>
  <si>
    <t>Deterministic Write: Block Size = 888832 Bytes, Stride = 299008 Bytes, Time = 0.083571 s, Throughput = 1225305.375000 MB/s</t>
  </si>
  <si>
    <t>Deterministic Write: Block Size = 888832 Bytes, Stride = 299008 Bytes, Time = 0.084619 s, Throughput = 1210130.125000 MB/s</t>
  </si>
  <si>
    <t>Deterministic Write: Block Size = 888832 Bytes, Stride = 593920 Bytes, Time = 0.206970 s, Throughput = 494757.687500 MB/s</t>
  </si>
  <si>
    <t>Deterministic Write: Block Size = 888832 Bytes, Stride = 593920 Bytes, Time = 0.069821 s, Throughput = 1466607.500000 MB/s</t>
  </si>
  <si>
    <t>Deterministic Write: Block Size = 888832 Bytes, Stride = 593920 Bytes, Time = 0.069410 s, Throughput = 1475291.625000 MB/s</t>
  </si>
  <si>
    <t>Deterministic Write: Block Size = 888832 Bytes, Stride = 593920 Bytes, Time = 0.064655 s, Throughput = 1583790.875000 MB/s</t>
  </si>
  <si>
    <t>Deterministic Write: Block Size = 888832 Bytes, Stride = 593920 Bytes, Time = 0.061099 s, Throughput = 1675968.500000 MB/s</t>
  </si>
  <si>
    <t>Deterministic Write: Block Size = 888832 Bytes, Stride = 888832 Bytes, Time = 0.184191 s, Throughput = 555944.625000 MB/s</t>
  </si>
  <si>
    <t>Deterministic Write: Block Size = 888832 Bytes, Stride = 888832 Bytes, Time = 0.058695 s, Throughput = 1744612.000000 MB/s</t>
  </si>
  <si>
    <t>Deterministic Write: Block Size = 888832 Bytes, Stride = 888832 Bytes, Time = 0.058663 s, Throughput = 1745563.625000 MB/s</t>
  </si>
  <si>
    <t>Deterministic Write: Block Size = 888832 Bytes, Stride = 888832 Bytes, Time = 0.066752 s, Throughput = 1534036.375000 MB/s</t>
  </si>
  <si>
    <t>Deterministic Write: Block Size = 888832 Bytes, Stride = 888832 Bytes, Time = 0.059323 s, Throughput = 1726143.250000 MB/s</t>
  </si>
  <si>
    <t>Random Write: Block Size = 4096 Bytes, Stride = 4096 Bytes, Time = 1.617573 s, Throughput = 63304.714844 MB/s</t>
  </si>
  <si>
    <t>Random Write: Block Size = 4096 Bytes, Stride = 4096 Bytes, Time = 1.768274 s, Throughput = 57909.578125 MB/s</t>
  </si>
  <si>
    <t>Random Write: Block Size = 4096 Bytes, Stride = 4096 Bytes, Time = 1.754196 s, Throughput = 58374.320312 MB/s</t>
  </si>
  <si>
    <t>Random Write: Block Size = 4096 Bytes, Stride = 4096 Bytes, Time = 1.678871 s, Throughput = 60993.367188 MB/s</t>
  </si>
  <si>
    <t>Random Write: Block Size = 4096 Bytes, Stride = 4096 Bytes, Time = 1.755146 s, Throughput = 58342.722656 MB/s</t>
  </si>
  <si>
    <t>Random Write: Block Size = 151552 Bytes, Stride = 4096 Bytes, Time = 0.117155 s, Throughput = 874055.750000 MB/s</t>
  </si>
  <si>
    <t>Random Write: Block Size = 151552 Bytes, Stride = 4096 Bytes, Time = 0.098341 s, Throughput = 1041274.687500 MB/s</t>
  </si>
  <si>
    <t>Random Write: Block Size = 151552 Bytes, Stride = 4096 Bytes, Time = 0.096888 s, Throughput = 1056890.500000 MB/s</t>
  </si>
  <si>
    <t>Random Write: Block Size = 151552 Bytes, Stride = 4096 Bytes, Time = 0.094410 s, Throughput = 1084630.875000 MB/s</t>
  </si>
  <si>
    <t>Random Write: Block Size = 151552 Bytes, Stride = 4096 Bytes, Time = 0.092519 s, Throughput = 1106799.625000 MB/s</t>
  </si>
  <si>
    <t>Random Write: Block Size = 299008 Bytes, Stride = 4096 Bytes, Time = 0.075795 s, Throughput = 1351012.500000 MB/s</t>
  </si>
  <si>
    <t>Random Write: Block Size = 299008 Bytes, Stride = 4096 Bytes, Time = 0.073369 s, Throughput = 1395684.875000 MB/s</t>
  </si>
  <si>
    <t>Random Write: Block Size = 299008 Bytes, Stride = 4096 Bytes, Time = 0.078426 s, Throughput = 1305689.375000 MB/s</t>
  </si>
  <si>
    <t>Random Write: Block Size = 299008 Bytes, Stride = 4096 Bytes, Time = 0.076773 s, Throughput = 1333802.250000 MB/s</t>
  </si>
  <si>
    <t>Random Write: Block Size = 299008 Bytes, Stride = 4096 Bytes, Time = 0.087569 s, Throughput = 1169363.625000 MB/s</t>
  </si>
  <si>
    <t>Random Write: Block Size = 446464 Bytes, Stride = 4096 Bytes, Time = 0.068325 s, Throughput = 1498719.375000 MB/s</t>
  </si>
  <si>
    <t>Random Write: Block Size = 446464 Bytes, Stride = 4096 Bytes, Time = 0.072590 s, Throughput = 1410662.625000 MB/s</t>
  </si>
  <si>
    <t>Random Write: Block Size = 446464 Bytes, Stride = 4096 Bytes, Time = 0.065887 s, Throughput = 1554176.125000 MB/s</t>
  </si>
  <si>
    <t>Random Write: Block Size = 446464 Bytes, Stride = 4096 Bytes, Time = 0.066529 s, Throughput = 1539178.500000 MB/s</t>
  </si>
  <si>
    <t>Random Write: Block Size = 446464 Bytes, Stride = 4096 Bytes, Time = 0.065852 s, Throughput = 1555002.125000 MB/s</t>
  </si>
  <si>
    <t>Random Write: Block Size = 593920 Bytes, Stride = 4096 Bytes, Time = 0.062885 s, Throughput = 1628369.250000 MB/s</t>
  </si>
  <si>
    <t>Random Write: Block Size = 593920 Bytes, Stride = 4096 Bytes, Time = 0.061980 s, Throughput = 1652145.750000 MB/s</t>
  </si>
  <si>
    <t>Random Write: Block Size = 593920 Bytes, Stride = 4096 Bytes, Time = 0.062771 s, Throughput = 1631326.625000 MB/s</t>
  </si>
  <si>
    <t>Random Write: Block Size = 593920 Bytes, Stride = 4096 Bytes, Time = 0.061678 s, Throughput = 1660235.375000 MB/s</t>
  </si>
  <si>
    <t>Random Write: Block Size = 593920 Bytes, Stride = 4096 Bytes, Time = 0.066342 s, Throughput = 1543516.875000 MB/s</t>
  </si>
  <si>
    <t>Random Write: Block Size = 741376 Bytes, Stride = 4096 Bytes, Time = 0.070098 s, Throughput = 1460812.000000 MB/s</t>
  </si>
  <si>
    <t>Random Write: Block Size = 741376 Bytes, Stride = 4096 Bytes, Time = 0.065233 s, Throughput = 1569757.625000 MB/s</t>
  </si>
  <si>
    <t>Random Write: Block Size = 741376 Bytes, Stride = 4096 Bytes, Time = 0.064098 s, Throughput = 1597553.750000 MB/s</t>
  </si>
  <si>
    <t>Random Write: Block Size = 741376 Bytes, Stride = 4096 Bytes, Time = 0.061626 s, Throughput = 1661636.375000 MB/s</t>
  </si>
  <si>
    <t>Random Write: Block Size = 741376 Bytes, Stride = 4096 Bytes, Time = 0.065007 s, Throughput = 1575215.000000 MB/s</t>
  </si>
  <si>
    <t>Random Write: Block Size = 888832 Bytes, Stride = 4096 Bytes, Time = 0.068204 s, Throughput = 1501378.250000 MB/s</t>
  </si>
  <si>
    <t>Random Write: Block Size = 888832 Bytes, Stride = 4096 Bytes, Time = 0.069876 s, Throughput = 1465453.125000 MB/s</t>
  </si>
  <si>
    <t>Random Write: Block Size = 888832 Bytes, Stride = 4096 Bytes, Time = 0.068846 s, Throughput = 1487377.625000 MB/s</t>
  </si>
  <si>
    <t>Random Write: Block Size = 888832 Bytes, Stride = 4096 Bytes, Time = 0.063600 s, Throughput = 1610062.750000 MB/s</t>
  </si>
  <si>
    <t>Random Write: Block Size = 888832 Bytes, Stride = 4096 Bytes, Time = 0.062605 s, Throughput = 1635652.125000 MB/s</t>
  </si>
  <si>
    <t>Random Write: Block Size = 1048576 Bytes, Stride = 4096 Bytes, Time = 0.067352 s, Throughput = 1520370.625000 MB/s</t>
  </si>
  <si>
    <t>Random Write: Block Size = 1048576 Bytes, Stride = 4096 Bytes, Time = 0.070014 s, Throughput = 1462564.625000 MB/s</t>
  </si>
  <si>
    <t>Random Write: Block Size = 1048576 Bytes, Stride = 4096 Bytes, Time = 0.145888 s, Throughput = 701908.312500 MB/s</t>
  </si>
  <si>
    <t>Random Write: Block Size = 1048576 Bytes, Stride = 4096 Bytes, Time = 0.120553 s, Throughput = 849418.937500 MB/s</t>
  </si>
  <si>
    <t>Random Write: Block Size = 1048576 Bytes, Stride = 4096 Bytes, Time = 0.064805 s, Throughput = 1580125.000000 MB/s</t>
  </si>
  <si>
    <t>Deterministic Read: Block Size = 4096 Bytes, Stride = 4096 Bytes, Time = 0.717779 s, Throughput = 142662.296875 MB/s</t>
  </si>
  <si>
    <t>Deterministic Read: Block Size = 4096 Bytes, Stride = 4096 Bytes, Time = 0.662455 s, Throughput = 154576.531250 MB/s</t>
  </si>
  <si>
    <t>Deterministic Read: Block Size = 4096 Bytes, Stride = 4096 Bytes, Time = 0.588865 s, Throughput = 173893.859375 MB/s</t>
  </si>
  <si>
    <t>Deterministic Read: Block Size = 4096 Bytes, Stride = 4096 Bytes, Time = 0.580493 s, Throughput = 176401.796875 MB/s</t>
  </si>
  <si>
    <t>Deterministic Read: Block Size = 4096 Bytes, Stride = 4096 Bytes, Time = 0.592726 s, Throughput = 172761.109375 MB/s</t>
  </si>
  <si>
    <t>Deterministic Read: Block Size = 151552 Bytes, Stride = 4096 Bytes, Time = 0.042047 s, Throughput = 2435369.750000 MB/s</t>
  </si>
  <si>
    <t>Deterministic Read: Block Size = 151552 Bytes, Stride = 4096 Bytes, Time = 0.041289 s, Throughput = 2480079.250000 MB/s</t>
  </si>
  <si>
    <t>Deterministic Read: Block Size = 151552 Bytes, Stride = 4096 Bytes, Time = 0.041616 s, Throughput = 2460592.000000 MB/s</t>
  </si>
  <si>
    <t>Deterministic Read: Block Size = 151552 Bytes, Stride = 4096 Bytes, Time = 0.041449 s, Throughput = 2470506.000000 MB/s</t>
  </si>
  <si>
    <t>Deterministic Read: Block Size = 151552 Bytes, Stride = 4096 Bytes, Time = 0.041266 s, Throughput = 2481461.750000 MB/s</t>
  </si>
  <si>
    <t>Deterministic Read: Block Size = 299008 Bytes, Stride = 4096 Bytes, Time = 0.030797 s, Throughput = 3324999.250000 MB/s</t>
  </si>
  <si>
    <t>Deterministic Read: Block Size = 299008 Bytes, Stride = 4096 Bytes, Time = 0.034604 s, Throughput = 2959195.250000 MB/s</t>
  </si>
  <si>
    <t>Deterministic Read: Block Size = 299008 Bytes, Stride = 4096 Bytes, Time = 0.036893 s, Throughput = 2775594.250000 MB/s</t>
  </si>
  <si>
    <t>Deterministic Read: Block Size = 299008 Bytes, Stride = 4096 Bytes, Time = 0.057357 s, Throughput = 1785309.625000 MB/s</t>
  </si>
  <si>
    <t>Deterministic Read: Block Size = 299008 Bytes, Stride = 4096 Bytes, Time = 0.068237 s, Throughput = 1500652.125000 MB/s</t>
  </si>
  <si>
    <t>Deterministic Read: Block Size = 446464 Bytes, Stride = 4096 Bytes, Time = 0.030393 s, Throughput = 3369196.750000 MB/s</t>
  </si>
  <si>
    <t>Deterministic Read: Block Size = 446464 Bytes, Stride = 4096 Bytes, Time = 0.032012 s, Throughput = 3198800.500000 MB/s</t>
  </si>
  <si>
    <t>Deterministic Read: Block Size = 446464 Bytes, Stride = 4096 Bytes, Time = 0.031969 s, Throughput = 3203103.000000 MB/s</t>
  </si>
  <si>
    <t>Deterministic Read: Block Size = 446464 Bytes, Stride = 4096 Bytes, Time = 0.033059 s, Throughput = 3097492.250000 MB/s</t>
  </si>
  <si>
    <t>Deterministic Read: Block Size = 446464 Bytes, Stride = 4096 Bytes, Time = 0.032456 s, Throughput = 3155040.750000 MB/s</t>
  </si>
  <si>
    <t>Deterministic Read: Block Size = 593920 Bytes, Stride = 4096 Bytes, Time = 0.030491 s, Throughput = 3358368.000000 MB/s</t>
  </si>
  <si>
    <t>Deterministic Read: Block Size = 593920 Bytes, Stride = 4096 Bytes, Time = 0.033477 s, Throughput = 3058816.500000 MB/s</t>
  </si>
  <si>
    <t>Deterministic Read: Block Size = 593920 Bytes, Stride = 4096 Bytes, Time = 0.028818 s, Throughput = 3553334.750000 MB/s</t>
  </si>
  <si>
    <t>Deterministic Read: Block Size = 593920 Bytes, Stride = 4096 Bytes, Time = 0.030611 s, Throughput = 3345202.750000 MB/s</t>
  </si>
  <si>
    <t>Deterministic Read: Block Size = 593920 Bytes, Stride = 4096 Bytes, Time = 0.030699 s, Throughput = 3335613.500000 MB/s</t>
  </si>
  <si>
    <t>Deterministic Read: Block Size = 741376 Bytes, Stride = 4096 Bytes, Time = 0.030835 s, Throughput = 3320901.500000 MB/s</t>
  </si>
  <si>
    <t>Deterministic Read: Block Size = 741376 Bytes, Stride = 4096 Bytes, Time = 0.030206 s, Throughput = 3390055.000000 MB/s</t>
  </si>
  <si>
    <t>Deterministic Read: Block Size = 741376 Bytes, Stride = 4096 Bytes, Time = 0.029390 s, Throughput = 3484178.250000 MB/s</t>
  </si>
  <si>
    <t>Deterministic Read: Block Size = 741376 Bytes, Stride = 4096 Bytes, Time = 0.120453 s, Throughput = 850124.125000 MB/s</t>
  </si>
  <si>
    <t>Deterministic Read: Block Size = 741376 Bytes, Stride = 4096 Bytes, Time = 0.082677 s, Throughput = 1238554.875000 MB/s</t>
  </si>
  <si>
    <t>Deterministic Read: Block Size = 888832 Bytes, Stride = 4096 Bytes, Time = 0.064119 s, Throughput = 1597030.375000 MB/s</t>
  </si>
  <si>
    <t>Deterministic Read: Block Size = 888832 Bytes, Stride = 4096 Bytes, Time = 0.045286 s, Throughput = 2261184.500000 MB/s</t>
  </si>
  <si>
    <t>Deterministic Read: Block Size = 888832 Bytes, Stride = 4096 Bytes, Time = 0.041039 s, Throughput = 2495187.500000 MB/s</t>
  </si>
  <si>
    <t>Deterministic Read: Block Size = 888832 Bytes, Stride = 4096 Bytes, Time = 0.098553 s, Throughput = 1039034.812500 MB/s</t>
  </si>
  <si>
    <t>Deterministic Read: Block Size = 888832 Bytes, Stride = 4096 Bytes, Time = 0.033564 s, Throughput = 3050887.750000 MB/s</t>
  </si>
  <si>
    <t>Deterministic Read: Block Size = 1048576 Bytes, Stride = 4096 Bytes, Time = 0.034398 s, Throughput = 2976917.250000 MB/s</t>
  </si>
  <si>
    <t>Deterministic Read: Block Size = 1048576 Bytes, Stride = 4096 Bytes, Time = 0.034711 s, Throughput = 2950073.500000 MB/s</t>
  </si>
  <si>
    <t>Deterministic Read: Block Size = 1048576 Bytes, Stride = 4096 Bytes, Time = 0.032297 s, Throughput = 3170573.000000 MB/s</t>
  </si>
  <si>
    <t>Deterministic Read: Block Size = 1048576 Bytes, Stride = 4096 Bytes, Time = 0.034492 s, Throughput = 2968804.250000 MB/s</t>
  </si>
  <si>
    <t>Deterministic Read: Block Size = 1048576 Bytes, Stride = 4096 Bytes, Time = 0.032929 s, Throughput = 3109721.000000 MB/s</t>
  </si>
  <si>
    <t>Deterministic Read: Block Size = 4096 Bytes, Stride = 4096 Bytes, Time = 0.587312 s, Throughput = 174353.671875 MB/s</t>
  </si>
  <si>
    <t>Deterministic Read: Block Size = 4096 Bytes, Stride = 4096 Bytes, Time = 0.615786 s, Throughput = 166291.531250 MB/s</t>
  </si>
  <si>
    <t>Deterministic Read: Block Size = 4096 Bytes, Stride = 4096 Bytes, Time = 0.516529 s, Throughput = 198246.359375 MB/s</t>
  </si>
  <si>
    <t>Deterministic Read: Block Size = 4096 Bytes, Stride = 4096 Bytes, Time = 0.530826 s, Throughput = 192906.906250 MB/s</t>
  </si>
  <si>
    <t>Deterministic Read: Block Size = 4096 Bytes, Stride = 4096 Bytes, Time = 0.624607 s, Throughput = 163943.078125 MB/s</t>
  </si>
  <si>
    <t>Deterministic Read: Block Size = 4096 Bytes, Stride = 299008 Bytes, Time = 4.930906 s, Throughput = 20766.974609 MB/s</t>
  </si>
  <si>
    <t>Deterministic Read: Block Size = 4096 Bytes, Stride = 299008 Bytes, Time = 4.022683 s, Throughput = 25455.646484 MB/s</t>
  </si>
  <si>
    <t>Deterministic Read: Block Size = 4096 Bytes, Stride = 299008 Bytes, Time = 3.801973 s, Throughput = 26933.382812 MB/s</t>
  </si>
  <si>
    <t>Deterministic Read: Block Size = 4096 Bytes, Stride = 299008 Bytes, Time = 3.675137 s, Throughput = 27862.906250 MB/s</t>
  </si>
  <si>
    <t>Deterministic Read: Block Size = 4096 Bytes, Stride = 299008 Bytes, Time = 4.608908 s, Throughput = 22217.843750 MB/s</t>
  </si>
  <si>
    <t>Deterministic Read: Block Size = 4096 Bytes, Stride = 593920 Bytes, Time = 3.671831 s, Throughput = 27887.994141 MB/s</t>
  </si>
  <si>
    <t>Deterministic Read: Block Size = 4096 Bytes, Stride = 593920 Bytes, Time = 3.279256 s, Throughput = 31226.593750 MB/s</t>
  </si>
  <si>
    <t>Deterministic Read: Block Size = 4096 Bytes, Stride = 593920 Bytes, Time = 5.189367 s, Throughput = 19732.658203 MB/s</t>
  </si>
  <si>
    <t>Deterministic Read: Block Size = 4096 Bytes, Stride = 593920 Bytes, Time = 4.966683 s, Throughput = 20617.382812 MB/s</t>
  </si>
  <si>
    <t>Deterministic Read: Block Size = 4096 Bytes, Stride = 593920 Bytes, Time = 3.593644 s, Throughput = 28494.753906 MB/s</t>
  </si>
  <si>
    <t>Deterministic Read: Block Size = 4096 Bytes, Stride = 888832 Bytes, Time = 3.819034 s, Throughput = 26813.062500 MB/s</t>
  </si>
  <si>
    <t>Deterministic Read: Block Size = 4096 Bytes, Stride = 888832 Bytes, Time = 3.925517 s, Throughput = 26085.736328 MB/s</t>
  </si>
  <si>
    <t>Deterministic Read: Block Size = 4096 Bytes, Stride = 888832 Bytes, Time = 3.872339 s, Throughput = 26443.964844 MB/s</t>
  </si>
  <si>
    <t>Deterministic Read: Block Size = 4096 Bytes, Stride = 888832 Bytes, Time = 3.587951 s, Throughput = 28539.966797 MB/s</t>
  </si>
  <si>
    <t>Deterministic Read: Block Size = 4096 Bytes, Stride = 888832 Bytes, Time = 3.990911 s, Throughput = 25658.302734 MB/s</t>
  </si>
  <si>
    <t>Deterministic Read: Block Size = 299008 Bytes, Stride = 4096 Bytes, Time = 0.091841 s, Throughput = 1114970.500000 MB/s</t>
  </si>
  <si>
    <t>Deterministic Read: Block Size = 299008 Bytes, Stride = 4096 Bytes, Time = 0.036872 s, Throughput = 2777175.250000 MB/s</t>
  </si>
  <si>
    <t>Deterministic Read: Block Size = 299008 Bytes, Stride = 4096 Bytes, Time = 0.040194 s, Throughput = 2547643.750000 MB/s</t>
  </si>
  <si>
    <t>Deterministic Read: Block Size = 299008 Bytes, Stride = 4096 Bytes, Time = 0.037130 s, Throughput = 2757877.750000 MB/s</t>
  </si>
  <si>
    <t>Deterministic Read: Block Size = 299008 Bytes, Stride = 4096 Bytes, Time = 0.034216 s, Throughput = 2992751.750000 MB/s</t>
  </si>
  <si>
    <t>Deterministic Read: Block Size = 299008 Bytes, Stride = 299008 Bytes, Time = 0.054248 s, Throughput = 1887627.125000 MB/s</t>
  </si>
  <si>
    <t>Deterministic Read: Block Size = 299008 Bytes, Stride = 299008 Bytes, Time = 0.035290 s, Throughput = 2901672.000000 MB/s</t>
  </si>
  <si>
    <t>Deterministic Read: Block Size = 299008 Bytes, Stride = 299008 Bytes, Time = 0.040333 s, Throughput = 2538864.000000 MB/s</t>
  </si>
  <si>
    <t>Deterministic Read: Block Size = 299008 Bytes, Stride = 299008 Bytes, Time = 0.039514 s, Throughput = 2591486.500000 MB/s</t>
  </si>
  <si>
    <t>Deterministic Read: Block Size = 299008 Bytes, Stride = 299008 Bytes, Time = 0.036712 s, Throughput = 2789278.750000 MB/s</t>
  </si>
  <si>
    <t>Deterministic Read: Block Size = 299008 Bytes, Stride = 593920 Bytes, Time = 0.056608 s, Throughput = 1808931.625000 MB/s</t>
  </si>
  <si>
    <t>Deterministic Read: Block Size = 299008 Bytes, Stride = 593920 Bytes, Time = 0.031516 s, Throughput = 3249143.250000 MB/s</t>
  </si>
  <si>
    <t>Deterministic Read: Block Size = 299008 Bytes, Stride = 593920 Bytes, Time = 0.034194 s, Throughput = 2994677.500000 MB/s</t>
  </si>
  <si>
    <t>Deterministic Read: Block Size = 299008 Bytes, Stride = 593920 Bytes, Time = 0.034785 s, Throughput = 2943797.750000 MB/s</t>
  </si>
  <si>
    <t>Deterministic Read: Block Size = 299008 Bytes, Stride = 593920 Bytes, Time = 0.036233 s, Throughput = 2826153.000000 MB/s</t>
  </si>
  <si>
    <t>Deterministic Read: Block Size = 299008 Bytes, Stride = 888832 Bytes, Time = 0.036585 s, Throughput = 2798961.250000 MB/s</t>
  </si>
  <si>
    <t>Deterministic Read: Block Size = 299008 Bytes, Stride = 888832 Bytes, Time = 0.029441 s, Throughput = 3478142.500000 MB/s</t>
  </si>
  <si>
    <t>Deterministic Read: Block Size = 299008 Bytes, Stride = 888832 Bytes, Time = 0.033596 s, Throughput = 3047981.750000 MB/s</t>
  </si>
  <si>
    <t>Deterministic Read: Block Size = 299008 Bytes, Stride = 888832 Bytes, Time = 0.034281 s, Throughput = 2987077.250000 MB/s</t>
  </si>
  <si>
    <t>Deterministic Read: Block Size = 299008 Bytes, Stride = 888832 Bytes, Time = 0.033757 s, Throughput = 3033444.750000 MB/s</t>
  </si>
  <si>
    <t>Deterministic Read: Block Size = 593920 Bytes, Stride = 4096 Bytes, Time = 0.061331 s, Throughput = 1669628.750000 MB/s</t>
  </si>
  <si>
    <t>Deterministic Read: Block Size = 593920 Bytes, Stride = 4096 Bytes, Time = 0.037108 s, Throughput = 2759512.750000 MB/s</t>
  </si>
  <si>
    <t>Deterministic Read: Block Size = 593920 Bytes, Stride = 4096 Bytes, Time = 0.029339 s, Throughput = 3490234.750000 MB/s</t>
  </si>
  <si>
    <t>Deterministic Read: Block Size = 593920 Bytes, Stride = 4096 Bytes, Time = 0.029662 s, Throughput = 3452228.500000 MB/s</t>
  </si>
  <si>
    <t>Deterministic Read: Block Size = 593920 Bytes, Stride = 4096 Bytes, Time = 0.030040 s, Throughput = 3408788.250000 MB/s</t>
  </si>
  <si>
    <t>Deterministic Read: Block Size = 593920 Bytes, Stride = 299008 Bytes, Time = 0.031165 s, Throughput = 3285737.250000 MB/s</t>
  </si>
  <si>
    <t>Deterministic Read: Block Size = 593920 Bytes, Stride = 299008 Bytes, Time = 0.030075 s, Throughput = 3404821.250000 MB/s</t>
  </si>
  <si>
    <t>Deterministic Read: Block Size = 593920 Bytes, Stride = 299008 Bytes, Time = 0.030921 s, Throughput = 3311665.250000 MB/s</t>
  </si>
  <si>
    <t>Deterministic Read: Block Size = 593920 Bytes, Stride = 299008 Bytes, Time = 0.031161 s, Throughput = 3286159.000000 MB/s</t>
  </si>
  <si>
    <t>Deterministic Read: Block Size = 593920 Bytes, Stride = 299008 Bytes, Time = 0.033715 s, Throughput = 3037224.000000 MB/s</t>
  </si>
  <si>
    <t>Deterministic Read: Block Size = 593920 Bytes, Stride = 593920 Bytes, Time = 0.093385 s, Throughput = 1096535.750000 MB/s</t>
  </si>
  <si>
    <t>Deterministic Read: Block Size = 593920 Bytes, Stride = 593920 Bytes, Time = 0.042002 s, Throughput = 2437979.250000 MB/s</t>
  </si>
  <si>
    <t>Deterministic Read: Block Size = 593920 Bytes, Stride = 593920 Bytes, Time = 0.035938 s, Throughput = 2849351.750000 MB/s</t>
  </si>
  <si>
    <t>Deterministic Read: Block Size = 593920 Bytes, Stride = 593920 Bytes, Time = 0.032048 s, Throughput = 3195207.250000 MB/s</t>
  </si>
  <si>
    <t>Deterministic Read: Block Size = 593920 Bytes, Stride = 593920 Bytes, Time = 0.032037 s, Throughput = 3196304.250000 MB/s</t>
  </si>
  <si>
    <t>Deterministic Read: Block Size = 593920 Bytes, Stride = 888832 Bytes, Time = 0.033608 s, Throughput = 3046893.500000 MB/s</t>
  </si>
  <si>
    <t>Deterministic Read: Block Size = 593920 Bytes, Stride = 888832 Bytes, Time = 0.030891 s, Throughput = 3314881.500000 MB/s</t>
  </si>
  <si>
    <t>Deterministic Read: Block Size = 593920 Bytes, Stride = 888832 Bytes, Time = 0.034947 s, Throughput = 2930151.250000 MB/s</t>
  </si>
  <si>
    <t>Deterministic Read: Block Size = 593920 Bytes, Stride = 888832 Bytes, Time = 0.031667 s, Throughput = 3233650.000000 MB/s</t>
  </si>
  <si>
    <t>Deterministic Read: Block Size = 888832 Bytes, Stride = 4096 Bytes, Time = 0.029362 s, Throughput = 3487500.750000 MB/s</t>
  </si>
  <si>
    <t>Deterministic Read: Block Size = 888832 Bytes, Stride = 4096 Bytes, Time = 0.029458 s, Throughput = 3476135.500000 MB/s</t>
  </si>
  <si>
    <t>Deterministic Read: Block Size = 888832 Bytes, Stride = 4096 Bytes, Time = 0.028876 s, Throughput = 3546197.750000 MB/s</t>
  </si>
  <si>
    <t>Deterministic Read: Block Size = 888832 Bytes, Stride = 4096 Bytes, Time = 0.028921 s, Throughput = 3540679.750000 MB/s</t>
  </si>
  <si>
    <t>Deterministic Read: Block Size = 888832 Bytes, Stride = 4096 Bytes, Time = 0.029035 s, Throughput = 3526778.000000 MB/s</t>
  </si>
  <si>
    <t>Deterministic Read: Block Size = 888832 Bytes, Stride = 299008 Bytes, Time = 0.029456 s, Throughput = 3476371.500000 MB/s</t>
  </si>
  <si>
    <t>Deterministic Read: Block Size = 888832 Bytes, Stride = 299008 Bytes, Time = 0.029479 s, Throughput = 3473659.250000 MB/s</t>
  </si>
  <si>
    <t>Deterministic Read: Block Size = 888832 Bytes, Stride = 299008 Bytes, Time = 0.031072 s, Throughput = 3295571.500000 MB/s</t>
  </si>
  <si>
    <t>Deterministic Read: Block Size = 888832 Bytes, Stride = 299008 Bytes, Time = 0.029888 s, Throughput = 3426124.250000 MB/s</t>
  </si>
  <si>
    <t>Deterministic Read: Block Size = 888832 Bytes, Stride = 299008 Bytes, Time = 0.034629 s, Throughput = 2957059.250000 MB/s</t>
  </si>
  <si>
    <t>Deterministic Read: Block Size = 888832 Bytes, Stride = 593920 Bytes, Time = 0.030720 s, Throughput = 3333333.500000 MB/s</t>
  </si>
  <si>
    <t>Deterministic Read: Block Size = 888832 Bytes, Stride = 593920 Bytes, Time = 0.030647 s, Throughput = 3341273.250000 MB/s</t>
  </si>
  <si>
    <t>Deterministic Read: Block Size = 888832 Bytes, Stride = 593920 Bytes, Time = 0.030383 s, Throughput = 3370305.750000 MB/s</t>
  </si>
  <si>
    <t>Deterministic Read: Block Size = 888832 Bytes, Stride = 593920 Bytes, Time = 0.029677 s, Throughput = 3450483.500000 MB/s</t>
  </si>
  <si>
    <t>Deterministic Read: Block Size = 888832 Bytes, Stride = 593920 Bytes, Time = 0.030186 s, Throughput = 3392301.250000 MB/s</t>
  </si>
  <si>
    <t>Deterministic Read: Block Size = 888832 Bytes, Stride = 888832 Bytes, Time = 0.029941 s, Throughput = 3420059.500000 MB/s</t>
  </si>
  <si>
    <t>Deterministic Read: Block Size = 888832 Bytes, Stride = 888832 Bytes, Time = 0.030127 s, Throughput = 3398944.500000 MB/s</t>
  </si>
  <si>
    <t>Deterministic Read: Block Size = 888832 Bytes, Stride = 888832 Bytes, Time = 0.029526 s, Throughput = 3468129.750000 MB/s</t>
  </si>
  <si>
    <t>Deterministic Read: Block Size = 888832 Bytes, Stride = 888832 Bytes, Time = 0.029617 s, Throughput = 3457473.750000 MB/s</t>
  </si>
  <si>
    <t>Deterministic Read: Block Size = 888832 Bytes, Stride = 888832 Bytes, Time = 0.029387 s, Throughput = 3484534.000000 MB/s</t>
  </si>
  <si>
    <t>Random Read: Block Size = 4096 Bytes, Stride = 4096 Bytes, Time = 0.609374 s, Throughput = 168041.312500 MB/s</t>
  </si>
  <si>
    <t>Random Read: Block Size = 4096 Bytes, Stride = 4096 Bytes, Time = 0.591320 s, Throughput = 173171.890625 MB/s</t>
  </si>
  <si>
    <t>Random Read: Block Size = 4096 Bytes, Stride = 4096 Bytes, Time = 0.583453 s, Throughput = 175506.859375 MB/s</t>
  </si>
  <si>
    <t>Random Read: Block Size = 4096 Bytes, Stride = 4096 Bytes, Time = 0.573538 s, Throughput = 178540.921875 MB/s</t>
  </si>
  <si>
    <t>Random Read: Block Size = 4096 Bytes, Stride = 4096 Bytes, Time = 0.574708 s, Throughput = 178177.437500 MB/s</t>
  </si>
  <si>
    <t>Random Read: Block Size = 151552 Bytes, Stride = 4096 Bytes, Time = 0.040453 s, Throughput = 2531332.500000 MB/s</t>
  </si>
  <si>
    <t>Random Read: Block Size = 151552 Bytes, Stride = 4096 Bytes, Time = 0.039332 s, Throughput = 2603478.250000 MB/s</t>
  </si>
  <si>
    <t>Random Read: Block Size = 151552 Bytes, Stride = 4096 Bytes, Time = 0.039351 s, Throughput = 2602221.000000 MB/s</t>
  </si>
  <si>
    <t>Random Read: Block Size = 151552 Bytes, Stride = 4096 Bytes, Time = 0.040009 s, Throughput = 2559424.250000 MB/s</t>
  </si>
  <si>
    <t>Random Read: Block Size = 151552 Bytes, Stride = 4096 Bytes, Time = 0.042024 s, Throughput = 2436702.750000 MB/s</t>
  </si>
  <si>
    <t>Random Read: Block Size = 299008 Bytes, Stride = 4096 Bytes, Time = 0.033552 s, Throughput = 3051979.250000 MB/s</t>
  </si>
  <si>
    <t>Random Read: Block Size = 299008 Bytes, Stride = 4096 Bytes, Time = 0.032410 s, Throughput = 3159518.750000 MB/s</t>
  </si>
  <si>
    <t>Random Read: Block Size = 299008 Bytes, Stride = 4096 Bytes, Time = 0.035271 s, Throughput = 2903235.000000 MB/s</t>
  </si>
  <si>
    <t>Random Read: Block Size = 299008 Bytes, Stride = 4096 Bytes, Time = 0.034621 s, Throughput = 2957742.500000 MB/s</t>
  </si>
  <si>
    <t>Random Read: Block Size = 299008 Bytes, Stride = 4096 Bytes, Time = 0.034780 s, Throughput = 2944220.750000 MB/s</t>
  </si>
  <si>
    <t>Random Read: Block Size = 446464 Bytes, Stride = 4096 Bytes, Time = 0.032243 s, Throughput = 3175883.250000 MB/s</t>
  </si>
  <si>
    <t>Random Read: Block Size = 446464 Bytes, Stride = 4096 Bytes, Time = 0.031686 s, Throughput = 3231711.000000 MB/s</t>
  </si>
  <si>
    <t>Random Read: Block Size = 446464 Bytes, Stride = 4096 Bytes, Time = 0.031835 s, Throughput = 3216585.500000 MB/s</t>
  </si>
  <si>
    <t>Random Read: Block Size = 446464 Bytes, Stride = 4096 Bytes, Time = 0.032023 s, Throughput = 3197701.500000 MB/s</t>
  </si>
  <si>
    <t>Random Read: Block Size = 446464 Bytes, Stride = 4096 Bytes, Time = 0.030958 s, Throughput = 3307707.250000 MB/s</t>
  </si>
  <si>
    <t>Random Read: Block Size = 593920 Bytes, Stride = 4096 Bytes, Time = 0.028443 s, Throughput = 3600183.000000 MB/s</t>
  </si>
  <si>
    <t>Random Read: Block Size = 593920 Bytes, Stride = 4096 Bytes, Time = 0.029956 s, Throughput = 3418347.000000 MB/s</t>
  </si>
  <si>
    <t>Random Read: Block Size = 593920 Bytes, Stride = 4096 Bytes, Time = 0.030542 s, Throughput = 3352760.250000 MB/s</t>
  </si>
  <si>
    <t>Random Read: Block Size = 593920 Bytes, Stride = 4096 Bytes, Time = 0.031011 s, Throughput = 3302054.000000 MB/s</t>
  </si>
  <si>
    <t>Random Read: Block Size = 593920 Bytes, Stride = 4096 Bytes, Time = 0.030724 s, Throughput = 3332899.250000 MB/s</t>
  </si>
  <si>
    <t>Random Read: Block Size = 741376 Bytes, Stride = 4096 Bytes, Time = 0.029780 s, Throughput = 3438549.250000 MB/s</t>
  </si>
  <si>
    <t>Random Read: Block Size = 741376 Bytes, Stride = 4096 Bytes, Time = 0.028835 s, Throughput = 3551239.750000 MB/s</t>
  </si>
  <si>
    <t>Random Read: Block Size = 741376 Bytes, Stride = 4096 Bytes, Time = 0.029925 s, Throughput = 3421888.000000 MB/s</t>
  </si>
  <si>
    <t>Random Read: Block Size = 741376 Bytes, Stride = 4096 Bytes, Time = 0.027948 s, Throughput = 3663947.500000 MB/s</t>
  </si>
  <si>
    <t>Random Read: Block Size = 741376 Bytes, Stride = 4096 Bytes, Time = 0.028751 s, Throughput = 3561615.250000 MB/s</t>
  </si>
  <si>
    <t>Random Read: Block Size = 888832 Bytes, Stride = 4096 Bytes, Time = 0.025667 s, Throughput = 3989558.500000 MB/s</t>
  </si>
  <si>
    <t>Random Read: Block Size = 888832 Bytes, Stride = 4096 Bytes, Time = 0.027631 s, Throughput = 3705982.500000 MB/s</t>
  </si>
  <si>
    <t>Random Read: Block Size = 888832 Bytes, Stride = 4096 Bytes, Time = 0.027356 s, Throughput = 3743237.250000 MB/s</t>
  </si>
  <si>
    <t>Random Read: Block Size = 888832 Bytes, Stride = 4096 Bytes, Time = 0.028368 s, Throughput = 3609701.000000 MB/s</t>
  </si>
  <si>
    <t>Random Read: Block Size = 888832 Bytes, Stride = 4096 Bytes, Time = 0.027551 s, Throughput = 3716743.500000 MB/s</t>
  </si>
  <si>
    <t>Random Read: Block Size = 1048576 Bytes, Stride = 4096 Bytes, Time = 0.029954 s, Throughput = 3418575.250000 MB/s</t>
  </si>
  <si>
    <t>Random Read: Block Size = 1048576 Bytes, Stride = 4096 Bytes, Time = 0.027968 s, Throughput = 3661327.250000 MB/s</t>
  </si>
  <si>
    <t>Random Read: Block Size = 1048576 Bytes, Stride = 4096 Bytes, Time = 0.028581 s, Throughput = 3582799.750000 MB/s</t>
  </si>
  <si>
    <t>Random Read: Block Size = 1048576 Bytes, Stride = 4096 Bytes, Time = 0.029749 s, Throughput = 3442132.500000 MB/s</t>
  </si>
  <si>
    <t>Random Read: Block Size = 1048576 Bytes, Stride = 4096 Bytes, Time = 0.030927 s, Throughput = 3311022.750000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</si>
</sst>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321">
  <tableColumns count="6">
    <tableColumn id="1" xr3:uid="{00000000-0010-0000-0000-000001000000}" name="Macbook air m2 512gb ssd"/>
    <tableColumn id="2" xr3:uid="{00000000-0010-0000-0000-000002000000}" name="Operation"/>
    <tableColumn id="3" xr3:uid="{00000000-0010-0000-0000-000003000000}" name="Block Size (bytes)"/>
    <tableColumn id="4" xr3:uid="{00000000-0010-0000-0000-000004000000}" name="Stride (bytes)"/>
    <tableColumn id="5" xr3:uid="{00000000-0010-0000-0000-000005000000}" name="Time (seconds)"/>
    <tableColumn id="6" xr3:uid="{00000000-0010-0000-0000-000006000000}" name="Throughput (MB / s)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43"/>
  <sheetViews>
    <sheetView tabSelected="1" workbookViewId="0">
      <pane xSplit="1" ySplit="1" topLeftCell="B269" activePane="bottomRight" state="frozen"/>
      <selection pane="topRight" activeCell="B1" sqref="B1"/>
      <selection pane="bottomLeft" activeCell="A2" sqref="A2"/>
      <selection pane="bottomRight" activeCell="E324" sqref="E324"/>
    </sheetView>
  </sheetViews>
  <sheetFormatPr baseColWidth="10" defaultColWidth="12.6640625" defaultRowHeight="15.75" customHeight="1" x14ac:dyDescent="0.15"/>
  <cols>
    <col min="1" max="1" width="0.33203125" customWidth="1"/>
    <col min="2" max="2" width="20.1640625" customWidth="1"/>
    <col min="3" max="3" width="21.83203125" customWidth="1"/>
    <col min="4" max="4" width="20" customWidth="1"/>
    <col min="5" max="5" width="20.33203125" customWidth="1"/>
    <col min="6" max="6" width="23.6640625" customWidth="1"/>
  </cols>
  <sheetData>
    <row r="1" spans="1: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customHeight="1" x14ac:dyDescent="0.15">
      <c r="A2" s="4" t="s">
        <v>6</v>
      </c>
      <c r="B2" s="5" t="str">
        <f ca="1">IFERROR(__xludf.DUMMYFUNCTION("REGEXEXTRACT(A2, ""^(Deterministic Write|Random Write|Deterministic Read|Random Read)"")"),"Deterministic Write")</f>
        <v>Deterministic Write</v>
      </c>
      <c r="C2" s="5">
        <f ca="1">IFERROR(__xludf.DUMMYFUNCTION("VALUE(REGEXEXTRACT(A2, ""Block Size\s=\s(\d+)\s*Bytes""))"),4096)</f>
        <v>4096</v>
      </c>
      <c r="D2" s="5">
        <f ca="1">IFERROR(__xludf.DUMMYFUNCTION("VALUE(REGEXEXTRACT(A2, ""Stride\s*=\s*(\d+)\s*Bytes""))"),4096)</f>
        <v>4096</v>
      </c>
      <c r="E2" s="5">
        <f ca="1">IFERROR(__xludf.DUMMYFUNCTION("VALUE(REGEXEXTRACT(A2, ""Time\s*=\s*([\d.]+)\s*s""))"),3.655492)</f>
        <v>3.6554920000000002</v>
      </c>
      <c r="F2" s="6">
        <f ca="1">IFERROR(__xludf.DUMMYFUNCTION("VALUE(REGEXEXTRACT(A2, ""Throughput\s*=\s*([\d.]+)\s*MB/s""))"),28012.644531)</f>
        <v>28012.644531000002</v>
      </c>
    </row>
    <row r="3" spans="1:6" ht="15.75" customHeight="1" x14ac:dyDescent="0.15">
      <c r="A3" s="7" t="s">
        <v>7</v>
      </c>
      <c r="B3" s="8" t="str">
        <f ca="1">IFERROR(__xludf.DUMMYFUNCTION("REGEXEXTRACT(A3, ""^(Deterministic Write|Random Write|Deterministic Read|Random Read)"")"),"Deterministic Write")</f>
        <v>Deterministic Write</v>
      </c>
      <c r="C3" s="8">
        <f ca="1">IFERROR(__xludf.DUMMYFUNCTION("VALUE(REGEXEXTRACT(A3, ""Block Size\s=\s(\d+)\s*Bytes""))"),4096)</f>
        <v>4096</v>
      </c>
      <c r="D3" s="8">
        <f ca="1">IFERROR(__xludf.DUMMYFUNCTION("VALUE(REGEXEXTRACT(A3, ""Stride\s*=\s*(\d+)\s*Bytes""))"),4096)</f>
        <v>4096</v>
      </c>
      <c r="E3" s="8">
        <f ca="1">IFERROR(__xludf.DUMMYFUNCTION("VALUE(REGEXEXTRACT(A3, ""Time\s*=\s*([\d.]+)\s*s""))"),1.511048)</f>
        <v>1.5110479999999999</v>
      </c>
      <c r="F3" s="9">
        <f ca="1">IFERROR(__xludf.DUMMYFUNCTION("VALUE(REGEXEXTRACT(A3, ""Throughput\s*=\s*([\d.]+)\s*MB/s""))"),67767.539062)</f>
        <v>67767.539061999996</v>
      </c>
    </row>
    <row r="4" spans="1:6" ht="15.75" customHeight="1" x14ac:dyDescent="0.15">
      <c r="A4" s="4" t="s">
        <v>8</v>
      </c>
      <c r="B4" s="5" t="str">
        <f ca="1">IFERROR(__xludf.DUMMYFUNCTION("REGEXEXTRACT(A4, ""^(Deterministic Write|Random Write|Deterministic Read|Random Read)"")"),"Deterministic Write")</f>
        <v>Deterministic Write</v>
      </c>
      <c r="C4" s="5">
        <f ca="1">IFERROR(__xludf.DUMMYFUNCTION("VALUE(REGEXEXTRACT(A4, ""Block Size\s=\s(\d+)\s*Bytes""))"),4096)</f>
        <v>4096</v>
      </c>
      <c r="D4" s="5">
        <f ca="1">IFERROR(__xludf.DUMMYFUNCTION("VALUE(REGEXEXTRACT(A4, ""Stride\s*=\s*(\d+)\s*Bytes""))"),4096)</f>
        <v>4096</v>
      </c>
      <c r="E4" s="5">
        <f ca="1">IFERROR(__xludf.DUMMYFUNCTION("VALUE(REGEXEXTRACT(A4, ""Time\s*=\s*([\d.]+)\s*s""))"),1.556798)</f>
        <v>1.5567979999999999</v>
      </c>
      <c r="F4" s="6">
        <f ca="1">IFERROR(__xludf.DUMMYFUNCTION("VALUE(REGEXEXTRACT(A4, ""Throughput\s*=\s*([\d.]+)\s*MB/s""))"),65776.039062)</f>
        <v>65776.039061999996</v>
      </c>
    </row>
    <row r="5" spans="1:6" ht="15.75" customHeight="1" x14ac:dyDescent="0.15">
      <c r="A5" s="7" t="s">
        <v>9</v>
      </c>
      <c r="B5" s="8" t="str">
        <f ca="1">IFERROR(__xludf.DUMMYFUNCTION("REGEXEXTRACT(A5, ""^(Deterministic Write|Random Write|Deterministic Read|Random Read)"")"),"Deterministic Write")</f>
        <v>Deterministic Write</v>
      </c>
      <c r="C5" s="8">
        <f ca="1">IFERROR(__xludf.DUMMYFUNCTION("VALUE(REGEXEXTRACT(A5, ""Block Size\s=\s(\d+)\s*Bytes""))"),4096)</f>
        <v>4096</v>
      </c>
      <c r="D5" s="8">
        <f ca="1">IFERROR(__xludf.DUMMYFUNCTION("VALUE(REGEXEXTRACT(A5, ""Stride\s*=\s*(\d+)\s*Bytes""))"),4096)</f>
        <v>4096</v>
      </c>
      <c r="E5" s="8">
        <f ca="1">IFERROR(__xludf.DUMMYFUNCTION("VALUE(REGEXEXTRACT(A5, ""Time\s*=\s*([\d.]+)\s*s""))"),1.686618)</f>
        <v>1.686618</v>
      </c>
      <c r="F5" s="9">
        <f ca="1">IFERROR(__xludf.DUMMYFUNCTION("VALUE(REGEXEXTRACT(A5, ""Throughput\s*=\s*([\d.]+)\s*MB/s""))"),60713.214844)</f>
        <v>60713.214844000002</v>
      </c>
    </row>
    <row r="6" spans="1:6" ht="15.75" customHeight="1" x14ac:dyDescent="0.15">
      <c r="A6" s="4" t="s">
        <v>10</v>
      </c>
      <c r="B6" s="5" t="str">
        <f ca="1">IFERROR(__xludf.DUMMYFUNCTION("REGEXEXTRACT(A6, ""^(Deterministic Write|Random Write|Deterministic Read|Random Read)"")"),"Deterministic Write")</f>
        <v>Deterministic Write</v>
      </c>
      <c r="C6" s="5">
        <f ca="1">IFERROR(__xludf.DUMMYFUNCTION("VALUE(REGEXEXTRACT(A6, ""Block Size\s=\s(\d+)\s*Bytes""))"),4096)</f>
        <v>4096</v>
      </c>
      <c r="D6" s="5">
        <f ca="1">IFERROR(__xludf.DUMMYFUNCTION("VALUE(REGEXEXTRACT(A6, ""Stride\s*=\s*(\d+)\s*Bytes""))"),4096)</f>
        <v>4096</v>
      </c>
      <c r="E6" s="5">
        <f ca="1">IFERROR(__xludf.DUMMYFUNCTION("VALUE(REGEXEXTRACT(A6, ""Time\s*=\s*([\d.]+)\s*s""))"),2.147097)</f>
        <v>2.147097</v>
      </c>
      <c r="F6" s="6">
        <f ca="1">IFERROR(__xludf.DUMMYFUNCTION("VALUE(REGEXEXTRACT(A6, ""Throughput\s*=\s*([\d.]+)\s*MB/s""))"),47692.300781)</f>
        <v>47692.300780999998</v>
      </c>
    </row>
    <row r="7" spans="1:6" ht="15.75" customHeight="1" x14ac:dyDescent="0.15">
      <c r="A7" s="7" t="s">
        <v>11</v>
      </c>
      <c r="B7" s="8" t="str">
        <f ca="1">IFERROR(__xludf.DUMMYFUNCTION("REGEXEXTRACT(A7, ""^(Deterministic Write|Random Write|Deterministic Read|Random Read)"")"),"Deterministic Write")</f>
        <v>Deterministic Write</v>
      </c>
      <c r="C7" s="8">
        <f ca="1">IFERROR(__xludf.DUMMYFUNCTION("VALUE(REGEXEXTRACT(A7, ""Block Size\s=\s(\d+)\s*Bytes""))"),151552)</f>
        <v>151552</v>
      </c>
      <c r="D7" s="8">
        <f ca="1">IFERROR(__xludf.DUMMYFUNCTION("VALUE(REGEXEXTRACT(A7, ""Stride\s*=\s*(\d+)\s*Bytes""))"),4096)</f>
        <v>4096</v>
      </c>
      <c r="E7" s="8">
        <f ca="1">IFERROR(__xludf.DUMMYFUNCTION("VALUE(REGEXEXTRACT(A7, ""Time\s*=\s*([\d.]+)\s*s""))"),0.101715)</f>
        <v>0.101715</v>
      </c>
      <c r="F7" s="9">
        <f ca="1">IFERROR(__xludf.DUMMYFUNCTION("VALUE(REGEXEXTRACT(A7, ""Throughput\s*=\s*([\d.]+)\s*MB/s""))"),1006734.5)</f>
        <v>1006734.5</v>
      </c>
    </row>
    <row r="8" spans="1:6" ht="15.75" customHeight="1" x14ac:dyDescent="0.15">
      <c r="A8" s="4" t="s">
        <v>12</v>
      </c>
      <c r="B8" s="5" t="str">
        <f ca="1">IFERROR(__xludf.DUMMYFUNCTION("REGEXEXTRACT(A8, ""^(Deterministic Write|Random Write|Deterministic Read|Random Read)"")"),"Deterministic Write")</f>
        <v>Deterministic Write</v>
      </c>
      <c r="C8" s="5">
        <f ca="1">IFERROR(__xludf.DUMMYFUNCTION("VALUE(REGEXEXTRACT(A8, ""Block Size\s=\s(\d+)\s*Bytes""))"),151552)</f>
        <v>151552</v>
      </c>
      <c r="D8" s="5">
        <f ca="1">IFERROR(__xludf.DUMMYFUNCTION("VALUE(REGEXEXTRACT(A8, ""Stride\s*=\s*(\d+)\s*Bytes""))"),4096)</f>
        <v>4096</v>
      </c>
      <c r="E8" s="5">
        <f ca="1">IFERROR(__xludf.DUMMYFUNCTION("VALUE(REGEXEXTRACT(A8, ""Time\s*=\s*([\d.]+)\s*s""))"),0.097048)</f>
        <v>9.7047999999999995E-2</v>
      </c>
      <c r="F8" s="6">
        <f ca="1">IFERROR(__xludf.DUMMYFUNCTION("VALUE(REGEXEXTRACT(A8, ""Throughput\s*=\s*([\d.]+)\s*MB/s""))"),1055148)</f>
        <v>1055148</v>
      </c>
    </row>
    <row r="9" spans="1:6" ht="15.75" customHeight="1" x14ac:dyDescent="0.15">
      <c r="A9" s="7" t="s">
        <v>13</v>
      </c>
      <c r="B9" s="8" t="str">
        <f ca="1">IFERROR(__xludf.DUMMYFUNCTION("REGEXEXTRACT(A9, ""^(Deterministic Write|Random Write|Deterministic Read|Random Read)"")"),"Deterministic Write")</f>
        <v>Deterministic Write</v>
      </c>
      <c r="C9" s="8">
        <f ca="1">IFERROR(__xludf.DUMMYFUNCTION("VALUE(REGEXEXTRACT(A9, ""Block Size\s=\s(\d+)\s*Bytes""))"),151552)</f>
        <v>151552</v>
      </c>
      <c r="D9" s="8">
        <f ca="1">IFERROR(__xludf.DUMMYFUNCTION("VALUE(REGEXEXTRACT(A9, ""Stride\s*=\s*(\d+)\s*Bytes""))"),4096)</f>
        <v>4096</v>
      </c>
      <c r="E9" s="8">
        <f ca="1">IFERROR(__xludf.DUMMYFUNCTION("VALUE(REGEXEXTRACT(A9, ""Time\s*=\s*([\d.]+)\s*s""))"),0.096854)</f>
        <v>9.6853999999999996E-2</v>
      </c>
      <c r="F9" s="9">
        <f ca="1">IFERROR(__xludf.DUMMYFUNCTION("VALUE(REGEXEXTRACT(A9, ""Throughput\s*=\s*([\d.]+)\s*MB/s""))"),1057261.375)</f>
        <v>1057261.375</v>
      </c>
    </row>
    <row r="10" spans="1:6" ht="15.75" customHeight="1" x14ac:dyDescent="0.15">
      <c r="A10" s="4" t="s">
        <v>14</v>
      </c>
      <c r="B10" s="5" t="str">
        <f ca="1">IFERROR(__xludf.DUMMYFUNCTION("REGEXEXTRACT(A10, ""^(Deterministic Write|Random Write|Deterministic Read|Random Read)"")"),"Deterministic Write")</f>
        <v>Deterministic Write</v>
      </c>
      <c r="C10" s="5">
        <f ca="1">IFERROR(__xludf.DUMMYFUNCTION("VALUE(REGEXEXTRACT(A10, ""Block Size\s=\s(\d+)\s*Bytes""))"),151552)</f>
        <v>151552</v>
      </c>
      <c r="D10" s="5">
        <f ca="1">IFERROR(__xludf.DUMMYFUNCTION("VALUE(REGEXEXTRACT(A10, ""Stride\s*=\s*(\d+)\s*Bytes""))"),4096)</f>
        <v>4096</v>
      </c>
      <c r="E10" s="5">
        <f ca="1">IFERROR(__xludf.DUMMYFUNCTION("VALUE(REGEXEXTRACT(A10, ""Time\s*=\s*([\d.]+)\s*s""))"),0.095594)</f>
        <v>9.5593999999999998E-2</v>
      </c>
      <c r="F10" s="6">
        <f ca="1">IFERROR(__xludf.DUMMYFUNCTION("VALUE(REGEXEXTRACT(A10, ""Throughput\s*=\s*([\d.]+)\s*MB/s""))"),1071197)</f>
        <v>1071197</v>
      </c>
    </row>
    <row r="11" spans="1:6" ht="15.75" customHeight="1" x14ac:dyDescent="0.15">
      <c r="A11" s="7" t="s">
        <v>15</v>
      </c>
      <c r="B11" s="8" t="str">
        <f ca="1">IFERROR(__xludf.DUMMYFUNCTION("REGEXEXTRACT(A11, ""^(Deterministic Write|Random Write|Deterministic Read|Random Read)"")"),"Deterministic Write")</f>
        <v>Deterministic Write</v>
      </c>
      <c r="C11" s="8">
        <f ca="1">IFERROR(__xludf.DUMMYFUNCTION("VALUE(REGEXEXTRACT(A11, ""Block Size\s=\s(\d+)\s*Bytes""))"),151552)</f>
        <v>151552</v>
      </c>
      <c r="D11" s="8">
        <f ca="1">IFERROR(__xludf.DUMMYFUNCTION("VALUE(REGEXEXTRACT(A11, ""Stride\s*=\s*(\d+)\s*Bytes""))"),4096)</f>
        <v>4096</v>
      </c>
      <c r="E11" s="8">
        <f ca="1">IFERROR(__xludf.DUMMYFUNCTION("VALUE(REGEXEXTRACT(A11, ""Time\s*=\s*([\d.]+)\s*s""))"),0.09712)</f>
        <v>9.7119999999999998E-2</v>
      </c>
      <c r="F11" s="9">
        <f ca="1">IFERROR(__xludf.DUMMYFUNCTION("VALUE(REGEXEXTRACT(A11, ""Throughput\s*=\s*([\d.]+)\s*MB/s""))"),1054365.75)</f>
        <v>1054365.75</v>
      </c>
    </row>
    <row r="12" spans="1:6" ht="15.75" customHeight="1" x14ac:dyDescent="0.15">
      <c r="A12" s="4" t="s">
        <v>16</v>
      </c>
      <c r="B12" s="5" t="str">
        <f ca="1">IFERROR(__xludf.DUMMYFUNCTION("REGEXEXTRACT(A12, ""^(Deterministic Write|Random Write|Deterministic Read|Random Read)"")"),"Deterministic Write")</f>
        <v>Deterministic Write</v>
      </c>
      <c r="C12" s="5">
        <f ca="1">IFERROR(__xludf.DUMMYFUNCTION("VALUE(REGEXEXTRACT(A12, ""Block Size\s=\s(\d+)\s*Bytes""))"),299008)</f>
        <v>299008</v>
      </c>
      <c r="D12" s="5">
        <f ca="1">IFERROR(__xludf.DUMMYFUNCTION("VALUE(REGEXEXTRACT(A12, ""Stride\s*=\s*(\d+)\s*Bytes""))"),4096)</f>
        <v>4096</v>
      </c>
      <c r="E12" s="5">
        <f ca="1">IFERROR(__xludf.DUMMYFUNCTION("VALUE(REGEXEXTRACT(A12, ""Time\s*=\s*([\d.]+)\s*s""))"),0.119036)</f>
        <v>0.119036</v>
      </c>
      <c r="F12" s="6">
        <f ca="1">IFERROR(__xludf.DUMMYFUNCTION("VALUE(REGEXEXTRACT(A12, ""Throughput\s*=\s*([\d.]+)\s*MB/s""))"),860244)</f>
        <v>860244</v>
      </c>
    </row>
    <row r="13" spans="1:6" ht="15.75" customHeight="1" x14ac:dyDescent="0.15">
      <c r="A13" s="7" t="s">
        <v>17</v>
      </c>
      <c r="B13" s="8" t="str">
        <f ca="1">IFERROR(__xludf.DUMMYFUNCTION("REGEXEXTRACT(A13, ""^(Deterministic Write|Random Write|Deterministic Read|Random Read)"")"),"Deterministic Write")</f>
        <v>Deterministic Write</v>
      </c>
      <c r="C13" s="8">
        <f ca="1">IFERROR(__xludf.DUMMYFUNCTION("VALUE(REGEXEXTRACT(A13, ""Block Size\s=\s(\d+)\s*Bytes""))"),299008)</f>
        <v>299008</v>
      </c>
      <c r="D13" s="8">
        <f ca="1">IFERROR(__xludf.DUMMYFUNCTION("VALUE(REGEXEXTRACT(A13, ""Stride\s*=\s*(\d+)\s*Bytes""))"),4096)</f>
        <v>4096</v>
      </c>
      <c r="E13" s="8">
        <f ca="1">IFERROR(__xludf.DUMMYFUNCTION("VALUE(REGEXEXTRACT(A13, ""Time\s*=\s*([\d.]+)\s*s""))"),0.078708)</f>
        <v>7.8708E-2</v>
      </c>
      <c r="F13" s="9">
        <f ca="1">IFERROR(__xludf.DUMMYFUNCTION("VALUE(REGEXEXTRACT(A13, ""Throughput\s*=\s*([\d.]+)\s*MB/s""))"),1301011.375)</f>
        <v>1301011.375</v>
      </c>
    </row>
    <row r="14" spans="1:6" ht="15.75" customHeight="1" x14ac:dyDescent="0.15">
      <c r="A14" s="4" t="s">
        <v>18</v>
      </c>
      <c r="B14" s="5" t="str">
        <f ca="1">IFERROR(__xludf.DUMMYFUNCTION("REGEXEXTRACT(A14, ""^(Deterministic Write|Random Write|Deterministic Read|Random Read)"")"),"Deterministic Write")</f>
        <v>Deterministic Write</v>
      </c>
      <c r="C14" s="5">
        <f ca="1">IFERROR(__xludf.DUMMYFUNCTION("VALUE(REGEXEXTRACT(A14, ""Block Size\s=\s(\d+)\s*Bytes""))"),299008)</f>
        <v>299008</v>
      </c>
      <c r="D14" s="5">
        <f ca="1">IFERROR(__xludf.DUMMYFUNCTION("VALUE(REGEXEXTRACT(A14, ""Stride\s*=\s*(\d+)\s*Bytes""))"),4096)</f>
        <v>4096</v>
      </c>
      <c r="E14" s="5">
        <f ca="1">IFERROR(__xludf.DUMMYFUNCTION("VALUE(REGEXEXTRACT(A14, ""Time\s*=\s*([\d.]+)\s*s""))"),0.080449)</f>
        <v>8.0449000000000007E-2</v>
      </c>
      <c r="F14" s="6">
        <f ca="1">IFERROR(__xludf.DUMMYFUNCTION("VALUE(REGEXEXTRACT(A14, ""Throughput\s*=\s*([\d.]+)\s*MB/s""))"),1272856.125)</f>
        <v>1272856.125</v>
      </c>
    </row>
    <row r="15" spans="1:6" ht="15.75" customHeight="1" x14ac:dyDescent="0.15">
      <c r="A15" s="7" t="s">
        <v>19</v>
      </c>
      <c r="B15" s="8" t="str">
        <f ca="1">IFERROR(__xludf.DUMMYFUNCTION("REGEXEXTRACT(A15, ""^(Deterministic Write|Random Write|Deterministic Read|Random Read)"")"),"Deterministic Write")</f>
        <v>Deterministic Write</v>
      </c>
      <c r="C15" s="8">
        <f ca="1">IFERROR(__xludf.DUMMYFUNCTION("VALUE(REGEXEXTRACT(A15, ""Block Size\s=\s(\d+)\s*Bytes""))"),299008)</f>
        <v>299008</v>
      </c>
      <c r="D15" s="8">
        <f ca="1">IFERROR(__xludf.DUMMYFUNCTION("VALUE(REGEXEXTRACT(A15, ""Stride\s*=\s*(\d+)\s*Bytes""))"),4096)</f>
        <v>4096</v>
      </c>
      <c r="E15" s="8">
        <f ca="1">IFERROR(__xludf.DUMMYFUNCTION("VALUE(REGEXEXTRACT(A15, ""Time\s*=\s*([\d.]+)\s*s""))"),0.079436)</f>
        <v>7.9436000000000007E-2</v>
      </c>
      <c r="F15" s="9">
        <f ca="1">IFERROR(__xludf.DUMMYFUNCTION("VALUE(REGEXEXTRACT(A15, ""Throughput\s*=\s*([\d.]+)\s*MB/s""))"),1289088.125)</f>
        <v>1289088.125</v>
      </c>
    </row>
    <row r="16" spans="1:6" ht="15.75" customHeight="1" x14ac:dyDescent="0.15">
      <c r="A16" s="4" t="s">
        <v>20</v>
      </c>
      <c r="B16" s="5" t="str">
        <f ca="1">IFERROR(__xludf.DUMMYFUNCTION("REGEXEXTRACT(A16, ""^(Deterministic Write|Random Write|Deterministic Read|Random Read)"")"),"Deterministic Write")</f>
        <v>Deterministic Write</v>
      </c>
      <c r="C16" s="5">
        <f ca="1">IFERROR(__xludf.DUMMYFUNCTION("VALUE(REGEXEXTRACT(A16, ""Block Size\s=\s(\d+)\s*Bytes""))"),299008)</f>
        <v>299008</v>
      </c>
      <c r="D16" s="5">
        <f ca="1">IFERROR(__xludf.DUMMYFUNCTION("VALUE(REGEXEXTRACT(A16, ""Stride\s*=\s*(\d+)\s*Bytes""))"),4096)</f>
        <v>4096</v>
      </c>
      <c r="E16" s="5">
        <f ca="1">IFERROR(__xludf.DUMMYFUNCTION("VALUE(REGEXEXTRACT(A16, ""Time\s*=\s*([\d.]+)\s*s""))"),0.083023)</f>
        <v>8.3023E-2</v>
      </c>
      <c r="F16" s="6">
        <f ca="1">IFERROR(__xludf.DUMMYFUNCTION("VALUE(REGEXEXTRACT(A16, ""Throughput\s*=\s*([\d.]+)\s*MB/s""))"),1233393.25)</f>
        <v>1233393.25</v>
      </c>
    </row>
    <row r="17" spans="1:6" ht="15.75" customHeight="1" x14ac:dyDescent="0.15">
      <c r="A17" s="7" t="s">
        <v>21</v>
      </c>
      <c r="B17" s="8" t="str">
        <f ca="1">IFERROR(__xludf.DUMMYFUNCTION("REGEXEXTRACT(A17, ""^(Deterministic Write|Random Write|Deterministic Read|Random Read)"")"),"Deterministic Write")</f>
        <v>Deterministic Write</v>
      </c>
      <c r="C17" s="8">
        <f ca="1">IFERROR(__xludf.DUMMYFUNCTION("VALUE(REGEXEXTRACT(A17, ""Block Size\s=\s(\d+)\s*Bytes""))"),446464)</f>
        <v>446464</v>
      </c>
      <c r="D17" s="8">
        <f ca="1">IFERROR(__xludf.DUMMYFUNCTION("VALUE(REGEXEXTRACT(A17, ""Stride\s*=\s*(\d+)\s*Bytes""))"),4096)</f>
        <v>4096</v>
      </c>
      <c r="E17" s="8">
        <f ca="1">IFERROR(__xludf.DUMMYFUNCTION("VALUE(REGEXEXTRACT(A17, ""Time\s*=\s*([\d.]+)\s*s""))"),0.067683)</f>
        <v>6.7682999999999993E-2</v>
      </c>
      <c r="F17" s="9">
        <f ca="1">IFERROR(__xludf.DUMMYFUNCTION("VALUE(REGEXEXTRACT(A17, ""Throughput\s*=\s*([\d.]+)\s*MB/s""))"),1512935.375)</f>
        <v>1512935.375</v>
      </c>
    </row>
    <row r="18" spans="1:6" ht="15.75" customHeight="1" x14ac:dyDescent="0.15">
      <c r="A18" s="4" t="s">
        <v>22</v>
      </c>
      <c r="B18" s="5" t="str">
        <f ca="1">IFERROR(__xludf.DUMMYFUNCTION("REGEXEXTRACT(A18, ""^(Deterministic Write|Random Write|Deterministic Read|Random Read)"")"),"Deterministic Write")</f>
        <v>Deterministic Write</v>
      </c>
      <c r="C18" s="5">
        <f ca="1">IFERROR(__xludf.DUMMYFUNCTION("VALUE(REGEXEXTRACT(A18, ""Block Size\s=\s(\d+)\s*Bytes""))"),446464)</f>
        <v>446464</v>
      </c>
      <c r="D18" s="5">
        <f ca="1">IFERROR(__xludf.DUMMYFUNCTION("VALUE(REGEXEXTRACT(A18, ""Stride\s*=\s*(\d+)\s*Bytes""))"),4096)</f>
        <v>4096</v>
      </c>
      <c r="E18" s="5">
        <f ca="1">IFERROR(__xludf.DUMMYFUNCTION("VALUE(REGEXEXTRACT(A18, ""Time\s*=\s*([\d.]+)\s*s""))"),0.068925)</f>
        <v>6.8925E-2</v>
      </c>
      <c r="F18" s="6">
        <f ca="1">IFERROR(__xludf.DUMMYFUNCTION("VALUE(REGEXEXTRACT(A18, ""Throughput\s*=\s*([\d.]+)\s*MB/s""))"),1485672.875)</f>
        <v>1485672.875</v>
      </c>
    </row>
    <row r="19" spans="1:6" ht="15.75" customHeight="1" x14ac:dyDescent="0.15">
      <c r="A19" s="7" t="s">
        <v>23</v>
      </c>
      <c r="B19" s="8" t="str">
        <f ca="1">IFERROR(__xludf.DUMMYFUNCTION("REGEXEXTRACT(A19, ""^(Deterministic Write|Random Write|Deterministic Read|Random Read)"")"),"Deterministic Write")</f>
        <v>Deterministic Write</v>
      </c>
      <c r="C19" s="8">
        <f ca="1">IFERROR(__xludf.DUMMYFUNCTION("VALUE(REGEXEXTRACT(A19, ""Block Size\s=\s(\d+)\s*Bytes""))"),446464)</f>
        <v>446464</v>
      </c>
      <c r="D19" s="8">
        <f ca="1">IFERROR(__xludf.DUMMYFUNCTION("VALUE(REGEXEXTRACT(A19, ""Stride\s*=\s*(\d+)\s*Bytes""))"),4096)</f>
        <v>4096</v>
      </c>
      <c r="E19" s="8">
        <f ca="1">IFERROR(__xludf.DUMMYFUNCTION("VALUE(REGEXEXTRACT(A19, ""Time\s*=\s*([\d.]+)\s*s""))"),0.067807)</f>
        <v>6.7807000000000006E-2</v>
      </c>
      <c r="F19" s="9">
        <f ca="1">IFERROR(__xludf.DUMMYFUNCTION("VALUE(REGEXEXTRACT(A19, ""Throughput\s*=\s*([\d.]+)\s*MB/s""))"),1510168.625)</f>
        <v>1510168.625</v>
      </c>
    </row>
    <row r="20" spans="1:6" ht="15.75" customHeight="1" x14ac:dyDescent="0.15">
      <c r="A20" s="4" t="s">
        <v>24</v>
      </c>
      <c r="B20" s="5" t="str">
        <f ca="1">IFERROR(__xludf.DUMMYFUNCTION("REGEXEXTRACT(A20, ""^(Deterministic Write|Random Write|Deterministic Read|Random Read)"")"),"Deterministic Write")</f>
        <v>Deterministic Write</v>
      </c>
      <c r="C20" s="5">
        <f ca="1">IFERROR(__xludf.DUMMYFUNCTION("VALUE(REGEXEXTRACT(A20, ""Block Size\s=\s(\d+)\s*Bytes""))"),446464)</f>
        <v>446464</v>
      </c>
      <c r="D20" s="5">
        <f ca="1">IFERROR(__xludf.DUMMYFUNCTION("VALUE(REGEXEXTRACT(A20, ""Stride\s*=\s*(\d+)\s*Bytes""))"),4096)</f>
        <v>4096</v>
      </c>
      <c r="E20" s="5">
        <f ca="1">IFERROR(__xludf.DUMMYFUNCTION("VALUE(REGEXEXTRACT(A20, ""Time\s*=\s*([\d.]+)\s*s""))"),0.070336)</f>
        <v>7.0335999999999996E-2</v>
      </c>
      <c r="F20" s="6">
        <f ca="1">IFERROR(__xludf.DUMMYFUNCTION("VALUE(REGEXEXTRACT(A20, ""Throughput\s*=\s*([\d.]+)\s*MB/s""))"),1455869)</f>
        <v>1455869</v>
      </c>
    </row>
    <row r="21" spans="1:6" ht="15.75" customHeight="1" x14ac:dyDescent="0.15">
      <c r="A21" s="7" t="s">
        <v>25</v>
      </c>
      <c r="B21" s="8" t="str">
        <f ca="1">IFERROR(__xludf.DUMMYFUNCTION("REGEXEXTRACT(A21, ""^(Deterministic Write|Random Write|Deterministic Read|Random Read)"")"),"Deterministic Write")</f>
        <v>Deterministic Write</v>
      </c>
      <c r="C21" s="8">
        <f ca="1">IFERROR(__xludf.DUMMYFUNCTION("VALUE(REGEXEXTRACT(A21, ""Block Size\s=\s(\d+)\s*Bytes""))"),446464)</f>
        <v>446464</v>
      </c>
      <c r="D21" s="8">
        <f ca="1">IFERROR(__xludf.DUMMYFUNCTION("VALUE(REGEXEXTRACT(A21, ""Stride\s*=\s*(\d+)\s*Bytes""))"),4096)</f>
        <v>4096</v>
      </c>
      <c r="E21" s="8">
        <f ca="1">IFERROR(__xludf.DUMMYFUNCTION("VALUE(REGEXEXTRACT(A21, ""Time\s*=\s*([\d.]+)\s*s""))"),0.066717)</f>
        <v>6.6716999999999999E-2</v>
      </c>
      <c r="F21" s="9">
        <f ca="1">IFERROR(__xludf.DUMMYFUNCTION("VALUE(REGEXEXTRACT(A21, ""Throughput\s*=\s*([\d.]+)\s*MB/s""))"),1534841.25)</f>
        <v>1534841.25</v>
      </c>
    </row>
    <row r="22" spans="1:6" ht="15.75" customHeight="1" x14ac:dyDescent="0.15">
      <c r="A22" s="4" t="s">
        <v>26</v>
      </c>
      <c r="B22" s="5" t="str">
        <f ca="1">IFERROR(__xludf.DUMMYFUNCTION("REGEXEXTRACT(A22, ""^(Deterministic Write|Random Write|Deterministic Read|Random Read)"")"),"Deterministic Write")</f>
        <v>Deterministic Write</v>
      </c>
      <c r="C22" s="5">
        <f ca="1">IFERROR(__xludf.DUMMYFUNCTION("VALUE(REGEXEXTRACT(A22, ""Block Size\s=\s(\d+)\s*Bytes""))"),593920)</f>
        <v>593920</v>
      </c>
      <c r="D22" s="5">
        <f ca="1">IFERROR(__xludf.DUMMYFUNCTION("VALUE(REGEXEXTRACT(A22, ""Stride\s*=\s*(\d+)\s*Bytes""))"),4096)</f>
        <v>4096</v>
      </c>
      <c r="E22" s="5">
        <f ca="1">IFERROR(__xludf.DUMMYFUNCTION("VALUE(REGEXEXTRACT(A22, ""Time\s*=\s*([\d.]+)\s*s""))"),0.064797)</f>
        <v>6.4796999999999993E-2</v>
      </c>
      <c r="F22" s="6">
        <f ca="1">IFERROR(__xludf.DUMMYFUNCTION("VALUE(REGEXEXTRACT(A22, ""Throughput\s*=\s*([\d.]+)\s*MB/s""))"),1580320.125)</f>
        <v>1580320.125</v>
      </c>
    </row>
    <row r="23" spans="1:6" ht="15.75" customHeight="1" x14ac:dyDescent="0.15">
      <c r="A23" s="7" t="s">
        <v>27</v>
      </c>
      <c r="B23" s="8" t="str">
        <f ca="1">IFERROR(__xludf.DUMMYFUNCTION("REGEXEXTRACT(A23, ""^(Deterministic Write|Random Write|Deterministic Read|Random Read)"")"),"Deterministic Write")</f>
        <v>Deterministic Write</v>
      </c>
      <c r="C23" s="8">
        <f ca="1">IFERROR(__xludf.DUMMYFUNCTION("VALUE(REGEXEXTRACT(A23, ""Block Size\s=\s(\d+)\s*Bytes""))"),593920)</f>
        <v>593920</v>
      </c>
      <c r="D23" s="8">
        <f ca="1">IFERROR(__xludf.DUMMYFUNCTION("VALUE(REGEXEXTRACT(A23, ""Stride\s*=\s*(\d+)\s*Bytes""))"),4096)</f>
        <v>4096</v>
      </c>
      <c r="E23" s="8">
        <f ca="1">IFERROR(__xludf.DUMMYFUNCTION("VALUE(REGEXEXTRACT(A23, ""Time\s*=\s*([\d.]+)\s*s""))"),0.064958)</f>
        <v>6.4958000000000002E-2</v>
      </c>
      <c r="F23" s="9">
        <f ca="1">IFERROR(__xludf.DUMMYFUNCTION("VALUE(REGEXEXTRACT(A23, ""Throughput\s*=\s*([\d.]+)\s*MB/s""))"),1576403.25)</f>
        <v>1576403.25</v>
      </c>
    </row>
    <row r="24" spans="1:6" ht="15.75" customHeight="1" x14ac:dyDescent="0.15">
      <c r="A24" s="4" t="s">
        <v>28</v>
      </c>
      <c r="B24" s="5" t="str">
        <f ca="1">IFERROR(__xludf.DUMMYFUNCTION("REGEXEXTRACT(A24, ""^(Deterministic Write|Random Write|Deterministic Read|Random Read)"")"),"Deterministic Write")</f>
        <v>Deterministic Write</v>
      </c>
      <c r="C24" s="5">
        <f ca="1">IFERROR(__xludf.DUMMYFUNCTION("VALUE(REGEXEXTRACT(A24, ""Block Size\s=\s(\d+)\s*Bytes""))"),593920)</f>
        <v>593920</v>
      </c>
      <c r="D24" s="5">
        <f ca="1">IFERROR(__xludf.DUMMYFUNCTION("VALUE(REGEXEXTRACT(A24, ""Stride\s*=\s*(\d+)\s*Bytes""))"),4096)</f>
        <v>4096</v>
      </c>
      <c r="E24" s="5">
        <f ca="1">IFERROR(__xludf.DUMMYFUNCTION("VALUE(REGEXEXTRACT(A24, ""Time\s*=\s*([\d.]+)\s*s""))"),0.066094)</f>
        <v>6.6094E-2</v>
      </c>
      <c r="F24" s="6">
        <f ca="1">IFERROR(__xludf.DUMMYFUNCTION("VALUE(REGEXEXTRACT(A24, ""Throughput\s*=\s*([\d.]+)\s*MB/s""))"),1549308.5)</f>
        <v>1549308.5</v>
      </c>
    </row>
    <row r="25" spans="1:6" ht="15.75" customHeight="1" x14ac:dyDescent="0.15">
      <c r="A25" s="7" t="s">
        <v>29</v>
      </c>
      <c r="B25" s="8" t="str">
        <f ca="1">IFERROR(__xludf.DUMMYFUNCTION("REGEXEXTRACT(A25, ""^(Deterministic Write|Random Write|Deterministic Read|Random Read)"")"),"Deterministic Write")</f>
        <v>Deterministic Write</v>
      </c>
      <c r="C25" s="8">
        <f ca="1">IFERROR(__xludf.DUMMYFUNCTION("VALUE(REGEXEXTRACT(A25, ""Block Size\s=\s(\d+)\s*Bytes""))"),593920)</f>
        <v>593920</v>
      </c>
      <c r="D25" s="8">
        <f ca="1">IFERROR(__xludf.DUMMYFUNCTION("VALUE(REGEXEXTRACT(A25, ""Stride\s*=\s*(\d+)\s*Bytes""))"),4096)</f>
        <v>4096</v>
      </c>
      <c r="E25" s="8">
        <f ca="1">IFERROR(__xludf.DUMMYFUNCTION("VALUE(REGEXEXTRACT(A25, ""Time\s*=\s*([\d.]+)\s*s""))"),0.065279)</f>
        <v>6.5279000000000004E-2</v>
      </c>
      <c r="F25" s="9">
        <f ca="1">IFERROR(__xludf.DUMMYFUNCTION("VALUE(REGEXEXTRACT(A25, ""Throughput\s*=\s*([\d.]+)\s*MB/s""))"),1568651.5)</f>
        <v>1568651.5</v>
      </c>
    </row>
    <row r="26" spans="1:6" ht="15.75" customHeight="1" x14ac:dyDescent="0.15">
      <c r="A26" s="4" t="s">
        <v>30</v>
      </c>
      <c r="B26" s="5" t="str">
        <f ca="1">IFERROR(__xludf.DUMMYFUNCTION("REGEXEXTRACT(A26, ""^(Deterministic Write|Random Write|Deterministic Read|Random Read)"")"),"Deterministic Write")</f>
        <v>Deterministic Write</v>
      </c>
      <c r="C26" s="5">
        <f ca="1">IFERROR(__xludf.DUMMYFUNCTION("VALUE(REGEXEXTRACT(A26, ""Block Size\s=\s(\d+)\s*Bytes""))"),593920)</f>
        <v>593920</v>
      </c>
      <c r="D26" s="5">
        <f ca="1">IFERROR(__xludf.DUMMYFUNCTION("VALUE(REGEXEXTRACT(A26, ""Stride\s*=\s*(\d+)\s*Bytes""))"),4096)</f>
        <v>4096</v>
      </c>
      <c r="E26" s="5">
        <f ca="1">IFERROR(__xludf.DUMMYFUNCTION("VALUE(REGEXEXTRACT(A26, ""Time\s*=\s*([\d.]+)\s*s""))"),0.066026)</f>
        <v>6.6026000000000001E-2</v>
      </c>
      <c r="F26" s="6">
        <f ca="1">IFERROR(__xludf.DUMMYFUNCTION("VALUE(REGEXEXTRACT(A26, ""Throughput\s*=\s*([\d.]+)\s*MB/s""))"),1550904.125)</f>
        <v>1550904.125</v>
      </c>
    </row>
    <row r="27" spans="1:6" ht="15.75" customHeight="1" x14ac:dyDescent="0.15">
      <c r="A27" s="7" t="s">
        <v>31</v>
      </c>
      <c r="B27" s="8" t="str">
        <f ca="1">IFERROR(__xludf.DUMMYFUNCTION("REGEXEXTRACT(A27, ""^(Deterministic Write|Random Write|Deterministic Read|Random Read)"")"),"Deterministic Write")</f>
        <v>Deterministic Write</v>
      </c>
      <c r="C27" s="8">
        <f ca="1">IFERROR(__xludf.DUMMYFUNCTION("VALUE(REGEXEXTRACT(A27, ""Block Size\s=\s(\d+)\s*Bytes""))"),741376)</f>
        <v>741376</v>
      </c>
      <c r="D27" s="8">
        <f ca="1">IFERROR(__xludf.DUMMYFUNCTION("VALUE(REGEXEXTRACT(A27, ""Stride\s*=\s*(\d+)\s*Bytes""))"),4096)</f>
        <v>4096</v>
      </c>
      <c r="E27" s="8">
        <f ca="1">IFERROR(__xludf.DUMMYFUNCTION("VALUE(REGEXEXTRACT(A27, ""Time\s*=\s*([\d.]+)\s*s""))"),0.065225)</f>
        <v>6.5225000000000005E-2</v>
      </c>
      <c r="F27" s="9">
        <f ca="1">IFERROR(__xludf.DUMMYFUNCTION("VALUE(REGEXEXTRACT(A27, ""Throughput\s*=\s*([\d.]+)\s*MB/s""))"),1569950.25)</f>
        <v>1569950.25</v>
      </c>
    </row>
    <row r="28" spans="1:6" ht="15.75" customHeight="1" x14ac:dyDescent="0.15">
      <c r="A28" s="4" t="s">
        <v>32</v>
      </c>
      <c r="B28" s="5" t="str">
        <f ca="1">IFERROR(__xludf.DUMMYFUNCTION("REGEXEXTRACT(A28, ""^(Deterministic Write|Random Write|Deterministic Read|Random Read)"")"),"Deterministic Write")</f>
        <v>Deterministic Write</v>
      </c>
      <c r="C28" s="5">
        <f ca="1">IFERROR(__xludf.DUMMYFUNCTION("VALUE(REGEXEXTRACT(A28, ""Block Size\s=\s(\d+)\s*Bytes""))"),741376)</f>
        <v>741376</v>
      </c>
      <c r="D28" s="5">
        <f ca="1">IFERROR(__xludf.DUMMYFUNCTION("VALUE(REGEXEXTRACT(A28, ""Stride\s*=\s*(\d+)\s*Bytes""))"),4096)</f>
        <v>4096</v>
      </c>
      <c r="E28" s="5">
        <f ca="1">IFERROR(__xludf.DUMMYFUNCTION("VALUE(REGEXEXTRACT(A28, ""Time\s*=\s*([\d.]+)\s*s""))"),0.064125)</f>
        <v>6.4125000000000001E-2</v>
      </c>
      <c r="F28" s="6">
        <f ca="1">IFERROR(__xludf.DUMMYFUNCTION("VALUE(REGEXEXTRACT(A28, ""Throughput\s*=\s*([\d.]+)\s*MB/s""))"),1596881)</f>
        <v>1596881</v>
      </c>
    </row>
    <row r="29" spans="1:6" ht="15.75" customHeight="1" x14ac:dyDescent="0.15">
      <c r="A29" s="7" t="s">
        <v>33</v>
      </c>
      <c r="B29" s="8" t="str">
        <f ca="1">IFERROR(__xludf.DUMMYFUNCTION("REGEXEXTRACT(A29, ""^(Deterministic Write|Random Write|Deterministic Read|Random Read)"")"),"Deterministic Write")</f>
        <v>Deterministic Write</v>
      </c>
      <c r="C29" s="8">
        <f ca="1">IFERROR(__xludf.DUMMYFUNCTION("VALUE(REGEXEXTRACT(A29, ""Block Size\s=\s(\d+)\s*Bytes""))"),741376)</f>
        <v>741376</v>
      </c>
      <c r="D29" s="8">
        <f ca="1">IFERROR(__xludf.DUMMYFUNCTION("VALUE(REGEXEXTRACT(A29, ""Stride\s*=\s*(\d+)\s*Bytes""))"),4096)</f>
        <v>4096</v>
      </c>
      <c r="E29" s="8">
        <f ca="1">IFERROR(__xludf.DUMMYFUNCTION("VALUE(REGEXEXTRACT(A29, ""Time\s*=\s*([\d.]+)\s*s""))"),0.06398)</f>
        <v>6.3979999999999995E-2</v>
      </c>
      <c r="F29" s="9">
        <f ca="1">IFERROR(__xludf.DUMMYFUNCTION("VALUE(REGEXEXTRACT(A29, ""Throughput\s*=\s*([\d.]+)\s*MB/s""))"),1600500.25)</f>
        <v>1600500.25</v>
      </c>
    </row>
    <row r="30" spans="1:6" ht="15.75" customHeight="1" x14ac:dyDescent="0.15">
      <c r="A30" s="4" t="s">
        <v>34</v>
      </c>
      <c r="B30" s="5" t="str">
        <f ca="1">IFERROR(__xludf.DUMMYFUNCTION("REGEXEXTRACT(A30, ""^(Deterministic Write|Random Write|Deterministic Read|Random Read)"")"),"Deterministic Write")</f>
        <v>Deterministic Write</v>
      </c>
      <c r="C30" s="5">
        <f ca="1">IFERROR(__xludf.DUMMYFUNCTION("VALUE(REGEXEXTRACT(A30, ""Block Size\s=\s(\d+)\s*Bytes""))"),741376)</f>
        <v>741376</v>
      </c>
      <c r="D30" s="5">
        <f ca="1">IFERROR(__xludf.DUMMYFUNCTION("VALUE(REGEXEXTRACT(A30, ""Stride\s*=\s*(\d+)\s*Bytes""))"),4096)</f>
        <v>4096</v>
      </c>
      <c r="E30" s="5">
        <f ca="1">IFERROR(__xludf.DUMMYFUNCTION("VALUE(REGEXEXTRACT(A30, ""Time\s*=\s*([\d.]+)\s*s""))"),0.063134)</f>
        <v>6.3133999999999996E-2</v>
      </c>
      <c r="F30" s="6">
        <f ca="1">IFERROR(__xludf.DUMMYFUNCTION("VALUE(REGEXEXTRACT(A30, ""Throughput\s*=\s*([\d.]+)\s*MB/s""))"),1621947)</f>
        <v>1621947</v>
      </c>
    </row>
    <row r="31" spans="1:6" ht="15.75" customHeight="1" x14ac:dyDescent="0.15">
      <c r="A31" s="7" t="s">
        <v>35</v>
      </c>
      <c r="B31" s="8" t="str">
        <f ca="1">IFERROR(__xludf.DUMMYFUNCTION("REGEXEXTRACT(A31, ""^(Deterministic Write|Random Write|Deterministic Read|Random Read)"")"),"Deterministic Write")</f>
        <v>Deterministic Write</v>
      </c>
      <c r="C31" s="8">
        <f ca="1">IFERROR(__xludf.DUMMYFUNCTION("VALUE(REGEXEXTRACT(A31, ""Block Size\s=\s(\d+)\s*Bytes""))"),741376)</f>
        <v>741376</v>
      </c>
      <c r="D31" s="8">
        <f ca="1">IFERROR(__xludf.DUMMYFUNCTION("VALUE(REGEXEXTRACT(A31, ""Stride\s*=\s*(\d+)\s*Bytes""))"),4096)</f>
        <v>4096</v>
      </c>
      <c r="E31" s="8">
        <f ca="1">IFERROR(__xludf.DUMMYFUNCTION("VALUE(REGEXEXTRACT(A31, ""Time\s*=\s*([\d.]+)\s*s""))"),0.06265)</f>
        <v>6.2649999999999997E-2</v>
      </c>
      <c r="F31" s="9">
        <f ca="1">IFERROR(__xludf.DUMMYFUNCTION("VALUE(REGEXEXTRACT(A31, ""Throughput\s*=\s*([\d.]+)\s*MB/s""))"),1634477.25)</f>
        <v>1634477.25</v>
      </c>
    </row>
    <row r="32" spans="1:6" ht="15.75" customHeight="1" x14ac:dyDescent="0.15">
      <c r="A32" s="4" t="s">
        <v>36</v>
      </c>
      <c r="B32" s="5" t="str">
        <f ca="1">IFERROR(__xludf.DUMMYFUNCTION("REGEXEXTRACT(A32, ""^(Deterministic Write|Random Write|Deterministic Read|Random Read)"")"),"Deterministic Write")</f>
        <v>Deterministic Write</v>
      </c>
      <c r="C32" s="5">
        <f ca="1">IFERROR(__xludf.DUMMYFUNCTION("VALUE(REGEXEXTRACT(A32, ""Block Size\s=\s(\d+)\s*Bytes""))"),888832)</f>
        <v>888832</v>
      </c>
      <c r="D32" s="5">
        <f ca="1">IFERROR(__xludf.DUMMYFUNCTION("VALUE(REGEXEXTRACT(A32, ""Stride\s*=\s*(\d+)\s*Bytes""))"),4096)</f>
        <v>4096</v>
      </c>
      <c r="E32" s="5">
        <f ca="1">IFERROR(__xludf.DUMMYFUNCTION("VALUE(REGEXEXTRACT(A32, ""Time\s*=\s*([\d.]+)\s*s""))"),0.064172)</f>
        <v>6.4172000000000007E-2</v>
      </c>
      <c r="F32" s="6">
        <f ca="1">IFERROR(__xludf.DUMMYFUNCTION("VALUE(REGEXEXTRACT(A32, ""Throughput\s*=\s*([\d.]+)\s*MB/s""))"),1595711.5)</f>
        <v>1595711.5</v>
      </c>
    </row>
    <row r="33" spans="1:6" ht="15.75" customHeight="1" x14ac:dyDescent="0.15">
      <c r="A33" s="7" t="s">
        <v>37</v>
      </c>
      <c r="B33" s="8" t="str">
        <f ca="1">IFERROR(__xludf.DUMMYFUNCTION("REGEXEXTRACT(A33, ""^(Deterministic Write|Random Write|Deterministic Read|Random Read)"")"),"Deterministic Write")</f>
        <v>Deterministic Write</v>
      </c>
      <c r="C33" s="8">
        <f ca="1">IFERROR(__xludf.DUMMYFUNCTION("VALUE(REGEXEXTRACT(A33, ""Block Size\s=\s(\d+)\s*Bytes""))"),888832)</f>
        <v>888832</v>
      </c>
      <c r="D33" s="8">
        <f ca="1">IFERROR(__xludf.DUMMYFUNCTION("VALUE(REGEXEXTRACT(A33, ""Stride\s*=\s*(\d+)\s*Bytes""))"),4096)</f>
        <v>4096</v>
      </c>
      <c r="E33" s="8">
        <f ca="1">IFERROR(__xludf.DUMMYFUNCTION("VALUE(REGEXEXTRACT(A33, ""Time\s*=\s*([\d.]+)\s*s""))"),0.063446)</f>
        <v>6.3446000000000002E-2</v>
      </c>
      <c r="F33" s="9">
        <f ca="1">IFERROR(__xludf.DUMMYFUNCTION("VALUE(REGEXEXTRACT(A33, ""Throughput\s*=\s*([\d.]+)\s*MB/s""))"),1613970.875)</f>
        <v>1613970.875</v>
      </c>
    </row>
    <row r="34" spans="1:6" ht="15.75" customHeight="1" x14ac:dyDescent="0.15">
      <c r="A34" s="4" t="s">
        <v>38</v>
      </c>
      <c r="B34" s="5" t="str">
        <f ca="1">IFERROR(__xludf.DUMMYFUNCTION("REGEXEXTRACT(A34, ""^(Deterministic Write|Random Write|Deterministic Read|Random Read)"")"),"Deterministic Write")</f>
        <v>Deterministic Write</v>
      </c>
      <c r="C34" s="5">
        <f ca="1">IFERROR(__xludf.DUMMYFUNCTION("VALUE(REGEXEXTRACT(A34, ""Block Size\s=\s(\d+)\s*Bytes""))"),888832)</f>
        <v>888832</v>
      </c>
      <c r="D34" s="5">
        <f ca="1">IFERROR(__xludf.DUMMYFUNCTION("VALUE(REGEXEXTRACT(A34, ""Stride\s*=\s*(\d+)\s*Bytes""))"),4096)</f>
        <v>4096</v>
      </c>
      <c r="E34" s="5">
        <f ca="1">IFERROR(__xludf.DUMMYFUNCTION("VALUE(REGEXEXTRACT(A34, ""Time\s*=\s*([\d.]+)\s*s""))"),0.063563)</f>
        <v>6.3562999999999995E-2</v>
      </c>
      <c r="F34" s="6">
        <f ca="1">IFERROR(__xludf.DUMMYFUNCTION("VALUE(REGEXEXTRACT(A34, ""Throughput\s*=\s*([\d.]+)\s*MB/s""))"),1611000.25)</f>
        <v>1611000.25</v>
      </c>
    </row>
    <row r="35" spans="1:6" ht="15.75" customHeight="1" x14ac:dyDescent="0.15">
      <c r="A35" s="7" t="s">
        <v>39</v>
      </c>
      <c r="B35" s="8" t="str">
        <f ca="1">IFERROR(__xludf.DUMMYFUNCTION("REGEXEXTRACT(A35, ""^(Deterministic Write|Random Write|Deterministic Read|Random Read)"")"),"Deterministic Write")</f>
        <v>Deterministic Write</v>
      </c>
      <c r="C35" s="8">
        <f ca="1">IFERROR(__xludf.DUMMYFUNCTION("VALUE(REGEXEXTRACT(A35, ""Block Size\s=\s(\d+)\s*Bytes""))"),888832)</f>
        <v>888832</v>
      </c>
      <c r="D35" s="8">
        <f ca="1">IFERROR(__xludf.DUMMYFUNCTION("VALUE(REGEXEXTRACT(A35, ""Stride\s*=\s*(\d+)\s*Bytes""))"),4096)</f>
        <v>4096</v>
      </c>
      <c r="E35" s="8">
        <f ca="1">IFERROR(__xludf.DUMMYFUNCTION("VALUE(REGEXEXTRACT(A35, ""Time\s*=\s*([\d.]+)\s*s""))"),0.063494)</f>
        <v>6.3493999999999995E-2</v>
      </c>
      <c r="F35" s="9">
        <f ca="1">IFERROR(__xludf.DUMMYFUNCTION("VALUE(REGEXEXTRACT(A35, ""Throughput\s*=\s*([\d.]+)\s*MB/s""))"),1612750.875)</f>
        <v>1612750.875</v>
      </c>
    </row>
    <row r="36" spans="1:6" ht="15.75" customHeight="1" x14ac:dyDescent="0.15">
      <c r="A36" s="4" t="s">
        <v>40</v>
      </c>
      <c r="B36" s="5" t="str">
        <f ca="1">IFERROR(__xludf.DUMMYFUNCTION("REGEXEXTRACT(A36, ""^(Deterministic Write|Random Write|Deterministic Read|Random Read)"")"),"Deterministic Write")</f>
        <v>Deterministic Write</v>
      </c>
      <c r="C36" s="5">
        <f ca="1">IFERROR(__xludf.DUMMYFUNCTION("VALUE(REGEXEXTRACT(A36, ""Block Size\s=\s(\d+)\s*Bytes""))"),888832)</f>
        <v>888832</v>
      </c>
      <c r="D36" s="5">
        <f ca="1">IFERROR(__xludf.DUMMYFUNCTION("VALUE(REGEXEXTRACT(A36, ""Stride\s*=\s*(\d+)\s*Bytes""))"),4096)</f>
        <v>4096</v>
      </c>
      <c r="E36" s="5">
        <f ca="1">IFERROR(__xludf.DUMMYFUNCTION("VALUE(REGEXEXTRACT(A36, ""Time\s*=\s*([\d.]+)\s*s""))"),0.063836)</f>
        <v>6.3836000000000004E-2</v>
      </c>
      <c r="F36" s="6">
        <f ca="1">IFERROR(__xludf.DUMMYFUNCTION("VALUE(REGEXEXTRACT(A36, ""Throughput\s*=\s*([\d.]+)\s*MB/s""))"),1604110.5)</f>
        <v>1604110.5</v>
      </c>
    </row>
    <row r="37" spans="1:6" ht="15.75" customHeight="1" x14ac:dyDescent="0.15">
      <c r="A37" s="7" t="s">
        <v>41</v>
      </c>
      <c r="B37" s="8" t="str">
        <f ca="1">IFERROR(__xludf.DUMMYFUNCTION("REGEXEXTRACT(A37, ""^(Deterministic Write|Random Write|Deterministic Read|Random Read)"")"),"Deterministic Write")</f>
        <v>Deterministic Write</v>
      </c>
      <c r="C37" s="8">
        <f ca="1">IFERROR(__xludf.DUMMYFUNCTION("VALUE(REGEXEXTRACT(A37, ""Block Size\s=\s(\d+)\s*Bytes""))"),1048576)</f>
        <v>1048576</v>
      </c>
      <c r="D37" s="8">
        <f ca="1">IFERROR(__xludf.DUMMYFUNCTION("VALUE(REGEXEXTRACT(A37, ""Stride\s*=\s*(\d+)\s*Bytes""))"),4096)</f>
        <v>4096</v>
      </c>
      <c r="E37" s="8">
        <f ca="1">IFERROR(__xludf.DUMMYFUNCTION("VALUE(REGEXEXTRACT(A37, ""Time\s*=\s*([\d.]+)\s*s""))"),0.065979)</f>
        <v>6.5978999999999996E-2</v>
      </c>
      <c r="F37" s="9">
        <f ca="1">IFERROR(__xludf.DUMMYFUNCTION("VALUE(REGEXEXTRACT(A37, ""Throughput\s*=\s*([\d.]+)\s*MB/s""))"),1552009)</f>
        <v>1552009</v>
      </c>
    </row>
    <row r="38" spans="1:6" ht="15.75" customHeight="1" x14ac:dyDescent="0.15">
      <c r="A38" s="4" t="s">
        <v>42</v>
      </c>
      <c r="B38" s="5" t="str">
        <f ca="1">IFERROR(__xludf.DUMMYFUNCTION("REGEXEXTRACT(A38, ""^(Deterministic Write|Random Write|Deterministic Read|Random Read)"")"),"Deterministic Write")</f>
        <v>Deterministic Write</v>
      </c>
      <c r="C38" s="5">
        <f ca="1">IFERROR(__xludf.DUMMYFUNCTION("VALUE(REGEXEXTRACT(A38, ""Block Size\s=\s(\d+)\s*Bytes""))"),1048576)</f>
        <v>1048576</v>
      </c>
      <c r="D38" s="5">
        <f ca="1">IFERROR(__xludf.DUMMYFUNCTION("VALUE(REGEXEXTRACT(A38, ""Stride\s*=\s*(\d+)\s*Bytes""))"),4096)</f>
        <v>4096</v>
      </c>
      <c r="E38" s="5">
        <f ca="1">IFERROR(__xludf.DUMMYFUNCTION("VALUE(REGEXEXTRACT(A38, ""Time\s*=\s*([\d.]+)\s*s""))"),0.066477)</f>
        <v>6.6476999999999994E-2</v>
      </c>
      <c r="F38" s="6">
        <f ca="1">IFERROR(__xludf.DUMMYFUNCTION("VALUE(REGEXEXTRACT(A38, ""Throughput\s*=\s*([\d.]+)\s*MB/s""))"),1540382.375)</f>
        <v>1540382.375</v>
      </c>
    </row>
    <row r="39" spans="1:6" ht="15.75" customHeight="1" x14ac:dyDescent="0.15">
      <c r="A39" s="7" t="s">
        <v>43</v>
      </c>
      <c r="B39" s="8" t="str">
        <f ca="1">IFERROR(__xludf.DUMMYFUNCTION("REGEXEXTRACT(A39, ""^(Deterministic Write|Random Write|Deterministic Read|Random Read)"")"),"Deterministic Write")</f>
        <v>Deterministic Write</v>
      </c>
      <c r="C39" s="8">
        <f ca="1">IFERROR(__xludf.DUMMYFUNCTION("VALUE(REGEXEXTRACT(A39, ""Block Size\s=\s(\d+)\s*Bytes""))"),1048576)</f>
        <v>1048576</v>
      </c>
      <c r="D39" s="8">
        <f ca="1">IFERROR(__xludf.DUMMYFUNCTION("VALUE(REGEXEXTRACT(A39, ""Stride\s*=\s*(\d+)\s*Bytes""))"),4096)</f>
        <v>4096</v>
      </c>
      <c r="E39" s="8">
        <f ca="1">IFERROR(__xludf.DUMMYFUNCTION("VALUE(REGEXEXTRACT(A39, ""Time\s*=\s*([\d.]+)\s*s""))"),0.072712)</f>
        <v>7.2711999999999999E-2</v>
      </c>
      <c r="F39" s="9">
        <f ca="1">IFERROR(__xludf.DUMMYFUNCTION("VALUE(REGEXEXTRACT(A39, ""Throughput\s*=\s*([\d.]+)\s*MB/s""))"),1408295.75)</f>
        <v>1408295.75</v>
      </c>
    </row>
    <row r="40" spans="1:6" ht="15.75" customHeight="1" x14ac:dyDescent="0.15">
      <c r="A40" s="4" t="s">
        <v>44</v>
      </c>
      <c r="B40" s="5" t="str">
        <f ca="1">IFERROR(__xludf.DUMMYFUNCTION("REGEXEXTRACT(A40, ""^(Deterministic Write|Random Write|Deterministic Read|Random Read)"")"),"Deterministic Write")</f>
        <v>Deterministic Write</v>
      </c>
      <c r="C40" s="5">
        <f ca="1">IFERROR(__xludf.DUMMYFUNCTION("VALUE(REGEXEXTRACT(A40, ""Block Size\s=\s(\d+)\s*Bytes""))"),1048576)</f>
        <v>1048576</v>
      </c>
      <c r="D40" s="5">
        <f ca="1">IFERROR(__xludf.DUMMYFUNCTION("VALUE(REGEXEXTRACT(A40, ""Stride\s*=\s*(\d+)\s*Bytes""))"),4096)</f>
        <v>4096</v>
      </c>
      <c r="E40" s="5">
        <f ca="1">IFERROR(__xludf.DUMMYFUNCTION("VALUE(REGEXEXTRACT(A40, ""Time\s*=\s*([\d.]+)\s*s""))"),0.066735)</f>
        <v>6.6735000000000003E-2</v>
      </c>
      <c r="F40" s="6">
        <f ca="1">IFERROR(__xludf.DUMMYFUNCTION("VALUE(REGEXEXTRACT(A40, ""Throughput\s*=\s*([\d.]+)\s*MB/s""))"),1534427.25)</f>
        <v>1534427.25</v>
      </c>
    </row>
    <row r="41" spans="1:6" ht="15.75" customHeight="1" x14ac:dyDescent="0.15">
      <c r="A41" s="7" t="s">
        <v>45</v>
      </c>
      <c r="B41" s="8" t="str">
        <f ca="1">IFERROR(__xludf.DUMMYFUNCTION("REGEXEXTRACT(A41, ""^(Deterministic Write|Random Write|Deterministic Read|Random Read)"")"),"Deterministic Write")</f>
        <v>Deterministic Write</v>
      </c>
      <c r="C41" s="8">
        <f ca="1">IFERROR(__xludf.DUMMYFUNCTION("VALUE(REGEXEXTRACT(A41, ""Block Size\s=\s(\d+)\s*Bytes""))"),1048576)</f>
        <v>1048576</v>
      </c>
      <c r="D41" s="8">
        <f ca="1">IFERROR(__xludf.DUMMYFUNCTION("VALUE(REGEXEXTRACT(A41, ""Stride\s*=\s*(\d+)\s*Bytes""))"),4096)</f>
        <v>4096</v>
      </c>
      <c r="E41" s="8">
        <f ca="1">IFERROR(__xludf.DUMMYFUNCTION("VALUE(REGEXEXTRACT(A41, ""Time\s*=\s*([\d.]+)\s*s""))"),0.070379)</f>
        <v>7.0378999999999997E-2</v>
      </c>
      <c r="F41" s="9">
        <f ca="1">IFERROR(__xludf.DUMMYFUNCTION("VALUE(REGEXEXTRACT(A41, ""Throughput\s*=\s*([\d.]+)\s*MB/s""))"),1454979.5)</f>
        <v>1454979.5</v>
      </c>
    </row>
    <row r="42" spans="1:6" ht="15.75" customHeight="1" x14ac:dyDescent="0.15">
      <c r="A42" s="4" t="s">
        <v>46</v>
      </c>
      <c r="B42" s="5" t="str">
        <f ca="1">IFERROR(__xludf.DUMMYFUNCTION("REGEXEXTRACT(A42, ""^(Deterministic Write|Random Write|Deterministic Read|Random Read)"")"),"Deterministic Write")</f>
        <v>Deterministic Write</v>
      </c>
      <c r="C42" s="5">
        <f ca="1">IFERROR(__xludf.DUMMYFUNCTION("VALUE(REGEXEXTRACT(A42, ""Block Size\s=\s(\d+)\s*Bytes""))"),4096)</f>
        <v>4096</v>
      </c>
      <c r="D42" s="5">
        <f ca="1">IFERROR(__xludf.DUMMYFUNCTION("VALUE(REGEXEXTRACT(A42, ""Stride\s*=\s*(\d+)\s*Bytes""))"),4096)</f>
        <v>4096</v>
      </c>
      <c r="E42" s="5">
        <f ca="1">IFERROR(__xludf.DUMMYFUNCTION("VALUE(REGEXEXTRACT(A42, ""Time\s*=\s*([\d.]+)\s*s""))"),1.569758)</f>
        <v>1.569758</v>
      </c>
      <c r="F42" s="6">
        <f ca="1">IFERROR(__xludf.DUMMYFUNCTION("VALUE(REGEXEXTRACT(A42, ""Throughput\s*=\s*([\d.]+)\s*MB/s""))"),65232.984375)</f>
        <v>65232.984375</v>
      </c>
    </row>
    <row r="43" spans="1:6" ht="15.75" customHeight="1" x14ac:dyDescent="0.15">
      <c r="A43" s="7" t="s">
        <v>47</v>
      </c>
      <c r="B43" s="8" t="str">
        <f ca="1">IFERROR(__xludf.DUMMYFUNCTION("REGEXEXTRACT(A43, ""^(Deterministic Write|Random Write|Deterministic Read|Random Read)"")"),"Deterministic Write")</f>
        <v>Deterministic Write</v>
      </c>
      <c r="C43" s="8">
        <f ca="1">IFERROR(__xludf.DUMMYFUNCTION("VALUE(REGEXEXTRACT(A43, ""Block Size\s=\s(\d+)\s*Bytes""))"),4096)</f>
        <v>4096</v>
      </c>
      <c r="D43" s="8">
        <f ca="1">IFERROR(__xludf.DUMMYFUNCTION("VALUE(REGEXEXTRACT(A43, ""Stride\s*=\s*(\d+)\s*Bytes""))"),4096)</f>
        <v>4096</v>
      </c>
      <c r="E43" s="8">
        <f ca="1">IFERROR(__xludf.DUMMYFUNCTION("VALUE(REGEXEXTRACT(A43, ""Time\s*=\s*([\d.]+)\s*s""))"),1.527434)</f>
        <v>1.527434</v>
      </c>
      <c r="F43" s="9">
        <f ca="1">IFERROR(__xludf.DUMMYFUNCTION("VALUE(REGEXEXTRACT(A43, ""Throughput\s*=\s*([\d.]+)\s*MB/s""))"),67040.539062)</f>
        <v>67040.539061999996</v>
      </c>
    </row>
    <row r="44" spans="1:6" ht="15.75" customHeight="1" x14ac:dyDescent="0.15">
      <c r="A44" s="4" t="s">
        <v>48</v>
      </c>
      <c r="B44" s="5" t="str">
        <f ca="1">IFERROR(__xludf.DUMMYFUNCTION("REGEXEXTRACT(A44, ""^(Deterministic Write|Random Write|Deterministic Read|Random Read)"")"),"Deterministic Write")</f>
        <v>Deterministic Write</v>
      </c>
      <c r="C44" s="5">
        <f ca="1">IFERROR(__xludf.DUMMYFUNCTION("VALUE(REGEXEXTRACT(A44, ""Block Size\s=\s(\d+)\s*Bytes""))"),4096)</f>
        <v>4096</v>
      </c>
      <c r="D44" s="5">
        <f ca="1">IFERROR(__xludf.DUMMYFUNCTION("VALUE(REGEXEXTRACT(A44, ""Stride\s*=\s*(\d+)\s*Bytes""))"),4096)</f>
        <v>4096</v>
      </c>
      <c r="E44" s="5">
        <f ca="1">IFERROR(__xludf.DUMMYFUNCTION("VALUE(REGEXEXTRACT(A44, ""Time\s*=\s*([\d.]+)\s*s""))"),1.52288)</f>
        <v>1.52288</v>
      </c>
      <c r="F44" s="6">
        <f ca="1">IFERROR(__xludf.DUMMYFUNCTION("VALUE(REGEXEXTRACT(A44, ""Throughput\s*=\s*([\d.]+)\s*MB/s""))"),67241.015625)</f>
        <v>67241.015625</v>
      </c>
    </row>
    <row r="45" spans="1:6" ht="15.75" customHeight="1" x14ac:dyDescent="0.15">
      <c r="A45" s="7" t="s">
        <v>49</v>
      </c>
      <c r="B45" s="8" t="str">
        <f ca="1">IFERROR(__xludf.DUMMYFUNCTION("REGEXEXTRACT(A45, ""^(Deterministic Write|Random Write|Deterministic Read|Random Read)"")"),"Deterministic Write")</f>
        <v>Deterministic Write</v>
      </c>
      <c r="C45" s="8">
        <f ca="1">IFERROR(__xludf.DUMMYFUNCTION("VALUE(REGEXEXTRACT(A45, ""Block Size\s=\s(\d+)\s*Bytes""))"),4096)</f>
        <v>4096</v>
      </c>
      <c r="D45" s="8">
        <f ca="1">IFERROR(__xludf.DUMMYFUNCTION("VALUE(REGEXEXTRACT(A45, ""Stride\s*=\s*(\d+)\s*Bytes""))"),4096)</f>
        <v>4096</v>
      </c>
      <c r="E45" s="8">
        <f ca="1">IFERROR(__xludf.DUMMYFUNCTION("VALUE(REGEXEXTRACT(A45, ""Time\s*=\s*([\d.]+)\s*s""))"),1.566816)</f>
        <v>1.566816</v>
      </c>
      <c r="F45" s="9">
        <f ca="1">IFERROR(__xludf.DUMMYFUNCTION("VALUE(REGEXEXTRACT(A45, ""Throughput\s*=\s*([\d.]+)\s*MB/s""))"),65355.472656)</f>
        <v>65355.472655999998</v>
      </c>
    </row>
    <row r="46" spans="1:6" ht="15.75" customHeight="1" x14ac:dyDescent="0.15">
      <c r="A46" s="4" t="s">
        <v>50</v>
      </c>
      <c r="B46" s="5" t="str">
        <f ca="1">IFERROR(__xludf.DUMMYFUNCTION("REGEXEXTRACT(A46, ""^(Deterministic Write|Random Write|Deterministic Read|Random Read)"")"),"Deterministic Write")</f>
        <v>Deterministic Write</v>
      </c>
      <c r="C46" s="5">
        <f ca="1">IFERROR(__xludf.DUMMYFUNCTION("VALUE(REGEXEXTRACT(A46, ""Block Size\s=\s(\d+)\s*Bytes""))"),4096)</f>
        <v>4096</v>
      </c>
      <c r="D46" s="5">
        <f ca="1">IFERROR(__xludf.DUMMYFUNCTION("VALUE(REGEXEXTRACT(A46, ""Stride\s*=\s*(\d+)\s*Bytes""))"),4096)</f>
        <v>4096</v>
      </c>
      <c r="E46" s="5">
        <f ca="1">IFERROR(__xludf.DUMMYFUNCTION("VALUE(REGEXEXTRACT(A46, ""Time\s*=\s*([\d.]+)\s*s""))"),1.59246)</f>
        <v>1.59246</v>
      </c>
      <c r="F46" s="6">
        <f ca="1">IFERROR(__xludf.DUMMYFUNCTION("VALUE(REGEXEXTRACT(A46, ""Throughput\s*=\s*([\d.]+)\s*MB/s""))"),64303.027344)</f>
        <v>64303.027344000002</v>
      </c>
    </row>
    <row r="47" spans="1:6" ht="15.75" customHeight="1" x14ac:dyDescent="0.15">
      <c r="A47" s="7" t="s">
        <v>51</v>
      </c>
      <c r="B47" s="8" t="str">
        <f ca="1">IFERROR(__xludf.DUMMYFUNCTION("REGEXEXTRACT(A47, ""^(Deterministic Write|Random Write|Deterministic Read|Random Read)"")"),"Deterministic Write")</f>
        <v>Deterministic Write</v>
      </c>
      <c r="C47" s="8">
        <f ca="1">IFERROR(__xludf.DUMMYFUNCTION("VALUE(REGEXEXTRACT(A47, ""Block Size\s=\s(\d+)\s*Bytes""))"),4096)</f>
        <v>4096</v>
      </c>
      <c r="D47" s="8">
        <f ca="1">IFERROR(__xludf.DUMMYFUNCTION("VALUE(REGEXEXTRACT(A47, ""Stride\s*=\s*(\d+)\s*Bytes""))"),299008)</f>
        <v>299008</v>
      </c>
      <c r="E47" s="8">
        <f ca="1">IFERROR(__xludf.DUMMYFUNCTION("VALUE(REGEXEXTRACT(A47, ""Time\s*=\s*([\d.]+)\s*s""))"),8.561123)</f>
        <v>8.5611230000000003</v>
      </c>
      <c r="F47" s="9">
        <f ca="1">IFERROR(__xludf.DUMMYFUNCTION("VALUE(REGEXEXTRACT(A47, ""Throughput\s*=\s*([\d.]+)\s*MB/s""))"),11961.047852)</f>
        <v>11961.047852</v>
      </c>
    </row>
    <row r="48" spans="1:6" ht="15.75" customHeight="1" x14ac:dyDescent="0.15">
      <c r="A48" s="4" t="s">
        <v>52</v>
      </c>
      <c r="B48" s="5" t="str">
        <f ca="1">IFERROR(__xludf.DUMMYFUNCTION("REGEXEXTRACT(A48, ""^(Deterministic Write|Random Write|Deterministic Read|Random Read)"")"),"Deterministic Write")</f>
        <v>Deterministic Write</v>
      </c>
      <c r="C48" s="5">
        <f ca="1">IFERROR(__xludf.DUMMYFUNCTION("VALUE(REGEXEXTRACT(A48, ""Block Size\s=\s(\d+)\s*Bytes""))"),4096)</f>
        <v>4096</v>
      </c>
      <c r="D48" s="5">
        <f ca="1">IFERROR(__xludf.DUMMYFUNCTION("VALUE(REGEXEXTRACT(A48, ""Stride\s*=\s*(\d+)\s*Bytes""))"),299008)</f>
        <v>299008</v>
      </c>
      <c r="E48" s="5">
        <f ca="1">IFERROR(__xludf.DUMMYFUNCTION("VALUE(REGEXEXTRACT(A48, ""Time\s*=\s*([\d.]+)\s*s""))"),6.607532)</f>
        <v>6.607532</v>
      </c>
      <c r="F48" s="6">
        <f ca="1">IFERROR(__xludf.DUMMYFUNCTION("VALUE(REGEXEXTRACT(A48, ""Throughput\s*=\s*([\d.]+)\s*MB/s""))"),15497.46582)</f>
        <v>15497.465819999999</v>
      </c>
    </row>
    <row r="49" spans="1:6" ht="15.75" customHeight="1" x14ac:dyDescent="0.15">
      <c r="A49" s="7" t="s">
        <v>53</v>
      </c>
      <c r="B49" s="8" t="str">
        <f ca="1">IFERROR(__xludf.DUMMYFUNCTION("REGEXEXTRACT(A49, ""^(Deterministic Write|Random Write|Deterministic Read|Random Read)"")"),"Deterministic Write")</f>
        <v>Deterministic Write</v>
      </c>
      <c r="C49" s="8">
        <f ca="1">IFERROR(__xludf.DUMMYFUNCTION("VALUE(REGEXEXTRACT(A49, ""Block Size\s=\s(\d+)\s*Bytes""))"),4096)</f>
        <v>4096</v>
      </c>
      <c r="D49" s="8">
        <f ca="1">IFERROR(__xludf.DUMMYFUNCTION("VALUE(REGEXEXTRACT(A49, ""Stride\s*=\s*(\d+)\s*Bytes""))"),299008)</f>
        <v>299008</v>
      </c>
      <c r="E49" s="8">
        <f ca="1">IFERROR(__xludf.DUMMYFUNCTION("VALUE(REGEXEXTRACT(A49, ""Time\s*=\s*([\d.]+)\s*s""))"),5.576424)</f>
        <v>5.5764240000000003</v>
      </c>
      <c r="F49" s="9">
        <f ca="1">IFERROR(__xludf.DUMMYFUNCTION("VALUE(REGEXEXTRACT(A49, ""Throughput\s*=\s*([\d.]+)\s*MB/s""))"),18363.021484)</f>
        <v>18363.021484000001</v>
      </c>
    </row>
    <row r="50" spans="1:6" ht="15.75" customHeight="1" x14ac:dyDescent="0.15">
      <c r="A50" s="4" t="s">
        <v>54</v>
      </c>
      <c r="B50" s="5" t="str">
        <f ca="1">IFERROR(__xludf.DUMMYFUNCTION("REGEXEXTRACT(A50, ""^(Deterministic Write|Random Write|Deterministic Read|Random Read)"")"),"Deterministic Write")</f>
        <v>Deterministic Write</v>
      </c>
      <c r="C50" s="5">
        <f ca="1">IFERROR(__xludf.DUMMYFUNCTION("VALUE(REGEXEXTRACT(A50, ""Block Size\s=\s(\d+)\s*Bytes""))"),4096)</f>
        <v>4096</v>
      </c>
      <c r="D50" s="5">
        <f ca="1">IFERROR(__xludf.DUMMYFUNCTION("VALUE(REGEXEXTRACT(A50, ""Stride\s*=\s*(\d+)\s*Bytes""))"),299008)</f>
        <v>299008</v>
      </c>
      <c r="E50" s="5">
        <f ca="1">IFERROR(__xludf.DUMMYFUNCTION("VALUE(REGEXEXTRACT(A50, ""Time\s*=\s*([\d.]+)\s*s""))"),5.651855)</f>
        <v>5.6518550000000003</v>
      </c>
      <c r="F50" s="6">
        <f ca="1">IFERROR(__xludf.DUMMYFUNCTION("VALUE(REGEXEXTRACT(A50, ""Throughput\s*=\s*([\d.]+)\s*MB/s""))"),18117.945312)</f>
        <v>18117.945312</v>
      </c>
    </row>
    <row r="51" spans="1:6" ht="15.75" customHeight="1" x14ac:dyDescent="0.15">
      <c r="A51" s="7" t="s">
        <v>55</v>
      </c>
      <c r="B51" s="8" t="str">
        <f ca="1">IFERROR(__xludf.DUMMYFUNCTION("REGEXEXTRACT(A51, ""^(Deterministic Write|Random Write|Deterministic Read|Random Read)"")"),"Deterministic Write")</f>
        <v>Deterministic Write</v>
      </c>
      <c r="C51" s="8">
        <f ca="1">IFERROR(__xludf.DUMMYFUNCTION("VALUE(REGEXEXTRACT(A51, ""Block Size\s=\s(\d+)\s*Bytes""))"),4096)</f>
        <v>4096</v>
      </c>
      <c r="D51" s="8">
        <f ca="1">IFERROR(__xludf.DUMMYFUNCTION("VALUE(REGEXEXTRACT(A51, ""Stride\s*=\s*(\d+)\s*Bytes""))"),299008)</f>
        <v>299008</v>
      </c>
      <c r="E51" s="8">
        <f ca="1">IFERROR(__xludf.DUMMYFUNCTION("VALUE(REGEXEXTRACT(A51, ""Time\s*=\s*([\d.]+)\s*s""))"),6.271917)</f>
        <v>6.2719170000000002</v>
      </c>
      <c r="F51" s="9">
        <f ca="1">IFERROR(__xludf.DUMMYFUNCTION("VALUE(REGEXEXTRACT(A51, ""Throughput\s*=\s*([\d.]+)\s*MB/s""))"),16326.74707)</f>
        <v>16326.747069999999</v>
      </c>
    </row>
    <row r="52" spans="1:6" ht="15.75" customHeight="1" x14ac:dyDescent="0.15">
      <c r="A52" s="4" t="s">
        <v>56</v>
      </c>
      <c r="B52" s="5" t="str">
        <f ca="1">IFERROR(__xludf.DUMMYFUNCTION("REGEXEXTRACT(A52, ""^(Deterministic Write|Random Write|Deterministic Read|Random Read)"")"),"Deterministic Write")</f>
        <v>Deterministic Write</v>
      </c>
      <c r="C52" s="5">
        <f ca="1">IFERROR(__xludf.DUMMYFUNCTION("VALUE(REGEXEXTRACT(A52, ""Block Size\s=\s(\d+)\s*Bytes""))"),4096)</f>
        <v>4096</v>
      </c>
      <c r="D52" s="5">
        <f ca="1">IFERROR(__xludf.DUMMYFUNCTION("VALUE(REGEXEXTRACT(A52, ""Stride\s*=\s*(\d+)\s*Bytes""))"),593920)</f>
        <v>593920</v>
      </c>
      <c r="E52" s="5">
        <f ca="1">IFERROR(__xludf.DUMMYFUNCTION("VALUE(REGEXEXTRACT(A52, ""Time\s*=\s*([\d.]+)\s*s""))"),14.35808)</f>
        <v>14.358079999999999</v>
      </c>
      <c r="F52" s="6">
        <f ca="1">IFERROR(__xludf.DUMMYFUNCTION("VALUE(REGEXEXTRACT(A52, ""Throughput\s*=\s*([\d.]+)\s*MB/s""))"),7131.873047)</f>
        <v>7131.873047</v>
      </c>
    </row>
    <row r="53" spans="1:6" ht="15.75" customHeight="1" x14ac:dyDescent="0.15">
      <c r="A53" s="7" t="s">
        <v>57</v>
      </c>
      <c r="B53" s="8" t="str">
        <f ca="1">IFERROR(__xludf.DUMMYFUNCTION("REGEXEXTRACT(A53, ""^(Deterministic Write|Random Write|Deterministic Read|Random Read)"")"),"Deterministic Write")</f>
        <v>Deterministic Write</v>
      </c>
      <c r="C53" s="8">
        <f ca="1">IFERROR(__xludf.DUMMYFUNCTION("VALUE(REGEXEXTRACT(A53, ""Block Size\s=\s(\d+)\s*Bytes""))"),4096)</f>
        <v>4096</v>
      </c>
      <c r="D53" s="8">
        <f ca="1">IFERROR(__xludf.DUMMYFUNCTION("VALUE(REGEXEXTRACT(A53, ""Stride\s*=\s*(\d+)\s*Bytes""))"),593920)</f>
        <v>593920</v>
      </c>
      <c r="E53" s="8">
        <f ca="1">IFERROR(__xludf.DUMMYFUNCTION("VALUE(REGEXEXTRACT(A53, ""Time\s*=\s*([\d.]+)\s*s""))"),6.416142)</f>
        <v>6.4161419999999998</v>
      </c>
      <c r="F53" s="9">
        <f ca="1">IFERROR(__xludf.DUMMYFUNCTION("VALUE(REGEXEXTRACT(A53, ""Throughput\s*=\s*([\d.]+)\s*MB/s""))"),15959.746094)</f>
        <v>15959.746094</v>
      </c>
    </row>
    <row r="54" spans="1:6" ht="15.75" customHeight="1" x14ac:dyDescent="0.15">
      <c r="A54" s="4" t="s">
        <v>58</v>
      </c>
      <c r="B54" s="5" t="str">
        <f ca="1">IFERROR(__xludf.DUMMYFUNCTION("REGEXEXTRACT(A54, ""^(Deterministic Write|Random Write|Deterministic Read|Random Read)"")"),"Deterministic Write")</f>
        <v>Deterministic Write</v>
      </c>
      <c r="C54" s="5">
        <f ca="1">IFERROR(__xludf.DUMMYFUNCTION("VALUE(REGEXEXTRACT(A54, ""Block Size\s=\s(\d+)\s*Bytes""))"),4096)</f>
        <v>4096</v>
      </c>
      <c r="D54" s="5">
        <f ca="1">IFERROR(__xludf.DUMMYFUNCTION("VALUE(REGEXEXTRACT(A54, ""Stride\s*=\s*(\d+)\s*Bytes""))"),593920)</f>
        <v>593920</v>
      </c>
      <c r="E54" s="5">
        <f ca="1">IFERROR(__xludf.DUMMYFUNCTION("VALUE(REGEXEXTRACT(A54, ""Time\s*=\s*([\d.]+)\s*s""))"),4.937863)</f>
        <v>4.9378630000000001</v>
      </c>
      <c r="F54" s="6">
        <f ca="1">IFERROR(__xludf.DUMMYFUNCTION("VALUE(REGEXEXTRACT(A54, ""Throughput\s*=\s*([\d.]+)\s*MB/s""))"),20737.716797)</f>
        <v>20737.716797000001</v>
      </c>
    </row>
    <row r="55" spans="1:6" ht="15.75" customHeight="1" x14ac:dyDescent="0.15">
      <c r="A55" s="7" t="s">
        <v>59</v>
      </c>
      <c r="B55" s="8" t="str">
        <f ca="1">IFERROR(__xludf.DUMMYFUNCTION("REGEXEXTRACT(A55, ""^(Deterministic Write|Random Write|Deterministic Read|Random Read)"")"),"Deterministic Write")</f>
        <v>Deterministic Write</v>
      </c>
      <c r="C55" s="8">
        <f ca="1">IFERROR(__xludf.DUMMYFUNCTION("VALUE(REGEXEXTRACT(A55, ""Block Size\s=\s(\d+)\s*Bytes""))"),4096)</f>
        <v>4096</v>
      </c>
      <c r="D55" s="8">
        <f ca="1">IFERROR(__xludf.DUMMYFUNCTION("VALUE(REGEXEXTRACT(A55, ""Stride\s*=\s*(\d+)\s*Bytes""))"),593920)</f>
        <v>593920</v>
      </c>
      <c r="E55" s="8">
        <f ca="1">IFERROR(__xludf.DUMMYFUNCTION("VALUE(REGEXEXTRACT(A55, ""Time\s*=\s*([\d.]+)\s*s""))"),5.278557)</f>
        <v>5.2785570000000002</v>
      </c>
      <c r="F55" s="9">
        <f ca="1">IFERROR(__xludf.DUMMYFUNCTION("VALUE(REGEXEXTRACT(A55, ""Throughput\s*=\s*([\d.]+)\s*MB/s""))"),19399.242188)</f>
        <v>19399.242188</v>
      </c>
    </row>
    <row r="56" spans="1:6" ht="15.75" customHeight="1" x14ac:dyDescent="0.15">
      <c r="A56" s="4" t="s">
        <v>60</v>
      </c>
      <c r="B56" s="5" t="str">
        <f ca="1">IFERROR(__xludf.DUMMYFUNCTION("REGEXEXTRACT(A56, ""^(Deterministic Write|Random Write|Deterministic Read|Random Read)"")"),"Deterministic Write")</f>
        <v>Deterministic Write</v>
      </c>
      <c r="C56" s="5">
        <f ca="1">IFERROR(__xludf.DUMMYFUNCTION("VALUE(REGEXEXTRACT(A56, ""Block Size\s=\s(\d+)\s*Bytes""))"),4096)</f>
        <v>4096</v>
      </c>
      <c r="D56" s="5">
        <f ca="1">IFERROR(__xludf.DUMMYFUNCTION("VALUE(REGEXEXTRACT(A56, ""Stride\s*=\s*(\d+)\s*Bytes""))"),593920)</f>
        <v>593920</v>
      </c>
      <c r="E56" s="5">
        <f ca="1">IFERROR(__xludf.DUMMYFUNCTION("VALUE(REGEXEXTRACT(A56, ""Time\s*=\s*([\d.]+)\s*s""))"),4.630159)</f>
        <v>4.6301589999999999</v>
      </c>
      <c r="F56" s="6">
        <f ca="1">IFERROR(__xludf.DUMMYFUNCTION("VALUE(REGEXEXTRACT(A56, ""Throughput\s*=\s*([\d.]+)\s*MB/s""))"),22115.871094)</f>
        <v>22115.871093999998</v>
      </c>
    </row>
    <row r="57" spans="1:6" ht="15.75" customHeight="1" x14ac:dyDescent="0.15">
      <c r="A57" s="7" t="s">
        <v>61</v>
      </c>
      <c r="B57" s="8" t="str">
        <f ca="1">IFERROR(__xludf.DUMMYFUNCTION("REGEXEXTRACT(A57, ""^(Deterministic Write|Random Write|Deterministic Read|Random Read)"")"),"Deterministic Write")</f>
        <v>Deterministic Write</v>
      </c>
      <c r="C57" s="8">
        <f ca="1">IFERROR(__xludf.DUMMYFUNCTION("VALUE(REGEXEXTRACT(A57, ""Block Size\s=\s(\d+)\s*Bytes""))"),4096)</f>
        <v>4096</v>
      </c>
      <c r="D57" s="8">
        <f ca="1">IFERROR(__xludf.DUMMYFUNCTION("VALUE(REGEXEXTRACT(A57, ""Stride\s*=\s*(\d+)\s*Bytes""))"),888832)</f>
        <v>888832</v>
      </c>
      <c r="E57" s="8">
        <f ca="1">IFERROR(__xludf.DUMMYFUNCTION("VALUE(REGEXEXTRACT(A57, ""Time\s*=\s*([\d.]+)\s*s""))"),4.795779)</f>
        <v>4.7957789999999996</v>
      </c>
      <c r="F57" s="9">
        <f ca="1">IFERROR(__xludf.DUMMYFUNCTION("VALUE(REGEXEXTRACT(A57, ""Throughput\s*=\s*([\d.]+)\s*MB/s""))"),21352.109375)</f>
        <v>21352.109375</v>
      </c>
    </row>
    <row r="58" spans="1:6" ht="15.75" customHeight="1" x14ac:dyDescent="0.15">
      <c r="A58" s="4" t="s">
        <v>62</v>
      </c>
      <c r="B58" s="5" t="str">
        <f ca="1">IFERROR(__xludf.DUMMYFUNCTION("REGEXEXTRACT(A58, ""^(Deterministic Write|Random Write|Deterministic Read|Random Read)"")"),"Deterministic Write")</f>
        <v>Deterministic Write</v>
      </c>
      <c r="C58" s="5">
        <f ca="1">IFERROR(__xludf.DUMMYFUNCTION("VALUE(REGEXEXTRACT(A58, ""Block Size\s=\s(\d+)\s*Bytes""))"),4096)</f>
        <v>4096</v>
      </c>
      <c r="D58" s="5">
        <f ca="1">IFERROR(__xludf.DUMMYFUNCTION("VALUE(REGEXEXTRACT(A58, ""Stride\s*=\s*(\d+)\s*Bytes""))"),888832)</f>
        <v>888832</v>
      </c>
      <c r="E58" s="5">
        <f ca="1">IFERROR(__xludf.DUMMYFUNCTION("VALUE(REGEXEXTRACT(A58, ""Time\s*=\s*([\d.]+)\s*s""))"),2.556883)</f>
        <v>2.556883</v>
      </c>
      <c r="F58" s="6">
        <f ca="1">IFERROR(__xludf.DUMMYFUNCTION("VALUE(REGEXEXTRACT(A58, ""Throughput\s*=\s*([\d.]+)\s*MB/s""))"),40048.761719)</f>
        <v>40048.761719000002</v>
      </c>
    </row>
    <row r="59" spans="1:6" ht="15.75" customHeight="1" x14ac:dyDescent="0.15">
      <c r="A59" s="7" t="s">
        <v>63</v>
      </c>
      <c r="B59" s="8" t="str">
        <f ca="1">IFERROR(__xludf.DUMMYFUNCTION("REGEXEXTRACT(A59, ""^(Deterministic Write|Random Write|Deterministic Read|Random Read)"")"),"Deterministic Write")</f>
        <v>Deterministic Write</v>
      </c>
      <c r="C59" s="8">
        <f ca="1">IFERROR(__xludf.DUMMYFUNCTION("VALUE(REGEXEXTRACT(A59, ""Block Size\s=\s(\d+)\s*Bytes""))"),4096)</f>
        <v>4096</v>
      </c>
      <c r="D59" s="8">
        <f ca="1">IFERROR(__xludf.DUMMYFUNCTION("VALUE(REGEXEXTRACT(A59, ""Stride\s*=\s*(\d+)\s*Bytes""))"),888832)</f>
        <v>888832</v>
      </c>
      <c r="E59" s="8">
        <f ca="1">IFERROR(__xludf.DUMMYFUNCTION("VALUE(REGEXEXTRACT(A59, ""Time\s*=\s*([\d.]+)\s*s""))"),2.462467)</f>
        <v>2.4624670000000002</v>
      </c>
      <c r="F59" s="9">
        <f ca="1">IFERROR(__xludf.DUMMYFUNCTION("VALUE(REGEXEXTRACT(A59, ""Throughput\s*=\s*([\d.]+)\s*MB/s""))"),41584.3125)</f>
        <v>41584.3125</v>
      </c>
    </row>
    <row r="60" spans="1:6" ht="15.75" customHeight="1" x14ac:dyDescent="0.15">
      <c r="A60" s="4" t="s">
        <v>64</v>
      </c>
      <c r="B60" s="5" t="str">
        <f ca="1">IFERROR(__xludf.DUMMYFUNCTION("REGEXEXTRACT(A60, ""^(Deterministic Write|Random Write|Deterministic Read|Random Read)"")"),"Deterministic Write")</f>
        <v>Deterministic Write</v>
      </c>
      <c r="C60" s="5">
        <f ca="1">IFERROR(__xludf.DUMMYFUNCTION("VALUE(REGEXEXTRACT(A60, ""Block Size\s=\s(\d+)\s*Bytes""))"),4096)</f>
        <v>4096</v>
      </c>
      <c r="D60" s="5">
        <f ca="1">IFERROR(__xludf.DUMMYFUNCTION("VALUE(REGEXEXTRACT(A60, ""Stride\s*=\s*(\d+)\s*Bytes""))"),888832)</f>
        <v>888832</v>
      </c>
      <c r="E60" s="5">
        <f ca="1">IFERROR(__xludf.DUMMYFUNCTION("VALUE(REGEXEXTRACT(A60, ""Time\s*=\s*([\d.]+)\s*s""))"),1.769115)</f>
        <v>1.769115</v>
      </c>
      <c r="F60" s="6">
        <f ca="1">IFERROR(__xludf.DUMMYFUNCTION("VALUE(REGEXEXTRACT(A60, ""Throughput\s*=\s*([\d.]+)\s*MB/s""))"),57882.050781)</f>
        <v>57882.050780999998</v>
      </c>
    </row>
    <row r="61" spans="1:6" ht="15.75" customHeight="1" x14ac:dyDescent="0.15">
      <c r="A61" s="7" t="s">
        <v>65</v>
      </c>
      <c r="B61" s="8" t="str">
        <f ca="1">IFERROR(__xludf.DUMMYFUNCTION("REGEXEXTRACT(A61, ""^(Deterministic Write|Random Write|Deterministic Read|Random Read)"")"),"Deterministic Write")</f>
        <v>Deterministic Write</v>
      </c>
      <c r="C61" s="8">
        <f ca="1">IFERROR(__xludf.DUMMYFUNCTION("VALUE(REGEXEXTRACT(A61, ""Block Size\s=\s(\d+)\s*Bytes""))"),4096)</f>
        <v>4096</v>
      </c>
      <c r="D61" s="8">
        <f ca="1">IFERROR(__xludf.DUMMYFUNCTION("VALUE(REGEXEXTRACT(A61, ""Stride\s*=\s*(\d+)\s*Bytes""))"),888832)</f>
        <v>888832</v>
      </c>
      <c r="E61" s="8">
        <f ca="1">IFERROR(__xludf.DUMMYFUNCTION("VALUE(REGEXEXTRACT(A61, ""Time\s*=\s*([\d.]+)\s*s""))"),2.540427)</f>
        <v>2.5404270000000002</v>
      </c>
      <c r="F61" s="9">
        <f ca="1">IFERROR(__xludf.DUMMYFUNCTION("VALUE(REGEXEXTRACT(A61, ""Throughput\s*=\s*([\d.]+)\s*MB/s""))"),40308.183594)</f>
        <v>40308.183594000002</v>
      </c>
    </row>
    <row r="62" spans="1:6" ht="15.75" customHeight="1" x14ac:dyDescent="0.15">
      <c r="A62" s="4" t="s">
        <v>66</v>
      </c>
      <c r="B62" s="5" t="str">
        <f ca="1">IFERROR(__xludf.DUMMYFUNCTION("REGEXEXTRACT(A62, ""^(Deterministic Write|Random Write|Deterministic Read|Random Read)"")"),"Deterministic Write")</f>
        <v>Deterministic Write</v>
      </c>
      <c r="C62" s="5">
        <f ca="1">IFERROR(__xludf.DUMMYFUNCTION("VALUE(REGEXEXTRACT(A62, ""Block Size\s=\s(\d+)\s*Bytes""))"),299008)</f>
        <v>299008</v>
      </c>
      <c r="D62" s="5">
        <f ca="1">IFERROR(__xludf.DUMMYFUNCTION("VALUE(REGEXEXTRACT(A62, ""Stride\s*=\s*(\d+)\s*Bytes""))"),4096)</f>
        <v>4096</v>
      </c>
      <c r="E62" s="5">
        <f ca="1">IFERROR(__xludf.DUMMYFUNCTION("VALUE(REGEXEXTRACT(A62, ""Time\s*=\s*([\d.]+)\s*s""))"),0.477698)</f>
        <v>0.47769800000000001</v>
      </c>
      <c r="F62" s="6">
        <f ca="1">IFERROR(__xludf.DUMMYFUNCTION("VALUE(REGEXEXTRACT(A62, ""Throughput\s*=\s*([\d.]+)\s*MB/s""))"),214361.375)</f>
        <v>214361.375</v>
      </c>
    </row>
    <row r="63" spans="1:6" ht="15.75" customHeight="1" x14ac:dyDescent="0.15">
      <c r="A63" s="7" t="s">
        <v>67</v>
      </c>
      <c r="B63" s="8" t="str">
        <f ca="1">IFERROR(__xludf.DUMMYFUNCTION("REGEXEXTRACT(A63, ""^(Deterministic Write|Random Write|Deterministic Read|Random Read)"")"),"Deterministic Write")</f>
        <v>Deterministic Write</v>
      </c>
      <c r="C63" s="8">
        <f ca="1">IFERROR(__xludf.DUMMYFUNCTION("VALUE(REGEXEXTRACT(A63, ""Block Size\s=\s(\d+)\s*Bytes""))"),299008)</f>
        <v>299008</v>
      </c>
      <c r="D63" s="8">
        <f ca="1">IFERROR(__xludf.DUMMYFUNCTION("VALUE(REGEXEXTRACT(A63, ""Stride\s*=\s*(\d+)\s*Bytes""))"),4096)</f>
        <v>4096</v>
      </c>
      <c r="E63" s="8">
        <f ca="1">IFERROR(__xludf.DUMMYFUNCTION("VALUE(REGEXEXTRACT(A63, ""Time\s*=\s*([\d.]+)\s*s""))"),0.082545)</f>
        <v>8.2544999999999993E-2</v>
      </c>
      <c r="F63" s="9">
        <f ca="1">IFERROR(__xludf.DUMMYFUNCTION("VALUE(REGEXEXTRACT(A63, ""Throughput\s*=\s*([\d.]+)\s*MB/s""))"),1240535.5)</f>
        <v>1240535.5</v>
      </c>
    </row>
    <row r="64" spans="1:6" ht="15.75" customHeight="1" x14ac:dyDescent="0.15">
      <c r="A64" s="4" t="s">
        <v>68</v>
      </c>
      <c r="B64" s="5" t="str">
        <f ca="1">IFERROR(__xludf.DUMMYFUNCTION("REGEXEXTRACT(A64, ""^(Deterministic Write|Random Write|Deterministic Read|Random Read)"")"),"Deterministic Write")</f>
        <v>Deterministic Write</v>
      </c>
      <c r="C64" s="5">
        <f ca="1">IFERROR(__xludf.DUMMYFUNCTION("VALUE(REGEXEXTRACT(A64, ""Block Size\s=\s(\d+)\s*Bytes""))"),299008)</f>
        <v>299008</v>
      </c>
      <c r="D64" s="5">
        <f ca="1">IFERROR(__xludf.DUMMYFUNCTION("VALUE(REGEXEXTRACT(A64, ""Stride\s*=\s*(\d+)\s*Bytes""))"),4096)</f>
        <v>4096</v>
      </c>
      <c r="E64" s="5">
        <f ca="1">IFERROR(__xludf.DUMMYFUNCTION("VALUE(REGEXEXTRACT(A64, ""Time\s*=\s*([\d.]+)\s*s""))"),0.077689)</f>
        <v>7.7688999999999994E-2</v>
      </c>
      <c r="F64" s="6">
        <f ca="1">IFERROR(__xludf.DUMMYFUNCTION("VALUE(REGEXEXTRACT(A64, ""Throughput\s*=\s*([\d.]+)\s*MB/s""))"),1318075.875)</f>
        <v>1318075.875</v>
      </c>
    </row>
    <row r="65" spans="1:6" ht="15.75" customHeight="1" x14ac:dyDescent="0.15">
      <c r="A65" s="7" t="s">
        <v>69</v>
      </c>
      <c r="B65" s="8" t="str">
        <f ca="1">IFERROR(__xludf.DUMMYFUNCTION("REGEXEXTRACT(A65, ""^(Deterministic Write|Random Write|Deterministic Read|Random Read)"")"),"Deterministic Write")</f>
        <v>Deterministic Write</v>
      </c>
      <c r="C65" s="8">
        <f ca="1">IFERROR(__xludf.DUMMYFUNCTION("VALUE(REGEXEXTRACT(A65, ""Block Size\s=\s(\d+)\s*Bytes""))"),299008)</f>
        <v>299008</v>
      </c>
      <c r="D65" s="8">
        <f ca="1">IFERROR(__xludf.DUMMYFUNCTION("VALUE(REGEXEXTRACT(A65, ""Stride\s*=\s*(\d+)\s*Bytes""))"),4096)</f>
        <v>4096</v>
      </c>
      <c r="E65" s="8">
        <f ca="1">IFERROR(__xludf.DUMMYFUNCTION("VALUE(REGEXEXTRACT(A65, ""Time\s*=\s*([\d.]+)\s*s""))"),0.095177)</f>
        <v>9.5176999999999998E-2</v>
      </c>
      <c r="F65" s="9">
        <f ca="1">IFERROR(__xludf.DUMMYFUNCTION("VALUE(REGEXEXTRACT(A65, ""Throughput\s*=\s*([\d.]+)\s*MB/s""))"),1075890.125)</f>
        <v>1075890.125</v>
      </c>
    </row>
    <row r="66" spans="1:6" ht="15.75" customHeight="1" x14ac:dyDescent="0.15">
      <c r="A66" s="4" t="s">
        <v>70</v>
      </c>
      <c r="B66" s="5" t="str">
        <f ca="1">IFERROR(__xludf.DUMMYFUNCTION("REGEXEXTRACT(A66, ""^(Deterministic Write|Random Write|Deterministic Read|Random Read)"")"),"Deterministic Write")</f>
        <v>Deterministic Write</v>
      </c>
      <c r="C66" s="5">
        <f ca="1">IFERROR(__xludf.DUMMYFUNCTION("VALUE(REGEXEXTRACT(A66, ""Block Size\s=\s(\d+)\s*Bytes""))"),299008)</f>
        <v>299008</v>
      </c>
      <c r="D66" s="5">
        <f ca="1">IFERROR(__xludf.DUMMYFUNCTION("VALUE(REGEXEXTRACT(A66, ""Stride\s*=\s*(\d+)\s*Bytes""))"),4096)</f>
        <v>4096</v>
      </c>
      <c r="E66" s="5">
        <f ca="1">IFERROR(__xludf.DUMMYFUNCTION("VALUE(REGEXEXTRACT(A66, ""Time\s*=\s*([\d.]+)\s*s""))"),0.078997)</f>
        <v>7.8996999999999998E-2</v>
      </c>
      <c r="F66" s="6">
        <f ca="1">IFERROR(__xludf.DUMMYFUNCTION("VALUE(REGEXEXTRACT(A66, ""Throughput\s*=\s*([\d.]+)\s*MB/s""))"),1296251.75)</f>
        <v>1296251.75</v>
      </c>
    </row>
    <row r="67" spans="1:6" ht="15.75" customHeight="1" x14ac:dyDescent="0.15">
      <c r="A67" s="7" t="s">
        <v>71</v>
      </c>
      <c r="B67" s="8" t="str">
        <f ca="1">IFERROR(__xludf.DUMMYFUNCTION("REGEXEXTRACT(A67, ""^(Deterministic Write|Random Write|Deterministic Read|Random Read)"")"),"Deterministic Write")</f>
        <v>Deterministic Write</v>
      </c>
      <c r="C67" s="8">
        <f ca="1">IFERROR(__xludf.DUMMYFUNCTION("VALUE(REGEXEXTRACT(A67, ""Block Size\s=\s(\d+)\s*Bytes""))"),299008)</f>
        <v>299008</v>
      </c>
      <c r="D67" s="8">
        <f ca="1">IFERROR(__xludf.DUMMYFUNCTION("VALUE(REGEXEXTRACT(A67, ""Stride\s*=\s*(\d+)\s*Bytes""))"),299008)</f>
        <v>299008</v>
      </c>
      <c r="E67" s="8">
        <f ca="1">IFERROR(__xludf.DUMMYFUNCTION("VALUE(REGEXEXTRACT(A67, ""Time\s*=\s*([\d.]+)\s*s""))"),0.348531)</f>
        <v>0.34853099999999998</v>
      </c>
      <c r="F67" s="9">
        <f ca="1">IFERROR(__xludf.DUMMYFUNCTION("VALUE(REGEXEXTRACT(A67, ""Throughput\s*=\s*([\d.]+)\s*MB/s""))"),293804.5625)</f>
        <v>293804.5625</v>
      </c>
    </row>
    <row r="68" spans="1:6" ht="15.75" customHeight="1" x14ac:dyDescent="0.15">
      <c r="A68" s="4" t="s">
        <v>72</v>
      </c>
      <c r="B68" s="5" t="str">
        <f ca="1">IFERROR(__xludf.DUMMYFUNCTION("REGEXEXTRACT(A68, ""^(Deterministic Write|Random Write|Deterministic Read|Random Read)"")"),"Deterministic Write")</f>
        <v>Deterministic Write</v>
      </c>
      <c r="C68" s="5">
        <f ca="1">IFERROR(__xludf.DUMMYFUNCTION("VALUE(REGEXEXTRACT(A68, ""Block Size\s=\s(\d+)\s*Bytes""))"),299008)</f>
        <v>299008</v>
      </c>
      <c r="D68" s="5">
        <f ca="1">IFERROR(__xludf.DUMMYFUNCTION("VALUE(REGEXEXTRACT(A68, ""Stride\s*=\s*(\d+)\s*Bytes""))"),299008)</f>
        <v>299008</v>
      </c>
      <c r="E68" s="5">
        <f ca="1">IFERROR(__xludf.DUMMYFUNCTION("VALUE(REGEXEXTRACT(A68, ""Time\s*=\s*([\d.]+)\s*s""))"),0.072248)</f>
        <v>7.2248000000000007E-2</v>
      </c>
      <c r="F68" s="6">
        <f ca="1">IFERROR(__xludf.DUMMYFUNCTION("VALUE(REGEXEXTRACT(A68, ""Throughput\s*=\s*([\d.]+)\s*MB/s""))"),1417340.375)</f>
        <v>1417340.375</v>
      </c>
    </row>
    <row r="69" spans="1:6" ht="15.75" customHeight="1" x14ac:dyDescent="0.15">
      <c r="A69" s="7" t="s">
        <v>73</v>
      </c>
      <c r="B69" s="8" t="str">
        <f ca="1">IFERROR(__xludf.DUMMYFUNCTION("REGEXEXTRACT(A69, ""^(Deterministic Write|Random Write|Deterministic Read|Random Read)"")"),"Deterministic Write")</f>
        <v>Deterministic Write</v>
      </c>
      <c r="C69" s="8">
        <f ca="1">IFERROR(__xludf.DUMMYFUNCTION("VALUE(REGEXEXTRACT(A69, ""Block Size\s=\s(\d+)\s*Bytes""))"),299008)</f>
        <v>299008</v>
      </c>
      <c r="D69" s="8">
        <f ca="1">IFERROR(__xludf.DUMMYFUNCTION("VALUE(REGEXEXTRACT(A69, ""Stride\s*=\s*(\d+)\s*Bytes""))"),299008)</f>
        <v>299008</v>
      </c>
      <c r="E69" s="8">
        <f ca="1">IFERROR(__xludf.DUMMYFUNCTION("VALUE(REGEXEXTRACT(A69, ""Time\s*=\s*([\d.]+)\s*s""))"),0.072759)</f>
        <v>7.2759000000000004E-2</v>
      </c>
      <c r="F69" s="9">
        <f ca="1">IFERROR(__xludf.DUMMYFUNCTION("VALUE(REGEXEXTRACT(A69, ""Throughput\s*=\s*([\d.]+)\s*MB/s""))"),1407386)</f>
        <v>1407386</v>
      </c>
    </row>
    <row r="70" spans="1:6" ht="13" x14ac:dyDescent="0.15">
      <c r="A70" s="4" t="s">
        <v>74</v>
      </c>
      <c r="B70" s="5" t="str">
        <f ca="1">IFERROR(__xludf.DUMMYFUNCTION("REGEXEXTRACT(A70, ""^(Deterministic Write|Random Write|Deterministic Read|Random Read)"")"),"Deterministic Write")</f>
        <v>Deterministic Write</v>
      </c>
      <c r="C70" s="5">
        <f ca="1">IFERROR(__xludf.DUMMYFUNCTION("VALUE(REGEXEXTRACT(A70, ""Block Size\s=\s(\d+)\s*Bytes""))"),299008)</f>
        <v>299008</v>
      </c>
      <c r="D70" s="5">
        <f ca="1">IFERROR(__xludf.DUMMYFUNCTION("VALUE(REGEXEXTRACT(A70, ""Stride\s*=\s*(\d+)\s*Bytes""))"),299008)</f>
        <v>299008</v>
      </c>
      <c r="E70" s="5">
        <f ca="1">IFERROR(__xludf.DUMMYFUNCTION("VALUE(REGEXEXTRACT(A70, ""Time\s*=\s*([\d.]+)\s*s""))"),0.072009)</f>
        <v>7.2009000000000004E-2</v>
      </c>
      <c r="F70" s="6">
        <f ca="1">IFERROR(__xludf.DUMMYFUNCTION("VALUE(REGEXEXTRACT(A70, ""Throughput\s*=\s*([\d.]+)\s*MB/s""))"),1422044.5)</f>
        <v>1422044.5</v>
      </c>
    </row>
    <row r="71" spans="1:6" ht="13" x14ac:dyDescent="0.15">
      <c r="A71" s="7" t="s">
        <v>75</v>
      </c>
      <c r="B71" s="8" t="str">
        <f ca="1">IFERROR(__xludf.DUMMYFUNCTION("REGEXEXTRACT(A71, ""^(Deterministic Write|Random Write|Deterministic Read|Random Read)"")"),"Deterministic Write")</f>
        <v>Deterministic Write</v>
      </c>
      <c r="C71" s="8">
        <f ca="1">IFERROR(__xludf.DUMMYFUNCTION("VALUE(REGEXEXTRACT(A71, ""Block Size\s=\s(\d+)\s*Bytes""))"),299008)</f>
        <v>299008</v>
      </c>
      <c r="D71" s="8">
        <f ca="1">IFERROR(__xludf.DUMMYFUNCTION("VALUE(REGEXEXTRACT(A71, ""Stride\s*=\s*(\d+)\s*Bytes""))"),299008)</f>
        <v>299008</v>
      </c>
      <c r="E71" s="8">
        <f ca="1">IFERROR(__xludf.DUMMYFUNCTION("VALUE(REGEXEXTRACT(A71, ""Time\s*=\s*([\d.]+)\s*s""))"),0.072763)</f>
        <v>7.2762999999999994E-2</v>
      </c>
      <c r="F71" s="9">
        <f ca="1">IFERROR(__xludf.DUMMYFUNCTION("VALUE(REGEXEXTRACT(A71, ""Throughput\s*=\s*([\d.]+)\s*MB/s""))"),1407308.625)</f>
        <v>1407308.625</v>
      </c>
    </row>
    <row r="72" spans="1:6" ht="13" x14ac:dyDescent="0.15">
      <c r="A72" s="4" t="s">
        <v>76</v>
      </c>
      <c r="B72" s="5" t="str">
        <f ca="1">IFERROR(__xludf.DUMMYFUNCTION("REGEXEXTRACT(A72, ""^(Deterministic Write|Random Write|Deterministic Read|Random Read)"")"),"Deterministic Write")</f>
        <v>Deterministic Write</v>
      </c>
      <c r="C72" s="5">
        <f ca="1">IFERROR(__xludf.DUMMYFUNCTION("VALUE(REGEXEXTRACT(A72, ""Block Size\s=\s(\d+)\s*Bytes""))"),299008)</f>
        <v>299008</v>
      </c>
      <c r="D72" s="5">
        <f ca="1">IFERROR(__xludf.DUMMYFUNCTION("VALUE(REGEXEXTRACT(A72, ""Stride\s*=\s*(\d+)\s*Bytes""))"),593920)</f>
        <v>593920</v>
      </c>
      <c r="E72" s="5">
        <f ca="1">IFERROR(__xludf.DUMMYFUNCTION("VALUE(REGEXEXTRACT(A72, ""Time\s*=\s*([\d.]+)\s*s""))"),0.374412)</f>
        <v>0.37441200000000002</v>
      </c>
      <c r="F72" s="6">
        <f ca="1">IFERROR(__xludf.DUMMYFUNCTION("VALUE(REGEXEXTRACT(A72, ""Throughput\s*=\s*([\d.]+)\s*MB/s""))"),273495.5)</f>
        <v>273495.5</v>
      </c>
    </row>
    <row r="73" spans="1:6" ht="13" x14ac:dyDescent="0.15">
      <c r="A73" s="7" t="s">
        <v>77</v>
      </c>
      <c r="B73" s="8" t="str">
        <f ca="1">IFERROR(__xludf.DUMMYFUNCTION("REGEXEXTRACT(A73, ""^(Deterministic Write|Random Write|Deterministic Read|Random Read)"")"),"Deterministic Write")</f>
        <v>Deterministic Write</v>
      </c>
      <c r="C73" s="8">
        <f ca="1">IFERROR(__xludf.DUMMYFUNCTION("VALUE(REGEXEXTRACT(A73, ""Block Size\s=\s(\d+)\s*Bytes""))"),299008)</f>
        <v>299008</v>
      </c>
      <c r="D73" s="8">
        <f ca="1">IFERROR(__xludf.DUMMYFUNCTION("VALUE(REGEXEXTRACT(A73, ""Stride\s*=\s*(\d+)\s*Bytes""))"),593920)</f>
        <v>593920</v>
      </c>
      <c r="E73" s="8">
        <f ca="1">IFERROR(__xludf.DUMMYFUNCTION("VALUE(REGEXEXTRACT(A73, ""Time\s*=\s*([\d.]+)\s*s""))"),0.072121)</f>
        <v>7.2121000000000005E-2</v>
      </c>
      <c r="F73" s="9">
        <f ca="1">IFERROR(__xludf.DUMMYFUNCTION("VALUE(REGEXEXTRACT(A73, ""Throughput\s*=\s*([\d.]+)\s*MB/s""))"),1419836.125)</f>
        <v>1419836.125</v>
      </c>
    </row>
    <row r="74" spans="1:6" ht="13" x14ac:dyDescent="0.15">
      <c r="A74" s="4" t="s">
        <v>78</v>
      </c>
      <c r="B74" s="5" t="str">
        <f ca="1">IFERROR(__xludf.DUMMYFUNCTION("REGEXEXTRACT(A74, ""^(Deterministic Write|Random Write|Deterministic Read|Random Read)"")"),"Deterministic Write")</f>
        <v>Deterministic Write</v>
      </c>
      <c r="C74" s="5">
        <f ca="1">IFERROR(__xludf.DUMMYFUNCTION("VALUE(REGEXEXTRACT(A74, ""Block Size\s=\s(\d+)\s*Bytes""))"),299008)</f>
        <v>299008</v>
      </c>
      <c r="D74" s="5">
        <f ca="1">IFERROR(__xludf.DUMMYFUNCTION("VALUE(REGEXEXTRACT(A74, ""Stride\s*=\s*(\d+)\s*Bytes""))"),593920)</f>
        <v>593920</v>
      </c>
      <c r="E74" s="5">
        <f ca="1">IFERROR(__xludf.DUMMYFUNCTION("VALUE(REGEXEXTRACT(A74, ""Time\s*=\s*([\d.]+)\s*s""))"),0.135665)</f>
        <v>0.13566500000000001</v>
      </c>
      <c r="F74" s="6">
        <f ca="1">IFERROR(__xludf.DUMMYFUNCTION("VALUE(REGEXEXTRACT(A74, ""Throughput\s*=\s*([\d.]+)\s*MB/s""))"),754800.4375)</f>
        <v>754800.4375</v>
      </c>
    </row>
    <row r="75" spans="1:6" ht="13" x14ac:dyDescent="0.15">
      <c r="A75" s="7" t="s">
        <v>79</v>
      </c>
      <c r="B75" s="8" t="str">
        <f ca="1">IFERROR(__xludf.DUMMYFUNCTION("REGEXEXTRACT(A75, ""^(Deterministic Write|Random Write|Deterministic Read|Random Read)"")"),"Deterministic Write")</f>
        <v>Deterministic Write</v>
      </c>
      <c r="C75" s="8">
        <f ca="1">IFERROR(__xludf.DUMMYFUNCTION("VALUE(REGEXEXTRACT(A75, ""Block Size\s=\s(\d+)\s*Bytes""))"),299008)</f>
        <v>299008</v>
      </c>
      <c r="D75" s="8">
        <f ca="1">IFERROR(__xludf.DUMMYFUNCTION("VALUE(REGEXEXTRACT(A75, ""Stride\s*=\s*(\d+)\s*Bytes""))"),593920)</f>
        <v>593920</v>
      </c>
      <c r="E75" s="8">
        <f ca="1">IFERROR(__xludf.DUMMYFUNCTION("VALUE(REGEXEXTRACT(A75, ""Time\s*=\s*([\d.]+)\s*s""))"),0.108545)</f>
        <v>0.108545</v>
      </c>
      <c r="F75" s="9">
        <f ca="1">IFERROR(__xludf.DUMMYFUNCTION("VALUE(REGEXEXTRACT(A75, ""Throughput\s*=\s*([\d.]+)\s*MB/s""))"),943387.5625)</f>
        <v>943387.5625</v>
      </c>
    </row>
    <row r="76" spans="1:6" ht="13" x14ac:dyDescent="0.15">
      <c r="A76" s="4" t="s">
        <v>80</v>
      </c>
      <c r="B76" s="5" t="str">
        <f ca="1">IFERROR(__xludf.DUMMYFUNCTION("REGEXEXTRACT(A76, ""^(Deterministic Write|Random Write|Deterministic Read|Random Read)"")"),"Deterministic Write")</f>
        <v>Deterministic Write</v>
      </c>
      <c r="C76" s="5">
        <f ca="1">IFERROR(__xludf.DUMMYFUNCTION("VALUE(REGEXEXTRACT(A76, ""Block Size\s=\s(\d+)\s*Bytes""))"),299008)</f>
        <v>299008</v>
      </c>
      <c r="D76" s="5">
        <f ca="1">IFERROR(__xludf.DUMMYFUNCTION("VALUE(REGEXEXTRACT(A76, ""Stride\s*=\s*(\d+)\s*Bytes""))"),593920)</f>
        <v>593920</v>
      </c>
      <c r="E76" s="5">
        <f ca="1">IFERROR(__xludf.DUMMYFUNCTION("VALUE(REGEXEXTRACT(A76, ""Time\s*=\s*([\d.]+)\s*s""))"),0.07241)</f>
        <v>7.2410000000000002E-2</v>
      </c>
      <c r="F76" s="6">
        <f ca="1">IFERROR(__xludf.DUMMYFUNCTION("VALUE(REGEXEXTRACT(A76, ""Throughput\s*=\s*([\d.]+)\s*MB/s""))"),1414169.25)</f>
        <v>1414169.25</v>
      </c>
    </row>
    <row r="77" spans="1:6" ht="13" x14ac:dyDescent="0.15">
      <c r="A77" s="7" t="s">
        <v>81</v>
      </c>
      <c r="B77" s="8" t="str">
        <f ca="1">IFERROR(__xludf.DUMMYFUNCTION("REGEXEXTRACT(A77, ""^(Deterministic Write|Random Write|Deterministic Read|Random Read)"")"),"Deterministic Write")</f>
        <v>Deterministic Write</v>
      </c>
      <c r="C77" s="8">
        <f ca="1">IFERROR(__xludf.DUMMYFUNCTION("VALUE(REGEXEXTRACT(A77, ""Block Size\s=\s(\d+)\s*Bytes""))"),299008)</f>
        <v>299008</v>
      </c>
      <c r="D77" s="8">
        <f ca="1">IFERROR(__xludf.DUMMYFUNCTION("VALUE(REGEXEXTRACT(A77, ""Stride\s*=\s*(\d+)\s*Bytes""))"),888832)</f>
        <v>888832</v>
      </c>
      <c r="E77" s="8">
        <f ca="1">IFERROR(__xludf.DUMMYFUNCTION("VALUE(REGEXEXTRACT(A77, ""Time\s*=\s*([\d.]+)\s*s""))"),0.318043)</f>
        <v>0.31804300000000002</v>
      </c>
      <c r="F77" s="9">
        <f ca="1">IFERROR(__xludf.DUMMYFUNCTION("VALUE(REGEXEXTRACT(A77, ""Throughput\s*=\s*([\d.]+)\s*MB/s""))"),321969.0625)</f>
        <v>321969.0625</v>
      </c>
    </row>
    <row r="78" spans="1:6" ht="13" x14ac:dyDescent="0.15">
      <c r="A78" s="4" t="s">
        <v>82</v>
      </c>
      <c r="B78" s="5" t="str">
        <f ca="1">IFERROR(__xludf.DUMMYFUNCTION("REGEXEXTRACT(A78, ""^(Deterministic Write|Random Write|Deterministic Read|Random Read)"")"),"Deterministic Write")</f>
        <v>Deterministic Write</v>
      </c>
      <c r="C78" s="5">
        <f ca="1">IFERROR(__xludf.DUMMYFUNCTION("VALUE(REGEXEXTRACT(A78, ""Block Size\s=\s(\d+)\s*Bytes""))"),299008)</f>
        <v>299008</v>
      </c>
      <c r="D78" s="5">
        <f ca="1">IFERROR(__xludf.DUMMYFUNCTION("VALUE(REGEXEXTRACT(A78, ""Stride\s*=\s*(\d+)\s*Bytes""))"),888832)</f>
        <v>888832</v>
      </c>
      <c r="E78" s="5">
        <f ca="1">IFERROR(__xludf.DUMMYFUNCTION("VALUE(REGEXEXTRACT(A78, ""Time\s*=\s*([\d.]+)\s*s""))"),0.072179)</f>
        <v>7.2178999999999993E-2</v>
      </c>
      <c r="F78" s="6">
        <f ca="1">IFERROR(__xludf.DUMMYFUNCTION("VALUE(REGEXEXTRACT(A78, ""Throughput\s*=\s*([\d.]+)\s*MB/s""))"),1418695.25)</f>
        <v>1418695.25</v>
      </c>
    </row>
    <row r="79" spans="1:6" ht="13" x14ac:dyDescent="0.15">
      <c r="A79" s="7" t="s">
        <v>83</v>
      </c>
      <c r="B79" s="8" t="str">
        <f ca="1">IFERROR(__xludf.DUMMYFUNCTION("REGEXEXTRACT(A79, ""^(Deterministic Write|Random Write|Deterministic Read|Random Read)"")"),"Deterministic Write")</f>
        <v>Deterministic Write</v>
      </c>
      <c r="C79" s="8">
        <f ca="1">IFERROR(__xludf.DUMMYFUNCTION("VALUE(REGEXEXTRACT(A79, ""Block Size\s=\s(\d+)\s*Bytes""))"),299008)</f>
        <v>299008</v>
      </c>
      <c r="D79" s="8">
        <f ca="1">IFERROR(__xludf.DUMMYFUNCTION("VALUE(REGEXEXTRACT(A79, ""Stride\s*=\s*(\d+)\s*Bytes""))"),888832)</f>
        <v>888832</v>
      </c>
      <c r="E79" s="8">
        <f ca="1">IFERROR(__xludf.DUMMYFUNCTION("VALUE(REGEXEXTRACT(A79, ""Time\s*=\s*([\d.]+)\s*s""))"),0.073555)</f>
        <v>7.3554999999999995E-2</v>
      </c>
      <c r="F79" s="9">
        <f ca="1">IFERROR(__xludf.DUMMYFUNCTION("VALUE(REGEXEXTRACT(A79, ""Throughput\s*=\s*([\d.]+)\s*MB/s""))"),1392155.5)</f>
        <v>1392155.5</v>
      </c>
    </row>
    <row r="80" spans="1:6" ht="13" x14ac:dyDescent="0.15">
      <c r="A80" s="4" t="s">
        <v>84</v>
      </c>
      <c r="B80" s="5" t="str">
        <f ca="1">IFERROR(__xludf.DUMMYFUNCTION("REGEXEXTRACT(A80, ""^(Deterministic Write|Random Write|Deterministic Read|Random Read)"")"),"Deterministic Write")</f>
        <v>Deterministic Write</v>
      </c>
      <c r="C80" s="5">
        <f ca="1">IFERROR(__xludf.DUMMYFUNCTION("VALUE(REGEXEXTRACT(A80, ""Block Size\s=\s(\d+)\s*Bytes""))"),299008)</f>
        <v>299008</v>
      </c>
      <c r="D80" s="5">
        <f ca="1">IFERROR(__xludf.DUMMYFUNCTION("VALUE(REGEXEXTRACT(A80, ""Stride\s*=\s*(\d+)\s*Bytes""))"),888832)</f>
        <v>888832</v>
      </c>
      <c r="E80" s="5">
        <f ca="1">IFERROR(__xludf.DUMMYFUNCTION("VALUE(REGEXEXTRACT(A80, ""Time\s*=\s*([\d.]+)\s*s""))"),0.070092)</f>
        <v>7.0092000000000002E-2</v>
      </c>
      <c r="F80" s="6">
        <f ca="1">IFERROR(__xludf.DUMMYFUNCTION("VALUE(REGEXEXTRACT(A80, ""Throughput\s*=\s*([\d.]+)\s*MB/s""))"),1460937)</f>
        <v>1460937</v>
      </c>
    </row>
    <row r="81" spans="1:6" ht="13" x14ac:dyDescent="0.15">
      <c r="A81" s="7" t="s">
        <v>85</v>
      </c>
      <c r="B81" s="8" t="str">
        <f ca="1">IFERROR(__xludf.DUMMYFUNCTION("REGEXEXTRACT(A81, ""^(Deterministic Write|Random Write|Deterministic Read|Random Read)"")"),"Deterministic Write")</f>
        <v>Deterministic Write</v>
      </c>
      <c r="C81" s="8">
        <f ca="1">IFERROR(__xludf.DUMMYFUNCTION("VALUE(REGEXEXTRACT(A81, ""Block Size\s=\s(\d+)\s*Bytes""))"),299008)</f>
        <v>299008</v>
      </c>
      <c r="D81" s="8">
        <f ca="1">IFERROR(__xludf.DUMMYFUNCTION("VALUE(REGEXEXTRACT(A81, ""Stride\s*=\s*(\d+)\s*Bytes""))"),888832)</f>
        <v>888832</v>
      </c>
      <c r="E81" s="8">
        <f ca="1">IFERROR(__xludf.DUMMYFUNCTION("VALUE(REGEXEXTRACT(A81, ""Time\s*=\s*([\d.]+)\s*s""))"),0.072949)</f>
        <v>7.2949E-2</v>
      </c>
      <c r="F81" s="9">
        <f ca="1">IFERROR(__xludf.DUMMYFUNCTION("VALUE(REGEXEXTRACT(A81, ""Throughput\s*=\s*([\d.]+)\s*MB/s""))"),1403720.375)</f>
        <v>1403720.375</v>
      </c>
    </row>
    <row r="82" spans="1:6" ht="13" x14ac:dyDescent="0.15">
      <c r="A82" s="4" t="s">
        <v>86</v>
      </c>
      <c r="B82" s="5" t="str">
        <f ca="1">IFERROR(__xludf.DUMMYFUNCTION("REGEXEXTRACT(A82, ""^(Deterministic Write|Random Write|Deterministic Read|Random Read)"")"),"Deterministic Write")</f>
        <v>Deterministic Write</v>
      </c>
      <c r="C82" s="5">
        <f ca="1">IFERROR(__xludf.DUMMYFUNCTION("VALUE(REGEXEXTRACT(A82, ""Block Size\s=\s(\d+)\s*Bytes""))"),593920)</f>
        <v>593920</v>
      </c>
      <c r="D82" s="5">
        <f ca="1">IFERROR(__xludf.DUMMYFUNCTION("VALUE(REGEXEXTRACT(A82, ""Stride\s*=\s*(\d+)\s*Bytes""))"),4096)</f>
        <v>4096</v>
      </c>
      <c r="E82" s="5">
        <f ca="1">IFERROR(__xludf.DUMMYFUNCTION("VALUE(REGEXEXTRACT(A82, ""Time\s*=\s*([\d.]+)\s*s""))"),0.066671)</f>
        <v>6.6670999999999994E-2</v>
      </c>
      <c r="F82" s="6">
        <f ca="1">IFERROR(__xludf.DUMMYFUNCTION("VALUE(REGEXEXTRACT(A82, ""Throughput\s*=\s*([\d.]+)\s*MB/s""))"),1535900.25)</f>
        <v>1535900.25</v>
      </c>
    </row>
    <row r="83" spans="1:6" ht="13" x14ac:dyDescent="0.15">
      <c r="A83" s="7" t="s">
        <v>87</v>
      </c>
      <c r="B83" s="8" t="str">
        <f ca="1">IFERROR(__xludf.DUMMYFUNCTION("REGEXEXTRACT(A83, ""^(Deterministic Write|Random Write|Deterministic Read|Random Read)"")"),"Deterministic Write")</f>
        <v>Deterministic Write</v>
      </c>
      <c r="C83" s="8">
        <f ca="1">IFERROR(__xludf.DUMMYFUNCTION("VALUE(REGEXEXTRACT(A83, ""Block Size\s=\s(\d+)\s*Bytes""))"),593920)</f>
        <v>593920</v>
      </c>
      <c r="D83" s="8">
        <f ca="1">IFERROR(__xludf.DUMMYFUNCTION("VALUE(REGEXEXTRACT(A83, ""Stride\s*=\s*(\d+)\s*Bytes""))"),4096)</f>
        <v>4096</v>
      </c>
      <c r="E83" s="8">
        <f ca="1">IFERROR(__xludf.DUMMYFUNCTION("VALUE(REGEXEXTRACT(A83, ""Time\s*=\s*([\d.]+)\s*s""))"),0.0632)</f>
        <v>6.3200000000000006E-2</v>
      </c>
      <c r="F83" s="9">
        <f ca="1">IFERROR(__xludf.DUMMYFUNCTION("VALUE(REGEXEXTRACT(A83, ""Throughput\s*=\s*([\d.]+)\s*MB/s""))"),1620253.25)</f>
        <v>1620253.25</v>
      </c>
    </row>
    <row r="84" spans="1:6" ht="13" x14ac:dyDescent="0.15">
      <c r="A84" s="4" t="s">
        <v>88</v>
      </c>
      <c r="B84" s="5" t="str">
        <f ca="1">IFERROR(__xludf.DUMMYFUNCTION("REGEXEXTRACT(A84, ""^(Deterministic Write|Random Write|Deterministic Read|Random Read)"")"),"Deterministic Write")</f>
        <v>Deterministic Write</v>
      </c>
      <c r="C84" s="5">
        <f ca="1">IFERROR(__xludf.DUMMYFUNCTION("VALUE(REGEXEXTRACT(A84, ""Block Size\s=\s(\d+)\s*Bytes""))"),593920)</f>
        <v>593920</v>
      </c>
      <c r="D84" s="5">
        <f ca="1">IFERROR(__xludf.DUMMYFUNCTION("VALUE(REGEXEXTRACT(A84, ""Stride\s*=\s*(\d+)\s*Bytes""))"),4096)</f>
        <v>4096</v>
      </c>
      <c r="E84" s="5">
        <f ca="1">IFERROR(__xludf.DUMMYFUNCTION("VALUE(REGEXEXTRACT(A84, ""Time\s*=\s*([\d.]+)\s*s""))"),0.062414)</f>
        <v>6.2413999999999997E-2</v>
      </c>
      <c r="F84" s="6">
        <f ca="1">IFERROR(__xludf.DUMMYFUNCTION("VALUE(REGEXEXTRACT(A84, ""Throughput\s*=\s*([\d.]+)\s*MB/s""))"),1640657.5)</f>
        <v>1640657.5</v>
      </c>
    </row>
    <row r="85" spans="1:6" ht="13" x14ac:dyDescent="0.15">
      <c r="A85" s="7" t="s">
        <v>89</v>
      </c>
      <c r="B85" s="8" t="str">
        <f ca="1">IFERROR(__xludf.DUMMYFUNCTION("REGEXEXTRACT(A85, ""^(Deterministic Write|Random Write|Deterministic Read|Random Read)"")"),"Deterministic Write")</f>
        <v>Deterministic Write</v>
      </c>
      <c r="C85" s="8">
        <f ca="1">IFERROR(__xludf.DUMMYFUNCTION("VALUE(REGEXEXTRACT(A85, ""Block Size\s=\s(\d+)\s*Bytes""))"),593920)</f>
        <v>593920</v>
      </c>
      <c r="D85" s="8">
        <f ca="1">IFERROR(__xludf.DUMMYFUNCTION("VALUE(REGEXEXTRACT(A85, ""Stride\s*=\s*(\d+)\s*Bytes""))"),4096)</f>
        <v>4096</v>
      </c>
      <c r="E85" s="8">
        <f ca="1">IFERROR(__xludf.DUMMYFUNCTION("VALUE(REGEXEXTRACT(A85, ""Time\s*=\s*([\d.]+)\s*s""))"),0.065531)</f>
        <v>6.5531000000000006E-2</v>
      </c>
      <c r="F85" s="9">
        <f ca="1">IFERROR(__xludf.DUMMYFUNCTION("VALUE(REGEXEXTRACT(A85, ""Throughput\s*=\s*([\d.]+)\s*MB/s""))"),1562619.25)</f>
        <v>1562619.25</v>
      </c>
    </row>
    <row r="86" spans="1:6" ht="13" x14ac:dyDescent="0.15">
      <c r="A86" s="4" t="s">
        <v>90</v>
      </c>
      <c r="B86" s="5" t="str">
        <f ca="1">IFERROR(__xludf.DUMMYFUNCTION("REGEXEXTRACT(A86, ""^(Deterministic Write|Random Write|Deterministic Read|Random Read)"")"),"Deterministic Write")</f>
        <v>Deterministic Write</v>
      </c>
      <c r="C86" s="5">
        <f ca="1">IFERROR(__xludf.DUMMYFUNCTION("VALUE(REGEXEXTRACT(A86, ""Block Size\s=\s(\d+)\s*Bytes""))"),593920)</f>
        <v>593920</v>
      </c>
      <c r="D86" s="5">
        <f ca="1">IFERROR(__xludf.DUMMYFUNCTION("VALUE(REGEXEXTRACT(A86, ""Stride\s*=\s*(\d+)\s*Bytes""))"),4096)</f>
        <v>4096</v>
      </c>
      <c r="E86" s="5">
        <f ca="1">IFERROR(__xludf.DUMMYFUNCTION("VALUE(REGEXEXTRACT(A86, ""Time\s*=\s*([\d.]+)\s*s""))"),0.06366)</f>
        <v>6.3659999999999994E-2</v>
      </c>
      <c r="F86" s="6">
        <f ca="1">IFERROR(__xludf.DUMMYFUNCTION("VALUE(REGEXEXTRACT(A86, ""Throughput\s*=\s*([\d.]+)\s*MB/s""))"),1608545.375)</f>
        <v>1608545.375</v>
      </c>
    </row>
    <row r="87" spans="1:6" ht="13" x14ac:dyDescent="0.15">
      <c r="A87" s="7" t="s">
        <v>91</v>
      </c>
      <c r="B87" s="8" t="str">
        <f ca="1">IFERROR(__xludf.DUMMYFUNCTION("REGEXEXTRACT(A87, ""^(Deterministic Write|Random Write|Deterministic Read|Random Read)"")"),"Deterministic Write")</f>
        <v>Deterministic Write</v>
      </c>
      <c r="C87" s="8">
        <f ca="1">IFERROR(__xludf.DUMMYFUNCTION("VALUE(REGEXEXTRACT(A87, ""Block Size\s=\s(\d+)\s*Bytes""))"),593920)</f>
        <v>593920</v>
      </c>
      <c r="D87" s="8">
        <f ca="1">IFERROR(__xludf.DUMMYFUNCTION("VALUE(REGEXEXTRACT(A87, ""Stride\s*=\s*(\d+)\s*Bytes""))"),299008)</f>
        <v>299008</v>
      </c>
      <c r="E87" s="8">
        <f ca="1">IFERROR(__xludf.DUMMYFUNCTION("VALUE(REGEXEXTRACT(A87, ""Time\s*=\s*([\d.]+)\s*s""))"),0.143371)</f>
        <v>0.143371</v>
      </c>
      <c r="F87" s="9">
        <f ca="1">IFERROR(__xludf.DUMMYFUNCTION("VALUE(REGEXEXTRACT(A87, ""Throughput\s*=\s*([\d.]+)\s*MB/s""))"),714230.9375)</f>
        <v>714230.9375</v>
      </c>
    </row>
    <row r="88" spans="1:6" ht="13" x14ac:dyDescent="0.15">
      <c r="A88" s="4" t="s">
        <v>92</v>
      </c>
      <c r="B88" s="5" t="str">
        <f ca="1">IFERROR(__xludf.DUMMYFUNCTION("REGEXEXTRACT(A88, ""^(Deterministic Write|Random Write|Deterministic Read|Random Read)"")"),"Deterministic Write")</f>
        <v>Deterministic Write</v>
      </c>
      <c r="C88" s="5">
        <f ca="1">IFERROR(__xludf.DUMMYFUNCTION("VALUE(REGEXEXTRACT(A88, ""Block Size\s=\s(\d+)\s*Bytes""))"),593920)</f>
        <v>593920</v>
      </c>
      <c r="D88" s="5">
        <f ca="1">IFERROR(__xludf.DUMMYFUNCTION("VALUE(REGEXEXTRACT(A88, ""Stride\s*=\s*(\d+)\s*Bytes""))"),299008)</f>
        <v>299008</v>
      </c>
      <c r="E88" s="5">
        <f ca="1">IFERROR(__xludf.DUMMYFUNCTION("VALUE(REGEXEXTRACT(A88, ""Time\s*=\s*([\d.]+)\s*s""))"),0.062765)</f>
        <v>6.2765000000000001E-2</v>
      </c>
      <c r="F88" s="6">
        <f ca="1">IFERROR(__xludf.DUMMYFUNCTION("VALUE(REGEXEXTRACT(A88, ""Throughput\s*=\s*([\d.]+)\s*MB/s""))"),1631482.5)</f>
        <v>1631482.5</v>
      </c>
    </row>
    <row r="89" spans="1:6" ht="13" x14ac:dyDescent="0.15">
      <c r="A89" s="7" t="s">
        <v>93</v>
      </c>
      <c r="B89" s="8" t="str">
        <f ca="1">IFERROR(__xludf.DUMMYFUNCTION("REGEXEXTRACT(A89, ""^(Deterministic Write|Random Write|Deterministic Read|Random Read)"")"),"Deterministic Write")</f>
        <v>Deterministic Write</v>
      </c>
      <c r="C89" s="8">
        <f ca="1">IFERROR(__xludf.DUMMYFUNCTION("VALUE(REGEXEXTRACT(A89, ""Block Size\s=\s(\d+)\s*Bytes""))"),593920)</f>
        <v>593920</v>
      </c>
      <c r="D89" s="8">
        <f ca="1">IFERROR(__xludf.DUMMYFUNCTION("VALUE(REGEXEXTRACT(A89, ""Stride\s*=\s*(\d+)\s*Bytes""))"),299008)</f>
        <v>299008</v>
      </c>
      <c r="E89" s="8">
        <f ca="1">IFERROR(__xludf.DUMMYFUNCTION("VALUE(REGEXEXTRACT(A89, ""Time\s*=\s*([\d.]+)\s*s""))"),0.062276)</f>
        <v>6.2275999999999998E-2</v>
      </c>
      <c r="F89" s="9">
        <f ca="1">IFERROR(__xludf.DUMMYFUNCTION("VALUE(REGEXEXTRACT(A89, ""Throughput\s*=\s*([\d.]+)\s*MB/s""))"),1644293.25)</f>
        <v>1644293.25</v>
      </c>
    </row>
    <row r="90" spans="1:6" ht="13" x14ac:dyDescent="0.15">
      <c r="A90" s="4" t="s">
        <v>94</v>
      </c>
      <c r="B90" s="5" t="str">
        <f ca="1">IFERROR(__xludf.DUMMYFUNCTION("REGEXEXTRACT(A90, ""^(Deterministic Write|Random Write|Deterministic Read|Random Read)"")"),"Deterministic Write")</f>
        <v>Deterministic Write</v>
      </c>
      <c r="C90" s="5">
        <f ca="1">IFERROR(__xludf.DUMMYFUNCTION("VALUE(REGEXEXTRACT(A90, ""Block Size\s=\s(\d+)\s*Bytes""))"),593920)</f>
        <v>593920</v>
      </c>
      <c r="D90" s="5">
        <f ca="1">IFERROR(__xludf.DUMMYFUNCTION("VALUE(REGEXEXTRACT(A90, ""Stride\s*=\s*(\d+)\s*Bytes""))"),299008)</f>
        <v>299008</v>
      </c>
      <c r="E90" s="5">
        <f ca="1">IFERROR(__xludf.DUMMYFUNCTION("VALUE(REGEXEXTRACT(A90, ""Time\s*=\s*([\d.]+)\s*s""))"),0.062374)</f>
        <v>6.2373999999999999E-2</v>
      </c>
      <c r="F90" s="6">
        <f ca="1">IFERROR(__xludf.DUMMYFUNCTION("VALUE(REGEXEXTRACT(A90, ""Throughput\s*=\s*([\d.]+)\s*MB/s""))"),1641709.75)</f>
        <v>1641709.75</v>
      </c>
    </row>
    <row r="91" spans="1:6" ht="13" x14ac:dyDescent="0.15">
      <c r="A91" s="7" t="s">
        <v>95</v>
      </c>
      <c r="B91" s="8" t="str">
        <f ca="1">IFERROR(__xludf.DUMMYFUNCTION("REGEXEXTRACT(A91, ""^(Deterministic Write|Random Write|Deterministic Read|Random Read)"")"),"Deterministic Write")</f>
        <v>Deterministic Write</v>
      </c>
      <c r="C91" s="8">
        <f ca="1">IFERROR(__xludf.DUMMYFUNCTION("VALUE(REGEXEXTRACT(A91, ""Block Size\s=\s(\d+)\s*Bytes""))"),593920)</f>
        <v>593920</v>
      </c>
      <c r="D91" s="8">
        <f ca="1">IFERROR(__xludf.DUMMYFUNCTION("VALUE(REGEXEXTRACT(A91, ""Stride\s*=\s*(\d+)\s*Bytes""))"),299008)</f>
        <v>299008</v>
      </c>
      <c r="E91" s="8">
        <f ca="1">IFERROR(__xludf.DUMMYFUNCTION("VALUE(REGEXEXTRACT(A91, ""Time\s*=\s*([\d.]+)\s*s""))"),0.079861)</f>
        <v>7.9861000000000001E-2</v>
      </c>
      <c r="F91" s="9">
        <f ca="1">IFERROR(__xludf.DUMMYFUNCTION("VALUE(REGEXEXTRACT(A91, ""Throughput\s*=\s*([\d.]+)\s*MB/s""))"),1282227.875)</f>
        <v>1282227.875</v>
      </c>
    </row>
    <row r="92" spans="1:6" ht="13" x14ac:dyDescent="0.15">
      <c r="A92" s="4" t="s">
        <v>96</v>
      </c>
      <c r="B92" s="5" t="str">
        <f ca="1">IFERROR(__xludf.DUMMYFUNCTION("REGEXEXTRACT(A92, ""^(Deterministic Write|Random Write|Deterministic Read|Random Read)"")"),"Deterministic Write")</f>
        <v>Deterministic Write</v>
      </c>
      <c r="C92" s="5">
        <f ca="1">IFERROR(__xludf.DUMMYFUNCTION("VALUE(REGEXEXTRACT(A92, ""Block Size\s=\s(\d+)\s*Bytes""))"),593920)</f>
        <v>593920</v>
      </c>
      <c r="D92" s="5">
        <f ca="1">IFERROR(__xludf.DUMMYFUNCTION("VALUE(REGEXEXTRACT(A92, ""Stride\s*=\s*(\d+)\s*Bytes""))"),593920)</f>
        <v>593920</v>
      </c>
      <c r="E92" s="5">
        <f ca="1">IFERROR(__xludf.DUMMYFUNCTION("VALUE(REGEXEXTRACT(A92, ""Time\s*=\s*([\d.]+)\s*s""))"),0.35764)</f>
        <v>0.35764000000000001</v>
      </c>
      <c r="F92" s="6">
        <f ca="1">IFERROR(__xludf.DUMMYFUNCTION("VALUE(REGEXEXTRACT(A92, ""Throughput\s*=\s*([\d.]+)\s*MB/s""))"),286321.4375)</f>
        <v>286321.4375</v>
      </c>
    </row>
    <row r="93" spans="1:6" ht="13" x14ac:dyDescent="0.15">
      <c r="A93" s="7" t="s">
        <v>97</v>
      </c>
      <c r="B93" s="8" t="str">
        <f ca="1">IFERROR(__xludf.DUMMYFUNCTION("REGEXEXTRACT(A93, ""^(Deterministic Write|Random Write|Deterministic Read|Random Read)"")"),"Deterministic Write")</f>
        <v>Deterministic Write</v>
      </c>
      <c r="C93" s="8">
        <f ca="1">IFERROR(__xludf.DUMMYFUNCTION("VALUE(REGEXEXTRACT(A93, ""Block Size\s=\s(\d+)\s*Bytes""))"),593920)</f>
        <v>593920</v>
      </c>
      <c r="D93" s="8">
        <f ca="1">IFERROR(__xludf.DUMMYFUNCTION("VALUE(REGEXEXTRACT(A93, ""Stride\s*=\s*(\d+)\s*Bytes""))"),593920)</f>
        <v>593920</v>
      </c>
      <c r="E93" s="8">
        <f ca="1">IFERROR(__xludf.DUMMYFUNCTION("VALUE(REGEXEXTRACT(A93, ""Time\s*=\s*([\d.]+)\s*s""))"),0.061309)</f>
        <v>6.1309000000000002E-2</v>
      </c>
      <c r="F93" s="9">
        <f ca="1">IFERROR(__xludf.DUMMYFUNCTION("VALUE(REGEXEXTRACT(A93, ""Throughput\s*=\s*([\d.]+)\s*MB/s""))"),1670227.875)</f>
        <v>1670227.875</v>
      </c>
    </row>
    <row r="94" spans="1:6" ht="13" x14ac:dyDescent="0.15">
      <c r="A94" s="4" t="s">
        <v>98</v>
      </c>
      <c r="B94" s="5" t="str">
        <f ca="1">IFERROR(__xludf.DUMMYFUNCTION("REGEXEXTRACT(A94, ""^(Deterministic Write|Random Write|Deterministic Read|Random Read)"")"),"Deterministic Write")</f>
        <v>Deterministic Write</v>
      </c>
      <c r="C94" s="5">
        <f ca="1">IFERROR(__xludf.DUMMYFUNCTION("VALUE(REGEXEXTRACT(A94, ""Block Size\s=\s(\d+)\s*Bytes""))"),593920)</f>
        <v>593920</v>
      </c>
      <c r="D94" s="5">
        <f ca="1">IFERROR(__xludf.DUMMYFUNCTION("VALUE(REGEXEXTRACT(A94, ""Stride\s*=\s*(\d+)\s*Bytes""))"),593920)</f>
        <v>593920</v>
      </c>
      <c r="E94" s="5">
        <f ca="1">IFERROR(__xludf.DUMMYFUNCTION("VALUE(REGEXEXTRACT(A94, ""Time\s*=\s*([\d.]+)\s*s""))"),0.767703)</f>
        <v>0.76770300000000002</v>
      </c>
      <c r="F94" s="6">
        <f ca="1">IFERROR(__xludf.DUMMYFUNCTION("VALUE(REGEXEXTRACT(A94, ""Throughput\s*=\s*([\d.]+)\s*MB/s""))"),133384.921875)</f>
        <v>133384.921875</v>
      </c>
    </row>
    <row r="95" spans="1:6" ht="13" x14ac:dyDescent="0.15">
      <c r="A95" s="7" t="s">
        <v>99</v>
      </c>
      <c r="B95" s="8" t="str">
        <f ca="1">IFERROR(__xludf.DUMMYFUNCTION("REGEXEXTRACT(A95, ""^(Deterministic Write|Random Write|Deterministic Read|Random Read)"")"),"Deterministic Write")</f>
        <v>Deterministic Write</v>
      </c>
      <c r="C95" s="8">
        <f ca="1">IFERROR(__xludf.DUMMYFUNCTION("VALUE(REGEXEXTRACT(A95, ""Block Size\s=\s(\d+)\s*Bytes""))"),593920)</f>
        <v>593920</v>
      </c>
      <c r="D95" s="8">
        <f ca="1">IFERROR(__xludf.DUMMYFUNCTION("VALUE(REGEXEXTRACT(A95, ""Stride\s*=\s*(\d+)\s*Bytes""))"),593920)</f>
        <v>593920</v>
      </c>
      <c r="E95" s="8">
        <f ca="1">IFERROR(__xludf.DUMMYFUNCTION("VALUE(REGEXEXTRACT(A95, ""Time\s*=\s*([\d.]+)\s*s""))"),0.703616)</f>
        <v>0.70361600000000002</v>
      </c>
      <c r="F95" s="9">
        <f ca="1">IFERROR(__xludf.DUMMYFUNCTION("VALUE(REGEXEXTRACT(A95, ""Throughput\s*=\s*([\d.]+)\s*MB/s""))"),145533.921875)</f>
        <v>145533.921875</v>
      </c>
    </row>
    <row r="96" spans="1:6" ht="13" x14ac:dyDescent="0.15">
      <c r="A96" s="4" t="s">
        <v>100</v>
      </c>
      <c r="B96" s="5" t="str">
        <f ca="1">IFERROR(__xludf.DUMMYFUNCTION("REGEXEXTRACT(A96, ""^(Deterministic Write|Random Write|Deterministic Read|Random Read)"")"),"Deterministic Write")</f>
        <v>Deterministic Write</v>
      </c>
      <c r="C96" s="5">
        <f ca="1">IFERROR(__xludf.DUMMYFUNCTION("VALUE(REGEXEXTRACT(A96, ""Block Size\s=\s(\d+)\s*Bytes""))"),593920)</f>
        <v>593920</v>
      </c>
      <c r="D96" s="5">
        <f ca="1">IFERROR(__xludf.DUMMYFUNCTION("VALUE(REGEXEXTRACT(A96, ""Stride\s*=\s*(\d+)\s*Bytes""))"),593920)</f>
        <v>593920</v>
      </c>
      <c r="E96" s="5">
        <f ca="1">IFERROR(__xludf.DUMMYFUNCTION("VALUE(REGEXEXTRACT(A96, ""Time\s*=\s*([\d.]+)\s*s""))"),0.19602)</f>
        <v>0.19602</v>
      </c>
      <c r="F96" s="6">
        <f ca="1">IFERROR(__xludf.DUMMYFUNCTION("VALUE(REGEXEXTRACT(A96, ""Throughput\s*=\s*([\d.]+)\s*MB/s""))"),522395.65625)</f>
        <v>522395.65625</v>
      </c>
    </row>
    <row r="97" spans="1:6" ht="13" x14ac:dyDescent="0.15">
      <c r="A97" s="7" t="s">
        <v>101</v>
      </c>
      <c r="B97" s="8" t="str">
        <f ca="1">IFERROR(__xludf.DUMMYFUNCTION("REGEXEXTRACT(A97, ""^(Deterministic Write|Random Write|Deterministic Read|Random Read)"")"),"Deterministic Write")</f>
        <v>Deterministic Write</v>
      </c>
      <c r="C97" s="8">
        <f ca="1">IFERROR(__xludf.DUMMYFUNCTION("VALUE(REGEXEXTRACT(A97, ""Block Size\s=\s(\d+)\s*Bytes""))"),593920)</f>
        <v>593920</v>
      </c>
      <c r="D97" s="8">
        <f ca="1">IFERROR(__xludf.DUMMYFUNCTION("VALUE(REGEXEXTRACT(A97, ""Stride\s*=\s*(\d+)\s*Bytes""))"),888832)</f>
        <v>888832</v>
      </c>
      <c r="E97" s="8">
        <f ca="1">IFERROR(__xludf.DUMMYFUNCTION("VALUE(REGEXEXTRACT(A97, ""Time\s*=\s*([\d.]+)\s*s""))"),0.410707)</f>
        <v>0.41070699999999999</v>
      </c>
      <c r="F97" s="9">
        <f ca="1">IFERROR(__xludf.DUMMYFUNCTION("VALUE(REGEXEXTRACT(A97, ""Throughput\s*=\s*([\d.]+)\s*MB/s""))"),249326.15625)</f>
        <v>249326.15625</v>
      </c>
    </row>
    <row r="98" spans="1:6" ht="13" x14ac:dyDescent="0.15">
      <c r="A98" s="4" t="s">
        <v>102</v>
      </c>
      <c r="B98" s="5" t="str">
        <f ca="1">IFERROR(__xludf.DUMMYFUNCTION("REGEXEXTRACT(A98, ""^(Deterministic Write|Random Write|Deterministic Read|Random Read)"")"),"Deterministic Write")</f>
        <v>Deterministic Write</v>
      </c>
      <c r="C98" s="5">
        <f ca="1">IFERROR(__xludf.DUMMYFUNCTION("VALUE(REGEXEXTRACT(A98, ""Block Size\s=\s(\d+)\s*Bytes""))"),593920)</f>
        <v>593920</v>
      </c>
      <c r="D98" s="5">
        <f ca="1">IFERROR(__xludf.DUMMYFUNCTION("VALUE(REGEXEXTRACT(A98, ""Stride\s*=\s*(\d+)\s*Bytes""))"),888832)</f>
        <v>888832</v>
      </c>
      <c r="E98" s="5">
        <f ca="1">IFERROR(__xludf.DUMMYFUNCTION("VALUE(REGEXEXTRACT(A98, ""Time\s*=\s*([\d.]+)\s*s""))"),0.063326)</f>
        <v>6.3325999999999993E-2</v>
      </c>
      <c r="F98" s="6">
        <f ca="1">IFERROR(__xludf.DUMMYFUNCTION("VALUE(REGEXEXTRACT(A98, ""Throughput\s*=\s*([\d.]+)\s*MB/s""))"),1617029.25)</f>
        <v>1617029.25</v>
      </c>
    </row>
    <row r="99" spans="1:6" ht="13" x14ac:dyDescent="0.15">
      <c r="A99" s="7" t="s">
        <v>103</v>
      </c>
      <c r="B99" s="8" t="str">
        <f ca="1">IFERROR(__xludf.DUMMYFUNCTION("REGEXEXTRACT(A99, ""^(Deterministic Write|Random Write|Deterministic Read|Random Read)"")"),"Deterministic Write")</f>
        <v>Deterministic Write</v>
      </c>
      <c r="C99" s="8">
        <f ca="1">IFERROR(__xludf.DUMMYFUNCTION("VALUE(REGEXEXTRACT(A99, ""Block Size\s=\s(\d+)\s*Bytes""))"),593920)</f>
        <v>593920</v>
      </c>
      <c r="D99" s="8">
        <f ca="1">IFERROR(__xludf.DUMMYFUNCTION("VALUE(REGEXEXTRACT(A99, ""Stride\s*=\s*(\d+)\s*Bytes""))"),888832)</f>
        <v>888832</v>
      </c>
      <c r="E99" s="8">
        <f ca="1">IFERROR(__xludf.DUMMYFUNCTION("VALUE(REGEXEXTRACT(A99, ""Time\s*=\s*([\d.]+)\s*s""))"),0.074601)</f>
        <v>7.4601000000000001E-2</v>
      </c>
      <c r="F99" s="9">
        <f ca="1">IFERROR(__xludf.DUMMYFUNCTION("VALUE(REGEXEXTRACT(A99, ""Throughput\s*=\s*([\d.]+)\s*MB/s""))"),1372635.75)</f>
        <v>1372635.75</v>
      </c>
    </row>
    <row r="100" spans="1:6" ht="13" x14ac:dyDescent="0.15">
      <c r="A100" s="4" t="s">
        <v>104</v>
      </c>
      <c r="B100" s="5" t="str">
        <f ca="1">IFERROR(__xludf.DUMMYFUNCTION("REGEXEXTRACT(A100, ""^(Deterministic Write|Random Write|Deterministic Read|Random Read)"")"),"Deterministic Write")</f>
        <v>Deterministic Write</v>
      </c>
      <c r="C100" s="5">
        <f ca="1">IFERROR(__xludf.DUMMYFUNCTION("VALUE(REGEXEXTRACT(A100, ""Block Size\s=\s(\d+)\s*Bytes""))"),593920)</f>
        <v>593920</v>
      </c>
      <c r="D100" s="5">
        <f ca="1">IFERROR(__xludf.DUMMYFUNCTION("VALUE(REGEXEXTRACT(A100, ""Stride\s*=\s*(\d+)\s*Bytes""))"),888832)</f>
        <v>888832</v>
      </c>
      <c r="E100" s="5">
        <f ca="1">IFERROR(__xludf.DUMMYFUNCTION("VALUE(REGEXEXTRACT(A100, ""Time\s*=\s*([\d.]+)\s*s""))"),0.061971)</f>
        <v>6.1970999999999998E-2</v>
      </c>
      <c r="F100" s="6">
        <f ca="1">IFERROR(__xludf.DUMMYFUNCTION("VALUE(REGEXEXTRACT(A100, ""Throughput\s*=\s*([\d.]+)\s*MB/s""))"),1652385.75)</f>
        <v>1652385.75</v>
      </c>
    </row>
    <row r="101" spans="1:6" ht="13" x14ac:dyDescent="0.15">
      <c r="A101" s="7" t="s">
        <v>105</v>
      </c>
      <c r="B101" s="8" t="str">
        <f ca="1">IFERROR(__xludf.DUMMYFUNCTION("REGEXEXTRACT(A101, ""^(Deterministic Write|Random Write|Deterministic Read|Random Read)"")"),"Deterministic Write")</f>
        <v>Deterministic Write</v>
      </c>
      <c r="C101" s="8">
        <f ca="1">IFERROR(__xludf.DUMMYFUNCTION("VALUE(REGEXEXTRACT(A101, ""Block Size\s=\s(\d+)\s*Bytes""))"),593920)</f>
        <v>593920</v>
      </c>
      <c r="D101" s="8">
        <f ca="1">IFERROR(__xludf.DUMMYFUNCTION("VALUE(REGEXEXTRACT(A101, ""Stride\s*=\s*(\d+)\s*Bytes""))"),888832)</f>
        <v>888832</v>
      </c>
      <c r="E101" s="8">
        <f ca="1">IFERROR(__xludf.DUMMYFUNCTION("VALUE(REGEXEXTRACT(A101, ""Time\s*=\s*([\d.]+)\s*s""))"),0.136355)</f>
        <v>0.136355</v>
      </c>
      <c r="F101" s="9">
        <f ca="1">IFERROR(__xludf.DUMMYFUNCTION("VALUE(REGEXEXTRACT(A101, ""Throughput\s*=\s*([\d.]+)\s*MB/s""))"),750980.9375)</f>
        <v>750980.9375</v>
      </c>
    </row>
    <row r="102" spans="1:6" ht="13" x14ac:dyDescent="0.15">
      <c r="A102" s="4" t="s">
        <v>106</v>
      </c>
      <c r="B102" s="5" t="str">
        <f ca="1">IFERROR(__xludf.DUMMYFUNCTION("REGEXEXTRACT(A102, ""^(Deterministic Write|Random Write|Deterministic Read|Random Read)"")"),"Deterministic Write")</f>
        <v>Deterministic Write</v>
      </c>
      <c r="C102" s="5">
        <f ca="1">IFERROR(__xludf.DUMMYFUNCTION("VALUE(REGEXEXTRACT(A102, ""Block Size\s=\s(\d+)\s*Bytes""))"),888832)</f>
        <v>888832</v>
      </c>
      <c r="D102" s="5">
        <f ca="1">IFERROR(__xludf.DUMMYFUNCTION("VALUE(REGEXEXTRACT(A102, ""Stride\s*=\s*(\d+)\s*Bytes""))"),4096)</f>
        <v>4096</v>
      </c>
      <c r="E102" s="5">
        <f ca="1">IFERROR(__xludf.DUMMYFUNCTION("VALUE(REGEXEXTRACT(A102, ""Time\s*=\s*([\d.]+)\s*s""))"),0.10324)</f>
        <v>0.10324</v>
      </c>
      <c r="F102" s="6">
        <f ca="1">IFERROR(__xludf.DUMMYFUNCTION("VALUE(REGEXEXTRACT(A102, ""Throughput\s*=\s*([\d.]+)\s*MB/s""))"),991863.625)</f>
        <v>991863.625</v>
      </c>
    </row>
    <row r="103" spans="1:6" ht="13" x14ac:dyDescent="0.15">
      <c r="A103" s="7" t="s">
        <v>107</v>
      </c>
      <c r="B103" s="8" t="str">
        <f ca="1">IFERROR(__xludf.DUMMYFUNCTION("REGEXEXTRACT(A103, ""^(Deterministic Write|Random Write|Deterministic Read|Random Read)"")"),"Deterministic Write")</f>
        <v>Deterministic Write</v>
      </c>
      <c r="C103" s="8">
        <f ca="1">IFERROR(__xludf.DUMMYFUNCTION("VALUE(REGEXEXTRACT(A103, ""Block Size\s=\s(\d+)\s*Bytes""))"),888832)</f>
        <v>888832</v>
      </c>
      <c r="D103" s="8">
        <f ca="1">IFERROR(__xludf.DUMMYFUNCTION("VALUE(REGEXEXTRACT(A103, ""Stride\s*=\s*(\d+)\s*Bytes""))"),4096)</f>
        <v>4096</v>
      </c>
      <c r="E103" s="8">
        <f ca="1">IFERROR(__xludf.DUMMYFUNCTION("VALUE(REGEXEXTRACT(A103, ""Time\s*=\s*([\d.]+)\s*s""))"),0.062805)</f>
        <v>6.2805E-2</v>
      </c>
      <c r="F103" s="9">
        <f ca="1">IFERROR(__xludf.DUMMYFUNCTION("VALUE(REGEXEXTRACT(A103, ""Throughput\s*=\s*([\d.]+)\s*MB/s""))"),1630443.5)</f>
        <v>1630443.5</v>
      </c>
    </row>
    <row r="104" spans="1:6" ht="13" x14ac:dyDescent="0.15">
      <c r="A104" s="4" t="s">
        <v>108</v>
      </c>
      <c r="B104" s="5" t="str">
        <f ca="1">IFERROR(__xludf.DUMMYFUNCTION("REGEXEXTRACT(A104, ""^(Deterministic Write|Random Write|Deterministic Read|Random Read)"")"),"Deterministic Write")</f>
        <v>Deterministic Write</v>
      </c>
      <c r="C104" s="5">
        <f ca="1">IFERROR(__xludf.DUMMYFUNCTION("VALUE(REGEXEXTRACT(A104, ""Block Size\s=\s(\d+)\s*Bytes""))"),888832)</f>
        <v>888832</v>
      </c>
      <c r="D104" s="5">
        <f ca="1">IFERROR(__xludf.DUMMYFUNCTION("VALUE(REGEXEXTRACT(A104, ""Stride\s*=\s*(\d+)\s*Bytes""))"),4096)</f>
        <v>4096</v>
      </c>
      <c r="E104" s="5">
        <f ca="1">IFERROR(__xludf.DUMMYFUNCTION("VALUE(REGEXEXTRACT(A104, ""Time\s*=\s*([\d.]+)\s*s""))"),0.068962)</f>
        <v>6.8961999999999996E-2</v>
      </c>
      <c r="F104" s="6">
        <f ca="1">IFERROR(__xludf.DUMMYFUNCTION("VALUE(REGEXEXTRACT(A104, ""Throughput\s*=\s*([\d.]+)\s*MB/s""))"),1484875.75)</f>
        <v>1484875.75</v>
      </c>
    </row>
    <row r="105" spans="1:6" ht="13" x14ac:dyDescent="0.15">
      <c r="A105" s="7" t="s">
        <v>109</v>
      </c>
      <c r="B105" s="8" t="str">
        <f ca="1">IFERROR(__xludf.DUMMYFUNCTION("REGEXEXTRACT(A105, ""^(Deterministic Write|Random Write|Deterministic Read|Random Read)"")"),"Deterministic Write")</f>
        <v>Deterministic Write</v>
      </c>
      <c r="C105" s="8">
        <f ca="1">IFERROR(__xludf.DUMMYFUNCTION("VALUE(REGEXEXTRACT(A105, ""Block Size\s=\s(\d+)\s*Bytes""))"),888832)</f>
        <v>888832</v>
      </c>
      <c r="D105" s="8">
        <f ca="1">IFERROR(__xludf.DUMMYFUNCTION("VALUE(REGEXEXTRACT(A105, ""Stride\s*=\s*(\d+)\s*Bytes""))"),4096)</f>
        <v>4096</v>
      </c>
      <c r="E105" s="8">
        <f ca="1">IFERROR(__xludf.DUMMYFUNCTION("VALUE(REGEXEXTRACT(A105, ""Time\s*=\s*([\d.]+)\s*s""))"),0.075053)</f>
        <v>7.5052999999999995E-2</v>
      </c>
      <c r="F105" s="9">
        <f ca="1">IFERROR(__xludf.DUMMYFUNCTION("VALUE(REGEXEXTRACT(A105, ""Throughput\s*=\s*([\d.]+)\s*MB/s""))"),1364369.25)</f>
        <v>1364369.25</v>
      </c>
    </row>
    <row r="106" spans="1:6" ht="13" x14ac:dyDescent="0.15">
      <c r="A106" s="4" t="s">
        <v>110</v>
      </c>
      <c r="B106" s="5" t="str">
        <f ca="1">IFERROR(__xludf.DUMMYFUNCTION("REGEXEXTRACT(A106, ""^(Deterministic Write|Random Write|Deterministic Read|Random Read)"")"),"Deterministic Write")</f>
        <v>Deterministic Write</v>
      </c>
      <c r="C106" s="5">
        <f ca="1">IFERROR(__xludf.DUMMYFUNCTION("VALUE(REGEXEXTRACT(A106, ""Block Size\s=\s(\d+)\s*Bytes""))"),888832)</f>
        <v>888832</v>
      </c>
      <c r="D106" s="5">
        <f ca="1">IFERROR(__xludf.DUMMYFUNCTION("VALUE(REGEXEXTRACT(A106, ""Stride\s*=\s*(\d+)\s*Bytes""))"),4096)</f>
        <v>4096</v>
      </c>
      <c r="E106" s="5">
        <f ca="1">IFERROR(__xludf.DUMMYFUNCTION("VALUE(REGEXEXTRACT(A106, ""Time\s*=\s*([\d.]+)\s*s""))"),0.079514)</f>
        <v>7.9514000000000001E-2</v>
      </c>
      <c r="F106" s="6">
        <f ca="1">IFERROR(__xludf.DUMMYFUNCTION("VALUE(REGEXEXTRACT(A106, ""Throughput\s*=\s*([\d.]+)\s*MB/s""))"),1287823.625)</f>
        <v>1287823.625</v>
      </c>
    </row>
    <row r="107" spans="1:6" ht="13" x14ac:dyDescent="0.15">
      <c r="A107" s="7" t="s">
        <v>111</v>
      </c>
      <c r="B107" s="8" t="str">
        <f ca="1">IFERROR(__xludf.DUMMYFUNCTION("REGEXEXTRACT(A107, ""^(Deterministic Write|Random Write|Deterministic Read|Random Read)"")"),"Deterministic Write")</f>
        <v>Deterministic Write</v>
      </c>
      <c r="C107" s="8">
        <f ca="1">IFERROR(__xludf.DUMMYFUNCTION("VALUE(REGEXEXTRACT(A107, ""Block Size\s=\s(\d+)\s*Bytes""))"),888832)</f>
        <v>888832</v>
      </c>
      <c r="D107" s="8">
        <f ca="1">IFERROR(__xludf.DUMMYFUNCTION("VALUE(REGEXEXTRACT(A107, ""Stride\s*=\s*(\d+)\s*Bytes""))"),299008)</f>
        <v>299008</v>
      </c>
      <c r="E107" s="8">
        <f ca="1">IFERROR(__xludf.DUMMYFUNCTION("VALUE(REGEXEXTRACT(A107, ""Time\s*=\s*([\d.]+)\s*s""))"),0.118113)</f>
        <v>0.118113</v>
      </c>
      <c r="F107" s="9">
        <f ca="1">IFERROR(__xludf.DUMMYFUNCTION("VALUE(REGEXEXTRACT(A107, ""Throughput\s*=\s*([\d.]+)\s*MB/s""))"),866966.375)</f>
        <v>866966.375</v>
      </c>
    </row>
    <row r="108" spans="1:6" ht="13" x14ac:dyDescent="0.15">
      <c r="A108" s="4" t="s">
        <v>112</v>
      </c>
      <c r="B108" s="5" t="str">
        <f ca="1">IFERROR(__xludf.DUMMYFUNCTION("REGEXEXTRACT(A108, ""^(Deterministic Write|Random Write|Deterministic Read|Random Read)"")"),"Deterministic Write")</f>
        <v>Deterministic Write</v>
      </c>
      <c r="C108" s="5">
        <f ca="1">IFERROR(__xludf.DUMMYFUNCTION("VALUE(REGEXEXTRACT(A108, ""Block Size\s=\s(\d+)\s*Bytes""))"),888832)</f>
        <v>888832</v>
      </c>
      <c r="D108" s="5">
        <f ca="1">IFERROR(__xludf.DUMMYFUNCTION("VALUE(REGEXEXTRACT(A108, ""Stride\s*=\s*(\d+)\s*Bytes""))"),299008)</f>
        <v>299008</v>
      </c>
      <c r="E108" s="5">
        <f ca="1">IFERROR(__xludf.DUMMYFUNCTION("VALUE(REGEXEXTRACT(A108, ""Time\s*=\s*([\d.]+)\s*s""))"),0.059081)</f>
        <v>5.9081000000000002E-2</v>
      </c>
      <c r="F108" s="6">
        <f ca="1">IFERROR(__xludf.DUMMYFUNCTION("VALUE(REGEXEXTRACT(A108, ""Throughput\s*=\s*([\d.]+)\s*MB/s""))"),1733213.75)</f>
        <v>1733213.75</v>
      </c>
    </row>
    <row r="109" spans="1:6" ht="13" x14ac:dyDescent="0.15">
      <c r="A109" s="7" t="s">
        <v>113</v>
      </c>
      <c r="B109" s="8" t="str">
        <f ca="1">IFERROR(__xludf.DUMMYFUNCTION("REGEXEXTRACT(A109, ""^(Deterministic Write|Random Write|Deterministic Read|Random Read)"")"),"Deterministic Write")</f>
        <v>Deterministic Write</v>
      </c>
      <c r="C109" s="8">
        <f ca="1">IFERROR(__xludf.DUMMYFUNCTION("VALUE(REGEXEXTRACT(A109, ""Block Size\s=\s(\d+)\s*Bytes""))"),888832)</f>
        <v>888832</v>
      </c>
      <c r="D109" s="8">
        <f ca="1">IFERROR(__xludf.DUMMYFUNCTION("VALUE(REGEXEXTRACT(A109, ""Stride\s*=\s*(\d+)\s*Bytes""))"),299008)</f>
        <v>299008</v>
      </c>
      <c r="E109" s="8">
        <f ca="1">IFERROR(__xludf.DUMMYFUNCTION("VALUE(REGEXEXTRACT(A109, ""Time\s*=\s*([\d.]+)\s*s""))"),0.063651)</f>
        <v>6.3650999999999999E-2</v>
      </c>
      <c r="F109" s="9">
        <f ca="1">IFERROR(__xludf.DUMMYFUNCTION("VALUE(REGEXEXTRACT(A109, ""Throughput\s*=\s*([\d.]+)\s*MB/s""))"),1608772.75)</f>
        <v>1608772.75</v>
      </c>
    </row>
    <row r="110" spans="1:6" ht="13" x14ac:dyDescent="0.15">
      <c r="A110" s="4" t="s">
        <v>114</v>
      </c>
      <c r="B110" s="5" t="str">
        <f ca="1">IFERROR(__xludf.DUMMYFUNCTION("REGEXEXTRACT(A110, ""^(Deterministic Write|Random Write|Deterministic Read|Random Read)"")"),"Deterministic Write")</f>
        <v>Deterministic Write</v>
      </c>
      <c r="C110" s="5">
        <f ca="1">IFERROR(__xludf.DUMMYFUNCTION("VALUE(REGEXEXTRACT(A110, ""Block Size\s=\s(\d+)\s*Bytes""))"),888832)</f>
        <v>888832</v>
      </c>
      <c r="D110" s="5">
        <f ca="1">IFERROR(__xludf.DUMMYFUNCTION("VALUE(REGEXEXTRACT(A110, ""Stride\s*=\s*(\d+)\s*Bytes""))"),299008)</f>
        <v>299008</v>
      </c>
      <c r="E110" s="5">
        <f ca="1">IFERROR(__xludf.DUMMYFUNCTION("VALUE(REGEXEXTRACT(A110, ""Time\s*=\s*([\d.]+)\s*s""))"),0.083571)</f>
        <v>8.3571000000000006E-2</v>
      </c>
      <c r="F110" s="6">
        <f ca="1">IFERROR(__xludf.DUMMYFUNCTION("VALUE(REGEXEXTRACT(A110, ""Throughput\s*=\s*([\d.]+)\s*MB/s""))"),1225305.375)</f>
        <v>1225305.375</v>
      </c>
    </row>
    <row r="111" spans="1:6" ht="13" x14ac:dyDescent="0.15">
      <c r="A111" s="7" t="s">
        <v>115</v>
      </c>
      <c r="B111" s="8" t="str">
        <f ca="1">IFERROR(__xludf.DUMMYFUNCTION("REGEXEXTRACT(A111, ""^(Deterministic Write|Random Write|Deterministic Read|Random Read)"")"),"Deterministic Write")</f>
        <v>Deterministic Write</v>
      </c>
      <c r="C111" s="8">
        <f ca="1">IFERROR(__xludf.DUMMYFUNCTION("VALUE(REGEXEXTRACT(A111, ""Block Size\s=\s(\d+)\s*Bytes""))"),888832)</f>
        <v>888832</v>
      </c>
      <c r="D111" s="8">
        <f ca="1">IFERROR(__xludf.DUMMYFUNCTION("VALUE(REGEXEXTRACT(A111, ""Stride\s*=\s*(\d+)\s*Bytes""))"),299008)</f>
        <v>299008</v>
      </c>
      <c r="E111" s="8">
        <f ca="1">IFERROR(__xludf.DUMMYFUNCTION("VALUE(REGEXEXTRACT(A111, ""Time\s*=\s*([\d.]+)\s*s""))"),0.084619)</f>
        <v>8.4619E-2</v>
      </c>
      <c r="F111" s="9">
        <f ca="1">IFERROR(__xludf.DUMMYFUNCTION("VALUE(REGEXEXTRACT(A111, ""Throughput\s*=\s*([\d.]+)\s*MB/s""))"),1210130.125)</f>
        <v>1210130.125</v>
      </c>
    </row>
    <row r="112" spans="1:6" ht="13" x14ac:dyDescent="0.15">
      <c r="A112" s="4" t="s">
        <v>116</v>
      </c>
      <c r="B112" s="5" t="str">
        <f ca="1">IFERROR(__xludf.DUMMYFUNCTION("REGEXEXTRACT(A112, ""^(Deterministic Write|Random Write|Deterministic Read|Random Read)"")"),"Deterministic Write")</f>
        <v>Deterministic Write</v>
      </c>
      <c r="C112" s="5">
        <f ca="1">IFERROR(__xludf.DUMMYFUNCTION("VALUE(REGEXEXTRACT(A112, ""Block Size\s=\s(\d+)\s*Bytes""))"),888832)</f>
        <v>888832</v>
      </c>
      <c r="D112" s="5">
        <f ca="1">IFERROR(__xludf.DUMMYFUNCTION("VALUE(REGEXEXTRACT(A112, ""Stride\s*=\s*(\d+)\s*Bytes""))"),593920)</f>
        <v>593920</v>
      </c>
      <c r="E112" s="5">
        <f ca="1">IFERROR(__xludf.DUMMYFUNCTION("VALUE(REGEXEXTRACT(A112, ""Time\s*=\s*([\d.]+)\s*s""))"),0.20697)</f>
        <v>0.20696999999999999</v>
      </c>
      <c r="F112" s="6">
        <f ca="1">IFERROR(__xludf.DUMMYFUNCTION("VALUE(REGEXEXTRACT(A112, ""Throughput\s*=\s*([\d.]+)\s*MB/s""))"),494757.6875)</f>
        <v>494757.6875</v>
      </c>
    </row>
    <row r="113" spans="1:6" ht="13" x14ac:dyDescent="0.15">
      <c r="A113" s="7" t="s">
        <v>117</v>
      </c>
      <c r="B113" s="8" t="str">
        <f ca="1">IFERROR(__xludf.DUMMYFUNCTION("REGEXEXTRACT(A113, ""^(Deterministic Write|Random Write|Deterministic Read|Random Read)"")"),"Deterministic Write")</f>
        <v>Deterministic Write</v>
      </c>
      <c r="C113" s="8">
        <f ca="1">IFERROR(__xludf.DUMMYFUNCTION("VALUE(REGEXEXTRACT(A113, ""Block Size\s=\s(\d+)\s*Bytes""))"),888832)</f>
        <v>888832</v>
      </c>
      <c r="D113" s="8">
        <f ca="1">IFERROR(__xludf.DUMMYFUNCTION("VALUE(REGEXEXTRACT(A113, ""Stride\s*=\s*(\d+)\s*Bytes""))"),593920)</f>
        <v>593920</v>
      </c>
      <c r="E113" s="8">
        <f ca="1">IFERROR(__xludf.DUMMYFUNCTION("VALUE(REGEXEXTRACT(A113, ""Time\s*=\s*([\d.]+)\s*s""))"),0.069821)</f>
        <v>6.9820999999999994E-2</v>
      </c>
      <c r="F113" s="9">
        <f ca="1">IFERROR(__xludf.DUMMYFUNCTION("VALUE(REGEXEXTRACT(A113, ""Throughput\s*=\s*([\d.]+)\s*MB/s""))"),1466607.5)</f>
        <v>1466607.5</v>
      </c>
    </row>
    <row r="114" spans="1:6" ht="13" x14ac:dyDescent="0.15">
      <c r="A114" s="4" t="s">
        <v>118</v>
      </c>
      <c r="B114" s="5" t="str">
        <f ca="1">IFERROR(__xludf.DUMMYFUNCTION("REGEXEXTRACT(A114, ""^(Deterministic Write|Random Write|Deterministic Read|Random Read)"")"),"Deterministic Write")</f>
        <v>Deterministic Write</v>
      </c>
      <c r="C114" s="5">
        <f ca="1">IFERROR(__xludf.DUMMYFUNCTION("VALUE(REGEXEXTRACT(A114, ""Block Size\s=\s(\d+)\s*Bytes""))"),888832)</f>
        <v>888832</v>
      </c>
      <c r="D114" s="5">
        <f ca="1">IFERROR(__xludf.DUMMYFUNCTION("VALUE(REGEXEXTRACT(A114, ""Stride\s*=\s*(\d+)\s*Bytes""))"),593920)</f>
        <v>593920</v>
      </c>
      <c r="E114" s="5">
        <f ca="1">IFERROR(__xludf.DUMMYFUNCTION("VALUE(REGEXEXTRACT(A114, ""Time\s*=\s*([\d.]+)\s*s""))"),0.06941)</f>
        <v>6.9409999999999999E-2</v>
      </c>
      <c r="F114" s="6">
        <f ca="1">IFERROR(__xludf.DUMMYFUNCTION("VALUE(REGEXEXTRACT(A114, ""Throughput\s*=\s*([\d.]+)\s*MB/s""))"),1475291.625)</f>
        <v>1475291.625</v>
      </c>
    </row>
    <row r="115" spans="1:6" ht="13" x14ac:dyDescent="0.15">
      <c r="A115" s="7" t="s">
        <v>119</v>
      </c>
      <c r="B115" s="8" t="str">
        <f ca="1">IFERROR(__xludf.DUMMYFUNCTION("REGEXEXTRACT(A115, ""^(Deterministic Write|Random Write|Deterministic Read|Random Read)"")"),"Deterministic Write")</f>
        <v>Deterministic Write</v>
      </c>
      <c r="C115" s="8">
        <f ca="1">IFERROR(__xludf.DUMMYFUNCTION("VALUE(REGEXEXTRACT(A115, ""Block Size\s=\s(\d+)\s*Bytes""))"),888832)</f>
        <v>888832</v>
      </c>
      <c r="D115" s="8">
        <f ca="1">IFERROR(__xludf.DUMMYFUNCTION("VALUE(REGEXEXTRACT(A115, ""Stride\s*=\s*(\d+)\s*Bytes""))"),593920)</f>
        <v>593920</v>
      </c>
      <c r="E115" s="8">
        <f ca="1">IFERROR(__xludf.DUMMYFUNCTION("VALUE(REGEXEXTRACT(A115, ""Time\s*=\s*([\d.]+)\s*s""))"),0.064655)</f>
        <v>6.4655000000000004E-2</v>
      </c>
      <c r="F115" s="9">
        <f ca="1">IFERROR(__xludf.DUMMYFUNCTION("VALUE(REGEXEXTRACT(A115, ""Throughput\s*=\s*([\d.]+)\s*MB/s""))"),1583790.875)</f>
        <v>1583790.875</v>
      </c>
    </row>
    <row r="116" spans="1:6" ht="13" x14ac:dyDescent="0.15">
      <c r="A116" s="4" t="s">
        <v>120</v>
      </c>
      <c r="B116" s="5" t="str">
        <f ca="1">IFERROR(__xludf.DUMMYFUNCTION("REGEXEXTRACT(A116, ""^(Deterministic Write|Random Write|Deterministic Read|Random Read)"")"),"Deterministic Write")</f>
        <v>Deterministic Write</v>
      </c>
      <c r="C116" s="5">
        <f ca="1">IFERROR(__xludf.DUMMYFUNCTION("VALUE(REGEXEXTRACT(A116, ""Block Size\s=\s(\d+)\s*Bytes""))"),888832)</f>
        <v>888832</v>
      </c>
      <c r="D116" s="5">
        <f ca="1">IFERROR(__xludf.DUMMYFUNCTION("VALUE(REGEXEXTRACT(A116, ""Stride\s*=\s*(\d+)\s*Bytes""))"),593920)</f>
        <v>593920</v>
      </c>
      <c r="E116" s="5">
        <f ca="1">IFERROR(__xludf.DUMMYFUNCTION("VALUE(REGEXEXTRACT(A116, ""Time\s*=\s*([\d.]+)\s*s""))"),0.061099)</f>
        <v>6.1099000000000001E-2</v>
      </c>
      <c r="F116" s="6">
        <f ca="1">IFERROR(__xludf.DUMMYFUNCTION("VALUE(REGEXEXTRACT(A116, ""Throughput\s*=\s*([\d.]+)\s*MB/s""))"),1675968.5)</f>
        <v>1675968.5</v>
      </c>
    </row>
    <row r="117" spans="1:6" ht="13" x14ac:dyDescent="0.15">
      <c r="A117" s="7" t="s">
        <v>121</v>
      </c>
      <c r="B117" s="8" t="str">
        <f ca="1">IFERROR(__xludf.DUMMYFUNCTION("REGEXEXTRACT(A117, ""^(Deterministic Write|Random Write|Deterministic Read|Random Read)"")"),"Deterministic Write")</f>
        <v>Deterministic Write</v>
      </c>
      <c r="C117" s="8">
        <f ca="1">IFERROR(__xludf.DUMMYFUNCTION("VALUE(REGEXEXTRACT(A117, ""Block Size\s=\s(\d+)\s*Bytes""))"),888832)</f>
        <v>888832</v>
      </c>
      <c r="D117" s="8">
        <f ca="1">IFERROR(__xludf.DUMMYFUNCTION("VALUE(REGEXEXTRACT(A117, ""Stride\s*=\s*(\d+)\s*Bytes""))"),888832)</f>
        <v>888832</v>
      </c>
      <c r="E117" s="8">
        <f ca="1">IFERROR(__xludf.DUMMYFUNCTION("VALUE(REGEXEXTRACT(A117, ""Time\s*=\s*([\d.]+)\s*s""))"),0.184191)</f>
        <v>0.18419099999999999</v>
      </c>
      <c r="F117" s="9">
        <f ca="1">IFERROR(__xludf.DUMMYFUNCTION("VALUE(REGEXEXTRACT(A117, ""Throughput\s*=\s*([\d.]+)\s*MB/s""))"),555944.625)</f>
        <v>555944.625</v>
      </c>
    </row>
    <row r="118" spans="1:6" ht="13" x14ac:dyDescent="0.15">
      <c r="A118" s="4" t="s">
        <v>122</v>
      </c>
      <c r="B118" s="5" t="str">
        <f ca="1">IFERROR(__xludf.DUMMYFUNCTION("REGEXEXTRACT(A118, ""^(Deterministic Write|Random Write|Deterministic Read|Random Read)"")"),"Deterministic Write")</f>
        <v>Deterministic Write</v>
      </c>
      <c r="C118" s="5">
        <f ca="1">IFERROR(__xludf.DUMMYFUNCTION("VALUE(REGEXEXTRACT(A118, ""Block Size\s=\s(\d+)\s*Bytes""))"),888832)</f>
        <v>888832</v>
      </c>
      <c r="D118" s="5">
        <f ca="1">IFERROR(__xludf.DUMMYFUNCTION("VALUE(REGEXEXTRACT(A118, ""Stride\s*=\s*(\d+)\s*Bytes""))"),888832)</f>
        <v>888832</v>
      </c>
      <c r="E118" s="5">
        <f ca="1">IFERROR(__xludf.DUMMYFUNCTION("VALUE(REGEXEXTRACT(A118, ""Time\s*=\s*([\d.]+)\s*s""))"),0.058695)</f>
        <v>5.8694999999999997E-2</v>
      </c>
      <c r="F118" s="6">
        <f ca="1">IFERROR(__xludf.DUMMYFUNCTION("VALUE(REGEXEXTRACT(A118, ""Throughput\s*=\s*([\d.]+)\s*MB/s""))"),1744612)</f>
        <v>1744612</v>
      </c>
    </row>
    <row r="119" spans="1:6" ht="13" x14ac:dyDescent="0.15">
      <c r="A119" s="7" t="s">
        <v>123</v>
      </c>
      <c r="B119" s="8" t="str">
        <f ca="1">IFERROR(__xludf.DUMMYFUNCTION("REGEXEXTRACT(A119, ""^(Deterministic Write|Random Write|Deterministic Read|Random Read)"")"),"Deterministic Write")</f>
        <v>Deterministic Write</v>
      </c>
      <c r="C119" s="8">
        <f ca="1">IFERROR(__xludf.DUMMYFUNCTION("VALUE(REGEXEXTRACT(A119, ""Block Size\s=\s(\d+)\s*Bytes""))"),888832)</f>
        <v>888832</v>
      </c>
      <c r="D119" s="8">
        <f ca="1">IFERROR(__xludf.DUMMYFUNCTION("VALUE(REGEXEXTRACT(A119, ""Stride\s*=\s*(\d+)\s*Bytes""))"),888832)</f>
        <v>888832</v>
      </c>
      <c r="E119" s="8">
        <f ca="1">IFERROR(__xludf.DUMMYFUNCTION("VALUE(REGEXEXTRACT(A119, ""Time\s*=\s*([\d.]+)\s*s""))"),0.058663)</f>
        <v>5.8663E-2</v>
      </c>
      <c r="F119" s="9">
        <f ca="1">IFERROR(__xludf.DUMMYFUNCTION("VALUE(REGEXEXTRACT(A119, ""Throughput\s*=\s*([\d.]+)\s*MB/s""))"),1745563.625)</f>
        <v>1745563.625</v>
      </c>
    </row>
    <row r="120" spans="1:6" ht="13" x14ac:dyDescent="0.15">
      <c r="A120" s="4" t="s">
        <v>124</v>
      </c>
      <c r="B120" s="5" t="str">
        <f ca="1">IFERROR(__xludf.DUMMYFUNCTION("REGEXEXTRACT(A120, ""^(Deterministic Write|Random Write|Deterministic Read|Random Read)"")"),"Deterministic Write")</f>
        <v>Deterministic Write</v>
      </c>
      <c r="C120" s="5">
        <f ca="1">IFERROR(__xludf.DUMMYFUNCTION("VALUE(REGEXEXTRACT(A120, ""Block Size\s=\s(\d+)\s*Bytes""))"),888832)</f>
        <v>888832</v>
      </c>
      <c r="D120" s="5">
        <f ca="1">IFERROR(__xludf.DUMMYFUNCTION("VALUE(REGEXEXTRACT(A120, ""Stride\s*=\s*(\d+)\s*Bytes""))"),888832)</f>
        <v>888832</v>
      </c>
      <c r="E120" s="5">
        <f ca="1">IFERROR(__xludf.DUMMYFUNCTION("VALUE(REGEXEXTRACT(A120, ""Time\s*=\s*([\d.]+)\s*s""))"),0.066752)</f>
        <v>6.6752000000000006E-2</v>
      </c>
      <c r="F120" s="6">
        <f ca="1">IFERROR(__xludf.DUMMYFUNCTION("VALUE(REGEXEXTRACT(A120, ""Throughput\s*=\s*([\d.]+)\s*MB/s""))"),1534036.375)</f>
        <v>1534036.375</v>
      </c>
    </row>
    <row r="121" spans="1:6" ht="13" x14ac:dyDescent="0.15">
      <c r="A121" s="7" t="s">
        <v>125</v>
      </c>
      <c r="B121" s="8" t="str">
        <f ca="1">IFERROR(__xludf.DUMMYFUNCTION("REGEXEXTRACT(A121, ""^(Deterministic Write|Random Write|Deterministic Read|Random Read)"")"),"Deterministic Write")</f>
        <v>Deterministic Write</v>
      </c>
      <c r="C121" s="8">
        <f ca="1">IFERROR(__xludf.DUMMYFUNCTION("VALUE(REGEXEXTRACT(A121, ""Block Size\s=\s(\d+)\s*Bytes""))"),888832)</f>
        <v>888832</v>
      </c>
      <c r="D121" s="8">
        <f ca="1">IFERROR(__xludf.DUMMYFUNCTION("VALUE(REGEXEXTRACT(A121, ""Stride\s*=\s*(\d+)\s*Bytes""))"),888832)</f>
        <v>888832</v>
      </c>
      <c r="E121" s="8">
        <f ca="1">IFERROR(__xludf.DUMMYFUNCTION("VALUE(REGEXEXTRACT(A121, ""Time\s*=\s*([\d.]+)\s*s""))"),0.059323)</f>
        <v>5.9323000000000001E-2</v>
      </c>
      <c r="F121" s="9">
        <f ca="1">IFERROR(__xludf.DUMMYFUNCTION("VALUE(REGEXEXTRACT(A121, ""Throughput\s*=\s*([\d.]+)\s*MB/s""))"),1726143.25)</f>
        <v>1726143.25</v>
      </c>
    </row>
    <row r="122" spans="1:6" ht="13" x14ac:dyDescent="0.15">
      <c r="A122" s="4" t="s">
        <v>126</v>
      </c>
      <c r="B122" s="5" t="str">
        <f ca="1">IFERROR(__xludf.DUMMYFUNCTION("REGEXEXTRACT(A122, ""^(Deterministic Write|Random Write|Deterministic Read|Random Read)"")"),"Random Write")</f>
        <v>Random Write</v>
      </c>
      <c r="C122" s="5">
        <f ca="1">IFERROR(__xludf.DUMMYFUNCTION("VALUE(REGEXEXTRACT(A122, ""Block Size\s=\s(\d+)\s*Bytes""))"),4096)</f>
        <v>4096</v>
      </c>
      <c r="D122" s="5">
        <f ca="1">IFERROR(__xludf.DUMMYFUNCTION("VALUE(REGEXEXTRACT(A122, ""Stride\s*=\s*(\d+)\s*Bytes""))"),4096)</f>
        <v>4096</v>
      </c>
      <c r="E122" s="5">
        <f ca="1">IFERROR(__xludf.DUMMYFUNCTION("VALUE(REGEXEXTRACT(A122, ""Time\s*=\s*([\d.]+)\s*s""))"),1.617573)</f>
        <v>1.6175729999999999</v>
      </c>
      <c r="F122" s="6">
        <f ca="1">IFERROR(__xludf.DUMMYFUNCTION("VALUE(REGEXEXTRACT(A122, ""Throughput\s*=\s*([\d.]+)\s*MB/s""))"),63304.714844)</f>
        <v>63304.714844000002</v>
      </c>
    </row>
    <row r="123" spans="1:6" ht="13" x14ac:dyDescent="0.15">
      <c r="A123" s="7" t="s">
        <v>127</v>
      </c>
      <c r="B123" s="8" t="str">
        <f ca="1">IFERROR(__xludf.DUMMYFUNCTION("REGEXEXTRACT(A123, ""^(Deterministic Write|Random Write|Deterministic Read|Random Read)"")"),"Random Write")</f>
        <v>Random Write</v>
      </c>
      <c r="C123" s="8">
        <f ca="1">IFERROR(__xludf.DUMMYFUNCTION("VALUE(REGEXEXTRACT(A123, ""Block Size\s=\s(\d+)\s*Bytes""))"),4096)</f>
        <v>4096</v>
      </c>
      <c r="D123" s="8">
        <f ca="1">IFERROR(__xludf.DUMMYFUNCTION("VALUE(REGEXEXTRACT(A123, ""Stride\s*=\s*(\d+)\s*Bytes""))"),4096)</f>
        <v>4096</v>
      </c>
      <c r="E123" s="8">
        <f ca="1">IFERROR(__xludf.DUMMYFUNCTION("VALUE(REGEXEXTRACT(A123, ""Time\s*=\s*([\d.]+)\s*s""))"),1.768274)</f>
        <v>1.7682739999999999</v>
      </c>
      <c r="F123" s="9">
        <f ca="1">IFERROR(__xludf.DUMMYFUNCTION("VALUE(REGEXEXTRACT(A123, ""Throughput\s*=\s*([\d.]+)\s*MB/s""))"),57909.578125)</f>
        <v>57909.578125</v>
      </c>
    </row>
    <row r="124" spans="1:6" ht="13" x14ac:dyDescent="0.15">
      <c r="A124" s="4" t="s">
        <v>128</v>
      </c>
      <c r="B124" s="5" t="str">
        <f ca="1">IFERROR(__xludf.DUMMYFUNCTION("REGEXEXTRACT(A124, ""^(Deterministic Write|Random Write|Deterministic Read|Random Read)"")"),"Random Write")</f>
        <v>Random Write</v>
      </c>
      <c r="C124" s="5">
        <f ca="1">IFERROR(__xludf.DUMMYFUNCTION("VALUE(REGEXEXTRACT(A124, ""Block Size\s=\s(\d+)\s*Bytes""))"),4096)</f>
        <v>4096</v>
      </c>
      <c r="D124" s="5">
        <f ca="1">IFERROR(__xludf.DUMMYFUNCTION("VALUE(REGEXEXTRACT(A124, ""Stride\s*=\s*(\d+)\s*Bytes""))"),4096)</f>
        <v>4096</v>
      </c>
      <c r="E124" s="5">
        <f ca="1">IFERROR(__xludf.DUMMYFUNCTION("VALUE(REGEXEXTRACT(A124, ""Time\s*=\s*([\d.]+)\s*s""))"),1.754196)</f>
        <v>1.7541960000000001</v>
      </c>
      <c r="F124" s="6">
        <f ca="1">IFERROR(__xludf.DUMMYFUNCTION("VALUE(REGEXEXTRACT(A124, ""Throughput\s*=\s*([\d.]+)\s*MB/s""))"),58374.320312)</f>
        <v>58374.320312000003</v>
      </c>
    </row>
    <row r="125" spans="1:6" ht="13" x14ac:dyDescent="0.15">
      <c r="A125" s="7" t="s">
        <v>129</v>
      </c>
      <c r="B125" s="8" t="str">
        <f ca="1">IFERROR(__xludf.DUMMYFUNCTION("REGEXEXTRACT(A125, ""^(Deterministic Write|Random Write|Deterministic Read|Random Read)"")"),"Random Write")</f>
        <v>Random Write</v>
      </c>
      <c r="C125" s="8">
        <f ca="1">IFERROR(__xludf.DUMMYFUNCTION("VALUE(REGEXEXTRACT(A125, ""Block Size\s=\s(\d+)\s*Bytes""))"),4096)</f>
        <v>4096</v>
      </c>
      <c r="D125" s="8">
        <f ca="1">IFERROR(__xludf.DUMMYFUNCTION("VALUE(REGEXEXTRACT(A125, ""Stride\s*=\s*(\d+)\s*Bytes""))"),4096)</f>
        <v>4096</v>
      </c>
      <c r="E125" s="8">
        <f ca="1">IFERROR(__xludf.DUMMYFUNCTION("VALUE(REGEXEXTRACT(A125, ""Time\s*=\s*([\d.]+)\s*s""))"),1.678871)</f>
        <v>1.678871</v>
      </c>
      <c r="F125" s="9">
        <f ca="1">IFERROR(__xludf.DUMMYFUNCTION("VALUE(REGEXEXTRACT(A125, ""Throughput\s*=\s*([\d.]+)\s*MB/s""))"),60993.367188)</f>
        <v>60993.367187999997</v>
      </c>
    </row>
    <row r="126" spans="1:6" ht="13" x14ac:dyDescent="0.15">
      <c r="A126" s="4" t="s">
        <v>130</v>
      </c>
      <c r="B126" s="5" t="str">
        <f ca="1">IFERROR(__xludf.DUMMYFUNCTION("REGEXEXTRACT(A126, ""^(Deterministic Write|Random Write|Deterministic Read|Random Read)"")"),"Random Write")</f>
        <v>Random Write</v>
      </c>
      <c r="C126" s="5">
        <f ca="1">IFERROR(__xludf.DUMMYFUNCTION("VALUE(REGEXEXTRACT(A126, ""Block Size\s=\s(\d+)\s*Bytes""))"),4096)</f>
        <v>4096</v>
      </c>
      <c r="D126" s="5">
        <f ca="1">IFERROR(__xludf.DUMMYFUNCTION("VALUE(REGEXEXTRACT(A126, ""Stride\s*=\s*(\d+)\s*Bytes""))"),4096)</f>
        <v>4096</v>
      </c>
      <c r="E126" s="5">
        <f ca="1">IFERROR(__xludf.DUMMYFUNCTION("VALUE(REGEXEXTRACT(A126, ""Time\s*=\s*([\d.]+)\s*s""))"),1.755146)</f>
        <v>1.7551460000000001</v>
      </c>
      <c r="F126" s="6">
        <f ca="1">IFERROR(__xludf.DUMMYFUNCTION("VALUE(REGEXEXTRACT(A126, ""Throughput\s*=\s*([\d.]+)\s*MB/s""))"),58342.722656)</f>
        <v>58342.722655999998</v>
      </c>
    </row>
    <row r="127" spans="1:6" ht="13" x14ac:dyDescent="0.15">
      <c r="A127" s="7" t="s">
        <v>131</v>
      </c>
      <c r="B127" s="8" t="str">
        <f ca="1">IFERROR(__xludf.DUMMYFUNCTION("REGEXEXTRACT(A127, ""^(Deterministic Write|Random Write|Deterministic Read|Random Read)"")"),"Random Write")</f>
        <v>Random Write</v>
      </c>
      <c r="C127" s="8">
        <f ca="1">IFERROR(__xludf.DUMMYFUNCTION("VALUE(REGEXEXTRACT(A127, ""Block Size\s=\s(\d+)\s*Bytes""))"),151552)</f>
        <v>151552</v>
      </c>
      <c r="D127" s="8">
        <f ca="1">IFERROR(__xludf.DUMMYFUNCTION("VALUE(REGEXEXTRACT(A127, ""Stride\s*=\s*(\d+)\s*Bytes""))"),4096)</f>
        <v>4096</v>
      </c>
      <c r="E127" s="8">
        <f ca="1">IFERROR(__xludf.DUMMYFUNCTION("VALUE(REGEXEXTRACT(A127, ""Time\s*=\s*([\d.]+)\s*s""))"),0.117155)</f>
        <v>0.117155</v>
      </c>
      <c r="F127" s="9">
        <f ca="1">IFERROR(__xludf.DUMMYFUNCTION("VALUE(REGEXEXTRACT(A127, ""Throughput\s*=\s*([\d.]+)\s*MB/s""))"),874055.75)</f>
        <v>874055.75</v>
      </c>
    </row>
    <row r="128" spans="1:6" ht="13" x14ac:dyDescent="0.15">
      <c r="A128" s="4" t="s">
        <v>132</v>
      </c>
      <c r="B128" s="5" t="str">
        <f ca="1">IFERROR(__xludf.DUMMYFUNCTION("REGEXEXTRACT(A128, ""^(Deterministic Write|Random Write|Deterministic Read|Random Read)"")"),"Random Write")</f>
        <v>Random Write</v>
      </c>
      <c r="C128" s="5">
        <f ca="1">IFERROR(__xludf.DUMMYFUNCTION("VALUE(REGEXEXTRACT(A128, ""Block Size\s=\s(\d+)\s*Bytes""))"),151552)</f>
        <v>151552</v>
      </c>
      <c r="D128" s="5">
        <f ca="1">IFERROR(__xludf.DUMMYFUNCTION("VALUE(REGEXEXTRACT(A128, ""Stride\s*=\s*(\d+)\s*Bytes""))"),4096)</f>
        <v>4096</v>
      </c>
      <c r="E128" s="5">
        <f ca="1">IFERROR(__xludf.DUMMYFUNCTION("VALUE(REGEXEXTRACT(A128, ""Time\s*=\s*([\d.]+)\s*s""))"),0.098341)</f>
        <v>9.8340999999999998E-2</v>
      </c>
      <c r="F128" s="6">
        <f ca="1">IFERROR(__xludf.DUMMYFUNCTION("VALUE(REGEXEXTRACT(A128, ""Throughput\s*=\s*([\d.]+)\s*MB/s""))"),1041274.6875)</f>
        <v>1041274.6875</v>
      </c>
    </row>
    <row r="129" spans="1:6" ht="13" x14ac:dyDescent="0.15">
      <c r="A129" s="7" t="s">
        <v>133</v>
      </c>
      <c r="B129" s="8" t="str">
        <f ca="1">IFERROR(__xludf.DUMMYFUNCTION("REGEXEXTRACT(A129, ""^(Deterministic Write|Random Write|Deterministic Read|Random Read)"")"),"Random Write")</f>
        <v>Random Write</v>
      </c>
      <c r="C129" s="8">
        <f ca="1">IFERROR(__xludf.DUMMYFUNCTION("VALUE(REGEXEXTRACT(A129, ""Block Size\s=\s(\d+)\s*Bytes""))"),151552)</f>
        <v>151552</v>
      </c>
      <c r="D129" s="8">
        <f ca="1">IFERROR(__xludf.DUMMYFUNCTION("VALUE(REGEXEXTRACT(A129, ""Stride\s*=\s*(\d+)\s*Bytes""))"),4096)</f>
        <v>4096</v>
      </c>
      <c r="E129" s="8">
        <f ca="1">IFERROR(__xludf.DUMMYFUNCTION("VALUE(REGEXEXTRACT(A129, ""Time\s*=\s*([\d.]+)\s*s""))"),0.096888)</f>
        <v>9.6888000000000002E-2</v>
      </c>
      <c r="F129" s="9">
        <f ca="1">IFERROR(__xludf.DUMMYFUNCTION("VALUE(REGEXEXTRACT(A129, ""Throughput\s*=\s*([\d.]+)\s*MB/s""))"),1056890.5)</f>
        <v>1056890.5</v>
      </c>
    </row>
    <row r="130" spans="1:6" ht="13" x14ac:dyDescent="0.15">
      <c r="A130" s="4" t="s">
        <v>134</v>
      </c>
      <c r="B130" s="5" t="str">
        <f ca="1">IFERROR(__xludf.DUMMYFUNCTION("REGEXEXTRACT(A130, ""^(Deterministic Write|Random Write|Deterministic Read|Random Read)"")"),"Random Write")</f>
        <v>Random Write</v>
      </c>
      <c r="C130" s="5">
        <f ca="1">IFERROR(__xludf.DUMMYFUNCTION("VALUE(REGEXEXTRACT(A130, ""Block Size\s=\s(\d+)\s*Bytes""))"),151552)</f>
        <v>151552</v>
      </c>
      <c r="D130" s="5">
        <f ca="1">IFERROR(__xludf.DUMMYFUNCTION("VALUE(REGEXEXTRACT(A130, ""Stride\s*=\s*(\d+)\s*Bytes""))"),4096)</f>
        <v>4096</v>
      </c>
      <c r="E130" s="5">
        <f ca="1">IFERROR(__xludf.DUMMYFUNCTION("VALUE(REGEXEXTRACT(A130, ""Time\s*=\s*([\d.]+)\s*s""))"),0.09441)</f>
        <v>9.4409999999999994E-2</v>
      </c>
      <c r="F130" s="6">
        <f ca="1">IFERROR(__xludf.DUMMYFUNCTION("VALUE(REGEXEXTRACT(A130, ""Throughput\s*=\s*([\d.]+)\s*MB/s""))"),1084630.875)</f>
        <v>1084630.875</v>
      </c>
    </row>
    <row r="131" spans="1:6" ht="13" x14ac:dyDescent="0.15">
      <c r="A131" s="7" t="s">
        <v>135</v>
      </c>
      <c r="B131" s="8" t="str">
        <f ca="1">IFERROR(__xludf.DUMMYFUNCTION("REGEXEXTRACT(A131, ""^(Deterministic Write|Random Write|Deterministic Read|Random Read)"")"),"Random Write")</f>
        <v>Random Write</v>
      </c>
      <c r="C131" s="8">
        <f ca="1">IFERROR(__xludf.DUMMYFUNCTION("VALUE(REGEXEXTRACT(A131, ""Block Size\s=\s(\d+)\s*Bytes""))"),151552)</f>
        <v>151552</v>
      </c>
      <c r="D131" s="8">
        <f ca="1">IFERROR(__xludf.DUMMYFUNCTION("VALUE(REGEXEXTRACT(A131, ""Stride\s*=\s*(\d+)\s*Bytes""))"),4096)</f>
        <v>4096</v>
      </c>
      <c r="E131" s="8">
        <f ca="1">IFERROR(__xludf.DUMMYFUNCTION("VALUE(REGEXEXTRACT(A131, ""Time\s*=\s*([\d.]+)\s*s""))"),0.092519)</f>
        <v>9.2519000000000004E-2</v>
      </c>
      <c r="F131" s="9">
        <f ca="1">IFERROR(__xludf.DUMMYFUNCTION("VALUE(REGEXEXTRACT(A131, ""Throughput\s*=\s*([\d.]+)\s*MB/s""))"),1106799.625)</f>
        <v>1106799.625</v>
      </c>
    </row>
    <row r="132" spans="1:6" ht="13" x14ac:dyDescent="0.15">
      <c r="A132" s="4" t="s">
        <v>136</v>
      </c>
      <c r="B132" s="5" t="str">
        <f ca="1">IFERROR(__xludf.DUMMYFUNCTION("REGEXEXTRACT(A132, ""^(Deterministic Write|Random Write|Deterministic Read|Random Read)"")"),"Random Write")</f>
        <v>Random Write</v>
      </c>
      <c r="C132" s="5">
        <f ca="1">IFERROR(__xludf.DUMMYFUNCTION("VALUE(REGEXEXTRACT(A132, ""Block Size\s=\s(\d+)\s*Bytes""))"),299008)</f>
        <v>299008</v>
      </c>
      <c r="D132" s="5">
        <f ca="1">IFERROR(__xludf.DUMMYFUNCTION("VALUE(REGEXEXTRACT(A132, ""Stride\s*=\s*(\d+)\s*Bytes""))"),4096)</f>
        <v>4096</v>
      </c>
      <c r="E132" s="5">
        <f ca="1">IFERROR(__xludf.DUMMYFUNCTION("VALUE(REGEXEXTRACT(A132, ""Time\s*=\s*([\d.]+)\s*s""))"),0.075795)</f>
        <v>7.5795000000000001E-2</v>
      </c>
      <c r="F132" s="6">
        <f ca="1">IFERROR(__xludf.DUMMYFUNCTION("VALUE(REGEXEXTRACT(A132, ""Throughput\s*=\s*([\d.]+)\s*MB/s""))"),1351012.5)</f>
        <v>1351012.5</v>
      </c>
    </row>
    <row r="133" spans="1:6" ht="13" x14ac:dyDescent="0.15">
      <c r="A133" s="7" t="s">
        <v>137</v>
      </c>
      <c r="B133" s="8" t="str">
        <f ca="1">IFERROR(__xludf.DUMMYFUNCTION("REGEXEXTRACT(A133, ""^(Deterministic Write|Random Write|Deterministic Read|Random Read)"")"),"Random Write")</f>
        <v>Random Write</v>
      </c>
      <c r="C133" s="8">
        <f ca="1">IFERROR(__xludf.DUMMYFUNCTION("VALUE(REGEXEXTRACT(A133, ""Block Size\s=\s(\d+)\s*Bytes""))"),299008)</f>
        <v>299008</v>
      </c>
      <c r="D133" s="8">
        <f ca="1">IFERROR(__xludf.DUMMYFUNCTION("VALUE(REGEXEXTRACT(A133, ""Stride\s*=\s*(\d+)\s*Bytes""))"),4096)</f>
        <v>4096</v>
      </c>
      <c r="E133" s="8">
        <f ca="1">IFERROR(__xludf.DUMMYFUNCTION("VALUE(REGEXEXTRACT(A133, ""Time\s*=\s*([\d.]+)\s*s""))"),0.073369)</f>
        <v>7.3369000000000004E-2</v>
      </c>
      <c r="F133" s="9">
        <f ca="1">IFERROR(__xludf.DUMMYFUNCTION("VALUE(REGEXEXTRACT(A133, ""Throughput\s*=\s*([\d.]+)\s*MB/s""))"),1395684.875)</f>
        <v>1395684.875</v>
      </c>
    </row>
    <row r="134" spans="1:6" ht="13" x14ac:dyDescent="0.15">
      <c r="A134" s="4" t="s">
        <v>138</v>
      </c>
      <c r="B134" s="5" t="str">
        <f ca="1">IFERROR(__xludf.DUMMYFUNCTION("REGEXEXTRACT(A134, ""^(Deterministic Write|Random Write|Deterministic Read|Random Read)"")"),"Random Write")</f>
        <v>Random Write</v>
      </c>
      <c r="C134" s="5">
        <f ca="1">IFERROR(__xludf.DUMMYFUNCTION("VALUE(REGEXEXTRACT(A134, ""Block Size\s=\s(\d+)\s*Bytes""))"),299008)</f>
        <v>299008</v>
      </c>
      <c r="D134" s="5">
        <f ca="1">IFERROR(__xludf.DUMMYFUNCTION("VALUE(REGEXEXTRACT(A134, ""Stride\s*=\s*(\d+)\s*Bytes""))"),4096)</f>
        <v>4096</v>
      </c>
      <c r="E134" s="5">
        <f ca="1">IFERROR(__xludf.DUMMYFUNCTION("VALUE(REGEXEXTRACT(A134, ""Time\s*=\s*([\d.]+)\s*s""))"),0.078426)</f>
        <v>7.8425999999999996E-2</v>
      </c>
      <c r="F134" s="6">
        <f ca="1">IFERROR(__xludf.DUMMYFUNCTION("VALUE(REGEXEXTRACT(A134, ""Throughput\s*=\s*([\d.]+)\s*MB/s""))"),1305689.375)</f>
        <v>1305689.375</v>
      </c>
    </row>
    <row r="135" spans="1:6" ht="13" x14ac:dyDescent="0.15">
      <c r="A135" s="7" t="s">
        <v>139</v>
      </c>
      <c r="B135" s="8" t="str">
        <f ca="1">IFERROR(__xludf.DUMMYFUNCTION("REGEXEXTRACT(A135, ""^(Deterministic Write|Random Write|Deterministic Read|Random Read)"")"),"Random Write")</f>
        <v>Random Write</v>
      </c>
      <c r="C135" s="8">
        <f ca="1">IFERROR(__xludf.DUMMYFUNCTION("VALUE(REGEXEXTRACT(A135, ""Block Size\s=\s(\d+)\s*Bytes""))"),299008)</f>
        <v>299008</v>
      </c>
      <c r="D135" s="8">
        <f ca="1">IFERROR(__xludf.DUMMYFUNCTION("VALUE(REGEXEXTRACT(A135, ""Stride\s*=\s*(\d+)\s*Bytes""))"),4096)</f>
        <v>4096</v>
      </c>
      <c r="E135" s="8">
        <f ca="1">IFERROR(__xludf.DUMMYFUNCTION("VALUE(REGEXEXTRACT(A135, ""Time\s*=\s*([\d.]+)\s*s""))"),0.076773)</f>
        <v>7.6772999999999994E-2</v>
      </c>
      <c r="F135" s="9">
        <f ca="1">IFERROR(__xludf.DUMMYFUNCTION("VALUE(REGEXEXTRACT(A135, ""Throughput\s*=\s*([\d.]+)\s*MB/s""))"),1333802.25)</f>
        <v>1333802.25</v>
      </c>
    </row>
    <row r="136" spans="1:6" ht="13" x14ac:dyDescent="0.15">
      <c r="A136" s="4" t="s">
        <v>140</v>
      </c>
      <c r="B136" s="5" t="str">
        <f ca="1">IFERROR(__xludf.DUMMYFUNCTION("REGEXEXTRACT(A136, ""^(Deterministic Write|Random Write|Deterministic Read|Random Read)"")"),"Random Write")</f>
        <v>Random Write</v>
      </c>
      <c r="C136" s="5">
        <f ca="1">IFERROR(__xludf.DUMMYFUNCTION("VALUE(REGEXEXTRACT(A136, ""Block Size\s=\s(\d+)\s*Bytes""))"),299008)</f>
        <v>299008</v>
      </c>
      <c r="D136" s="5">
        <f ca="1">IFERROR(__xludf.DUMMYFUNCTION("VALUE(REGEXEXTRACT(A136, ""Stride\s*=\s*(\d+)\s*Bytes""))"),4096)</f>
        <v>4096</v>
      </c>
      <c r="E136" s="5">
        <f ca="1">IFERROR(__xludf.DUMMYFUNCTION("VALUE(REGEXEXTRACT(A136, ""Time\s*=\s*([\d.]+)\s*s""))"),0.087569)</f>
        <v>8.7568999999999994E-2</v>
      </c>
      <c r="F136" s="6">
        <f ca="1">IFERROR(__xludf.DUMMYFUNCTION("VALUE(REGEXEXTRACT(A136, ""Throughput\s*=\s*([\d.]+)\s*MB/s""))"),1169363.625)</f>
        <v>1169363.625</v>
      </c>
    </row>
    <row r="137" spans="1:6" ht="13" x14ac:dyDescent="0.15">
      <c r="A137" s="7" t="s">
        <v>141</v>
      </c>
      <c r="B137" s="8" t="str">
        <f ca="1">IFERROR(__xludf.DUMMYFUNCTION("REGEXEXTRACT(A137, ""^(Deterministic Write|Random Write|Deterministic Read|Random Read)"")"),"Random Write")</f>
        <v>Random Write</v>
      </c>
      <c r="C137" s="8">
        <f ca="1">IFERROR(__xludf.DUMMYFUNCTION("VALUE(REGEXEXTRACT(A137, ""Block Size\s=\s(\d+)\s*Bytes""))"),446464)</f>
        <v>446464</v>
      </c>
      <c r="D137" s="8">
        <f ca="1">IFERROR(__xludf.DUMMYFUNCTION("VALUE(REGEXEXTRACT(A137, ""Stride\s*=\s*(\d+)\s*Bytes""))"),4096)</f>
        <v>4096</v>
      </c>
      <c r="E137" s="8">
        <f ca="1">IFERROR(__xludf.DUMMYFUNCTION("VALUE(REGEXEXTRACT(A137, ""Time\s*=\s*([\d.]+)\s*s""))"),0.068325)</f>
        <v>6.8324999999999997E-2</v>
      </c>
      <c r="F137" s="9">
        <f ca="1">IFERROR(__xludf.DUMMYFUNCTION("VALUE(REGEXEXTRACT(A137, ""Throughput\s*=\s*([\d.]+)\s*MB/s""))"),1498719.375)</f>
        <v>1498719.375</v>
      </c>
    </row>
    <row r="138" spans="1:6" ht="13" x14ac:dyDescent="0.15">
      <c r="A138" s="4" t="s">
        <v>142</v>
      </c>
      <c r="B138" s="5" t="str">
        <f ca="1">IFERROR(__xludf.DUMMYFUNCTION("REGEXEXTRACT(A138, ""^(Deterministic Write|Random Write|Deterministic Read|Random Read)"")"),"Random Write")</f>
        <v>Random Write</v>
      </c>
      <c r="C138" s="5">
        <f ca="1">IFERROR(__xludf.DUMMYFUNCTION("VALUE(REGEXEXTRACT(A138, ""Block Size\s=\s(\d+)\s*Bytes""))"),446464)</f>
        <v>446464</v>
      </c>
      <c r="D138" s="5">
        <f ca="1">IFERROR(__xludf.DUMMYFUNCTION("VALUE(REGEXEXTRACT(A138, ""Stride\s*=\s*(\d+)\s*Bytes""))"),4096)</f>
        <v>4096</v>
      </c>
      <c r="E138" s="5">
        <f ca="1">IFERROR(__xludf.DUMMYFUNCTION("VALUE(REGEXEXTRACT(A138, ""Time\s*=\s*([\d.]+)\s*s""))"),0.07259)</f>
        <v>7.2590000000000002E-2</v>
      </c>
      <c r="F138" s="6">
        <f ca="1">IFERROR(__xludf.DUMMYFUNCTION("VALUE(REGEXEXTRACT(A138, ""Throughput\s*=\s*([\d.]+)\s*MB/s""))"),1410662.625)</f>
        <v>1410662.625</v>
      </c>
    </row>
    <row r="139" spans="1:6" ht="13" x14ac:dyDescent="0.15">
      <c r="A139" s="7" t="s">
        <v>143</v>
      </c>
      <c r="B139" s="8" t="str">
        <f ca="1">IFERROR(__xludf.DUMMYFUNCTION("REGEXEXTRACT(A139, ""^(Deterministic Write|Random Write|Deterministic Read|Random Read)"")"),"Random Write")</f>
        <v>Random Write</v>
      </c>
      <c r="C139" s="8">
        <f ca="1">IFERROR(__xludf.DUMMYFUNCTION("VALUE(REGEXEXTRACT(A139, ""Block Size\s=\s(\d+)\s*Bytes""))"),446464)</f>
        <v>446464</v>
      </c>
      <c r="D139" s="8">
        <f ca="1">IFERROR(__xludf.DUMMYFUNCTION("VALUE(REGEXEXTRACT(A139, ""Stride\s*=\s*(\d+)\s*Bytes""))"),4096)</f>
        <v>4096</v>
      </c>
      <c r="E139" s="8">
        <f ca="1">IFERROR(__xludf.DUMMYFUNCTION("VALUE(REGEXEXTRACT(A139, ""Time\s*=\s*([\d.]+)\s*s""))"),0.065887)</f>
        <v>6.5887000000000001E-2</v>
      </c>
      <c r="F139" s="9">
        <f ca="1">IFERROR(__xludf.DUMMYFUNCTION("VALUE(REGEXEXTRACT(A139, ""Throughput\s*=\s*([\d.]+)\s*MB/s""))"),1554176.125)</f>
        <v>1554176.125</v>
      </c>
    </row>
    <row r="140" spans="1:6" ht="13" x14ac:dyDescent="0.15">
      <c r="A140" s="4" t="s">
        <v>144</v>
      </c>
      <c r="B140" s="5" t="str">
        <f ca="1">IFERROR(__xludf.DUMMYFUNCTION("REGEXEXTRACT(A140, ""^(Deterministic Write|Random Write|Deterministic Read|Random Read)"")"),"Random Write")</f>
        <v>Random Write</v>
      </c>
      <c r="C140" s="5">
        <f ca="1">IFERROR(__xludf.DUMMYFUNCTION("VALUE(REGEXEXTRACT(A140, ""Block Size\s=\s(\d+)\s*Bytes""))"),446464)</f>
        <v>446464</v>
      </c>
      <c r="D140" s="5">
        <f ca="1">IFERROR(__xludf.DUMMYFUNCTION("VALUE(REGEXEXTRACT(A140, ""Stride\s*=\s*(\d+)\s*Bytes""))"),4096)</f>
        <v>4096</v>
      </c>
      <c r="E140" s="5">
        <f ca="1">IFERROR(__xludf.DUMMYFUNCTION("VALUE(REGEXEXTRACT(A140, ""Time\s*=\s*([\d.]+)\s*s""))"),0.066529)</f>
        <v>6.6529000000000005E-2</v>
      </c>
      <c r="F140" s="6">
        <f ca="1">IFERROR(__xludf.DUMMYFUNCTION("VALUE(REGEXEXTRACT(A140, ""Throughput\s*=\s*([\d.]+)\s*MB/s""))"),1539178.5)</f>
        <v>1539178.5</v>
      </c>
    </row>
    <row r="141" spans="1:6" ht="13" x14ac:dyDescent="0.15">
      <c r="A141" s="7" t="s">
        <v>145</v>
      </c>
      <c r="B141" s="8" t="str">
        <f ca="1">IFERROR(__xludf.DUMMYFUNCTION("REGEXEXTRACT(A141, ""^(Deterministic Write|Random Write|Deterministic Read|Random Read)"")"),"Random Write")</f>
        <v>Random Write</v>
      </c>
      <c r="C141" s="8">
        <f ca="1">IFERROR(__xludf.DUMMYFUNCTION("VALUE(REGEXEXTRACT(A141, ""Block Size\s=\s(\d+)\s*Bytes""))"),446464)</f>
        <v>446464</v>
      </c>
      <c r="D141" s="8">
        <f ca="1">IFERROR(__xludf.DUMMYFUNCTION("VALUE(REGEXEXTRACT(A141, ""Stride\s*=\s*(\d+)\s*Bytes""))"),4096)</f>
        <v>4096</v>
      </c>
      <c r="E141" s="8">
        <f ca="1">IFERROR(__xludf.DUMMYFUNCTION("VALUE(REGEXEXTRACT(A141, ""Time\s*=\s*([\d.]+)\s*s""))"),0.065852)</f>
        <v>6.5851999999999994E-2</v>
      </c>
      <c r="F141" s="9">
        <f ca="1">IFERROR(__xludf.DUMMYFUNCTION("VALUE(REGEXEXTRACT(A141, ""Throughput\s*=\s*([\d.]+)\s*MB/s""))"),1555002.125)</f>
        <v>1555002.125</v>
      </c>
    </row>
    <row r="142" spans="1:6" ht="13" x14ac:dyDescent="0.15">
      <c r="A142" s="4" t="s">
        <v>146</v>
      </c>
      <c r="B142" s="5" t="str">
        <f ca="1">IFERROR(__xludf.DUMMYFUNCTION("REGEXEXTRACT(A142, ""^(Deterministic Write|Random Write|Deterministic Read|Random Read)"")"),"Random Write")</f>
        <v>Random Write</v>
      </c>
      <c r="C142" s="5">
        <f ca="1">IFERROR(__xludf.DUMMYFUNCTION("VALUE(REGEXEXTRACT(A142, ""Block Size\s=\s(\d+)\s*Bytes""))"),593920)</f>
        <v>593920</v>
      </c>
      <c r="D142" s="5">
        <f ca="1">IFERROR(__xludf.DUMMYFUNCTION("VALUE(REGEXEXTRACT(A142, ""Stride\s*=\s*(\d+)\s*Bytes""))"),4096)</f>
        <v>4096</v>
      </c>
      <c r="E142" s="5">
        <f ca="1">IFERROR(__xludf.DUMMYFUNCTION("VALUE(REGEXEXTRACT(A142, ""Time\s*=\s*([\d.]+)\s*s""))"),0.062885)</f>
        <v>6.2884999999999996E-2</v>
      </c>
      <c r="F142" s="6">
        <f ca="1">IFERROR(__xludf.DUMMYFUNCTION("VALUE(REGEXEXTRACT(A142, ""Throughput\s*=\s*([\d.]+)\s*MB/s""))"),1628369.25)</f>
        <v>1628369.25</v>
      </c>
    </row>
    <row r="143" spans="1:6" ht="13" x14ac:dyDescent="0.15">
      <c r="A143" s="7" t="s">
        <v>147</v>
      </c>
      <c r="B143" s="8" t="str">
        <f ca="1">IFERROR(__xludf.DUMMYFUNCTION("REGEXEXTRACT(A143, ""^(Deterministic Write|Random Write|Deterministic Read|Random Read)"")"),"Random Write")</f>
        <v>Random Write</v>
      </c>
      <c r="C143" s="8">
        <f ca="1">IFERROR(__xludf.DUMMYFUNCTION("VALUE(REGEXEXTRACT(A143, ""Block Size\s=\s(\d+)\s*Bytes""))"),593920)</f>
        <v>593920</v>
      </c>
      <c r="D143" s="8">
        <f ca="1">IFERROR(__xludf.DUMMYFUNCTION("VALUE(REGEXEXTRACT(A143, ""Stride\s*=\s*(\d+)\s*Bytes""))"),4096)</f>
        <v>4096</v>
      </c>
      <c r="E143" s="8">
        <f ca="1">IFERROR(__xludf.DUMMYFUNCTION("VALUE(REGEXEXTRACT(A143, ""Time\s*=\s*([\d.]+)\s*s""))"),0.06198)</f>
        <v>6.198E-2</v>
      </c>
      <c r="F143" s="9">
        <f ca="1">IFERROR(__xludf.DUMMYFUNCTION("VALUE(REGEXEXTRACT(A143, ""Throughput\s*=\s*([\d.]+)\s*MB/s""))"),1652145.75)</f>
        <v>1652145.75</v>
      </c>
    </row>
    <row r="144" spans="1:6" ht="13" x14ac:dyDescent="0.15">
      <c r="A144" s="4" t="s">
        <v>148</v>
      </c>
      <c r="B144" s="5" t="str">
        <f ca="1">IFERROR(__xludf.DUMMYFUNCTION("REGEXEXTRACT(A144, ""^(Deterministic Write|Random Write|Deterministic Read|Random Read)"")"),"Random Write")</f>
        <v>Random Write</v>
      </c>
      <c r="C144" s="5">
        <f ca="1">IFERROR(__xludf.DUMMYFUNCTION("VALUE(REGEXEXTRACT(A144, ""Block Size\s=\s(\d+)\s*Bytes""))"),593920)</f>
        <v>593920</v>
      </c>
      <c r="D144" s="5">
        <f ca="1">IFERROR(__xludf.DUMMYFUNCTION("VALUE(REGEXEXTRACT(A144, ""Stride\s*=\s*(\d+)\s*Bytes""))"),4096)</f>
        <v>4096</v>
      </c>
      <c r="E144" s="5">
        <f ca="1">IFERROR(__xludf.DUMMYFUNCTION("VALUE(REGEXEXTRACT(A144, ""Time\s*=\s*([\d.]+)\s*s""))"),0.062771)</f>
        <v>6.2770999999999993E-2</v>
      </c>
      <c r="F144" s="6">
        <f ca="1">IFERROR(__xludf.DUMMYFUNCTION("VALUE(REGEXEXTRACT(A144, ""Throughput\s*=\s*([\d.]+)\s*MB/s""))"),1631326.625)</f>
        <v>1631326.625</v>
      </c>
    </row>
    <row r="145" spans="1:6" ht="13" x14ac:dyDescent="0.15">
      <c r="A145" s="7" t="s">
        <v>149</v>
      </c>
      <c r="B145" s="8" t="str">
        <f ca="1">IFERROR(__xludf.DUMMYFUNCTION("REGEXEXTRACT(A145, ""^(Deterministic Write|Random Write|Deterministic Read|Random Read)"")"),"Random Write")</f>
        <v>Random Write</v>
      </c>
      <c r="C145" s="8">
        <f ca="1">IFERROR(__xludf.DUMMYFUNCTION("VALUE(REGEXEXTRACT(A145, ""Block Size\s=\s(\d+)\s*Bytes""))"),593920)</f>
        <v>593920</v>
      </c>
      <c r="D145" s="8">
        <f ca="1">IFERROR(__xludf.DUMMYFUNCTION("VALUE(REGEXEXTRACT(A145, ""Stride\s*=\s*(\d+)\s*Bytes""))"),4096)</f>
        <v>4096</v>
      </c>
      <c r="E145" s="8">
        <f ca="1">IFERROR(__xludf.DUMMYFUNCTION("VALUE(REGEXEXTRACT(A145, ""Time\s*=\s*([\d.]+)\s*s""))"),0.061678)</f>
        <v>6.1677999999999997E-2</v>
      </c>
      <c r="F145" s="9">
        <f ca="1">IFERROR(__xludf.DUMMYFUNCTION("VALUE(REGEXEXTRACT(A145, ""Throughput\s*=\s*([\d.]+)\s*MB/s""))"),1660235.375)</f>
        <v>1660235.375</v>
      </c>
    </row>
    <row r="146" spans="1:6" ht="13" x14ac:dyDescent="0.15">
      <c r="A146" s="4" t="s">
        <v>150</v>
      </c>
      <c r="B146" s="5" t="str">
        <f ca="1">IFERROR(__xludf.DUMMYFUNCTION("REGEXEXTRACT(A146, ""^(Deterministic Write|Random Write|Deterministic Read|Random Read)"")"),"Random Write")</f>
        <v>Random Write</v>
      </c>
      <c r="C146" s="5">
        <f ca="1">IFERROR(__xludf.DUMMYFUNCTION("VALUE(REGEXEXTRACT(A146, ""Block Size\s=\s(\d+)\s*Bytes""))"),593920)</f>
        <v>593920</v>
      </c>
      <c r="D146" s="5">
        <f ca="1">IFERROR(__xludf.DUMMYFUNCTION("VALUE(REGEXEXTRACT(A146, ""Stride\s*=\s*(\d+)\s*Bytes""))"),4096)</f>
        <v>4096</v>
      </c>
      <c r="E146" s="5">
        <f ca="1">IFERROR(__xludf.DUMMYFUNCTION("VALUE(REGEXEXTRACT(A146, ""Time\s*=\s*([\d.]+)\s*s""))"),0.066342)</f>
        <v>6.6341999999999998E-2</v>
      </c>
      <c r="F146" s="6">
        <f ca="1">IFERROR(__xludf.DUMMYFUNCTION("VALUE(REGEXEXTRACT(A146, ""Throughput\s*=\s*([\d.]+)\s*MB/s""))"),1543516.875)</f>
        <v>1543516.875</v>
      </c>
    </row>
    <row r="147" spans="1:6" ht="13" x14ac:dyDescent="0.15">
      <c r="A147" s="7" t="s">
        <v>151</v>
      </c>
      <c r="B147" s="8" t="str">
        <f ca="1">IFERROR(__xludf.DUMMYFUNCTION("REGEXEXTRACT(A147, ""^(Deterministic Write|Random Write|Deterministic Read|Random Read)"")"),"Random Write")</f>
        <v>Random Write</v>
      </c>
      <c r="C147" s="8">
        <f ca="1">IFERROR(__xludf.DUMMYFUNCTION("VALUE(REGEXEXTRACT(A147, ""Block Size\s=\s(\d+)\s*Bytes""))"),741376)</f>
        <v>741376</v>
      </c>
      <c r="D147" s="8">
        <f ca="1">IFERROR(__xludf.DUMMYFUNCTION("VALUE(REGEXEXTRACT(A147, ""Stride\s*=\s*(\d+)\s*Bytes""))"),4096)</f>
        <v>4096</v>
      </c>
      <c r="E147" s="8">
        <f ca="1">IFERROR(__xludf.DUMMYFUNCTION("VALUE(REGEXEXTRACT(A147, ""Time\s*=\s*([\d.]+)\s*s""))"),0.070098)</f>
        <v>7.0097999999999994E-2</v>
      </c>
      <c r="F147" s="9">
        <f ca="1">IFERROR(__xludf.DUMMYFUNCTION("VALUE(REGEXEXTRACT(A147, ""Throughput\s*=\s*([\d.]+)\s*MB/s""))"),1460812)</f>
        <v>1460812</v>
      </c>
    </row>
    <row r="148" spans="1:6" ht="13" x14ac:dyDescent="0.15">
      <c r="A148" s="4" t="s">
        <v>152</v>
      </c>
      <c r="B148" s="5" t="str">
        <f ca="1">IFERROR(__xludf.DUMMYFUNCTION("REGEXEXTRACT(A148, ""^(Deterministic Write|Random Write|Deterministic Read|Random Read)"")"),"Random Write")</f>
        <v>Random Write</v>
      </c>
      <c r="C148" s="5">
        <f ca="1">IFERROR(__xludf.DUMMYFUNCTION("VALUE(REGEXEXTRACT(A148, ""Block Size\s=\s(\d+)\s*Bytes""))"),741376)</f>
        <v>741376</v>
      </c>
      <c r="D148" s="5">
        <f ca="1">IFERROR(__xludf.DUMMYFUNCTION("VALUE(REGEXEXTRACT(A148, ""Stride\s*=\s*(\d+)\s*Bytes""))"),4096)</f>
        <v>4096</v>
      </c>
      <c r="E148" s="5">
        <f ca="1">IFERROR(__xludf.DUMMYFUNCTION("VALUE(REGEXEXTRACT(A148, ""Time\s*=\s*([\d.]+)\s*s""))"),0.065233)</f>
        <v>6.5232999999999999E-2</v>
      </c>
      <c r="F148" s="6">
        <f ca="1">IFERROR(__xludf.DUMMYFUNCTION("VALUE(REGEXEXTRACT(A148, ""Throughput\s*=\s*([\d.]+)\s*MB/s""))"),1569757.625)</f>
        <v>1569757.625</v>
      </c>
    </row>
    <row r="149" spans="1:6" ht="13" x14ac:dyDescent="0.15">
      <c r="A149" s="7" t="s">
        <v>153</v>
      </c>
      <c r="B149" s="8" t="str">
        <f ca="1">IFERROR(__xludf.DUMMYFUNCTION("REGEXEXTRACT(A149, ""^(Deterministic Write|Random Write|Deterministic Read|Random Read)"")"),"Random Write")</f>
        <v>Random Write</v>
      </c>
      <c r="C149" s="8">
        <f ca="1">IFERROR(__xludf.DUMMYFUNCTION("VALUE(REGEXEXTRACT(A149, ""Block Size\s=\s(\d+)\s*Bytes""))"),741376)</f>
        <v>741376</v>
      </c>
      <c r="D149" s="8">
        <f ca="1">IFERROR(__xludf.DUMMYFUNCTION("VALUE(REGEXEXTRACT(A149, ""Stride\s*=\s*(\d+)\s*Bytes""))"),4096)</f>
        <v>4096</v>
      </c>
      <c r="E149" s="8">
        <f ca="1">IFERROR(__xludf.DUMMYFUNCTION("VALUE(REGEXEXTRACT(A149, ""Time\s*=\s*([\d.]+)\s*s""))"),0.064098)</f>
        <v>6.4098000000000002E-2</v>
      </c>
      <c r="F149" s="9">
        <f ca="1">IFERROR(__xludf.DUMMYFUNCTION("VALUE(REGEXEXTRACT(A149, ""Throughput\s*=\s*([\d.]+)\s*MB/s""))"),1597553.75)</f>
        <v>1597553.75</v>
      </c>
    </row>
    <row r="150" spans="1:6" ht="13" x14ac:dyDescent="0.15">
      <c r="A150" s="4" t="s">
        <v>154</v>
      </c>
      <c r="B150" s="5" t="str">
        <f ca="1">IFERROR(__xludf.DUMMYFUNCTION("REGEXEXTRACT(A150, ""^(Deterministic Write|Random Write|Deterministic Read|Random Read)"")"),"Random Write")</f>
        <v>Random Write</v>
      </c>
      <c r="C150" s="5">
        <f ca="1">IFERROR(__xludf.DUMMYFUNCTION("VALUE(REGEXEXTRACT(A150, ""Block Size\s=\s(\d+)\s*Bytes""))"),741376)</f>
        <v>741376</v>
      </c>
      <c r="D150" s="5">
        <f ca="1">IFERROR(__xludf.DUMMYFUNCTION("VALUE(REGEXEXTRACT(A150, ""Stride\s*=\s*(\d+)\s*Bytes""))"),4096)</f>
        <v>4096</v>
      </c>
      <c r="E150" s="5">
        <f ca="1">IFERROR(__xludf.DUMMYFUNCTION("VALUE(REGEXEXTRACT(A150, ""Time\s*=\s*([\d.]+)\s*s""))"),0.061626)</f>
        <v>6.1626E-2</v>
      </c>
      <c r="F150" s="6">
        <f ca="1">IFERROR(__xludf.DUMMYFUNCTION("VALUE(REGEXEXTRACT(A150, ""Throughput\s*=\s*([\d.]+)\s*MB/s""))"),1661636.375)</f>
        <v>1661636.375</v>
      </c>
    </row>
    <row r="151" spans="1:6" ht="13" x14ac:dyDescent="0.15">
      <c r="A151" s="7" t="s">
        <v>155</v>
      </c>
      <c r="B151" s="8" t="str">
        <f ca="1">IFERROR(__xludf.DUMMYFUNCTION("REGEXEXTRACT(A151, ""^(Deterministic Write|Random Write|Deterministic Read|Random Read)"")"),"Random Write")</f>
        <v>Random Write</v>
      </c>
      <c r="C151" s="8">
        <f ca="1">IFERROR(__xludf.DUMMYFUNCTION("VALUE(REGEXEXTRACT(A151, ""Block Size\s=\s(\d+)\s*Bytes""))"),741376)</f>
        <v>741376</v>
      </c>
      <c r="D151" s="8">
        <f ca="1">IFERROR(__xludf.DUMMYFUNCTION("VALUE(REGEXEXTRACT(A151, ""Stride\s*=\s*(\d+)\s*Bytes""))"),4096)</f>
        <v>4096</v>
      </c>
      <c r="E151" s="8">
        <f ca="1">IFERROR(__xludf.DUMMYFUNCTION("VALUE(REGEXEXTRACT(A151, ""Time\s*=\s*([\d.]+)\s*s""))"),0.065007)</f>
        <v>6.5006999999999995E-2</v>
      </c>
      <c r="F151" s="9">
        <f ca="1">IFERROR(__xludf.DUMMYFUNCTION("VALUE(REGEXEXTRACT(A151, ""Throughput\s*=\s*([\d.]+)\s*MB/s""))"),1575215)</f>
        <v>1575215</v>
      </c>
    </row>
    <row r="152" spans="1:6" ht="13" x14ac:dyDescent="0.15">
      <c r="A152" s="4" t="s">
        <v>156</v>
      </c>
      <c r="B152" s="5" t="str">
        <f ca="1">IFERROR(__xludf.DUMMYFUNCTION("REGEXEXTRACT(A152, ""^(Deterministic Write|Random Write|Deterministic Read|Random Read)"")"),"Random Write")</f>
        <v>Random Write</v>
      </c>
      <c r="C152" s="5">
        <f ca="1">IFERROR(__xludf.DUMMYFUNCTION("VALUE(REGEXEXTRACT(A152, ""Block Size\s=\s(\d+)\s*Bytes""))"),888832)</f>
        <v>888832</v>
      </c>
      <c r="D152" s="5">
        <f ca="1">IFERROR(__xludf.DUMMYFUNCTION("VALUE(REGEXEXTRACT(A152, ""Stride\s*=\s*(\d+)\s*Bytes""))"),4096)</f>
        <v>4096</v>
      </c>
      <c r="E152" s="5">
        <f ca="1">IFERROR(__xludf.DUMMYFUNCTION("VALUE(REGEXEXTRACT(A152, ""Time\s*=\s*([\d.]+)\s*s""))"),0.068204)</f>
        <v>6.8204000000000001E-2</v>
      </c>
      <c r="F152" s="6">
        <f ca="1">IFERROR(__xludf.DUMMYFUNCTION("VALUE(REGEXEXTRACT(A152, ""Throughput\s*=\s*([\d.]+)\s*MB/s""))"),1501378.25)</f>
        <v>1501378.25</v>
      </c>
    </row>
    <row r="153" spans="1:6" ht="13" x14ac:dyDescent="0.15">
      <c r="A153" s="7" t="s">
        <v>157</v>
      </c>
      <c r="B153" s="8" t="str">
        <f ca="1">IFERROR(__xludf.DUMMYFUNCTION("REGEXEXTRACT(A153, ""^(Deterministic Write|Random Write|Deterministic Read|Random Read)"")"),"Random Write")</f>
        <v>Random Write</v>
      </c>
      <c r="C153" s="8">
        <f ca="1">IFERROR(__xludf.DUMMYFUNCTION("VALUE(REGEXEXTRACT(A153, ""Block Size\s=\s(\d+)\s*Bytes""))"),888832)</f>
        <v>888832</v>
      </c>
      <c r="D153" s="8">
        <f ca="1">IFERROR(__xludf.DUMMYFUNCTION("VALUE(REGEXEXTRACT(A153, ""Stride\s*=\s*(\d+)\s*Bytes""))"),4096)</f>
        <v>4096</v>
      </c>
      <c r="E153" s="8">
        <f ca="1">IFERROR(__xludf.DUMMYFUNCTION("VALUE(REGEXEXTRACT(A153, ""Time\s*=\s*([\d.]+)\s*s""))"),0.069876)</f>
        <v>6.9875999999999994E-2</v>
      </c>
      <c r="F153" s="9">
        <f ca="1">IFERROR(__xludf.DUMMYFUNCTION("VALUE(REGEXEXTRACT(A153, ""Throughput\s*=\s*([\d.]+)\s*MB/s""))"),1465453.125)</f>
        <v>1465453.125</v>
      </c>
    </row>
    <row r="154" spans="1:6" ht="13" x14ac:dyDescent="0.15">
      <c r="A154" s="4" t="s">
        <v>158</v>
      </c>
      <c r="B154" s="5" t="str">
        <f ca="1">IFERROR(__xludf.DUMMYFUNCTION("REGEXEXTRACT(A154, ""^(Deterministic Write|Random Write|Deterministic Read|Random Read)"")"),"Random Write")</f>
        <v>Random Write</v>
      </c>
      <c r="C154" s="5">
        <f ca="1">IFERROR(__xludf.DUMMYFUNCTION("VALUE(REGEXEXTRACT(A154, ""Block Size\s=\s(\d+)\s*Bytes""))"),888832)</f>
        <v>888832</v>
      </c>
      <c r="D154" s="5">
        <f ca="1">IFERROR(__xludf.DUMMYFUNCTION("VALUE(REGEXEXTRACT(A154, ""Stride\s*=\s*(\d+)\s*Bytes""))"),4096)</f>
        <v>4096</v>
      </c>
      <c r="E154" s="5">
        <f ca="1">IFERROR(__xludf.DUMMYFUNCTION("VALUE(REGEXEXTRACT(A154, ""Time\s*=\s*([\d.]+)\s*s""))"),0.068846)</f>
        <v>6.8846000000000004E-2</v>
      </c>
      <c r="F154" s="6">
        <f ca="1">IFERROR(__xludf.DUMMYFUNCTION("VALUE(REGEXEXTRACT(A154, ""Throughput\s*=\s*([\d.]+)\s*MB/s""))"),1487377.625)</f>
        <v>1487377.625</v>
      </c>
    </row>
    <row r="155" spans="1:6" ht="13" x14ac:dyDescent="0.15">
      <c r="A155" s="7" t="s">
        <v>159</v>
      </c>
      <c r="B155" s="8" t="str">
        <f ca="1">IFERROR(__xludf.DUMMYFUNCTION("REGEXEXTRACT(A155, ""^(Deterministic Write|Random Write|Deterministic Read|Random Read)"")"),"Random Write")</f>
        <v>Random Write</v>
      </c>
      <c r="C155" s="8">
        <f ca="1">IFERROR(__xludf.DUMMYFUNCTION("VALUE(REGEXEXTRACT(A155, ""Block Size\s=\s(\d+)\s*Bytes""))"),888832)</f>
        <v>888832</v>
      </c>
      <c r="D155" s="8">
        <f ca="1">IFERROR(__xludf.DUMMYFUNCTION("VALUE(REGEXEXTRACT(A155, ""Stride\s*=\s*(\d+)\s*Bytes""))"),4096)</f>
        <v>4096</v>
      </c>
      <c r="E155" s="8">
        <f ca="1">IFERROR(__xludf.DUMMYFUNCTION("VALUE(REGEXEXTRACT(A155, ""Time\s*=\s*([\d.]+)\s*s""))"),0.0636)</f>
        <v>6.3600000000000004E-2</v>
      </c>
      <c r="F155" s="9">
        <f ca="1">IFERROR(__xludf.DUMMYFUNCTION("VALUE(REGEXEXTRACT(A155, ""Throughput\s*=\s*([\d.]+)\s*MB/s""))"),1610062.75)</f>
        <v>1610062.75</v>
      </c>
    </row>
    <row r="156" spans="1:6" ht="13" x14ac:dyDescent="0.15">
      <c r="A156" s="4" t="s">
        <v>160</v>
      </c>
      <c r="B156" s="5" t="str">
        <f ca="1">IFERROR(__xludf.DUMMYFUNCTION("REGEXEXTRACT(A156, ""^(Deterministic Write|Random Write|Deterministic Read|Random Read)"")"),"Random Write")</f>
        <v>Random Write</v>
      </c>
      <c r="C156" s="5">
        <f ca="1">IFERROR(__xludf.DUMMYFUNCTION("VALUE(REGEXEXTRACT(A156, ""Block Size\s=\s(\d+)\s*Bytes""))"),888832)</f>
        <v>888832</v>
      </c>
      <c r="D156" s="5">
        <f ca="1">IFERROR(__xludf.DUMMYFUNCTION("VALUE(REGEXEXTRACT(A156, ""Stride\s*=\s*(\d+)\s*Bytes""))"),4096)</f>
        <v>4096</v>
      </c>
      <c r="E156" s="5">
        <f ca="1">IFERROR(__xludf.DUMMYFUNCTION("VALUE(REGEXEXTRACT(A156, ""Time\s*=\s*([\d.]+)\s*s""))"),0.062605)</f>
        <v>6.2604999999999994E-2</v>
      </c>
      <c r="F156" s="6">
        <f ca="1">IFERROR(__xludf.DUMMYFUNCTION("VALUE(REGEXEXTRACT(A156, ""Throughput\s*=\s*([\d.]+)\s*MB/s""))"),1635652.125)</f>
        <v>1635652.125</v>
      </c>
    </row>
    <row r="157" spans="1:6" ht="13" x14ac:dyDescent="0.15">
      <c r="A157" s="7" t="s">
        <v>161</v>
      </c>
      <c r="B157" s="8" t="str">
        <f ca="1">IFERROR(__xludf.DUMMYFUNCTION("REGEXEXTRACT(A157, ""^(Deterministic Write|Random Write|Deterministic Read|Random Read)"")"),"Random Write")</f>
        <v>Random Write</v>
      </c>
      <c r="C157" s="8">
        <f ca="1">IFERROR(__xludf.DUMMYFUNCTION("VALUE(REGEXEXTRACT(A157, ""Block Size\s=\s(\d+)\s*Bytes""))"),1048576)</f>
        <v>1048576</v>
      </c>
      <c r="D157" s="8">
        <f ca="1">IFERROR(__xludf.DUMMYFUNCTION("VALUE(REGEXEXTRACT(A157, ""Stride\s*=\s*(\d+)\s*Bytes""))"),4096)</f>
        <v>4096</v>
      </c>
      <c r="E157" s="8">
        <f ca="1">IFERROR(__xludf.DUMMYFUNCTION("VALUE(REGEXEXTRACT(A157, ""Time\s*=\s*([\d.]+)\s*s""))"),0.067352)</f>
        <v>6.7351999999999995E-2</v>
      </c>
      <c r="F157" s="9">
        <f ca="1">IFERROR(__xludf.DUMMYFUNCTION("VALUE(REGEXEXTRACT(A157, ""Throughput\s*=\s*([\d.]+)\s*MB/s""))"),1520370.625)</f>
        <v>1520370.625</v>
      </c>
    </row>
    <row r="158" spans="1:6" ht="13" x14ac:dyDescent="0.15">
      <c r="A158" s="4" t="s">
        <v>162</v>
      </c>
      <c r="B158" s="5" t="str">
        <f ca="1">IFERROR(__xludf.DUMMYFUNCTION("REGEXEXTRACT(A158, ""^(Deterministic Write|Random Write|Deterministic Read|Random Read)"")"),"Random Write")</f>
        <v>Random Write</v>
      </c>
      <c r="C158" s="5">
        <f ca="1">IFERROR(__xludf.DUMMYFUNCTION("VALUE(REGEXEXTRACT(A158, ""Block Size\s=\s(\d+)\s*Bytes""))"),1048576)</f>
        <v>1048576</v>
      </c>
      <c r="D158" s="5">
        <f ca="1">IFERROR(__xludf.DUMMYFUNCTION("VALUE(REGEXEXTRACT(A158, ""Stride\s*=\s*(\d+)\s*Bytes""))"),4096)</f>
        <v>4096</v>
      </c>
      <c r="E158" s="5">
        <f ca="1">IFERROR(__xludf.DUMMYFUNCTION("VALUE(REGEXEXTRACT(A158, ""Time\s*=\s*([\d.]+)\s*s""))"),0.070014)</f>
        <v>7.0014000000000007E-2</v>
      </c>
      <c r="F158" s="6">
        <f ca="1">IFERROR(__xludf.DUMMYFUNCTION("VALUE(REGEXEXTRACT(A158, ""Throughput\s*=\s*([\d.]+)\s*MB/s""))"),1462564.625)</f>
        <v>1462564.625</v>
      </c>
    </row>
    <row r="159" spans="1:6" ht="13" x14ac:dyDescent="0.15">
      <c r="A159" s="7" t="s">
        <v>163</v>
      </c>
      <c r="B159" s="8" t="str">
        <f ca="1">IFERROR(__xludf.DUMMYFUNCTION("REGEXEXTRACT(A159, ""^(Deterministic Write|Random Write|Deterministic Read|Random Read)"")"),"Random Write")</f>
        <v>Random Write</v>
      </c>
      <c r="C159" s="8">
        <f ca="1">IFERROR(__xludf.DUMMYFUNCTION("VALUE(REGEXEXTRACT(A159, ""Block Size\s=\s(\d+)\s*Bytes""))"),1048576)</f>
        <v>1048576</v>
      </c>
      <c r="D159" s="8">
        <f ca="1">IFERROR(__xludf.DUMMYFUNCTION("VALUE(REGEXEXTRACT(A159, ""Stride\s*=\s*(\d+)\s*Bytes""))"),4096)</f>
        <v>4096</v>
      </c>
      <c r="E159" s="8">
        <f ca="1">IFERROR(__xludf.DUMMYFUNCTION("VALUE(REGEXEXTRACT(A159, ""Time\s*=\s*([\d.]+)\s*s""))"),0.145888)</f>
        <v>0.14588799999999999</v>
      </c>
      <c r="F159" s="9">
        <f ca="1">IFERROR(__xludf.DUMMYFUNCTION("VALUE(REGEXEXTRACT(A159, ""Throughput\s*=\s*([\d.]+)\s*MB/s""))"),701908.3125)</f>
        <v>701908.3125</v>
      </c>
    </row>
    <row r="160" spans="1:6" ht="13" x14ac:dyDescent="0.15">
      <c r="A160" s="4" t="s">
        <v>164</v>
      </c>
      <c r="B160" s="5" t="str">
        <f ca="1">IFERROR(__xludf.DUMMYFUNCTION("REGEXEXTRACT(A160, ""^(Deterministic Write|Random Write|Deterministic Read|Random Read)"")"),"Random Write")</f>
        <v>Random Write</v>
      </c>
      <c r="C160" s="5">
        <f ca="1">IFERROR(__xludf.DUMMYFUNCTION("VALUE(REGEXEXTRACT(A160, ""Block Size\s=\s(\d+)\s*Bytes""))"),1048576)</f>
        <v>1048576</v>
      </c>
      <c r="D160" s="5">
        <f ca="1">IFERROR(__xludf.DUMMYFUNCTION("VALUE(REGEXEXTRACT(A160, ""Stride\s*=\s*(\d+)\s*Bytes""))"),4096)</f>
        <v>4096</v>
      </c>
      <c r="E160" s="5">
        <f ca="1">IFERROR(__xludf.DUMMYFUNCTION("VALUE(REGEXEXTRACT(A160, ""Time\s*=\s*([\d.]+)\s*s""))"),0.120553)</f>
        <v>0.12055299999999999</v>
      </c>
      <c r="F160" s="6">
        <f ca="1">IFERROR(__xludf.DUMMYFUNCTION("VALUE(REGEXEXTRACT(A160, ""Throughput\s*=\s*([\d.]+)\s*MB/s""))"),849418.9375)</f>
        <v>849418.9375</v>
      </c>
    </row>
    <row r="161" spans="1:6" ht="13" x14ac:dyDescent="0.15">
      <c r="A161" s="7" t="s">
        <v>165</v>
      </c>
      <c r="B161" s="8" t="str">
        <f ca="1">IFERROR(__xludf.DUMMYFUNCTION("REGEXEXTRACT(A161, ""^(Deterministic Write|Random Write|Deterministic Read|Random Read)"")"),"Random Write")</f>
        <v>Random Write</v>
      </c>
      <c r="C161" s="8">
        <f ca="1">IFERROR(__xludf.DUMMYFUNCTION("VALUE(REGEXEXTRACT(A161, ""Block Size\s=\s(\d+)\s*Bytes""))"),1048576)</f>
        <v>1048576</v>
      </c>
      <c r="D161" s="8">
        <f ca="1">IFERROR(__xludf.DUMMYFUNCTION("VALUE(REGEXEXTRACT(A161, ""Stride\s*=\s*(\d+)\s*Bytes""))"),4096)</f>
        <v>4096</v>
      </c>
      <c r="E161" s="8">
        <f ca="1">IFERROR(__xludf.DUMMYFUNCTION("VALUE(REGEXEXTRACT(A161, ""Time\s*=\s*([\d.]+)\s*s""))"),0.064805)</f>
        <v>6.4805000000000001E-2</v>
      </c>
      <c r="F161" s="9">
        <f ca="1">IFERROR(__xludf.DUMMYFUNCTION("VALUE(REGEXEXTRACT(A161, ""Throughput\s*=\s*([\d.]+)\s*MB/s""))"),1580125)</f>
        <v>1580125</v>
      </c>
    </row>
    <row r="162" spans="1:6" ht="13" x14ac:dyDescent="0.15">
      <c r="A162" s="4" t="s">
        <v>166</v>
      </c>
      <c r="B162" s="5" t="str">
        <f ca="1">IFERROR(__xludf.DUMMYFUNCTION("REGEXEXTRACT(A162, ""^(Deterministic Write|Random Write|Deterministic Read|Random Read)"")"),"Deterministic Read")</f>
        <v>Deterministic Read</v>
      </c>
      <c r="C162" s="5">
        <f ca="1">IFERROR(__xludf.DUMMYFUNCTION("VALUE(REGEXEXTRACT(A162, ""Block Size\s=\s(\d+)\s*Bytes""))"),4096)</f>
        <v>4096</v>
      </c>
      <c r="D162" s="5">
        <f ca="1">IFERROR(__xludf.DUMMYFUNCTION("VALUE(REGEXEXTRACT(A162, ""Stride\s*=\s*(\d+)\s*Bytes""))"),4096)</f>
        <v>4096</v>
      </c>
      <c r="E162" s="5">
        <f ca="1">IFERROR(__xludf.DUMMYFUNCTION("VALUE(REGEXEXTRACT(A162, ""Time\s*=\s*([\d.]+)\s*s""))"),0.717779)</f>
        <v>0.71777899999999994</v>
      </c>
      <c r="F162" s="6">
        <f ca="1">IFERROR(__xludf.DUMMYFUNCTION("VALUE(REGEXEXTRACT(A162, ""Throughput\s*=\s*([\d.]+)\s*MB/s""))"),142662.296875)</f>
        <v>142662.296875</v>
      </c>
    </row>
    <row r="163" spans="1:6" ht="13" x14ac:dyDescent="0.15">
      <c r="A163" s="7" t="s">
        <v>167</v>
      </c>
      <c r="B163" s="8" t="str">
        <f ca="1">IFERROR(__xludf.DUMMYFUNCTION("REGEXEXTRACT(A163, ""^(Deterministic Write|Random Write|Deterministic Read|Random Read)"")"),"Deterministic Read")</f>
        <v>Deterministic Read</v>
      </c>
      <c r="C163" s="8">
        <f ca="1">IFERROR(__xludf.DUMMYFUNCTION("VALUE(REGEXEXTRACT(A163, ""Block Size\s=\s(\d+)\s*Bytes""))"),4096)</f>
        <v>4096</v>
      </c>
      <c r="D163" s="8">
        <f ca="1">IFERROR(__xludf.DUMMYFUNCTION("VALUE(REGEXEXTRACT(A163, ""Stride\s*=\s*(\d+)\s*Bytes""))"),4096)</f>
        <v>4096</v>
      </c>
      <c r="E163" s="8">
        <f ca="1">IFERROR(__xludf.DUMMYFUNCTION("VALUE(REGEXEXTRACT(A163, ""Time\s*=\s*([\d.]+)\s*s""))"),0.662455)</f>
        <v>0.66245500000000002</v>
      </c>
      <c r="F163" s="9">
        <f ca="1">IFERROR(__xludf.DUMMYFUNCTION("VALUE(REGEXEXTRACT(A163, ""Throughput\s*=\s*([\d.]+)\s*MB/s""))"),154576.53125)</f>
        <v>154576.53125</v>
      </c>
    </row>
    <row r="164" spans="1:6" ht="13" x14ac:dyDescent="0.15">
      <c r="A164" s="4" t="s">
        <v>168</v>
      </c>
      <c r="B164" s="5" t="str">
        <f ca="1">IFERROR(__xludf.DUMMYFUNCTION("REGEXEXTRACT(A164, ""^(Deterministic Write|Random Write|Deterministic Read|Random Read)"")"),"Deterministic Read")</f>
        <v>Deterministic Read</v>
      </c>
      <c r="C164" s="5">
        <f ca="1">IFERROR(__xludf.DUMMYFUNCTION("VALUE(REGEXEXTRACT(A164, ""Block Size\s=\s(\d+)\s*Bytes""))"),4096)</f>
        <v>4096</v>
      </c>
      <c r="D164" s="5">
        <f ca="1">IFERROR(__xludf.DUMMYFUNCTION("VALUE(REGEXEXTRACT(A164, ""Stride\s*=\s*(\d+)\s*Bytes""))"),4096)</f>
        <v>4096</v>
      </c>
      <c r="E164" s="5">
        <f ca="1">IFERROR(__xludf.DUMMYFUNCTION("VALUE(REGEXEXTRACT(A164, ""Time\s*=\s*([\d.]+)\s*s""))"),0.588865)</f>
        <v>0.58886499999999997</v>
      </c>
      <c r="F164" s="6">
        <f ca="1">IFERROR(__xludf.DUMMYFUNCTION("VALUE(REGEXEXTRACT(A164, ""Throughput\s*=\s*([\d.]+)\s*MB/s""))"),173893.859375)</f>
        <v>173893.859375</v>
      </c>
    </row>
    <row r="165" spans="1:6" ht="13" x14ac:dyDescent="0.15">
      <c r="A165" s="7" t="s">
        <v>169</v>
      </c>
      <c r="B165" s="8" t="str">
        <f ca="1">IFERROR(__xludf.DUMMYFUNCTION("REGEXEXTRACT(A165, ""^(Deterministic Write|Random Write|Deterministic Read|Random Read)"")"),"Deterministic Read")</f>
        <v>Deterministic Read</v>
      </c>
      <c r="C165" s="8">
        <f ca="1">IFERROR(__xludf.DUMMYFUNCTION("VALUE(REGEXEXTRACT(A165, ""Block Size\s=\s(\d+)\s*Bytes""))"),4096)</f>
        <v>4096</v>
      </c>
      <c r="D165" s="8">
        <f ca="1">IFERROR(__xludf.DUMMYFUNCTION("VALUE(REGEXEXTRACT(A165, ""Stride\s*=\s*(\d+)\s*Bytes""))"),4096)</f>
        <v>4096</v>
      </c>
      <c r="E165" s="8">
        <f ca="1">IFERROR(__xludf.DUMMYFUNCTION("VALUE(REGEXEXTRACT(A165, ""Time\s*=\s*([\d.]+)\s*s""))"),0.580493)</f>
        <v>0.58049300000000004</v>
      </c>
      <c r="F165" s="9">
        <f ca="1">IFERROR(__xludf.DUMMYFUNCTION("VALUE(REGEXEXTRACT(A165, ""Throughput\s*=\s*([\d.]+)\s*MB/s""))"),176401.796875)</f>
        <v>176401.796875</v>
      </c>
    </row>
    <row r="166" spans="1:6" ht="13" x14ac:dyDescent="0.15">
      <c r="A166" s="4" t="s">
        <v>170</v>
      </c>
      <c r="B166" s="5" t="str">
        <f ca="1">IFERROR(__xludf.DUMMYFUNCTION("REGEXEXTRACT(A166, ""^(Deterministic Write|Random Write|Deterministic Read|Random Read)"")"),"Deterministic Read")</f>
        <v>Deterministic Read</v>
      </c>
      <c r="C166" s="5">
        <f ca="1">IFERROR(__xludf.DUMMYFUNCTION("VALUE(REGEXEXTRACT(A166, ""Block Size\s=\s(\d+)\s*Bytes""))"),4096)</f>
        <v>4096</v>
      </c>
      <c r="D166" s="5">
        <f ca="1">IFERROR(__xludf.DUMMYFUNCTION("VALUE(REGEXEXTRACT(A166, ""Stride\s*=\s*(\d+)\s*Bytes""))"),4096)</f>
        <v>4096</v>
      </c>
      <c r="E166" s="5">
        <f ca="1">IFERROR(__xludf.DUMMYFUNCTION("VALUE(REGEXEXTRACT(A166, ""Time\s*=\s*([\d.]+)\s*s""))"),0.592726)</f>
        <v>0.59272599999999998</v>
      </c>
      <c r="F166" s="6">
        <f ca="1">IFERROR(__xludf.DUMMYFUNCTION("VALUE(REGEXEXTRACT(A166, ""Throughput\s*=\s*([\d.]+)\s*MB/s""))"),172761.109375)</f>
        <v>172761.109375</v>
      </c>
    </row>
    <row r="167" spans="1:6" ht="13" x14ac:dyDescent="0.15">
      <c r="A167" s="7" t="s">
        <v>171</v>
      </c>
      <c r="B167" s="8" t="str">
        <f ca="1">IFERROR(__xludf.DUMMYFUNCTION("REGEXEXTRACT(A167, ""^(Deterministic Write|Random Write|Deterministic Read|Random Read)"")"),"Deterministic Read")</f>
        <v>Deterministic Read</v>
      </c>
      <c r="C167" s="8">
        <f ca="1">IFERROR(__xludf.DUMMYFUNCTION("VALUE(REGEXEXTRACT(A167, ""Block Size\s=\s(\d+)\s*Bytes""))"),151552)</f>
        <v>151552</v>
      </c>
      <c r="D167" s="8">
        <f ca="1">IFERROR(__xludf.DUMMYFUNCTION("VALUE(REGEXEXTRACT(A167, ""Stride\s*=\s*(\d+)\s*Bytes""))"),4096)</f>
        <v>4096</v>
      </c>
      <c r="E167" s="8">
        <f ca="1">IFERROR(__xludf.DUMMYFUNCTION("VALUE(REGEXEXTRACT(A167, ""Time\s*=\s*([\d.]+)\s*s""))"),0.042047)</f>
        <v>4.2047000000000001E-2</v>
      </c>
      <c r="F167" s="9">
        <f ca="1">IFERROR(__xludf.DUMMYFUNCTION("VALUE(REGEXEXTRACT(A167, ""Throughput\s*=\s*([\d.]+)\s*MB/s""))"),2435369.75)</f>
        <v>2435369.75</v>
      </c>
    </row>
    <row r="168" spans="1:6" ht="13" x14ac:dyDescent="0.15">
      <c r="A168" s="4" t="s">
        <v>172</v>
      </c>
      <c r="B168" s="5" t="str">
        <f ca="1">IFERROR(__xludf.DUMMYFUNCTION("REGEXEXTRACT(A168, ""^(Deterministic Write|Random Write|Deterministic Read|Random Read)"")"),"Deterministic Read")</f>
        <v>Deterministic Read</v>
      </c>
      <c r="C168" s="5">
        <f ca="1">IFERROR(__xludf.DUMMYFUNCTION("VALUE(REGEXEXTRACT(A168, ""Block Size\s=\s(\d+)\s*Bytes""))"),151552)</f>
        <v>151552</v>
      </c>
      <c r="D168" s="5">
        <f ca="1">IFERROR(__xludf.DUMMYFUNCTION("VALUE(REGEXEXTRACT(A168, ""Stride\s*=\s*(\d+)\s*Bytes""))"),4096)</f>
        <v>4096</v>
      </c>
      <c r="E168" s="5">
        <f ca="1">IFERROR(__xludf.DUMMYFUNCTION("VALUE(REGEXEXTRACT(A168, ""Time\s*=\s*([\d.]+)\s*s""))"),0.041289)</f>
        <v>4.1288999999999999E-2</v>
      </c>
      <c r="F168" s="6">
        <f ca="1">IFERROR(__xludf.DUMMYFUNCTION("VALUE(REGEXEXTRACT(A168, ""Throughput\s*=\s*([\d.]+)\s*MB/s""))"),2480079.25)</f>
        <v>2480079.25</v>
      </c>
    </row>
    <row r="169" spans="1:6" ht="13" x14ac:dyDescent="0.15">
      <c r="A169" s="7" t="s">
        <v>173</v>
      </c>
      <c r="B169" s="8" t="str">
        <f ca="1">IFERROR(__xludf.DUMMYFUNCTION("REGEXEXTRACT(A169, ""^(Deterministic Write|Random Write|Deterministic Read|Random Read)"")"),"Deterministic Read")</f>
        <v>Deterministic Read</v>
      </c>
      <c r="C169" s="8">
        <f ca="1">IFERROR(__xludf.DUMMYFUNCTION("VALUE(REGEXEXTRACT(A169, ""Block Size\s=\s(\d+)\s*Bytes""))"),151552)</f>
        <v>151552</v>
      </c>
      <c r="D169" s="8">
        <f ca="1">IFERROR(__xludf.DUMMYFUNCTION("VALUE(REGEXEXTRACT(A169, ""Stride\s*=\s*(\d+)\s*Bytes""))"),4096)</f>
        <v>4096</v>
      </c>
      <c r="E169" s="8">
        <f ca="1">IFERROR(__xludf.DUMMYFUNCTION("VALUE(REGEXEXTRACT(A169, ""Time\s*=\s*([\d.]+)\s*s""))"),0.041616)</f>
        <v>4.1616E-2</v>
      </c>
      <c r="F169" s="9">
        <f ca="1">IFERROR(__xludf.DUMMYFUNCTION("VALUE(REGEXEXTRACT(A169, ""Throughput\s*=\s*([\d.]+)\s*MB/s""))"),2460592)</f>
        <v>2460592</v>
      </c>
    </row>
    <row r="170" spans="1:6" ht="13" x14ac:dyDescent="0.15">
      <c r="A170" s="4" t="s">
        <v>174</v>
      </c>
      <c r="B170" s="5" t="str">
        <f ca="1">IFERROR(__xludf.DUMMYFUNCTION("REGEXEXTRACT(A170, ""^(Deterministic Write|Random Write|Deterministic Read|Random Read)"")"),"Deterministic Read")</f>
        <v>Deterministic Read</v>
      </c>
      <c r="C170" s="5">
        <f ca="1">IFERROR(__xludf.DUMMYFUNCTION("VALUE(REGEXEXTRACT(A170, ""Block Size\s=\s(\d+)\s*Bytes""))"),151552)</f>
        <v>151552</v>
      </c>
      <c r="D170" s="5">
        <f ca="1">IFERROR(__xludf.DUMMYFUNCTION("VALUE(REGEXEXTRACT(A170, ""Stride\s*=\s*(\d+)\s*Bytes""))"),4096)</f>
        <v>4096</v>
      </c>
      <c r="E170" s="5">
        <f ca="1">IFERROR(__xludf.DUMMYFUNCTION("VALUE(REGEXEXTRACT(A170, ""Time\s*=\s*([\d.]+)\s*s""))"),0.041449)</f>
        <v>4.1449E-2</v>
      </c>
      <c r="F170" s="6">
        <f ca="1">IFERROR(__xludf.DUMMYFUNCTION("VALUE(REGEXEXTRACT(A170, ""Throughput\s*=\s*([\d.]+)\s*MB/s""))"),2470506)</f>
        <v>2470506</v>
      </c>
    </row>
    <row r="171" spans="1:6" ht="13" x14ac:dyDescent="0.15">
      <c r="A171" s="7" t="s">
        <v>175</v>
      </c>
      <c r="B171" s="8" t="str">
        <f ca="1">IFERROR(__xludf.DUMMYFUNCTION("REGEXEXTRACT(A171, ""^(Deterministic Write|Random Write|Deterministic Read|Random Read)"")"),"Deterministic Read")</f>
        <v>Deterministic Read</v>
      </c>
      <c r="C171" s="8">
        <f ca="1">IFERROR(__xludf.DUMMYFUNCTION("VALUE(REGEXEXTRACT(A171, ""Block Size\s=\s(\d+)\s*Bytes""))"),151552)</f>
        <v>151552</v>
      </c>
      <c r="D171" s="8">
        <f ca="1">IFERROR(__xludf.DUMMYFUNCTION("VALUE(REGEXEXTRACT(A171, ""Stride\s*=\s*(\d+)\s*Bytes""))"),4096)</f>
        <v>4096</v>
      </c>
      <c r="E171" s="8">
        <f ca="1">IFERROR(__xludf.DUMMYFUNCTION("VALUE(REGEXEXTRACT(A171, ""Time\s*=\s*([\d.]+)\s*s""))"),0.041266)</f>
        <v>4.1265999999999997E-2</v>
      </c>
      <c r="F171" s="9">
        <f ca="1">IFERROR(__xludf.DUMMYFUNCTION("VALUE(REGEXEXTRACT(A171, ""Throughput\s*=\s*([\d.]+)\s*MB/s""))"),2481461.75)</f>
        <v>2481461.75</v>
      </c>
    </row>
    <row r="172" spans="1:6" ht="13" x14ac:dyDescent="0.15">
      <c r="A172" s="4" t="s">
        <v>176</v>
      </c>
      <c r="B172" s="5" t="str">
        <f ca="1">IFERROR(__xludf.DUMMYFUNCTION("REGEXEXTRACT(A172, ""^(Deterministic Write|Random Write|Deterministic Read|Random Read)"")"),"Deterministic Read")</f>
        <v>Deterministic Read</v>
      </c>
      <c r="C172" s="5">
        <f ca="1">IFERROR(__xludf.DUMMYFUNCTION("VALUE(REGEXEXTRACT(A172, ""Block Size\s=\s(\d+)\s*Bytes""))"),299008)</f>
        <v>299008</v>
      </c>
      <c r="D172" s="5">
        <f ca="1">IFERROR(__xludf.DUMMYFUNCTION("VALUE(REGEXEXTRACT(A172, ""Stride\s*=\s*(\d+)\s*Bytes""))"),4096)</f>
        <v>4096</v>
      </c>
      <c r="E172" s="5">
        <f ca="1">IFERROR(__xludf.DUMMYFUNCTION("VALUE(REGEXEXTRACT(A172, ""Time\s*=\s*([\d.]+)\s*s""))"),0.030797)</f>
        <v>3.0797000000000001E-2</v>
      </c>
      <c r="F172" s="6">
        <f ca="1">IFERROR(__xludf.DUMMYFUNCTION("VALUE(REGEXEXTRACT(A172, ""Throughput\s*=\s*([\d.]+)\s*MB/s""))"),3324999.25)</f>
        <v>3324999.25</v>
      </c>
    </row>
    <row r="173" spans="1:6" ht="13" x14ac:dyDescent="0.15">
      <c r="A173" s="7" t="s">
        <v>177</v>
      </c>
      <c r="B173" s="8" t="str">
        <f ca="1">IFERROR(__xludf.DUMMYFUNCTION("REGEXEXTRACT(A173, ""^(Deterministic Write|Random Write|Deterministic Read|Random Read)"")"),"Deterministic Read")</f>
        <v>Deterministic Read</v>
      </c>
      <c r="C173" s="8">
        <f ca="1">IFERROR(__xludf.DUMMYFUNCTION("VALUE(REGEXEXTRACT(A173, ""Block Size\s=\s(\d+)\s*Bytes""))"),299008)</f>
        <v>299008</v>
      </c>
      <c r="D173" s="8">
        <f ca="1">IFERROR(__xludf.DUMMYFUNCTION("VALUE(REGEXEXTRACT(A173, ""Stride\s*=\s*(\d+)\s*Bytes""))"),4096)</f>
        <v>4096</v>
      </c>
      <c r="E173" s="8">
        <f ca="1">IFERROR(__xludf.DUMMYFUNCTION("VALUE(REGEXEXTRACT(A173, ""Time\s*=\s*([\d.]+)\s*s""))"),0.034604)</f>
        <v>3.4604000000000003E-2</v>
      </c>
      <c r="F173" s="9">
        <f ca="1">IFERROR(__xludf.DUMMYFUNCTION("VALUE(REGEXEXTRACT(A173, ""Throughput\s*=\s*([\d.]+)\s*MB/s""))"),2959195.25)</f>
        <v>2959195.25</v>
      </c>
    </row>
    <row r="174" spans="1:6" ht="13" x14ac:dyDescent="0.15">
      <c r="A174" s="4" t="s">
        <v>178</v>
      </c>
      <c r="B174" s="5" t="str">
        <f ca="1">IFERROR(__xludf.DUMMYFUNCTION("REGEXEXTRACT(A174, ""^(Deterministic Write|Random Write|Deterministic Read|Random Read)"")"),"Deterministic Read")</f>
        <v>Deterministic Read</v>
      </c>
      <c r="C174" s="5">
        <f ca="1">IFERROR(__xludf.DUMMYFUNCTION("VALUE(REGEXEXTRACT(A174, ""Block Size\s=\s(\d+)\s*Bytes""))"),299008)</f>
        <v>299008</v>
      </c>
      <c r="D174" s="5">
        <f ca="1">IFERROR(__xludf.DUMMYFUNCTION("VALUE(REGEXEXTRACT(A174, ""Stride\s*=\s*(\d+)\s*Bytes""))"),4096)</f>
        <v>4096</v>
      </c>
      <c r="E174" s="5">
        <f ca="1">IFERROR(__xludf.DUMMYFUNCTION("VALUE(REGEXEXTRACT(A174, ""Time\s*=\s*([\d.]+)\s*s""))"),0.036893)</f>
        <v>3.6893000000000002E-2</v>
      </c>
      <c r="F174" s="6">
        <f ca="1">IFERROR(__xludf.DUMMYFUNCTION("VALUE(REGEXEXTRACT(A174, ""Throughput\s*=\s*([\d.]+)\s*MB/s""))"),2775594.25)</f>
        <v>2775594.25</v>
      </c>
    </row>
    <row r="175" spans="1:6" ht="13" x14ac:dyDescent="0.15">
      <c r="A175" s="7" t="s">
        <v>179</v>
      </c>
      <c r="B175" s="8" t="str">
        <f ca="1">IFERROR(__xludf.DUMMYFUNCTION("REGEXEXTRACT(A175, ""^(Deterministic Write|Random Write|Deterministic Read|Random Read)"")"),"Deterministic Read")</f>
        <v>Deterministic Read</v>
      </c>
      <c r="C175" s="8">
        <f ca="1">IFERROR(__xludf.DUMMYFUNCTION("VALUE(REGEXEXTRACT(A175, ""Block Size\s=\s(\d+)\s*Bytes""))"),299008)</f>
        <v>299008</v>
      </c>
      <c r="D175" s="8">
        <f ca="1">IFERROR(__xludf.DUMMYFUNCTION("VALUE(REGEXEXTRACT(A175, ""Stride\s*=\s*(\d+)\s*Bytes""))"),4096)</f>
        <v>4096</v>
      </c>
      <c r="E175" s="8">
        <f ca="1">IFERROR(__xludf.DUMMYFUNCTION("VALUE(REGEXEXTRACT(A175, ""Time\s*=\s*([\d.]+)\s*s""))"),0.057357)</f>
        <v>5.7356999999999998E-2</v>
      </c>
      <c r="F175" s="9">
        <f ca="1">IFERROR(__xludf.DUMMYFUNCTION("VALUE(REGEXEXTRACT(A175, ""Throughput\s*=\s*([\d.]+)\s*MB/s""))"),1785309.625)</f>
        <v>1785309.625</v>
      </c>
    </row>
    <row r="176" spans="1:6" ht="13" x14ac:dyDescent="0.15">
      <c r="A176" s="4" t="s">
        <v>180</v>
      </c>
      <c r="B176" s="5" t="str">
        <f ca="1">IFERROR(__xludf.DUMMYFUNCTION("REGEXEXTRACT(A176, ""^(Deterministic Write|Random Write|Deterministic Read|Random Read)"")"),"Deterministic Read")</f>
        <v>Deterministic Read</v>
      </c>
      <c r="C176" s="5">
        <f ca="1">IFERROR(__xludf.DUMMYFUNCTION("VALUE(REGEXEXTRACT(A176, ""Block Size\s=\s(\d+)\s*Bytes""))"),299008)</f>
        <v>299008</v>
      </c>
      <c r="D176" s="5">
        <f ca="1">IFERROR(__xludf.DUMMYFUNCTION("VALUE(REGEXEXTRACT(A176, ""Stride\s*=\s*(\d+)\s*Bytes""))"),4096)</f>
        <v>4096</v>
      </c>
      <c r="E176" s="5">
        <f ca="1">IFERROR(__xludf.DUMMYFUNCTION("VALUE(REGEXEXTRACT(A176, ""Time\s*=\s*([\d.]+)\s*s""))"),0.068237)</f>
        <v>6.8237000000000006E-2</v>
      </c>
      <c r="F176" s="6">
        <f ca="1">IFERROR(__xludf.DUMMYFUNCTION("VALUE(REGEXEXTRACT(A176, ""Throughput\s*=\s*([\d.]+)\s*MB/s""))"),1500652.125)</f>
        <v>1500652.125</v>
      </c>
    </row>
    <row r="177" spans="1:6" ht="13" x14ac:dyDescent="0.15">
      <c r="A177" s="7" t="s">
        <v>181</v>
      </c>
      <c r="B177" s="8" t="str">
        <f ca="1">IFERROR(__xludf.DUMMYFUNCTION("REGEXEXTRACT(A177, ""^(Deterministic Write|Random Write|Deterministic Read|Random Read)"")"),"Deterministic Read")</f>
        <v>Deterministic Read</v>
      </c>
      <c r="C177" s="8">
        <f ca="1">IFERROR(__xludf.DUMMYFUNCTION("VALUE(REGEXEXTRACT(A177, ""Block Size\s=\s(\d+)\s*Bytes""))"),446464)</f>
        <v>446464</v>
      </c>
      <c r="D177" s="8">
        <f ca="1">IFERROR(__xludf.DUMMYFUNCTION("VALUE(REGEXEXTRACT(A177, ""Stride\s*=\s*(\d+)\s*Bytes""))"),4096)</f>
        <v>4096</v>
      </c>
      <c r="E177" s="8">
        <f ca="1">IFERROR(__xludf.DUMMYFUNCTION("VALUE(REGEXEXTRACT(A177, ""Time\s*=\s*([\d.]+)\s*s""))"),0.030393)</f>
        <v>3.0393E-2</v>
      </c>
      <c r="F177" s="9">
        <f ca="1">IFERROR(__xludf.DUMMYFUNCTION("VALUE(REGEXEXTRACT(A177, ""Throughput\s*=\s*([\d.]+)\s*MB/s""))"),3369196.75)</f>
        <v>3369196.75</v>
      </c>
    </row>
    <row r="178" spans="1:6" ht="13" x14ac:dyDescent="0.15">
      <c r="A178" s="4" t="s">
        <v>182</v>
      </c>
      <c r="B178" s="5" t="str">
        <f ca="1">IFERROR(__xludf.DUMMYFUNCTION("REGEXEXTRACT(A178, ""^(Deterministic Write|Random Write|Deterministic Read|Random Read)"")"),"Deterministic Read")</f>
        <v>Deterministic Read</v>
      </c>
      <c r="C178" s="5">
        <f ca="1">IFERROR(__xludf.DUMMYFUNCTION("VALUE(REGEXEXTRACT(A178, ""Block Size\s=\s(\d+)\s*Bytes""))"),446464)</f>
        <v>446464</v>
      </c>
      <c r="D178" s="5">
        <f ca="1">IFERROR(__xludf.DUMMYFUNCTION("VALUE(REGEXEXTRACT(A178, ""Stride\s*=\s*(\d+)\s*Bytes""))"),4096)</f>
        <v>4096</v>
      </c>
      <c r="E178" s="5">
        <f ca="1">IFERROR(__xludf.DUMMYFUNCTION("VALUE(REGEXEXTRACT(A178, ""Time\s*=\s*([\d.]+)\s*s""))"),0.032012)</f>
        <v>3.2011999999999999E-2</v>
      </c>
      <c r="F178" s="6">
        <f ca="1">IFERROR(__xludf.DUMMYFUNCTION("VALUE(REGEXEXTRACT(A178, ""Throughput\s*=\s*([\d.]+)\s*MB/s""))"),3198800.5)</f>
        <v>3198800.5</v>
      </c>
    </row>
    <row r="179" spans="1:6" ht="13" x14ac:dyDescent="0.15">
      <c r="A179" s="7" t="s">
        <v>183</v>
      </c>
      <c r="B179" s="8" t="str">
        <f ca="1">IFERROR(__xludf.DUMMYFUNCTION("REGEXEXTRACT(A179, ""^(Deterministic Write|Random Write|Deterministic Read|Random Read)"")"),"Deterministic Read")</f>
        <v>Deterministic Read</v>
      </c>
      <c r="C179" s="8">
        <f ca="1">IFERROR(__xludf.DUMMYFUNCTION("VALUE(REGEXEXTRACT(A179, ""Block Size\s=\s(\d+)\s*Bytes""))"),446464)</f>
        <v>446464</v>
      </c>
      <c r="D179" s="8">
        <f ca="1">IFERROR(__xludf.DUMMYFUNCTION("VALUE(REGEXEXTRACT(A179, ""Stride\s*=\s*(\d+)\s*Bytes""))"),4096)</f>
        <v>4096</v>
      </c>
      <c r="E179" s="8">
        <f ca="1">IFERROR(__xludf.DUMMYFUNCTION("VALUE(REGEXEXTRACT(A179, ""Time\s*=\s*([\d.]+)\s*s""))"),0.031969)</f>
        <v>3.1968999999999997E-2</v>
      </c>
      <c r="F179" s="9">
        <f ca="1">IFERROR(__xludf.DUMMYFUNCTION("VALUE(REGEXEXTRACT(A179, ""Throughput\s*=\s*([\d.]+)\s*MB/s""))"),3203103)</f>
        <v>3203103</v>
      </c>
    </row>
    <row r="180" spans="1:6" ht="13" x14ac:dyDescent="0.15">
      <c r="A180" s="4" t="s">
        <v>184</v>
      </c>
      <c r="B180" s="5" t="str">
        <f ca="1">IFERROR(__xludf.DUMMYFUNCTION("REGEXEXTRACT(A180, ""^(Deterministic Write|Random Write|Deterministic Read|Random Read)"")"),"Deterministic Read")</f>
        <v>Deterministic Read</v>
      </c>
      <c r="C180" s="5">
        <f ca="1">IFERROR(__xludf.DUMMYFUNCTION("VALUE(REGEXEXTRACT(A180, ""Block Size\s=\s(\d+)\s*Bytes""))"),446464)</f>
        <v>446464</v>
      </c>
      <c r="D180" s="5">
        <f ca="1">IFERROR(__xludf.DUMMYFUNCTION("VALUE(REGEXEXTRACT(A180, ""Stride\s*=\s*(\d+)\s*Bytes""))"),4096)</f>
        <v>4096</v>
      </c>
      <c r="E180" s="5">
        <f ca="1">IFERROR(__xludf.DUMMYFUNCTION("VALUE(REGEXEXTRACT(A180, ""Time\s*=\s*([\d.]+)\s*s""))"),0.033059)</f>
        <v>3.3058999999999998E-2</v>
      </c>
      <c r="F180" s="6">
        <f ca="1">IFERROR(__xludf.DUMMYFUNCTION("VALUE(REGEXEXTRACT(A180, ""Throughput\s*=\s*([\d.]+)\s*MB/s""))"),3097492.25)</f>
        <v>3097492.25</v>
      </c>
    </row>
    <row r="181" spans="1:6" ht="13" x14ac:dyDescent="0.15">
      <c r="A181" s="7" t="s">
        <v>185</v>
      </c>
      <c r="B181" s="8" t="str">
        <f ca="1">IFERROR(__xludf.DUMMYFUNCTION("REGEXEXTRACT(A181, ""^(Deterministic Write|Random Write|Deterministic Read|Random Read)"")"),"Deterministic Read")</f>
        <v>Deterministic Read</v>
      </c>
      <c r="C181" s="8">
        <f ca="1">IFERROR(__xludf.DUMMYFUNCTION("VALUE(REGEXEXTRACT(A181, ""Block Size\s=\s(\d+)\s*Bytes""))"),446464)</f>
        <v>446464</v>
      </c>
      <c r="D181" s="8">
        <f ca="1">IFERROR(__xludf.DUMMYFUNCTION("VALUE(REGEXEXTRACT(A181, ""Stride\s*=\s*(\d+)\s*Bytes""))"),4096)</f>
        <v>4096</v>
      </c>
      <c r="E181" s="8">
        <f ca="1">IFERROR(__xludf.DUMMYFUNCTION("VALUE(REGEXEXTRACT(A181, ""Time\s*=\s*([\d.]+)\s*s""))"),0.032456)</f>
        <v>3.2455999999999999E-2</v>
      </c>
      <c r="F181" s="9">
        <f ca="1">IFERROR(__xludf.DUMMYFUNCTION("VALUE(REGEXEXTRACT(A181, ""Throughput\s*=\s*([\d.]+)\s*MB/s""))"),3155040.75)</f>
        <v>3155040.75</v>
      </c>
    </row>
    <row r="182" spans="1:6" ht="13" x14ac:dyDescent="0.15">
      <c r="A182" s="4" t="s">
        <v>186</v>
      </c>
      <c r="B182" s="5" t="str">
        <f ca="1">IFERROR(__xludf.DUMMYFUNCTION("REGEXEXTRACT(A182, ""^(Deterministic Write|Random Write|Deterministic Read|Random Read)"")"),"Deterministic Read")</f>
        <v>Deterministic Read</v>
      </c>
      <c r="C182" s="5">
        <f ca="1">IFERROR(__xludf.DUMMYFUNCTION("VALUE(REGEXEXTRACT(A182, ""Block Size\s=\s(\d+)\s*Bytes""))"),593920)</f>
        <v>593920</v>
      </c>
      <c r="D182" s="5">
        <f ca="1">IFERROR(__xludf.DUMMYFUNCTION("VALUE(REGEXEXTRACT(A182, ""Stride\s*=\s*(\d+)\s*Bytes""))"),4096)</f>
        <v>4096</v>
      </c>
      <c r="E182" s="5">
        <f ca="1">IFERROR(__xludf.DUMMYFUNCTION("VALUE(REGEXEXTRACT(A182, ""Time\s*=\s*([\d.]+)\s*s""))"),0.030491)</f>
        <v>3.0491000000000001E-2</v>
      </c>
      <c r="F182" s="6">
        <f ca="1">IFERROR(__xludf.DUMMYFUNCTION("VALUE(REGEXEXTRACT(A182, ""Throughput\s*=\s*([\d.]+)\s*MB/s""))"),3358368)</f>
        <v>3358368</v>
      </c>
    </row>
    <row r="183" spans="1:6" ht="13" x14ac:dyDescent="0.15">
      <c r="A183" s="7" t="s">
        <v>187</v>
      </c>
      <c r="B183" s="8" t="str">
        <f ca="1">IFERROR(__xludf.DUMMYFUNCTION("REGEXEXTRACT(A183, ""^(Deterministic Write|Random Write|Deterministic Read|Random Read)"")"),"Deterministic Read")</f>
        <v>Deterministic Read</v>
      </c>
      <c r="C183" s="8">
        <f ca="1">IFERROR(__xludf.DUMMYFUNCTION("VALUE(REGEXEXTRACT(A183, ""Block Size\s=\s(\d+)\s*Bytes""))"),593920)</f>
        <v>593920</v>
      </c>
      <c r="D183" s="8">
        <f ca="1">IFERROR(__xludf.DUMMYFUNCTION("VALUE(REGEXEXTRACT(A183, ""Stride\s*=\s*(\d+)\s*Bytes""))"),4096)</f>
        <v>4096</v>
      </c>
      <c r="E183" s="8">
        <f ca="1">IFERROR(__xludf.DUMMYFUNCTION("VALUE(REGEXEXTRACT(A183, ""Time\s*=\s*([\d.]+)\s*s""))"),0.033477)</f>
        <v>3.3477E-2</v>
      </c>
      <c r="F183" s="9">
        <f ca="1">IFERROR(__xludf.DUMMYFUNCTION("VALUE(REGEXEXTRACT(A183, ""Throughput\s*=\s*([\d.]+)\s*MB/s""))"),3058816.5)</f>
        <v>3058816.5</v>
      </c>
    </row>
    <row r="184" spans="1:6" ht="13" x14ac:dyDescent="0.15">
      <c r="A184" s="4" t="s">
        <v>188</v>
      </c>
      <c r="B184" s="5" t="str">
        <f ca="1">IFERROR(__xludf.DUMMYFUNCTION("REGEXEXTRACT(A184, ""^(Deterministic Write|Random Write|Deterministic Read|Random Read)"")"),"Deterministic Read")</f>
        <v>Deterministic Read</v>
      </c>
      <c r="C184" s="5">
        <f ca="1">IFERROR(__xludf.DUMMYFUNCTION("VALUE(REGEXEXTRACT(A184, ""Block Size\s=\s(\d+)\s*Bytes""))"),593920)</f>
        <v>593920</v>
      </c>
      <c r="D184" s="5">
        <f ca="1">IFERROR(__xludf.DUMMYFUNCTION("VALUE(REGEXEXTRACT(A184, ""Stride\s*=\s*(\d+)\s*Bytes""))"),4096)</f>
        <v>4096</v>
      </c>
      <c r="E184" s="5">
        <f ca="1">IFERROR(__xludf.DUMMYFUNCTION("VALUE(REGEXEXTRACT(A184, ""Time\s*=\s*([\d.]+)\s*s""))"),0.028818)</f>
        <v>2.8818E-2</v>
      </c>
      <c r="F184" s="6">
        <f ca="1">IFERROR(__xludf.DUMMYFUNCTION("VALUE(REGEXEXTRACT(A184, ""Throughput\s*=\s*([\d.]+)\s*MB/s""))"),3553334.75)</f>
        <v>3553334.75</v>
      </c>
    </row>
    <row r="185" spans="1:6" ht="13" x14ac:dyDescent="0.15">
      <c r="A185" s="7" t="s">
        <v>189</v>
      </c>
      <c r="B185" s="8" t="str">
        <f ca="1">IFERROR(__xludf.DUMMYFUNCTION("REGEXEXTRACT(A185, ""^(Deterministic Write|Random Write|Deterministic Read|Random Read)"")"),"Deterministic Read")</f>
        <v>Deterministic Read</v>
      </c>
      <c r="C185" s="8">
        <f ca="1">IFERROR(__xludf.DUMMYFUNCTION("VALUE(REGEXEXTRACT(A185, ""Block Size\s=\s(\d+)\s*Bytes""))"),593920)</f>
        <v>593920</v>
      </c>
      <c r="D185" s="8">
        <f ca="1">IFERROR(__xludf.DUMMYFUNCTION("VALUE(REGEXEXTRACT(A185, ""Stride\s*=\s*(\d+)\s*Bytes""))"),4096)</f>
        <v>4096</v>
      </c>
      <c r="E185" s="8">
        <f ca="1">IFERROR(__xludf.DUMMYFUNCTION("VALUE(REGEXEXTRACT(A185, ""Time\s*=\s*([\d.]+)\s*s""))"),0.030611)</f>
        <v>3.0610999999999999E-2</v>
      </c>
      <c r="F185" s="9">
        <f ca="1">IFERROR(__xludf.DUMMYFUNCTION("VALUE(REGEXEXTRACT(A185, ""Throughput\s*=\s*([\d.]+)\s*MB/s""))"),3345202.75)</f>
        <v>3345202.75</v>
      </c>
    </row>
    <row r="186" spans="1:6" ht="13" x14ac:dyDescent="0.15">
      <c r="A186" s="4" t="s">
        <v>190</v>
      </c>
      <c r="B186" s="5" t="str">
        <f ca="1">IFERROR(__xludf.DUMMYFUNCTION("REGEXEXTRACT(A186, ""^(Deterministic Write|Random Write|Deterministic Read|Random Read)"")"),"Deterministic Read")</f>
        <v>Deterministic Read</v>
      </c>
      <c r="C186" s="5">
        <f ca="1">IFERROR(__xludf.DUMMYFUNCTION("VALUE(REGEXEXTRACT(A186, ""Block Size\s=\s(\d+)\s*Bytes""))"),593920)</f>
        <v>593920</v>
      </c>
      <c r="D186" s="5">
        <f ca="1">IFERROR(__xludf.DUMMYFUNCTION("VALUE(REGEXEXTRACT(A186, ""Stride\s*=\s*(\d+)\s*Bytes""))"),4096)</f>
        <v>4096</v>
      </c>
      <c r="E186" s="5">
        <f ca="1">IFERROR(__xludf.DUMMYFUNCTION("VALUE(REGEXEXTRACT(A186, ""Time\s*=\s*([\d.]+)\s*s""))"),0.030699)</f>
        <v>3.0699000000000001E-2</v>
      </c>
      <c r="F186" s="6">
        <f ca="1">IFERROR(__xludf.DUMMYFUNCTION("VALUE(REGEXEXTRACT(A186, ""Throughput\s*=\s*([\d.]+)\s*MB/s""))"),3335613.5)</f>
        <v>3335613.5</v>
      </c>
    </row>
    <row r="187" spans="1:6" ht="13" x14ac:dyDescent="0.15">
      <c r="A187" s="7" t="s">
        <v>191</v>
      </c>
      <c r="B187" s="8" t="str">
        <f ca="1">IFERROR(__xludf.DUMMYFUNCTION("REGEXEXTRACT(A187, ""^(Deterministic Write|Random Write|Deterministic Read|Random Read)"")"),"Deterministic Read")</f>
        <v>Deterministic Read</v>
      </c>
      <c r="C187" s="8">
        <f ca="1">IFERROR(__xludf.DUMMYFUNCTION("VALUE(REGEXEXTRACT(A187, ""Block Size\s=\s(\d+)\s*Bytes""))"),741376)</f>
        <v>741376</v>
      </c>
      <c r="D187" s="8">
        <f ca="1">IFERROR(__xludf.DUMMYFUNCTION("VALUE(REGEXEXTRACT(A187, ""Stride\s*=\s*(\d+)\s*Bytes""))"),4096)</f>
        <v>4096</v>
      </c>
      <c r="E187" s="8">
        <f ca="1">IFERROR(__xludf.DUMMYFUNCTION("VALUE(REGEXEXTRACT(A187, ""Time\s*=\s*([\d.]+)\s*s""))"),0.030835)</f>
        <v>3.0835000000000001E-2</v>
      </c>
      <c r="F187" s="9">
        <f ca="1">IFERROR(__xludf.DUMMYFUNCTION("VALUE(REGEXEXTRACT(A187, ""Throughput\s*=\s*([\d.]+)\s*MB/s""))"),3320901.5)</f>
        <v>3320901.5</v>
      </c>
    </row>
    <row r="188" spans="1:6" ht="13" x14ac:dyDescent="0.15">
      <c r="A188" s="4" t="s">
        <v>192</v>
      </c>
      <c r="B188" s="5" t="str">
        <f ca="1">IFERROR(__xludf.DUMMYFUNCTION("REGEXEXTRACT(A188, ""^(Deterministic Write|Random Write|Deterministic Read|Random Read)"")"),"Deterministic Read")</f>
        <v>Deterministic Read</v>
      </c>
      <c r="C188" s="5">
        <f ca="1">IFERROR(__xludf.DUMMYFUNCTION("VALUE(REGEXEXTRACT(A188, ""Block Size\s=\s(\d+)\s*Bytes""))"),741376)</f>
        <v>741376</v>
      </c>
      <c r="D188" s="5">
        <f ca="1">IFERROR(__xludf.DUMMYFUNCTION("VALUE(REGEXEXTRACT(A188, ""Stride\s*=\s*(\d+)\s*Bytes""))"),4096)</f>
        <v>4096</v>
      </c>
      <c r="E188" s="5">
        <f ca="1">IFERROR(__xludf.DUMMYFUNCTION("VALUE(REGEXEXTRACT(A188, ""Time\s*=\s*([\d.]+)\s*s""))"),0.030206)</f>
        <v>3.0206E-2</v>
      </c>
      <c r="F188" s="6">
        <f ca="1">IFERROR(__xludf.DUMMYFUNCTION("VALUE(REGEXEXTRACT(A188, ""Throughput\s*=\s*([\d.]+)\s*MB/s""))"),3390055)</f>
        <v>3390055</v>
      </c>
    </row>
    <row r="189" spans="1:6" ht="13" x14ac:dyDescent="0.15">
      <c r="A189" s="7" t="s">
        <v>193</v>
      </c>
      <c r="B189" s="8" t="str">
        <f ca="1">IFERROR(__xludf.DUMMYFUNCTION("REGEXEXTRACT(A189, ""^(Deterministic Write|Random Write|Deterministic Read|Random Read)"")"),"Deterministic Read")</f>
        <v>Deterministic Read</v>
      </c>
      <c r="C189" s="8">
        <f ca="1">IFERROR(__xludf.DUMMYFUNCTION("VALUE(REGEXEXTRACT(A189, ""Block Size\s=\s(\d+)\s*Bytes""))"),741376)</f>
        <v>741376</v>
      </c>
      <c r="D189" s="8">
        <f ca="1">IFERROR(__xludf.DUMMYFUNCTION("VALUE(REGEXEXTRACT(A189, ""Stride\s*=\s*(\d+)\s*Bytes""))"),4096)</f>
        <v>4096</v>
      </c>
      <c r="E189" s="8">
        <f ca="1">IFERROR(__xludf.DUMMYFUNCTION("VALUE(REGEXEXTRACT(A189, ""Time\s*=\s*([\d.]+)\s*s""))"),0.02939)</f>
        <v>2.9389999999999999E-2</v>
      </c>
      <c r="F189" s="9">
        <f ca="1">IFERROR(__xludf.DUMMYFUNCTION("VALUE(REGEXEXTRACT(A189, ""Throughput\s*=\s*([\d.]+)\s*MB/s""))"),3484178.25)</f>
        <v>3484178.25</v>
      </c>
    </row>
    <row r="190" spans="1:6" ht="13" x14ac:dyDescent="0.15">
      <c r="A190" s="4" t="s">
        <v>194</v>
      </c>
      <c r="B190" s="5" t="str">
        <f ca="1">IFERROR(__xludf.DUMMYFUNCTION("REGEXEXTRACT(A190, ""^(Deterministic Write|Random Write|Deterministic Read|Random Read)"")"),"Deterministic Read")</f>
        <v>Deterministic Read</v>
      </c>
      <c r="C190" s="5">
        <f ca="1">IFERROR(__xludf.DUMMYFUNCTION("VALUE(REGEXEXTRACT(A190, ""Block Size\s=\s(\d+)\s*Bytes""))"),741376)</f>
        <v>741376</v>
      </c>
      <c r="D190" s="5">
        <f ca="1">IFERROR(__xludf.DUMMYFUNCTION("VALUE(REGEXEXTRACT(A190, ""Stride\s*=\s*(\d+)\s*Bytes""))"),4096)</f>
        <v>4096</v>
      </c>
      <c r="E190" s="5">
        <f ca="1">IFERROR(__xludf.DUMMYFUNCTION("VALUE(REGEXEXTRACT(A190, ""Time\s*=\s*([\d.]+)\s*s""))"),0.120453)</f>
        <v>0.120453</v>
      </c>
      <c r="F190" s="6">
        <f ca="1">IFERROR(__xludf.DUMMYFUNCTION("VALUE(REGEXEXTRACT(A190, ""Throughput\s*=\s*([\d.]+)\s*MB/s""))"),850124.125)</f>
        <v>850124.125</v>
      </c>
    </row>
    <row r="191" spans="1:6" ht="13" x14ac:dyDescent="0.15">
      <c r="A191" s="7" t="s">
        <v>195</v>
      </c>
      <c r="B191" s="8" t="str">
        <f ca="1">IFERROR(__xludf.DUMMYFUNCTION("REGEXEXTRACT(A191, ""^(Deterministic Write|Random Write|Deterministic Read|Random Read)"")"),"Deterministic Read")</f>
        <v>Deterministic Read</v>
      </c>
      <c r="C191" s="8">
        <f ca="1">IFERROR(__xludf.DUMMYFUNCTION("VALUE(REGEXEXTRACT(A191, ""Block Size\s=\s(\d+)\s*Bytes""))"),741376)</f>
        <v>741376</v>
      </c>
      <c r="D191" s="8">
        <f ca="1">IFERROR(__xludf.DUMMYFUNCTION("VALUE(REGEXEXTRACT(A191, ""Stride\s*=\s*(\d+)\s*Bytes""))"),4096)</f>
        <v>4096</v>
      </c>
      <c r="E191" s="8">
        <f ca="1">IFERROR(__xludf.DUMMYFUNCTION("VALUE(REGEXEXTRACT(A191, ""Time\s*=\s*([\d.]+)\s*s""))"),0.082677)</f>
        <v>8.2677E-2</v>
      </c>
      <c r="F191" s="9">
        <f ca="1">IFERROR(__xludf.DUMMYFUNCTION("VALUE(REGEXEXTRACT(A191, ""Throughput\s*=\s*([\d.]+)\s*MB/s""))"),1238554.875)</f>
        <v>1238554.875</v>
      </c>
    </row>
    <row r="192" spans="1:6" ht="13" x14ac:dyDescent="0.15">
      <c r="A192" s="4" t="s">
        <v>196</v>
      </c>
      <c r="B192" s="5" t="str">
        <f ca="1">IFERROR(__xludf.DUMMYFUNCTION("REGEXEXTRACT(A192, ""^(Deterministic Write|Random Write|Deterministic Read|Random Read)"")"),"Deterministic Read")</f>
        <v>Deterministic Read</v>
      </c>
      <c r="C192" s="5">
        <f ca="1">IFERROR(__xludf.DUMMYFUNCTION("VALUE(REGEXEXTRACT(A192, ""Block Size\s=\s(\d+)\s*Bytes""))"),888832)</f>
        <v>888832</v>
      </c>
      <c r="D192" s="5">
        <f ca="1">IFERROR(__xludf.DUMMYFUNCTION("VALUE(REGEXEXTRACT(A192, ""Stride\s*=\s*(\d+)\s*Bytes""))"),4096)</f>
        <v>4096</v>
      </c>
      <c r="E192" s="5">
        <f ca="1">IFERROR(__xludf.DUMMYFUNCTION("VALUE(REGEXEXTRACT(A192, ""Time\s*=\s*([\d.]+)\s*s""))"),0.064119)</f>
        <v>6.4118999999999995E-2</v>
      </c>
      <c r="F192" s="6">
        <f ca="1">IFERROR(__xludf.DUMMYFUNCTION("VALUE(REGEXEXTRACT(A192, ""Throughput\s*=\s*([\d.]+)\s*MB/s""))"),1597030.375)</f>
        <v>1597030.375</v>
      </c>
    </row>
    <row r="193" spans="1:6" ht="13" x14ac:dyDescent="0.15">
      <c r="A193" s="7" t="s">
        <v>197</v>
      </c>
      <c r="B193" s="8" t="str">
        <f ca="1">IFERROR(__xludf.DUMMYFUNCTION("REGEXEXTRACT(A193, ""^(Deterministic Write|Random Write|Deterministic Read|Random Read)"")"),"Deterministic Read")</f>
        <v>Deterministic Read</v>
      </c>
      <c r="C193" s="8">
        <f ca="1">IFERROR(__xludf.DUMMYFUNCTION("VALUE(REGEXEXTRACT(A193, ""Block Size\s=\s(\d+)\s*Bytes""))"),888832)</f>
        <v>888832</v>
      </c>
      <c r="D193" s="8">
        <f ca="1">IFERROR(__xludf.DUMMYFUNCTION("VALUE(REGEXEXTRACT(A193, ""Stride\s*=\s*(\d+)\s*Bytes""))"),4096)</f>
        <v>4096</v>
      </c>
      <c r="E193" s="8">
        <f ca="1">IFERROR(__xludf.DUMMYFUNCTION("VALUE(REGEXEXTRACT(A193, ""Time\s*=\s*([\d.]+)\s*s""))"),0.045286)</f>
        <v>4.5286E-2</v>
      </c>
      <c r="F193" s="9">
        <f ca="1">IFERROR(__xludf.DUMMYFUNCTION("VALUE(REGEXEXTRACT(A193, ""Throughput\s*=\s*([\d.]+)\s*MB/s""))"),2261184.5)</f>
        <v>2261184.5</v>
      </c>
    </row>
    <row r="194" spans="1:6" ht="13" x14ac:dyDescent="0.15">
      <c r="A194" s="4" t="s">
        <v>198</v>
      </c>
      <c r="B194" s="5" t="str">
        <f ca="1">IFERROR(__xludf.DUMMYFUNCTION("REGEXEXTRACT(A194, ""^(Deterministic Write|Random Write|Deterministic Read|Random Read)"")"),"Deterministic Read")</f>
        <v>Deterministic Read</v>
      </c>
      <c r="C194" s="5">
        <f ca="1">IFERROR(__xludf.DUMMYFUNCTION("VALUE(REGEXEXTRACT(A194, ""Block Size\s=\s(\d+)\s*Bytes""))"),888832)</f>
        <v>888832</v>
      </c>
      <c r="D194" s="5">
        <f ca="1">IFERROR(__xludf.DUMMYFUNCTION("VALUE(REGEXEXTRACT(A194, ""Stride\s*=\s*(\d+)\s*Bytes""))"),4096)</f>
        <v>4096</v>
      </c>
      <c r="E194" s="5">
        <f ca="1">IFERROR(__xludf.DUMMYFUNCTION("VALUE(REGEXEXTRACT(A194, ""Time\s*=\s*([\d.]+)\s*s""))"),0.041039)</f>
        <v>4.1038999999999999E-2</v>
      </c>
      <c r="F194" s="6">
        <f ca="1">IFERROR(__xludf.DUMMYFUNCTION("VALUE(REGEXEXTRACT(A194, ""Throughput\s*=\s*([\d.]+)\s*MB/s""))"),2495187.5)</f>
        <v>2495187.5</v>
      </c>
    </row>
    <row r="195" spans="1:6" ht="13" x14ac:dyDescent="0.15">
      <c r="A195" s="7" t="s">
        <v>199</v>
      </c>
      <c r="B195" s="8" t="str">
        <f ca="1">IFERROR(__xludf.DUMMYFUNCTION("REGEXEXTRACT(A195, ""^(Deterministic Write|Random Write|Deterministic Read|Random Read)"")"),"Deterministic Read")</f>
        <v>Deterministic Read</v>
      </c>
      <c r="C195" s="8">
        <f ca="1">IFERROR(__xludf.DUMMYFUNCTION("VALUE(REGEXEXTRACT(A195, ""Block Size\s=\s(\d+)\s*Bytes""))"),888832)</f>
        <v>888832</v>
      </c>
      <c r="D195" s="8">
        <f ca="1">IFERROR(__xludf.DUMMYFUNCTION("VALUE(REGEXEXTRACT(A195, ""Stride\s*=\s*(\d+)\s*Bytes""))"),4096)</f>
        <v>4096</v>
      </c>
      <c r="E195" s="8">
        <f ca="1">IFERROR(__xludf.DUMMYFUNCTION("VALUE(REGEXEXTRACT(A195, ""Time\s*=\s*([\d.]+)\s*s""))"),0.098553)</f>
        <v>9.8553000000000002E-2</v>
      </c>
      <c r="F195" s="9">
        <f ca="1">IFERROR(__xludf.DUMMYFUNCTION("VALUE(REGEXEXTRACT(A195, ""Throughput\s*=\s*([\d.]+)\s*MB/s""))"),1039034.8125)</f>
        <v>1039034.8125</v>
      </c>
    </row>
    <row r="196" spans="1:6" ht="13" x14ac:dyDescent="0.15">
      <c r="A196" s="4" t="s">
        <v>200</v>
      </c>
      <c r="B196" s="5" t="str">
        <f ca="1">IFERROR(__xludf.DUMMYFUNCTION("REGEXEXTRACT(A196, ""^(Deterministic Write|Random Write|Deterministic Read|Random Read)"")"),"Deterministic Read")</f>
        <v>Deterministic Read</v>
      </c>
      <c r="C196" s="5">
        <f ca="1">IFERROR(__xludf.DUMMYFUNCTION("VALUE(REGEXEXTRACT(A196, ""Block Size\s=\s(\d+)\s*Bytes""))"),888832)</f>
        <v>888832</v>
      </c>
      <c r="D196" s="5">
        <f ca="1">IFERROR(__xludf.DUMMYFUNCTION("VALUE(REGEXEXTRACT(A196, ""Stride\s*=\s*(\d+)\s*Bytes""))"),4096)</f>
        <v>4096</v>
      </c>
      <c r="E196" s="5">
        <f ca="1">IFERROR(__xludf.DUMMYFUNCTION("VALUE(REGEXEXTRACT(A196, ""Time\s*=\s*([\d.]+)\s*s""))"),0.033564)</f>
        <v>3.3563999999999997E-2</v>
      </c>
      <c r="F196" s="6">
        <f ca="1">IFERROR(__xludf.DUMMYFUNCTION("VALUE(REGEXEXTRACT(A196, ""Throughput\s*=\s*([\d.]+)\s*MB/s""))"),3050887.75)</f>
        <v>3050887.75</v>
      </c>
    </row>
    <row r="197" spans="1:6" ht="13" x14ac:dyDescent="0.15">
      <c r="A197" s="7" t="s">
        <v>201</v>
      </c>
      <c r="B197" s="8" t="str">
        <f ca="1">IFERROR(__xludf.DUMMYFUNCTION("REGEXEXTRACT(A197, ""^(Deterministic Write|Random Write|Deterministic Read|Random Read)"")"),"Deterministic Read")</f>
        <v>Deterministic Read</v>
      </c>
      <c r="C197" s="8">
        <f ca="1">IFERROR(__xludf.DUMMYFUNCTION("VALUE(REGEXEXTRACT(A197, ""Block Size\s=\s(\d+)\s*Bytes""))"),1048576)</f>
        <v>1048576</v>
      </c>
      <c r="D197" s="8">
        <f ca="1">IFERROR(__xludf.DUMMYFUNCTION("VALUE(REGEXEXTRACT(A197, ""Stride\s*=\s*(\d+)\s*Bytes""))"),4096)</f>
        <v>4096</v>
      </c>
      <c r="E197" s="8">
        <f ca="1">IFERROR(__xludf.DUMMYFUNCTION("VALUE(REGEXEXTRACT(A197, ""Time\s*=\s*([\d.]+)\s*s""))"),0.034398)</f>
        <v>3.4397999999999998E-2</v>
      </c>
      <c r="F197" s="9">
        <f ca="1">IFERROR(__xludf.DUMMYFUNCTION("VALUE(REGEXEXTRACT(A197, ""Throughput\s*=\s*([\d.]+)\s*MB/s""))"),2976917.25)</f>
        <v>2976917.25</v>
      </c>
    </row>
    <row r="198" spans="1:6" ht="13" x14ac:dyDescent="0.15">
      <c r="A198" s="4" t="s">
        <v>202</v>
      </c>
      <c r="B198" s="5" t="str">
        <f ca="1">IFERROR(__xludf.DUMMYFUNCTION("REGEXEXTRACT(A198, ""^(Deterministic Write|Random Write|Deterministic Read|Random Read)"")"),"Deterministic Read")</f>
        <v>Deterministic Read</v>
      </c>
      <c r="C198" s="5">
        <f ca="1">IFERROR(__xludf.DUMMYFUNCTION("VALUE(REGEXEXTRACT(A198, ""Block Size\s=\s(\d+)\s*Bytes""))"),1048576)</f>
        <v>1048576</v>
      </c>
      <c r="D198" s="5">
        <f ca="1">IFERROR(__xludf.DUMMYFUNCTION("VALUE(REGEXEXTRACT(A198, ""Stride\s*=\s*(\d+)\s*Bytes""))"),4096)</f>
        <v>4096</v>
      </c>
      <c r="E198" s="5">
        <f ca="1">IFERROR(__xludf.DUMMYFUNCTION("VALUE(REGEXEXTRACT(A198, ""Time\s*=\s*([\d.]+)\s*s""))"),0.034711)</f>
        <v>3.4710999999999999E-2</v>
      </c>
      <c r="F198" s="6">
        <f ca="1">IFERROR(__xludf.DUMMYFUNCTION("VALUE(REGEXEXTRACT(A198, ""Throughput\s*=\s*([\d.]+)\s*MB/s""))"),2950073.5)</f>
        <v>2950073.5</v>
      </c>
    </row>
    <row r="199" spans="1:6" ht="13" x14ac:dyDescent="0.15">
      <c r="A199" s="7" t="s">
        <v>203</v>
      </c>
      <c r="B199" s="8" t="str">
        <f ca="1">IFERROR(__xludf.DUMMYFUNCTION("REGEXEXTRACT(A199, ""^(Deterministic Write|Random Write|Deterministic Read|Random Read)"")"),"Deterministic Read")</f>
        <v>Deterministic Read</v>
      </c>
      <c r="C199" s="8">
        <f ca="1">IFERROR(__xludf.DUMMYFUNCTION("VALUE(REGEXEXTRACT(A199, ""Block Size\s=\s(\d+)\s*Bytes""))"),1048576)</f>
        <v>1048576</v>
      </c>
      <c r="D199" s="8">
        <f ca="1">IFERROR(__xludf.DUMMYFUNCTION("VALUE(REGEXEXTRACT(A199, ""Stride\s*=\s*(\d+)\s*Bytes""))"),4096)</f>
        <v>4096</v>
      </c>
      <c r="E199" s="8">
        <f ca="1">IFERROR(__xludf.DUMMYFUNCTION("VALUE(REGEXEXTRACT(A199, ""Time\s*=\s*([\d.]+)\s*s""))"),0.032297)</f>
        <v>3.2296999999999999E-2</v>
      </c>
      <c r="F199" s="9">
        <f ca="1">IFERROR(__xludf.DUMMYFUNCTION("VALUE(REGEXEXTRACT(A199, ""Throughput\s*=\s*([\d.]+)\s*MB/s""))"),3170573)</f>
        <v>3170573</v>
      </c>
    </row>
    <row r="200" spans="1:6" ht="13" x14ac:dyDescent="0.15">
      <c r="A200" s="4" t="s">
        <v>204</v>
      </c>
      <c r="B200" s="5" t="str">
        <f ca="1">IFERROR(__xludf.DUMMYFUNCTION("REGEXEXTRACT(A200, ""^(Deterministic Write|Random Write|Deterministic Read|Random Read)"")"),"Deterministic Read")</f>
        <v>Deterministic Read</v>
      </c>
      <c r="C200" s="5">
        <f ca="1">IFERROR(__xludf.DUMMYFUNCTION("VALUE(REGEXEXTRACT(A200, ""Block Size\s=\s(\d+)\s*Bytes""))"),1048576)</f>
        <v>1048576</v>
      </c>
      <c r="D200" s="5">
        <f ca="1">IFERROR(__xludf.DUMMYFUNCTION("VALUE(REGEXEXTRACT(A200, ""Stride\s*=\s*(\d+)\s*Bytes""))"),4096)</f>
        <v>4096</v>
      </c>
      <c r="E200" s="5">
        <f ca="1">IFERROR(__xludf.DUMMYFUNCTION("VALUE(REGEXEXTRACT(A200, ""Time\s*=\s*([\d.]+)\s*s""))"),0.034492)</f>
        <v>3.4492000000000002E-2</v>
      </c>
      <c r="F200" s="6">
        <f ca="1">IFERROR(__xludf.DUMMYFUNCTION("VALUE(REGEXEXTRACT(A200, ""Throughput\s*=\s*([\d.]+)\s*MB/s""))"),2968804.25)</f>
        <v>2968804.25</v>
      </c>
    </row>
    <row r="201" spans="1:6" ht="13" x14ac:dyDescent="0.15">
      <c r="A201" s="7" t="s">
        <v>205</v>
      </c>
      <c r="B201" s="8" t="str">
        <f ca="1">IFERROR(__xludf.DUMMYFUNCTION("REGEXEXTRACT(A201, ""^(Deterministic Write|Random Write|Deterministic Read|Random Read)"")"),"Deterministic Read")</f>
        <v>Deterministic Read</v>
      </c>
      <c r="C201" s="8">
        <f ca="1">IFERROR(__xludf.DUMMYFUNCTION("VALUE(REGEXEXTRACT(A201, ""Block Size\s=\s(\d+)\s*Bytes""))"),1048576)</f>
        <v>1048576</v>
      </c>
      <c r="D201" s="8">
        <f ca="1">IFERROR(__xludf.DUMMYFUNCTION("VALUE(REGEXEXTRACT(A201, ""Stride\s*=\s*(\d+)\s*Bytes""))"),4096)</f>
        <v>4096</v>
      </c>
      <c r="E201" s="8">
        <f ca="1">IFERROR(__xludf.DUMMYFUNCTION("VALUE(REGEXEXTRACT(A201, ""Time\s*=\s*([\d.]+)\s*s""))"),0.032929)</f>
        <v>3.2929E-2</v>
      </c>
      <c r="F201" s="9">
        <f ca="1">IFERROR(__xludf.DUMMYFUNCTION("VALUE(REGEXEXTRACT(A201, ""Throughput\s*=\s*([\d.]+)\s*MB/s""))"),3109721)</f>
        <v>3109721</v>
      </c>
    </row>
    <row r="202" spans="1:6" ht="13" x14ac:dyDescent="0.15">
      <c r="A202" s="4" t="s">
        <v>206</v>
      </c>
      <c r="B202" s="5" t="str">
        <f ca="1">IFERROR(__xludf.DUMMYFUNCTION("REGEXEXTRACT(A202, ""^(Deterministic Write|Random Write|Deterministic Read|Random Read)"")"),"Deterministic Read")</f>
        <v>Deterministic Read</v>
      </c>
      <c r="C202" s="5">
        <f ca="1">IFERROR(__xludf.DUMMYFUNCTION("VALUE(REGEXEXTRACT(A202, ""Block Size\s=\s(\d+)\s*Bytes""))"),4096)</f>
        <v>4096</v>
      </c>
      <c r="D202" s="5">
        <f ca="1">IFERROR(__xludf.DUMMYFUNCTION("VALUE(REGEXEXTRACT(A202, ""Stride\s*=\s*(\d+)\s*Bytes""))"),4096)</f>
        <v>4096</v>
      </c>
      <c r="E202" s="5">
        <f ca="1">IFERROR(__xludf.DUMMYFUNCTION("VALUE(REGEXEXTRACT(A202, ""Time\s*=\s*([\d.]+)\s*s""))"),0.587312)</f>
        <v>0.58731199999999995</v>
      </c>
      <c r="F202" s="6">
        <f ca="1">IFERROR(__xludf.DUMMYFUNCTION("VALUE(REGEXEXTRACT(A202, ""Throughput\s*=\s*([\d.]+)\s*MB/s""))"),174353.671875)</f>
        <v>174353.671875</v>
      </c>
    </row>
    <row r="203" spans="1:6" ht="13" x14ac:dyDescent="0.15">
      <c r="A203" s="7" t="s">
        <v>207</v>
      </c>
      <c r="B203" s="8" t="str">
        <f ca="1">IFERROR(__xludf.DUMMYFUNCTION("REGEXEXTRACT(A203, ""^(Deterministic Write|Random Write|Deterministic Read|Random Read)"")"),"Deterministic Read")</f>
        <v>Deterministic Read</v>
      </c>
      <c r="C203" s="8">
        <f ca="1">IFERROR(__xludf.DUMMYFUNCTION("VALUE(REGEXEXTRACT(A203, ""Block Size\s=\s(\d+)\s*Bytes""))"),4096)</f>
        <v>4096</v>
      </c>
      <c r="D203" s="8">
        <f ca="1">IFERROR(__xludf.DUMMYFUNCTION("VALUE(REGEXEXTRACT(A203, ""Stride\s*=\s*(\d+)\s*Bytes""))"),4096)</f>
        <v>4096</v>
      </c>
      <c r="E203" s="8">
        <f ca="1">IFERROR(__xludf.DUMMYFUNCTION("VALUE(REGEXEXTRACT(A203, ""Time\s*=\s*([\d.]+)\s*s""))"),0.615786)</f>
        <v>0.61578599999999994</v>
      </c>
      <c r="F203" s="9">
        <f ca="1">IFERROR(__xludf.DUMMYFUNCTION("VALUE(REGEXEXTRACT(A203, ""Throughput\s*=\s*([\d.]+)\s*MB/s""))"),166291.53125)</f>
        <v>166291.53125</v>
      </c>
    </row>
    <row r="204" spans="1:6" ht="13" x14ac:dyDescent="0.15">
      <c r="A204" s="4" t="s">
        <v>208</v>
      </c>
      <c r="B204" s="5" t="str">
        <f ca="1">IFERROR(__xludf.DUMMYFUNCTION("REGEXEXTRACT(A204, ""^(Deterministic Write|Random Write|Deterministic Read|Random Read)"")"),"Deterministic Read")</f>
        <v>Deterministic Read</v>
      </c>
      <c r="C204" s="5">
        <f ca="1">IFERROR(__xludf.DUMMYFUNCTION("VALUE(REGEXEXTRACT(A204, ""Block Size\s=\s(\d+)\s*Bytes""))"),4096)</f>
        <v>4096</v>
      </c>
      <c r="D204" s="5">
        <f ca="1">IFERROR(__xludf.DUMMYFUNCTION("VALUE(REGEXEXTRACT(A204, ""Stride\s*=\s*(\d+)\s*Bytes""))"),4096)</f>
        <v>4096</v>
      </c>
      <c r="E204" s="5">
        <f ca="1">IFERROR(__xludf.DUMMYFUNCTION("VALUE(REGEXEXTRACT(A204, ""Time\s*=\s*([\d.]+)\s*s""))"),0.516529)</f>
        <v>0.51652900000000002</v>
      </c>
      <c r="F204" s="6">
        <f ca="1">IFERROR(__xludf.DUMMYFUNCTION("VALUE(REGEXEXTRACT(A204, ""Throughput\s*=\s*([\d.]+)\s*MB/s""))"),198246.359375)</f>
        <v>198246.359375</v>
      </c>
    </row>
    <row r="205" spans="1:6" ht="13" x14ac:dyDescent="0.15">
      <c r="A205" s="7" t="s">
        <v>209</v>
      </c>
      <c r="B205" s="8" t="str">
        <f ca="1">IFERROR(__xludf.DUMMYFUNCTION("REGEXEXTRACT(A205, ""^(Deterministic Write|Random Write|Deterministic Read|Random Read)"")"),"Deterministic Read")</f>
        <v>Deterministic Read</v>
      </c>
      <c r="C205" s="8">
        <f ca="1">IFERROR(__xludf.DUMMYFUNCTION("VALUE(REGEXEXTRACT(A205, ""Block Size\s=\s(\d+)\s*Bytes""))"),4096)</f>
        <v>4096</v>
      </c>
      <c r="D205" s="8">
        <f ca="1">IFERROR(__xludf.DUMMYFUNCTION("VALUE(REGEXEXTRACT(A205, ""Stride\s*=\s*(\d+)\s*Bytes""))"),4096)</f>
        <v>4096</v>
      </c>
      <c r="E205" s="8">
        <f ca="1">IFERROR(__xludf.DUMMYFUNCTION("VALUE(REGEXEXTRACT(A205, ""Time\s*=\s*([\d.]+)\s*s""))"),0.530826)</f>
        <v>0.53082600000000002</v>
      </c>
      <c r="F205" s="9">
        <f ca="1">IFERROR(__xludf.DUMMYFUNCTION("VALUE(REGEXEXTRACT(A205, ""Throughput\s*=\s*([\d.]+)\s*MB/s""))"),192906.90625)</f>
        <v>192906.90625</v>
      </c>
    </row>
    <row r="206" spans="1:6" ht="13" x14ac:dyDescent="0.15">
      <c r="A206" s="4" t="s">
        <v>210</v>
      </c>
      <c r="B206" s="5" t="str">
        <f ca="1">IFERROR(__xludf.DUMMYFUNCTION("REGEXEXTRACT(A206, ""^(Deterministic Write|Random Write|Deterministic Read|Random Read)"")"),"Deterministic Read")</f>
        <v>Deterministic Read</v>
      </c>
      <c r="C206" s="5">
        <f ca="1">IFERROR(__xludf.DUMMYFUNCTION("VALUE(REGEXEXTRACT(A206, ""Block Size\s=\s(\d+)\s*Bytes""))"),4096)</f>
        <v>4096</v>
      </c>
      <c r="D206" s="5">
        <f ca="1">IFERROR(__xludf.DUMMYFUNCTION("VALUE(REGEXEXTRACT(A206, ""Stride\s*=\s*(\d+)\s*Bytes""))"),4096)</f>
        <v>4096</v>
      </c>
      <c r="E206" s="5">
        <f ca="1">IFERROR(__xludf.DUMMYFUNCTION("VALUE(REGEXEXTRACT(A206, ""Time\s*=\s*([\d.]+)\s*s""))"),0.624607)</f>
        <v>0.62460700000000002</v>
      </c>
      <c r="F206" s="6">
        <f ca="1">IFERROR(__xludf.DUMMYFUNCTION("VALUE(REGEXEXTRACT(A206, ""Throughput\s*=\s*([\d.]+)\s*MB/s""))"),163943.078125)</f>
        <v>163943.078125</v>
      </c>
    </row>
    <row r="207" spans="1:6" ht="13" x14ac:dyDescent="0.15">
      <c r="A207" s="7" t="s">
        <v>211</v>
      </c>
      <c r="B207" s="8" t="str">
        <f ca="1">IFERROR(__xludf.DUMMYFUNCTION("REGEXEXTRACT(A207, ""^(Deterministic Write|Random Write|Deterministic Read|Random Read)"")"),"Deterministic Read")</f>
        <v>Deterministic Read</v>
      </c>
      <c r="C207" s="8">
        <f ca="1">IFERROR(__xludf.DUMMYFUNCTION("VALUE(REGEXEXTRACT(A207, ""Block Size\s=\s(\d+)\s*Bytes""))"),4096)</f>
        <v>4096</v>
      </c>
      <c r="D207" s="8">
        <f ca="1">IFERROR(__xludf.DUMMYFUNCTION("VALUE(REGEXEXTRACT(A207, ""Stride\s*=\s*(\d+)\s*Bytes""))"),299008)</f>
        <v>299008</v>
      </c>
      <c r="E207" s="8">
        <f ca="1">IFERROR(__xludf.DUMMYFUNCTION("VALUE(REGEXEXTRACT(A207, ""Time\s*=\s*([\d.]+)\s*s""))"),4.930906)</f>
        <v>4.9309060000000002</v>
      </c>
      <c r="F207" s="9">
        <f ca="1">IFERROR(__xludf.DUMMYFUNCTION("VALUE(REGEXEXTRACT(A207, ""Throughput\s*=\s*([\d.]+)\s*MB/s""))"),20766.974609)</f>
        <v>20766.974609000001</v>
      </c>
    </row>
    <row r="208" spans="1:6" ht="13" x14ac:dyDescent="0.15">
      <c r="A208" s="4" t="s">
        <v>212</v>
      </c>
      <c r="B208" s="5" t="str">
        <f ca="1">IFERROR(__xludf.DUMMYFUNCTION("REGEXEXTRACT(A208, ""^(Deterministic Write|Random Write|Deterministic Read|Random Read)"")"),"Deterministic Read")</f>
        <v>Deterministic Read</v>
      </c>
      <c r="C208" s="5">
        <f ca="1">IFERROR(__xludf.DUMMYFUNCTION("VALUE(REGEXEXTRACT(A208, ""Block Size\s=\s(\d+)\s*Bytes""))"),4096)</f>
        <v>4096</v>
      </c>
      <c r="D208" s="5">
        <f ca="1">IFERROR(__xludf.DUMMYFUNCTION("VALUE(REGEXEXTRACT(A208, ""Stride\s*=\s*(\d+)\s*Bytes""))"),299008)</f>
        <v>299008</v>
      </c>
      <c r="E208" s="5">
        <f ca="1">IFERROR(__xludf.DUMMYFUNCTION("VALUE(REGEXEXTRACT(A208, ""Time\s*=\s*([\d.]+)\s*s""))"),4.022683)</f>
        <v>4.0226829999999998</v>
      </c>
      <c r="F208" s="6">
        <f ca="1">IFERROR(__xludf.DUMMYFUNCTION("VALUE(REGEXEXTRACT(A208, ""Throughput\s*=\s*([\d.]+)\s*MB/s""))"),25455.646484)</f>
        <v>25455.646484000001</v>
      </c>
    </row>
    <row r="209" spans="1:6" ht="13" x14ac:dyDescent="0.15">
      <c r="A209" s="7" t="s">
        <v>213</v>
      </c>
      <c r="B209" s="8" t="str">
        <f ca="1">IFERROR(__xludf.DUMMYFUNCTION("REGEXEXTRACT(A209, ""^(Deterministic Write|Random Write|Deterministic Read|Random Read)"")"),"Deterministic Read")</f>
        <v>Deterministic Read</v>
      </c>
      <c r="C209" s="8">
        <f ca="1">IFERROR(__xludf.DUMMYFUNCTION("VALUE(REGEXEXTRACT(A209, ""Block Size\s=\s(\d+)\s*Bytes""))"),4096)</f>
        <v>4096</v>
      </c>
      <c r="D209" s="8">
        <f ca="1">IFERROR(__xludf.DUMMYFUNCTION("VALUE(REGEXEXTRACT(A209, ""Stride\s*=\s*(\d+)\s*Bytes""))"),299008)</f>
        <v>299008</v>
      </c>
      <c r="E209" s="8">
        <f ca="1">IFERROR(__xludf.DUMMYFUNCTION("VALUE(REGEXEXTRACT(A209, ""Time\s*=\s*([\d.]+)\s*s""))"),3.801973)</f>
        <v>3.8019729999999998</v>
      </c>
      <c r="F209" s="9">
        <f ca="1">IFERROR(__xludf.DUMMYFUNCTION("VALUE(REGEXEXTRACT(A209, ""Throughput\s*=\s*([\d.]+)\s*MB/s""))"),26933.382812)</f>
        <v>26933.382812</v>
      </c>
    </row>
    <row r="210" spans="1:6" ht="13" x14ac:dyDescent="0.15">
      <c r="A210" s="4" t="s">
        <v>214</v>
      </c>
      <c r="B210" s="5" t="str">
        <f ca="1">IFERROR(__xludf.DUMMYFUNCTION("REGEXEXTRACT(A210, ""^(Deterministic Write|Random Write|Deterministic Read|Random Read)"")"),"Deterministic Read")</f>
        <v>Deterministic Read</v>
      </c>
      <c r="C210" s="5">
        <f ca="1">IFERROR(__xludf.DUMMYFUNCTION("VALUE(REGEXEXTRACT(A210, ""Block Size\s=\s(\d+)\s*Bytes""))"),4096)</f>
        <v>4096</v>
      </c>
      <c r="D210" s="5">
        <f ca="1">IFERROR(__xludf.DUMMYFUNCTION("VALUE(REGEXEXTRACT(A210, ""Stride\s*=\s*(\d+)\s*Bytes""))"),299008)</f>
        <v>299008</v>
      </c>
      <c r="E210" s="5">
        <f ca="1">IFERROR(__xludf.DUMMYFUNCTION("VALUE(REGEXEXTRACT(A210, ""Time\s*=\s*([\d.]+)\s*s""))"),3.675137)</f>
        <v>3.6751369999999999</v>
      </c>
      <c r="F210" s="6">
        <f ca="1">IFERROR(__xludf.DUMMYFUNCTION("VALUE(REGEXEXTRACT(A210, ""Throughput\s*=\s*([\d.]+)\s*MB/s""))"),27862.90625)</f>
        <v>27862.90625</v>
      </c>
    </row>
    <row r="211" spans="1:6" ht="13" x14ac:dyDescent="0.15">
      <c r="A211" s="7" t="s">
        <v>215</v>
      </c>
      <c r="B211" s="8" t="str">
        <f ca="1">IFERROR(__xludf.DUMMYFUNCTION("REGEXEXTRACT(A211, ""^(Deterministic Write|Random Write|Deterministic Read|Random Read)"")"),"Deterministic Read")</f>
        <v>Deterministic Read</v>
      </c>
      <c r="C211" s="8">
        <f ca="1">IFERROR(__xludf.DUMMYFUNCTION("VALUE(REGEXEXTRACT(A211, ""Block Size\s=\s(\d+)\s*Bytes""))"),4096)</f>
        <v>4096</v>
      </c>
      <c r="D211" s="8">
        <f ca="1">IFERROR(__xludf.DUMMYFUNCTION("VALUE(REGEXEXTRACT(A211, ""Stride\s*=\s*(\d+)\s*Bytes""))"),299008)</f>
        <v>299008</v>
      </c>
      <c r="E211" s="8">
        <f ca="1">IFERROR(__xludf.DUMMYFUNCTION("VALUE(REGEXEXTRACT(A211, ""Time\s*=\s*([\d.]+)\s*s""))"),4.608908)</f>
        <v>4.6089079999999996</v>
      </c>
      <c r="F211" s="9">
        <f ca="1">IFERROR(__xludf.DUMMYFUNCTION("VALUE(REGEXEXTRACT(A211, ""Throughput\s*=\s*([\d.]+)\s*MB/s""))"),22217.84375)</f>
        <v>22217.84375</v>
      </c>
    </row>
    <row r="212" spans="1:6" ht="13" x14ac:dyDescent="0.15">
      <c r="A212" s="4" t="s">
        <v>216</v>
      </c>
      <c r="B212" s="5" t="str">
        <f ca="1">IFERROR(__xludf.DUMMYFUNCTION("REGEXEXTRACT(A212, ""^(Deterministic Write|Random Write|Deterministic Read|Random Read)"")"),"Deterministic Read")</f>
        <v>Deterministic Read</v>
      </c>
      <c r="C212" s="5">
        <f ca="1">IFERROR(__xludf.DUMMYFUNCTION("VALUE(REGEXEXTRACT(A212, ""Block Size\s=\s(\d+)\s*Bytes""))"),4096)</f>
        <v>4096</v>
      </c>
      <c r="D212" s="5">
        <f ca="1">IFERROR(__xludf.DUMMYFUNCTION("VALUE(REGEXEXTRACT(A212, ""Stride\s*=\s*(\d+)\s*Bytes""))"),593920)</f>
        <v>593920</v>
      </c>
      <c r="E212" s="5">
        <f ca="1">IFERROR(__xludf.DUMMYFUNCTION("VALUE(REGEXEXTRACT(A212, ""Time\s*=\s*([\d.]+)\s*s""))"),3.671831)</f>
        <v>3.6718310000000001</v>
      </c>
      <c r="F212" s="6">
        <f ca="1">IFERROR(__xludf.DUMMYFUNCTION("VALUE(REGEXEXTRACT(A212, ""Throughput\s*=\s*([\d.]+)\s*MB/s""))"),27887.994141)</f>
        <v>27887.994140999999</v>
      </c>
    </row>
    <row r="213" spans="1:6" ht="13" x14ac:dyDescent="0.15">
      <c r="A213" s="7" t="s">
        <v>217</v>
      </c>
      <c r="B213" s="8" t="str">
        <f ca="1">IFERROR(__xludf.DUMMYFUNCTION("REGEXEXTRACT(A213, ""^(Deterministic Write|Random Write|Deterministic Read|Random Read)"")"),"Deterministic Read")</f>
        <v>Deterministic Read</v>
      </c>
      <c r="C213" s="8">
        <f ca="1">IFERROR(__xludf.DUMMYFUNCTION("VALUE(REGEXEXTRACT(A213, ""Block Size\s=\s(\d+)\s*Bytes""))"),4096)</f>
        <v>4096</v>
      </c>
      <c r="D213" s="8">
        <f ca="1">IFERROR(__xludf.DUMMYFUNCTION("VALUE(REGEXEXTRACT(A213, ""Stride\s*=\s*(\d+)\s*Bytes""))"),593920)</f>
        <v>593920</v>
      </c>
      <c r="E213" s="8">
        <f ca="1">IFERROR(__xludf.DUMMYFUNCTION("VALUE(REGEXEXTRACT(A213, ""Time\s*=\s*([\d.]+)\s*s""))"),3.279256)</f>
        <v>3.2792560000000002</v>
      </c>
      <c r="F213" s="9">
        <f ca="1">IFERROR(__xludf.DUMMYFUNCTION("VALUE(REGEXEXTRACT(A213, ""Throughput\s*=\s*([\d.]+)\s*MB/s""))"),31226.59375)</f>
        <v>31226.59375</v>
      </c>
    </row>
    <row r="214" spans="1:6" ht="13" x14ac:dyDescent="0.15">
      <c r="A214" s="4" t="s">
        <v>218</v>
      </c>
      <c r="B214" s="5" t="str">
        <f ca="1">IFERROR(__xludf.DUMMYFUNCTION("REGEXEXTRACT(A214, ""^(Deterministic Write|Random Write|Deterministic Read|Random Read)"")"),"Deterministic Read")</f>
        <v>Deterministic Read</v>
      </c>
      <c r="C214" s="5">
        <f ca="1">IFERROR(__xludf.DUMMYFUNCTION("VALUE(REGEXEXTRACT(A214, ""Block Size\s=\s(\d+)\s*Bytes""))"),4096)</f>
        <v>4096</v>
      </c>
      <c r="D214" s="5">
        <f ca="1">IFERROR(__xludf.DUMMYFUNCTION("VALUE(REGEXEXTRACT(A214, ""Stride\s*=\s*(\d+)\s*Bytes""))"),593920)</f>
        <v>593920</v>
      </c>
      <c r="E214" s="5">
        <f ca="1">IFERROR(__xludf.DUMMYFUNCTION("VALUE(REGEXEXTRACT(A214, ""Time\s*=\s*([\d.]+)\s*s""))"),5.189367)</f>
        <v>5.1893669999999998</v>
      </c>
      <c r="F214" s="6">
        <f ca="1">IFERROR(__xludf.DUMMYFUNCTION("VALUE(REGEXEXTRACT(A214, ""Throughput\s*=\s*([\d.]+)\s*MB/s""))"),19732.658203)</f>
        <v>19732.658202999999</v>
      </c>
    </row>
    <row r="215" spans="1:6" ht="13" x14ac:dyDescent="0.15">
      <c r="A215" s="7" t="s">
        <v>219</v>
      </c>
      <c r="B215" s="8" t="str">
        <f ca="1">IFERROR(__xludf.DUMMYFUNCTION("REGEXEXTRACT(A215, ""^(Deterministic Write|Random Write|Deterministic Read|Random Read)"")"),"Deterministic Read")</f>
        <v>Deterministic Read</v>
      </c>
      <c r="C215" s="8">
        <f ca="1">IFERROR(__xludf.DUMMYFUNCTION("VALUE(REGEXEXTRACT(A215, ""Block Size\s=\s(\d+)\s*Bytes""))"),4096)</f>
        <v>4096</v>
      </c>
      <c r="D215" s="8">
        <f ca="1">IFERROR(__xludf.DUMMYFUNCTION("VALUE(REGEXEXTRACT(A215, ""Stride\s*=\s*(\d+)\s*Bytes""))"),593920)</f>
        <v>593920</v>
      </c>
      <c r="E215" s="8">
        <f ca="1">IFERROR(__xludf.DUMMYFUNCTION("VALUE(REGEXEXTRACT(A215, ""Time\s*=\s*([\d.]+)\s*s""))"),4.966683)</f>
        <v>4.9666829999999997</v>
      </c>
      <c r="F215" s="9">
        <f ca="1">IFERROR(__xludf.DUMMYFUNCTION("VALUE(REGEXEXTRACT(A215, ""Throughput\s*=\s*([\d.]+)\s*MB/s""))"),20617.382812)</f>
        <v>20617.382812</v>
      </c>
    </row>
    <row r="216" spans="1:6" ht="13" x14ac:dyDescent="0.15">
      <c r="A216" s="4" t="s">
        <v>220</v>
      </c>
      <c r="B216" s="5" t="str">
        <f ca="1">IFERROR(__xludf.DUMMYFUNCTION("REGEXEXTRACT(A216, ""^(Deterministic Write|Random Write|Deterministic Read|Random Read)"")"),"Deterministic Read")</f>
        <v>Deterministic Read</v>
      </c>
      <c r="C216" s="5">
        <f ca="1">IFERROR(__xludf.DUMMYFUNCTION("VALUE(REGEXEXTRACT(A216, ""Block Size\s=\s(\d+)\s*Bytes""))"),4096)</f>
        <v>4096</v>
      </c>
      <c r="D216" s="5">
        <f ca="1">IFERROR(__xludf.DUMMYFUNCTION("VALUE(REGEXEXTRACT(A216, ""Stride\s*=\s*(\d+)\s*Bytes""))"),593920)</f>
        <v>593920</v>
      </c>
      <c r="E216" s="5">
        <f ca="1">IFERROR(__xludf.DUMMYFUNCTION("VALUE(REGEXEXTRACT(A216, ""Time\s*=\s*([\d.]+)\s*s""))"),3.593644)</f>
        <v>3.5936439999999998</v>
      </c>
      <c r="F216" s="6">
        <f ca="1">IFERROR(__xludf.DUMMYFUNCTION("VALUE(REGEXEXTRACT(A216, ""Throughput\s*=\s*([\d.]+)\s*MB/s""))"),28494.753906)</f>
        <v>28494.753906000002</v>
      </c>
    </row>
    <row r="217" spans="1:6" ht="13" x14ac:dyDescent="0.15">
      <c r="A217" s="7" t="s">
        <v>221</v>
      </c>
      <c r="B217" s="8" t="str">
        <f ca="1">IFERROR(__xludf.DUMMYFUNCTION("REGEXEXTRACT(A217, ""^(Deterministic Write|Random Write|Deterministic Read|Random Read)"")"),"Deterministic Read")</f>
        <v>Deterministic Read</v>
      </c>
      <c r="C217" s="8">
        <f ca="1">IFERROR(__xludf.DUMMYFUNCTION("VALUE(REGEXEXTRACT(A217, ""Block Size\s=\s(\d+)\s*Bytes""))"),4096)</f>
        <v>4096</v>
      </c>
      <c r="D217" s="8">
        <f ca="1">IFERROR(__xludf.DUMMYFUNCTION("VALUE(REGEXEXTRACT(A217, ""Stride\s*=\s*(\d+)\s*Bytes""))"),888832)</f>
        <v>888832</v>
      </c>
      <c r="E217" s="8">
        <f ca="1">IFERROR(__xludf.DUMMYFUNCTION("VALUE(REGEXEXTRACT(A217, ""Time\s*=\s*([\d.]+)\s*s""))"),3.819034)</f>
        <v>3.8190339999999998</v>
      </c>
      <c r="F217" s="9">
        <f ca="1">IFERROR(__xludf.DUMMYFUNCTION("VALUE(REGEXEXTRACT(A217, ""Throughput\s*=\s*([\d.]+)\s*MB/s""))"),26813.0625)</f>
        <v>26813.0625</v>
      </c>
    </row>
    <row r="218" spans="1:6" ht="13" x14ac:dyDescent="0.15">
      <c r="A218" s="4" t="s">
        <v>222</v>
      </c>
      <c r="B218" s="5" t="str">
        <f ca="1">IFERROR(__xludf.DUMMYFUNCTION("REGEXEXTRACT(A218, ""^(Deterministic Write|Random Write|Deterministic Read|Random Read)"")"),"Deterministic Read")</f>
        <v>Deterministic Read</v>
      </c>
      <c r="C218" s="5">
        <f ca="1">IFERROR(__xludf.DUMMYFUNCTION("VALUE(REGEXEXTRACT(A218, ""Block Size\s=\s(\d+)\s*Bytes""))"),4096)</f>
        <v>4096</v>
      </c>
      <c r="D218" s="5">
        <f ca="1">IFERROR(__xludf.DUMMYFUNCTION("VALUE(REGEXEXTRACT(A218, ""Stride\s*=\s*(\d+)\s*Bytes""))"),888832)</f>
        <v>888832</v>
      </c>
      <c r="E218" s="5">
        <f ca="1">IFERROR(__xludf.DUMMYFUNCTION("VALUE(REGEXEXTRACT(A218, ""Time\s*=\s*([\d.]+)\s*s""))"),3.925517)</f>
        <v>3.9255170000000001</v>
      </c>
      <c r="F218" s="6">
        <f ca="1">IFERROR(__xludf.DUMMYFUNCTION("VALUE(REGEXEXTRACT(A218, ""Throughput\s*=\s*([\d.]+)\s*MB/s""))"),26085.736328)</f>
        <v>26085.736327999999</v>
      </c>
    </row>
    <row r="219" spans="1:6" ht="13" x14ac:dyDescent="0.15">
      <c r="A219" s="7" t="s">
        <v>223</v>
      </c>
      <c r="B219" s="8" t="str">
        <f ca="1">IFERROR(__xludf.DUMMYFUNCTION("REGEXEXTRACT(A219, ""^(Deterministic Write|Random Write|Deterministic Read|Random Read)"")"),"Deterministic Read")</f>
        <v>Deterministic Read</v>
      </c>
      <c r="C219" s="8">
        <f ca="1">IFERROR(__xludf.DUMMYFUNCTION("VALUE(REGEXEXTRACT(A219, ""Block Size\s=\s(\d+)\s*Bytes""))"),4096)</f>
        <v>4096</v>
      </c>
      <c r="D219" s="8">
        <f ca="1">IFERROR(__xludf.DUMMYFUNCTION("VALUE(REGEXEXTRACT(A219, ""Stride\s*=\s*(\d+)\s*Bytes""))"),888832)</f>
        <v>888832</v>
      </c>
      <c r="E219" s="8">
        <f ca="1">IFERROR(__xludf.DUMMYFUNCTION("VALUE(REGEXEXTRACT(A219, ""Time\s*=\s*([\d.]+)\s*s""))"),3.872339)</f>
        <v>3.8723390000000002</v>
      </c>
      <c r="F219" s="9">
        <f ca="1">IFERROR(__xludf.DUMMYFUNCTION("VALUE(REGEXEXTRACT(A219, ""Throughput\s*=\s*([\d.]+)\s*MB/s""))"),26443.964844)</f>
        <v>26443.964843999998</v>
      </c>
    </row>
    <row r="220" spans="1:6" ht="13" x14ac:dyDescent="0.15">
      <c r="A220" s="4" t="s">
        <v>224</v>
      </c>
      <c r="B220" s="5" t="str">
        <f ca="1">IFERROR(__xludf.DUMMYFUNCTION("REGEXEXTRACT(A220, ""^(Deterministic Write|Random Write|Deterministic Read|Random Read)"")"),"Deterministic Read")</f>
        <v>Deterministic Read</v>
      </c>
      <c r="C220" s="5">
        <f ca="1">IFERROR(__xludf.DUMMYFUNCTION("VALUE(REGEXEXTRACT(A220, ""Block Size\s=\s(\d+)\s*Bytes""))"),4096)</f>
        <v>4096</v>
      </c>
      <c r="D220" s="5">
        <f ca="1">IFERROR(__xludf.DUMMYFUNCTION("VALUE(REGEXEXTRACT(A220, ""Stride\s*=\s*(\d+)\s*Bytes""))"),888832)</f>
        <v>888832</v>
      </c>
      <c r="E220" s="5">
        <f ca="1">IFERROR(__xludf.DUMMYFUNCTION("VALUE(REGEXEXTRACT(A220, ""Time\s*=\s*([\d.]+)\s*s""))"),3.587951)</f>
        <v>3.5879509999999999</v>
      </c>
      <c r="F220" s="6">
        <f ca="1">IFERROR(__xludf.DUMMYFUNCTION("VALUE(REGEXEXTRACT(A220, ""Throughput\s*=\s*([\d.]+)\s*MB/s""))"),28539.966797)</f>
        <v>28539.966797000001</v>
      </c>
    </row>
    <row r="221" spans="1:6" ht="13" x14ac:dyDescent="0.15">
      <c r="A221" s="7" t="s">
        <v>225</v>
      </c>
      <c r="B221" s="8" t="str">
        <f ca="1">IFERROR(__xludf.DUMMYFUNCTION("REGEXEXTRACT(A221, ""^(Deterministic Write|Random Write|Deterministic Read|Random Read)"")"),"Deterministic Read")</f>
        <v>Deterministic Read</v>
      </c>
      <c r="C221" s="8">
        <f ca="1">IFERROR(__xludf.DUMMYFUNCTION("VALUE(REGEXEXTRACT(A221, ""Block Size\s=\s(\d+)\s*Bytes""))"),4096)</f>
        <v>4096</v>
      </c>
      <c r="D221" s="8">
        <f ca="1">IFERROR(__xludf.DUMMYFUNCTION("VALUE(REGEXEXTRACT(A221, ""Stride\s*=\s*(\d+)\s*Bytes""))"),888832)</f>
        <v>888832</v>
      </c>
      <c r="E221" s="8">
        <f ca="1">IFERROR(__xludf.DUMMYFUNCTION("VALUE(REGEXEXTRACT(A221, ""Time\s*=\s*([\d.]+)\s*s""))"),3.990911)</f>
        <v>3.9909110000000001</v>
      </c>
      <c r="F221" s="9">
        <f ca="1">IFERROR(__xludf.DUMMYFUNCTION("VALUE(REGEXEXTRACT(A221, ""Throughput\s*=\s*([\d.]+)\s*MB/s""))"),25658.302734)</f>
        <v>25658.302734000001</v>
      </c>
    </row>
    <row r="222" spans="1:6" ht="13" x14ac:dyDescent="0.15">
      <c r="A222" s="4" t="s">
        <v>226</v>
      </c>
      <c r="B222" s="5" t="str">
        <f ca="1">IFERROR(__xludf.DUMMYFUNCTION("REGEXEXTRACT(A222, ""^(Deterministic Write|Random Write|Deterministic Read|Random Read)"")"),"Deterministic Read")</f>
        <v>Deterministic Read</v>
      </c>
      <c r="C222" s="5">
        <f ca="1">IFERROR(__xludf.DUMMYFUNCTION("VALUE(REGEXEXTRACT(A222, ""Block Size\s=\s(\d+)\s*Bytes""))"),299008)</f>
        <v>299008</v>
      </c>
      <c r="D222" s="5">
        <f ca="1">IFERROR(__xludf.DUMMYFUNCTION("VALUE(REGEXEXTRACT(A222, ""Stride\s*=\s*(\d+)\s*Bytes""))"),4096)</f>
        <v>4096</v>
      </c>
      <c r="E222" s="5">
        <f ca="1">IFERROR(__xludf.DUMMYFUNCTION("VALUE(REGEXEXTRACT(A222, ""Time\s*=\s*([\d.]+)\s*s""))"),0.091841)</f>
        <v>9.1841000000000006E-2</v>
      </c>
      <c r="F222" s="6">
        <f ca="1">IFERROR(__xludf.DUMMYFUNCTION("VALUE(REGEXEXTRACT(A222, ""Throughput\s*=\s*([\d.]+)\s*MB/s""))"),1114970.5)</f>
        <v>1114970.5</v>
      </c>
    </row>
    <row r="223" spans="1:6" ht="13" x14ac:dyDescent="0.15">
      <c r="A223" s="7" t="s">
        <v>227</v>
      </c>
      <c r="B223" s="8" t="str">
        <f ca="1">IFERROR(__xludf.DUMMYFUNCTION("REGEXEXTRACT(A223, ""^(Deterministic Write|Random Write|Deterministic Read|Random Read)"")"),"Deterministic Read")</f>
        <v>Deterministic Read</v>
      </c>
      <c r="C223" s="8">
        <f ca="1">IFERROR(__xludf.DUMMYFUNCTION("VALUE(REGEXEXTRACT(A223, ""Block Size\s=\s(\d+)\s*Bytes""))"),299008)</f>
        <v>299008</v>
      </c>
      <c r="D223" s="8">
        <f ca="1">IFERROR(__xludf.DUMMYFUNCTION("VALUE(REGEXEXTRACT(A223, ""Stride\s*=\s*(\d+)\s*Bytes""))"),4096)</f>
        <v>4096</v>
      </c>
      <c r="E223" s="8">
        <f ca="1">IFERROR(__xludf.DUMMYFUNCTION("VALUE(REGEXEXTRACT(A223, ""Time\s*=\s*([\d.]+)\s*s""))"),0.036872)</f>
        <v>3.6872000000000002E-2</v>
      </c>
      <c r="F223" s="9">
        <f ca="1">IFERROR(__xludf.DUMMYFUNCTION("VALUE(REGEXEXTRACT(A223, ""Throughput\s*=\s*([\d.]+)\s*MB/s""))"),2777175.25)</f>
        <v>2777175.25</v>
      </c>
    </row>
    <row r="224" spans="1:6" ht="13" x14ac:dyDescent="0.15">
      <c r="A224" s="4" t="s">
        <v>228</v>
      </c>
      <c r="B224" s="5" t="str">
        <f ca="1">IFERROR(__xludf.DUMMYFUNCTION("REGEXEXTRACT(A224, ""^(Deterministic Write|Random Write|Deterministic Read|Random Read)"")"),"Deterministic Read")</f>
        <v>Deterministic Read</v>
      </c>
      <c r="C224" s="5">
        <f ca="1">IFERROR(__xludf.DUMMYFUNCTION("VALUE(REGEXEXTRACT(A224, ""Block Size\s=\s(\d+)\s*Bytes""))"),299008)</f>
        <v>299008</v>
      </c>
      <c r="D224" s="5">
        <f ca="1">IFERROR(__xludf.DUMMYFUNCTION("VALUE(REGEXEXTRACT(A224, ""Stride\s*=\s*(\d+)\s*Bytes""))"),4096)</f>
        <v>4096</v>
      </c>
      <c r="E224" s="5">
        <f ca="1">IFERROR(__xludf.DUMMYFUNCTION("VALUE(REGEXEXTRACT(A224, ""Time\s*=\s*([\d.]+)\s*s""))"),0.040194)</f>
        <v>4.0194000000000001E-2</v>
      </c>
      <c r="F224" s="6">
        <f ca="1">IFERROR(__xludf.DUMMYFUNCTION("VALUE(REGEXEXTRACT(A224, ""Throughput\s*=\s*([\d.]+)\s*MB/s""))"),2547643.75)</f>
        <v>2547643.75</v>
      </c>
    </row>
    <row r="225" spans="1:6" ht="13" x14ac:dyDescent="0.15">
      <c r="A225" s="7" t="s">
        <v>229</v>
      </c>
      <c r="B225" s="8" t="str">
        <f ca="1">IFERROR(__xludf.DUMMYFUNCTION("REGEXEXTRACT(A225, ""^(Deterministic Write|Random Write|Deterministic Read|Random Read)"")"),"Deterministic Read")</f>
        <v>Deterministic Read</v>
      </c>
      <c r="C225" s="8">
        <f ca="1">IFERROR(__xludf.DUMMYFUNCTION("VALUE(REGEXEXTRACT(A225, ""Block Size\s=\s(\d+)\s*Bytes""))"),299008)</f>
        <v>299008</v>
      </c>
      <c r="D225" s="8">
        <f ca="1">IFERROR(__xludf.DUMMYFUNCTION("VALUE(REGEXEXTRACT(A225, ""Stride\s*=\s*(\d+)\s*Bytes""))"),4096)</f>
        <v>4096</v>
      </c>
      <c r="E225" s="8">
        <f ca="1">IFERROR(__xludf.DUMMYFUNCTION("VALUE(REGEXEXTRACT(A225, ""Time\s*=\s*([\d.]+)\s*s""))"),0.03713)</f>
        <v>3.7130000000000003E-2</v>
      </c>
      <c r="F225" s="9">
        <f ca="1">IFERROR(__xludf.DUMMYFUNCTION("VALUE(REGEXEXTRACT(A225, ""Throughput\s*=\s*([\d.]+)\s*MB/s""))"),2757877.75)</f>
        <v>2757877.75</v>
      </c>
    </row>
    <row r="226" spans="1:6" ht="13" x14ac:dyDescent="0.15">
      <c r="A226" s="4" t="s">
        <v>230</v>
      </c>
      <c r="B226" s="5" t="str">
        <f ca="1">IFERROR(__xludf.DUMMYFUNCTION("REGEXEXTRACT(A226, ""^(Deterministic Write|Random Write|Deterministic Read|Random Read)"")"),"Deterministic Read")</f>
        <v>Deterministic Read</v>
      </c>
      <c r="C226" s="5">
        <f ca="1">IFERROR(__xludf.DUMMYFUNCTION("VALUE(REGEXEXTRACT(A226, ""Block Size\s=\s(\d+)\s*Bytes""))"),299008)</f>
        <v>299008</v>
      </c>
      <c r="D226" s="5">
        <f ca="1">IFERROR(__xludf.DUMMYFUNCTION("VALUE(REGEXEXTRACT(A226, ""Stride\s*=\s*(\d+)\s*Bytes""))"),4096)</f>
        <v>4096</v>
      </c>
      <c r="E226" s="5">
        <f ca="1">IFERROR(__xludf.DUMMYFUNCTION("VALUE(REGEXEXTRACT(A226, ""Time\s*=\s*([\d.]+)\s*s""))"),0.034216)</f>
        <v>3.4216000000000003E-2</v>
      </c>
      <c r="F226" s="6">
        <f ca="1">IFERROR(__xludf.DUMMYFUNCTION("VALUE(REGEXEXTRACT(A226, ""Throughput\s*=\s*([\d.]+)\s*MB/s""))"),2992751.75)</f>
        <v>2992751.75</v>
      </c>
    </row>
    <row r="227" spans="1:6" ht="13" x14ac:dyDescent="0.15">
      <c r="A227" s="7" t="s">
        <v>231</v>
      </c>
      <c r="B227" s="8" t="str">
        <f ca="1">IFERROR(__xludf.DUMMYFUNCTION("REGEXEXTRACT(A227, ""^(Deterministic Write|Random Write|Deterministic Read|Random Read)"")"),"Deterministic Read")</f>
        <v>Deterministic Read</v>
      </c>
      <c r="C227" s="8">
        <f ca="1">IFERROR(__xludf.DUMMYFUNCTION("VALUE(REGEXEXTRACT(A227, ""Block Size\s=\s(\d+)\s*Bytes""))"),299008)</f>
        <v>299008</v>
      </c>
      <c r="D227" s="8">
        <f ca="1">IFERROR(__xludf.DUMMYFUNCTION("VALUE(REGEXEXTRACT(A227, ""Stride\s*=\s*(\d+)\s*Bytes""))"),299008)</f>
        <v>299008</v>
      </c>
      <c r="E227" s="8">
        <f ca="1">IFERROR(__xludf.DUMMYFUNCTION("VALUE(REGEXEXTRACT(A227, ""Time\s*=\s*([\d.]+)\s*s""))"),0.054248)</f>
        <v>5.4247999999999998E-2</v>
      </c>
      <c r="F227" s="9">
        <f ca="1">IFERROR(__xludf.DUMMYFUNCTION("VALUE(REGEXEXTRACT(A227, ""Throughput\s*=\s*([\d.]+)\s*MB/s""))"),1887627.125)</f>
        <v>1887627.125</v>
      </c>
    </row>
    <row r="228" spans="1:6" ht="13" x14ac:dyDescent="0.15">
      <c r="A228" s="4" t="s">
        <v>232</v>
      </c>
      <c r="B228" s="5" t="str">
        <f ca="1">IFERROR(__xludf.DUMMYFUNCTION("REGEXEXTRACT(A228, ""^(Deterministic Write|Random Write|Deterministic Read|Random Read)"")"),"Deterministic Read")</f>
        <v>Deterministic Read</v>
      </c>
      <c r="C228" s="5">
        <f ca="1">IFERROR(__xludf.DUMMYFUNCTION("VALUE(REGEXEXTRACT(A228, ""Block Size\s=\s(\d+)\s*Bytes""))"),299008)</f>
        <v>299008</v>
      </c>
      <c r="D228" s="5">
        <f ca="1">IFERROR(__xludf.DUMMYFUNCTION("VALUE(REGEXEXTRACT(A228, ""Stride\s*=\s*(\d+)\s*Bytes""))"),299008)</f>
        <v>299008</v>
      </c>
      <c r="E228" s="5">
        <f ca="1">IFERROR(__xludf.DUMMYFUNCTION("VALUE(REGEXEXTRACT(A228, ""Time\s*=\s*([\d.]+)\s*s""))"),0.03529)</f>
        <v>3.5290000000000002E-2</v>
      </c>
      <c r="F228" s="6">
        <f ca="1">IFERROR(__xludf.DUMMYFUNCTION("VALUE(REGEXEXTRACT(A228, ""Throughput\s*=\s*([\d.]+)\s*MB/s""))"),2901672)</f>
        <v>2901672</v>
      </c>
    </row>
    <row r="229" spans="1:6" ht="13" x14ac:dyDescent="0.15">
      <c r="A229" s="7" t="s">
        <v>233</v>
      </c>
      <c r="B229" s="8" t="str">
        <f ca="1">IFERROR(__xludf.DUMMYFUNCTION("REGEXEXTRACT(A229, ""^(Deterministic Write|Random Write|Deterministic Read|Random Read)"")"),"Deterministic Read")</f>
        <v>Deterministic Read</v>
      </c>
      <c r="C229" s="8">
        <f ca="1">IFERROR(__xludf.DUMMYFUNCTION("VALUE(REGEXEXTRACT(A229, ""Block Size\s=\s(\d+)\s*Bytes""))"),299008)</f>
        <v>299008</v>
      </c>
      <c r="D229" s="8">
        <f ca="1">IFERROR(__xludf.DUMMYFUNCTION("VALUE(REGEXEXTRACT(A229, ""Stride\s*=\s*(\d+)\s*Bytes""))"),299008)</f>
        <v>299008</v>
      </c>
      <c r="E229" s="8">
        <f ca="1">IFERROR(__xludf.DUMMYFUNCTION("VALUE(REGEXEXTRACT(A229, ""Time\s*=\s*([\d.]+)\s*s""))"),0.040333)</f>
        <v>4.0333000000000001E-2</v>
      </c>
      <c r="F229" s="9">
        <f ca="1">IFERROR(__xludf.DUMMYFUNCTION("VALUE(REGEXEXTRACT(A229, ""Throughput\s*=\s*([\d.]+)\s*MB/s""))"),2538864)</f>
        <v>2538864</v>
      </c>
    </row>
    <row r="230" spans="1:6" ht="13" x14ac:dyDescent="0.15">
      <c r="A230" s="4" t="s">
        <v>234</v>
      </c>
      <c r="B230" s="5" t="str">
        <f ca="1">IFERROR(__xludf.DUMMYFUNCTION("REGEXEXTRACT(A230, ""^(Deterministic Write|Random Write|Deterministic Read|Random Read)"")"),"Deterministic Read")</f>
        <v>Deterministic Read</v>
      </c>
      <c r="C230" s="5">
        <f ca="1">IFERROR(__xludf.DUMMYFUNCTION("VALUE(REGEXEXTRACT(A230, ""Block Size\s=\s(\d+)\s*Bytes""))"),299008)</f>
        <v>299008</v>
      </c>
      <c r="D230" s="5">
        <f ca="1">IFERROR(__xludf.DUMMYFUNCTION("VALUE(REGEXEXTRACT(A230, ""Stride\s*=\s*(\d+)\s*Bytes""))"),299008)</f>
        <v>299008</v>
      </c>
      <c r="E230" s="5">
        <f ca="1">IFERROR(__xludf.DUMMYFUNCTION("VALUE(REGEXEXTRACT(A230, ""Time\s*=\s*([\d.]+)\s*s""))"),0.039514)</f>
        <v>3.9514000000000001E-2</v>
      </c>
      <c r="F230" s="6">
        <f ca="1">IFERROR(__xludf.DUMMYFUNCTION("VALUE(REGEXEXTRACT(A230, ""Throughput\s*=\s*([\d.]+)\s*MB/s""))"),2591486.5)</f>
        <v>2591486.5</v>
      </c>
    </row>
    <row r="231" spans="1:6" ht="13" x14ac:dyDescent="0.15">
      <c r="A231" s="7" t="s">
        <v>235</v>
      </c>
      <c r="B231" s="8" t="str">
        <f ca="1">IFERROR(__xludf.DUMMYFUNCTION("REGEXEXTRACT(A231, ""^(Deterministic Write|Random Write|Deterministic Read|Random Read)"")"),"Deterministic Read")</f>
        <v>Deterministic Read</v>
      </c>
      <c r="C231" s="8">
        <f ca="1">IFERROR(__xludf.DUMMYFUNCTION("VALUE(REGEXEXTRACT(A231, ""Block Size\s=\s(\d+)\s*Bytes""))"),299008)</f>
        <v>299008</v>
      </c>
      <c r="D231" s="8">
        <f ca="1">IFERROR(__xludf.DUMMYFUNCTION("VALUE(REGEXEXTRACT(A231, ""Stride\s*=\s*(\d+)\s*Bytes""))"),299008)</f>
        <v>299008</v>
      </c>
      <c r="E231" s="8">
        <f ca="1">IFERROR(__xludf.DUMMYFUNCTION("VALUE(REGEXEXTRACT(A231, ""Time\s*=\s*([\d.]+)\s*s""))"),0.036712)</f>
        <v>3.6712000000000002E-2</v>
      </c>
      <c r="F231" s="9">
        <f ca="1">IFERROR(__xludf.DUMMYFUNCTION("VALUE(REGEXEXTRACT(A231, ""Throughput\s*=\s*([\d.]+)\s*MB/s""))"),2789278.75)</f>
        <v>2789278.75</v>
      </c>
    </row>
    <row r="232" spans="1:6" ht="13" x14ac:dyDescent="0.15">
      <c r="A232" s="4" t="s">
        <v>236</v>
      </c>
      <c r="B232" s="5" t="str">
        <f ca="1">IFERROR(__xludf.DUMMYFUNCTION("REGEXEXTRACT(A232, ""^(Deterministic Write|Random Write|Deterministic Read|Random Read)"")"),"Deterministic Read")</f>
        <v>Deterministic Read</v>
      </c>
      <c r="C232" s="5">
        <f ca="1">IFERROR(__xludf.DUMMYFUNCTION("VALUE(REGEXEXTRACT(A232, ""Block Size\s=\s(\d+)\s*Bytes""))"),299008)</f>
        <v>299008</v>
      </c>
      <c r="D232" s="5">
        <f ca="1">IFERROR(__xludf.DUMMYFUNCTION("VALUE(REGEXEXTRACT(A232, ""Stride\s*=\s*(\d+)\s*Bytes""))"),593920)</f>
        <v>593920</v>
      </c>
      <c r="E232" s="5">
        <f ca="1">IFERROR(__xludf.DUMMYFUNCTION("VALUE(REGEXEXTRACT(A232, ""Time\s*=\s*([\d.]+)\s*s""))"),0.056608)</f>
        <v>5.6607999999999999E-2</v>
      </c>
      <c r="F232" s="6">
        <f ca="1">IFERROR(__xludf.DUMMYFUNCTION("VALUE(REGEXEXTRACT(A232, ""Throughput\s*=\s*([\d.]+)\s*MB/s""))"),1808931.625)</f>
        <v>1808931.625</v>
      </c>
    </row>
    <row r="233" spans="1:6" ht="13" x14ac:dyDescent="0.15">
      <c r="A233" s="7" t="s">
        <v>237</v>
      </c>
      <c r="B233" s="8" t="str">
        <f ca="1">IFERROR(__xludf.DUMMYFUNCTION("REGEXEXTRACT(A233, ""^(Deterministic Write|Random Write|Deterministic Read|Random Read)"")"),"Deterministic Read")</f>
        <v>Deterministic Read</v>
      </c>
      <c r="C233" s="8">
        <f ca="1">IFERROR(__xludf.DUMMYFUNCTION("VALUE(REGEXEXTRACT(A233, ""Block Size\s=\s(\d+)\s*Bytes""))"),299008)</f>
        <v>299008</v>
      </c>
      <c r="D233" s="8">
        <f ca="1">IFERROR(__xludf.DUMMYFUNCTION("VALUE(REGEXEXTRACT(A233, ""Stride\s*=\s*(\d+)\s*Bytes""))"),593920)</f>
        <v>593920</v>
      </c>
      <c r="E233" s="8">
        <f ca="1">IFERROR(__xludf.DUMMYFUNCTION("VALUE(REGEXEXTRACT(A233, ""Time\s*=\s*([\d.]+)\s*s""))"),0.031516)</f>
        <v>3.1516000000000002E-2</v>
      </c>
      <c r="F233" s="9">
        <f ca="1">IFERROR(__xludf.DUMMYFUNCTION("VALUE(REGEXEXTRACT(A233, ""Throughput\s*=\s*([\d.]+)\s*MB/s""))"),3249143.25)</f>
        <v>3249143.25</v>
      </c>
    </row>
    <row r="234" spans="1:6" ht="13" x14ac:dyDescent="0.15">
      <c r="A234" s="4" t="s">
        <v>238</v>
      </c>
      <c r="B234" s="5" t="str">
        <f ca="1">IFERROR(__xludf.DUMMYFUNCTION("REGEXEXTRACT(A234, ""^(Deterministic Write|Random Write|Deterministic Read|Random Read)"")"),"Deterministic Read")</f>
        <v>Deterministic Read</v>
      </c>
      <c r="C234" s="5">
        <f ca="1">IFERROR(__xludf.DUMMYFUNCTION("VALUE(REGEXEXTRACT(A234, ""Block Size\s=\s(\d+)\s*Bytes""))"),299008)</f>
        <v>299008</v>
      </c>
      <c r="D234" s="5">
        <f ca="1">IFERROR(__xludf.DUMMYFUNCTION("VALUE(REGEXEXTRACT(A234, ""Stride\s*=\s*(\d+)\s*Bytes""))"),593920)</f>
        <v>593920</v>
      </c>
      <c r="E234" s="5">
        <f ca="1">IFERROR(__xludf.DUMMYFUNCTION("VALUE(REGEXEXTRACT(A234, ""Time\s*=\s*([\d.]+)\s*s""))"),0.034194)</f>
        <v>3.4194000000000002E-2</v>
      </c>
      <c r="F234" s="6">
        <f ca="1">IFERROR(__xludf.DUMMYFUNCTION("VALUE(REGEXEXTRACT(A234, ""Throughput\s*=\s*([\d.]+)\s*MB/s""))"),2994677.5)</f>
        <v>2994677.5</v>
      </c>
    </row>
    <row r="235" spans="1:6" ht="13" x14ac:dyDescent="0.15">
      <c r="A235" s="7" t="s">
        <v>239</v>
      </c>
      <c r="B235" s="8" t="str">
        <f ca="1">IFERROR(__xludf.DUMMYFUNCTION("REGEXEXTRACT(A235, ""^(Deterministic Write|Random Write|Deterministic Read|Random Read)"")"),"Deterministic Read")</f>
        <v>Deterministic Read</v>
      </c>
      <c r="C235" s="8">
        <f ca="1">IFERROR(__xludf.DUMMYFUNCTION("VALUE(REGEXEXTRACT(A235, ""Block Size\s=\s(\d+)\s*Bytes""))"),299008)</f>
        <v>299008</v>
      </c>
      <c r="D235" s="8">
        <f ca="1">IFERROR(__xludf.DUMMYFUNCTION("VALUE(REGEXEXTRACT(A235, ""Stride\s*=\s*(\d+)\s*Bytes""))"),593920)</f>
        <v>593920</v>
      </c>
      <c r="E235" s="8">
        <f ca="1">IFERROR(__xludf.DUMMYFUNCTION("VALUE(REGEXEXTRACT(A235, ""Time\s*=\s*([\d.]+)\s*s""))"),0.034785)</f>
        <v>3.4785000000000003E-2</v>
      </c>
      <c r="F235" s="9">
        <f ca="1">IFERROR(__xludf.DUMMYFUNCTION("VALUE(REGEXEXTRACT(A235, ""Throughput\s*=\s*([\d.]+)\s*MB/s""))"),2943797.75)</f>
        <v>2943797.75</v>
      </c>
    </row>
    <row r="236" spans="1:6" ht="13" x14ac:dyDescent="0.15">
      <c r="A236" s="4" t="s">
        <v>240</v>
      </c>
      <c r="B236" s="5" t="str">
        <f ca="1">IFERROR(__xludf.DUMMYFUNCTION("REGEXEXTRACT(A236, ""^(Deterministic Write|Random Write|Deterministic Read|Random Read)"")"),"Deterministic Read")</f>
        <v>Deterministic Read</v>
      </c>
      <c r="C236" s="5">
        <f ca="1">IFERROR(__xludf.DUMMYFUNCTION("VALUE(REGEXEXTRACT(A236, ""Block Size\s=\s(\d+)\s*Bytes""))"),299008)</f>
        <v>299008</v>
      </c>
      <c r="D236" s="5">
        <f ca="1">IFERROR(__xludf.DUMMYFUNCTION("VALUE(REGEXEXTRACT(A236, ""Stride\s*=\s*(\d+)\s*Bytes""))"),593920)</f>
        <v>593920</v>
      </c>
      <c r="E236" s="5">
        <f ca="1">IFERROR(__xludf.DUMMYFUNCTION("VALUE(REGEXEXTRACT(A236, ""Time\s*=\s*([\d.]+)\s*s""))"),0.036233)</f>
        <v>3.6233000000000001E-2</v>
      </c>
      <c r="F236" s="6">
        <f ca="1">IFERROR(__xludf.DUMMYFUNCTION("VALUE(REGEXEXTRACT(A236, ""Throughput\s*=\s*([\d.]+)\s*MB/s""))"),2826153)</f>
        <v>2826153</v>
      </c>
    </row>
    <row r="237" spans="1:6" ht="13" x14ac:dyDescent="0.15">
      <c r="A237" s="7" t="s">
        <v>241</v>
      </c>
      <c r="B237" s="8" t="str">
        <f ca="1">IFERROR(__xludf.DUMMYFUNCTION("REGEXEXTRACT(A237, ""^(Deterministic Write|Random Write|Deterministic Read|Random Read)"")"),"Deterministic Read")</f>
        <v>Deterministic Read</v>
      </c>
      <c r="C237" s="8">
        <f ca="1">IFERROR(__xludf.DUMMYFUNCTION("VALUE(REGEXEXTRACT(A237, ""Block Size\s=\s(\d+)\s*Bytes""))"),299008)</f>
        <v>299008</v>
      </c>
      <c r="D237" s="8">
        <f ca="1">IFERROR(__xludf.DUMMYFUNCTION("VALUE(REGEXEXTRACT(A237, ""Stride\s*=\s*(\d+)\s*Bytes""))"),888832)</f>
        <v>888832</v>
      </c>
      <c r="E237" s="8">
        <f ca="1">IFERROR(__xludf.DUMMYFUNCTION("VALUE(REGEXEXTRACT(A237, ""Time\s*=\s*([\d.]+)\s*s""))"),0.036585)</f>
        <v>3.6584999999999999E-2</v>
      </c>
      <c r="F237" s="9">
        <f ca="1">IFERROR(__xludf.DUMMYFUNCTION("VALUE(REGEXEXTRACT(A237, ""Throughput\s*=\s*([\d.]+)\s*MB/s""))"),2798961.25)</f>
        <v>2798961.25</v>
      </c>
    </row>
    <row r="238" spans="1:6" ht="13" x14ac:dyDescent="0.15">
      <c r="A238" s="4" t="s">
        <v>242</v>
      </c>
      <c r="B238" s="5" t="str">
        <f ca="1">IFERROR(__xludf.DUMMYFUNCTION("REGEXEXTRACT(A238, ""^(Deterministic Write|Random Write|Deterministic Read|Random Read)"")"),"Deterministic Read")</f>
        <v>Deterministic Read</v>
      </c>
      <c r="C238" s="5">
        <f ca="1">IFERROR(__xludf.DUMMYFUNCTION("VALUE(REGEXEXTRACT(A238, ""Block Size\s=\s(\d+)\s*Bytes""))"),299008)</f>
        <v>299008</v>
      </c>
      <c r="D238" s="5">
        <f ca="1">IFERROR(__xludf.DUMMYFUNCTION("VALUE(REGEXEXTRACT(A238, ""Stride\s*=\s*(\d+)\s*Bytes""))"),888832)</f>
        <v>888832</v>
      </c>
      <c r="E238" s="5">
        <f ca="1">IFERROR(__xludf.DUMMYFUNCTION("VALUE(REGEXEXTRACT(A238, ""Time\s*=\s*([\d.]+)\s*s""))"),0.029441)</f>
        <v>2.9440999999999998E-2</v>
      </c>
      <c r="F238" s="6">
        <f ca="1">IFERROR(__xludf.DUMMYFUNCTION("VALUE(REGEXEXTRACT(A238, ""Throughput\s*=\s*([\d.]+)\s*MB/s""))"),3478142.5)</f>
        <v>3478142.5</v>
      </c>
    </row>
    <row r="239" spans="1:6" ht="13" x14ac:dyDescent="0.15">
      <c r="A239" s="7" t="s">
        <v>243</v>
      </c>
      <c r="B239" s="8" t="str">
        <f ca="1">IFERROR(__xludf.DUMMYFUNCTION("REGEXEXTRACT(A239, ""^(Deterministic Write|Random Write|Deterministic Read|Random Read)"")"),"Deterministic Read")</f>
        <v>Deterministic Read</v>
      </c>
      <c r="C239" s="8">
        <f ca="1">IFERROR(__xludf.DUMMYFUNCTION("VALUE(REGEXEXTRACT(A239, ""Block Size\s=\s(\d+)\s*Bytes""))"),299008)</f>
        <v>299008</v>
      </c>
      <c r="D239" s="8">
        <f ca="1">IFERROR(__xludf.DUMMYFUNCTION("VALUE(REGEXEXTRACT(A239, ""Stride\s*=\s*(\d+)\s*Bytes""))"),888832)</f>
        <v>888832</v>
      </c>
      <c r="E239" s="8">
        <f ca="1">IFERROR(__xludf.DUMMYFUNCTION("VALUE(REGEXEXTRACT(A239, ""Time\s*=\s*([\d.]+)\s*s""))"),0.033596)</f>
        <v>3.3596000000000001E-2</v>
      </c>
      <c r="F239" s="9">
        <f ca="1">IFERROR(__xludf.DUMMYFUNCTION("VALUE(REGEXEXTRACT(A239, ""Throughput\s*=\s*([\d.]+)\s*MB/s""))"),3047981.75)</f>
        <v>3047981.75</v>
      </c>
    </row>
    <row r="240" spans="1:6" ht="13" x14ac:dyDescent="0.15">
      <c r="A240" s="4" t="s">
        <v>244</v>
      </c>
      <c r="B240" s="5" t="str">
        <f ca="1">IFERROR(__xludf.DUMMYFUNCTION("REGEXEXTRACT(A240, ""^(Deterministic Write|Random Write|Deterministic Read|Random Read)"")"),"Deterministic Read")</f>
        <v>Deterministic Read</v>
      </c>
      <c r="C240" s="5">
        <f ca="1">IFERROR(__xludf.DUMMYFUNCTION("VALUE(REGEXEXTRACT(A240, ""Block Size\s=\s(\d+)\s*Bytes""))"),299008)</f>
        <v>299008</v>
      </c>
      <c r="D240" s="5">
        <f ca="1">IFERROR(__xludf.DUMMYFUNCTION("VALUE(REGEXEXTRACT(A240, ""Stride\s*=\s*(\d+)\s*Bytes""))"),888832)</f>
        <v>888832</v>
      </c>
      <c r="E240" s="5">
        <f ca="1">IFERROR(__xludf.DUMMYFUNCTION("VALUE(REGEXEXTRACT(A240, ""Time\s*=\s*([\d.]+)\s*s""))"),0.034281)</f>
        <v>3.4280999999999999E-2</v>
      </c>
      <c r="F240" s="6">
        <f ca="1">IFERROR(__xludf.DUMMYFUNCTION("VALUE(REGEXEXTRACT(A240, ""Throughput\s*=\s*([\d.]+)\s*MB/s""))"),2987077.25)</f>
        <v>2987077.25</v>
      </c>
    </row>
    <row r="241" spans="1:6" ht="13" x14ac:dyDescent="0.15">
      <c r="A241" s="7" t="s">
        <v>245</v>
      </c>
      <c r="B241" s="8" t="str">
        <f ca="1">IFERROR(__xludf.DUMMYFUNCTION("REGEXEXTRACT(A241, ""^(Deterministic Write|Random Write|Deterministic Read|Random Read)"")"),"Deterministic Read")</f>
        <v>Deterministic Read</v>
      </c>
      <c r="C241" s="8">
        <f ca="1">IFERROR(__xludf.DUMMYFUNCTION("VALUE(REGEXEXTRACT(A241, ""Block Size\s=\s(\d+)\s*Bytes""))"),299008)</f>
        <v>299008</v>
      </c>
      <c r="D241" s="8">
        <f ca="1">IFERROR(__xludf.DUMMYFUNCTION("VALUE(REGEXEXTRACT(A241, ""Stride\s*=\s*(\d+)\s*Bytes""))"),888832)</f>
        <v>888832</v>
      </c>
      <c r="E241" s="8">
        <f ca="1">IFERROR(__xludf.DUMMYFUNCTION("VALUE(REGEXEXTRACT(A241, ""Time\s*=\s*([\d.]+)\s*s""))"),0.033757)</f>
        <v>3.3757000000000002E-2</v>
      </c>
      <c r="F241" s="9">
        <f ca="1">IFERROR(__xludf.DUMMYFUNCTION("VALUE(REGEXEXTRACT(A241, ""Throughput\s*=\s*([\d.]+)\s*MB/s""))"),3033444.75)</f>
        <v>3033444.75</v>
      </c>
    </row>
    <row r="242" spans="1:6" ht="13" x14ac:dyDescent="0.15">
      <c r="A242" s="4" t="s">
        <v>246</v>
      </c>
      <c r="B242" s="5" t="str">
        <f ca="1">IFERROR(__xludf.DUMMYFUNCTION("REGEXEXTRACT(A242, ""^(Deterministic Write|Random Write|Deterministic Read|Random Read)"")"),"Deterministic Read")</f>
        <v>Deterministic Read</v>
      </c>
      <c r="C242" s="5">
        <f ca="1">IFERROR(__xludf.DUMMYFUNCTION("VALUE(REGEXEXTRACT(A242, ""Block Size\s=\s(\d+)\s*Bytes""))"),593920)</f>
        <v>593920</v>
      </c>
      <c r="D242" s="5">
        <f ca="1">IFERROR(__xludf.DUMMYFUNCTION("VALUE(REGEXEXTRACT(A242, ""Stride\s*=\s*(\d+)\s*Bytes""))"),4096)</f>
        <v>4096</v>
      </c>
      <c r="E242" s="5">
        <f ca="1">IFERROR(__xludf.DUMMYFUNCTION("VALUE(REGEXEXTRACT(A242, ""Time\s*=\s*([\d.]+)\s*s""))"),0.061331)</f>
        <v>6.1330999999999997E-2</v>
      </c>
      <c r="F242" s="6">
        <f ca="1">IFERROR(__xludf.DUMMYFUNCTION("VALUE(REGEXEXTRACT(A242, ""Throughput\s*=\s*([\d.]+)\s*MB/s""))"),1669628.75)</f>
        <v>1669628.75</v>
      </c>
    </row>
    <row r="243" spans="1:6" ht="13" x14ac:dyDescent="0.15">
      <c r="A243" s="7" t="s">
        <v>247</v>
      </c>
      <c r="B243" s="8" t="str">
        <f ca="1">IFERROR(__xludf.DUMMYFUNCTION("REGEXEXTRACT(A243, ""^(Deterministic Write|Random Write|Deterministic Read|Random Read)"")"),"Deterministic Read")</f>
        <v>Deterministic Read</v>
      </c>
      <c r="C243" s="8">
        <f ca="1">IFERROR(__xludf.DUMMYFUNCTION("VALUE(REGEXEXTRACT(A243, ""Block Size\s=\s(\d+)\s*Bytes""))"),593920)</f>
        <v>593920</v>
      </c>
      <c r="D243" s="8">
        <f ca="1">IFERROR(__xludf.DUMMYFUNCTION("VALUE(REGEXEXTRACT(A243, ""Stride\s*=\s*(\d+)\s*Bytes""))"),4096)</f>
        <v>4096</v>
      </c>
      <c r="E243" s="8">
        <f ca="1">IFERROR(__xludf.DUMMYFUNCTION("VALUE(REGEXEXTRACT(A243, ""Time\s*=\s*([\d.]+)\s*s""))"),0.037108)</f>
        <v>3.7108000000000002E-2</v>
      </c>
      <c r="F243" s="9">
        <f ca="1">IFERROR(__xludf.DUMMYFUNCTION("VALUE(REGEXEXTRACT(A243, ""Throughput\s*=\s*([\d.]+)\s*MB/s""))"),2759512.75)</f>
        <v>2759512.75</v>
      </c>
    </row>
    <row r="244" spans="1:6" ht="13" x14ac:dyDescent="0.15">
      <c r="A244" s="4" t="s">
        <v>248</v>
      </c>
      <c r="B244" s="5" t="str">
        <f ca="1">IFERROR(__xludf.DUMMYFUNCTION("REGEXEXTRACT(A244, ""^(Deterministic Write|Random Write|Deterministic Read|Random Read)"")"),"Deterministic Read")</f>
        <v>Deterministic Read</v>
      </c>
      <c r="C244" s="5">
        <f ca="1">IFERROR(__xludf.DUMMYFUNCTION("VALUE(REGEXEXTRACT(A244, ""Block Size\s=\s(\d+)\s*Bytes""))"),593920)</f>
        <v>593920</v>
      </c>
      <c r="D244" s="5">
        <f ca="1">IFERROR(__xludf.DUMMYFUNCTION("VALUE(REGEXEXTRACT(A244, ""Stride\s*=\s*(\d+)\s*Bytes""))"),4096)</f>
        <v>4096</v>
      </c>
      <c r="E244" s="5">
        <f ca="1">IFERROR(__xludf.DUMMYFUNCTION("VALUE(REGEXEXTRACT(A244, ""Time\s*=\s*([\d.]+)\s*s""))"),0.029339)</f>
        <v>2.9339E-2</v>
      </c>
      <c r="F244" s="6">
        <f ca="1">IFERROR(__xludf.DUMMYFUNCTION("VALUE(REGEXEXTRACT(A244, ""Throughput\s*=\s*([\d.]+)\s*MB/s""))"),3490234.75)</f>
        <v>3490234.75</v>
      </c>
    </row>
    <row r="245" spans="1:6" ht="13" x14ac:dyDescent="0.15">
      <c r="A245" s="7" t="s">
        <v>249</v>
      </c>
      <c r="B245" s="8" t="str">
        <f ca="1">IFERROR(__xludf.DUMMYFUNCTION("REGEXEXTRACT(A245, ""^(Deterministic Write|Random Write|Deterministic Read|Random Read)"")"),"Deterministic Read")</f>
        <v>Deterministic Read</v>
      </c>
      <c r="C245" s="8">
        <f ca="1">IFERROR(__xludf.DUMMYFUNCTION("VALUE(REGEXEXTRACT(A245, ""Block Size\s=\s(\d+)\s*Bytes""))"),593920)</f>
        <v>593920</v>
      </c>
      <c r="D245" s="8">
        <f ca="1">IFERROR(__xludf.DUMMYFUNCTION("VALUE(REGEXEXTRACT(A245, ""Stride\s*=\s*(\d+)\s*Bytes""))"),4096)</f>
        <v>4096</v>
      </c>
      <c r="E245" s="8">
        <f ca="1">IFERROR(__xludf.DUMMYFUNCTION("VALUE(REGEXEXTRACT(A245, ""Time\s*=\s*([\d.]+)\s*s""))"),0.029662)</f>
        <v>2.9662000000000001E-2</v>
      </c>
      <c r="F245" s="9">
        <f ca="1">IFERROR(__xludf.DUMMYFUNCTION("VALUE(REGEXEXTRACT(A245, ""Throughput\s*=\s*([\d.]+)\s*MB/s""))"),3452228.5)</f>
        <v>3452228.5</v>
      </c>
    </row>
    <row r="246" spans="1:6" ht="13" x14ac:dyDescent="0.15">
      <c r="A246" s="4" t="s">
        <v>250</v>
      </c>
      <c r="B246" s="5" t="str">
        <f ca="1">IFERROR(__xludf.DUMMYFUNCTION("REGEXEXTRACT(A246, ""^(Deterministic Write|Random Write|Deterministic Read|Random Read)"")"),"Deterministic Read")</f>
        <v>Deterministic Read</v>
      </c>
      <c r="C246" s="5">
        <f ca="1">IFERROR(__xludf.DUMMYFUNCTION("VALUE(REGEXEXTRACT(A246, ""Block Size\s=\s(\d+)\s*Bytes""))"),593920)</f>
        <v>593920</v>
      </c>
      <c r="D246" s="5">
        <f ca="1">IFERROR(__xludf.DUMMYFUNCTION("VALUE(REGEXEXTRACT(A246, ""Stride\s*=\s*(\d+)\s*Bytes""))"),4096)</f>
        <v>4096</v>
      </c>
      <c r="E246" s="5">
        <f ca="1">IFERROR(__xludf.DUMMYFUNCTION("VALUE(REGEXEXTRACT(A246, ""Time\s*=\s*([\d.]+)\s*s""))"),0.03004)</f>
        <v>3.0040000000000001E-2</v>
      </c>
      <c r="F246" s="6">
        <f ca="1">IFERROR(__xludf.DUMMYFUNCTION("VALUE(REGEXEXTRACT(A246, ""Throughput\s*=\s*([\d.]+)\s*MB/s""))"),3408788.25)</f>
        <v>3408788.25</v>
      </c>
    </row>
    <row r="247" spans="1:6" ht="13" x14ac:dyDescent="0.15">
      <c r="A247" s="7" t="s">
        <v>251</v>
      </c>
      <c r="B247" s="8" t="str">
        <f ca="1">IFERROR(__xludf.DUMMYFUNCTION("REGEXEXTRACT(A247, ""^(Deterministic Write|Random Write|Deterministic Read|Random Read)"")"),"Deterministic Read")</f>
        <v>Deterministic Read</v>
      </c>
      <c r="C247" s="8">
        <f ca="1">IFERROR(__xludf.DUMMYFUNCTION("VALUE(REGEXEXTRACT(A247, ""Block Size\s=\s(\d+)\s*Bytes""))"),593920)</f>
        <v>593920</v>
      </c>
      <c r="D247" s="8">
        <f ca="1">IFERROR(__xludf.DUMMYFUNCTION("VALUE(REGEXEXTRACT(A247, ""Stride\s*=\s*(\d+)\s*Bytes""))"),299008)</f>
        <v>299008</v>
      </c>
      <c r="E247" s="8">
        <f ca="1">IFERROR(__xludf.DUMMYFUNCTION("VALUE(REGEXEXTRACT(A247, ""Time\s*=\s*([\d.]+)\s*s""))"),0.031165)</f>
        <v>3.1165000000000002E-2</v>
      </c>
      <c r="F247" s="9">
        <f ca="1">IFERROR(__xludf.DUMMYFUNCTION("VALUE(REGEXEXTRACT(A247, ""Throughput\s*=\s*([\d.]+)\s*MB/s""))"),3285737.25)</f>
        <v>3285737.25</v>
      </c>
    </row>
    <row r="248" spans="1:6" ht="13" x14ac:dyDescent="0.15">
      <c r="A248" s="4" t="s">
        <v>252</v>
      </c>
      <c r="B248" s="5" t="str">
        <f ca="1">IFERROR(__xludf.DUMMYFUNCTION("REGEXEXTRACT(A248, ""^(Deterministic Write|Random Write|Deterministic Read|Random Read)"")"),"Deterministic Read")</f>
        <v>Deterministic Read</v>
      </c>
      <c r="C248" s="5">
        <f ca="1">IFERROR(__xludf.DUMMYFUNCTION("VALUE(REGEXEXTRACT(A248, ""Block Size\s=\s(\d+)\s*Bytes""))"),593920)</f>
        <v>593920</v>
      </c>
      <c r="D248" s="5">
        <f ca="1">IFERROR(__xludf.DUMMYFUNCTION("VALUE(REGEXEXTRACT(A248, ""Stride\s*=\s*(\d+)\s*Bytes""))"),299008)</f>
        <v>299008</v>
      </c>
      <c r="E248" s="5">
        <f ca="1">IFERROR(__xludf.DUMMYFUNCTION("VALUE(REGEXEXTRACT(A248, ""Time\s*=\s*([\d.]+)\s*s""))"),0.030075)</f>
        <v>3.0075000000000001E-2</v>
      </c>
      <c r="F248" s="6">
        <f ca="1">IFERROR(__xludf.DUMMYFUNCTION("VALUE(REGEXEXTRACT(A248, ""Throughput\s*=\s*([\d.]+)\s*MB/s""))"),3404821.25)</f>
        <v>3404821.25</v>
      </c>
    </row>
    <row r="249" spans="1:6" ht="13" x14ac:dyDescent="0.15">
      <c r="A249" s="7" t="s">
        <v>253</v>
      </c>
      <c r="B249" s="8" t="str">
        <f ca="1">IFERROR(__xludf.DUMMYFUNCTION("REGEXEXTRACT(A249, ""^(Deterministic Write|Random Write|Deterministic Read|Random Read)"")"),"Deterministic Read")</f>
        <v>Deterministic Read</v>
      </c>
      <c r="C249" s="8">
        <f ca="1">IFERROR(__xludf.DUMMYFUNCTION("VALUE(REGEXEXTRACT(A249, ""Block Size\s=\s(\d+)\s*Bytes""))"),593920)</f>
        <v>593920</v>
      </c>
      <c r="D249" s="8">
        <f ca="1">IFERROR(__xludf.DUMMYFUNCTION("VALUE(REGEXEXTRACT(A249, ""Stride\s*=\s*(\d+)\s*Bytes""))"),299008)</f>
        <v>299008</v>
      </c>
      <c r="E249" s="8">
        <f ca="1">IFERROR(__xludf.DUMMYFUNCTION("VALUE(REGEXEXTRACT(A249, ""Time\s*=\s*([\d.]+)\s*s""))"),0.030921)</f>
        <v>3.0921000000000001E-2</v>
      </c>
      <c r="F249" s="9">
        <f ca="1">IFERROR(__xludf.DUMMYFUNCTION("VALUE(REGEXEXTRACT(A249, ""Throughput\s*=\s*([\d.]+)\s*MB/s""))"),3311665.25)</f>
        <v>3311665.25</v>
      </c>
    </row>
    <row r="250" spans="1:6" ht="13" x14ac:dyDescent="0.15">
      <c r="A250" s="4" t="s">
        <v>254</v>
      </c>
      <c r="B250" s="5" t="str">
        <f ca="1">IFERROR(__xludf.DUMMYFUNCTION("REGEXEXTRACT(A250, ""^(Deterministic Write|Random Write|Deterministic Read|Random Read)"")"),"Deterministic Read")</f>
        <v>Deterministic Read</v>
      </c>
      <c r="C250" s="5">
        <f ca="1">IFERROR(__xludf.DUMMYFUNCTION("VALUE(REGEXEXTRACT(A250, ""Block Size\s=\s(\d+)\s*Bytes""))"),593920)</f>
        <v>593920</v>
      </c>
      <c r="D250" s="5">
        <f ca="1">IFERROR(__xludf.DUMMYFUNCTION("VALUE(REGEXEXTRACT(A250, ""Stride\s*=\s*(\d+)\s*Bytes""))"),299008)</f>
        <v>299008</v>
      </c>
      <c r="E250" s="5">
        <f ca="1">IFERROR(__xludf.DUMMYFUNCTION("VALUE(REGEXEXTRACT(A250, ""Time\s*=\s*([\d.]+)\s*s""))"),0.031161)</f>
        <v>3.1161000000000001E-2</v>
      </c>
      <c r="F250" s="6">
        <f ca="1">IFERROR(__xludf.DUMMYFUNCTION("VALUE(REGEXEXTRACT(A250, ""Throughput\s*=\s*([\d.]+)\s*MB/s""))"),3286159)</f>
        <v>3286159</v>
      </c>
    </row>
    <row r="251" spans="1:6" ht="13" x14ac:dyDescent="0.15">
      <c r="A251" s="7" t="s">
        <v>255</v>
      </c>
      <c r="B251" s="8" t="str">
        <f ca="1">IFERROR(__xludf.DUMMYFUNCTION("REGEXEXTRACT(A251, ""^(Deterministic Write|Random Write|Deterministic Read|Random Read)"")"),"Deterministic Read")</f>
        <v>Deterministic Read</v>
      </c>
      <c r="C251" s="8">
        <f ca="1">IFERROR(__xludf.DUMMYFUNCTION("VALUE(REGEXEXTRACT(A251, ""Block Size\s=\s(\d+)\s*Bytes""))"),593920)</f>
        <v>593920</v>
      </c>
      <c r="D251" s="8">
        <f ca="1">IFERROR(__xludf.DUMMYFUNCTION("VALUE(REGEXEXTRACT(A251, ""Stride\s*=\s*(\d+)\s*Bytes""))"),299008)</f>
        <v>299008</v>
      </c>
      <c r="E251" s="8">
        <f ca="1">IFERROR(__xludf.DUMMYFUNCTION("VALUE(REGEXEXTRACT(A251, ""Time\s*=\s*([\d.]+)\s*s""))"),0.033715)</f>
        <v>3.3715000000000002E-2</v>
      </c>
      <c r="F251" s="9">
        <f ca="1">IFERROR(__xludf.DUMMYFUNCTION("VALUE(REGEXEXTRACT(A251, ""Throughput\s*=\s*([\d.]+)\s*MB/s""))"),3037224)</f>
        <v>3037224</v>
      </c>
    </row>
    <row r="252" spans="1:6" ht="13" x14ac:dyDescent="0.15">
      <c r="A252" s="4" t="s">
        <v>256</v>
      </c>
      <c r="B252" s="5" t="str">
        <f ca="1">IFERROR(__xludf.DUMMYFUNCTION("REGEXEXTRACT(A252, ""^(Deterministic Write|Random Write|Deterministic Read|Random Read)"")"),"Deterministic Read")</f>
        <v>Deterministic Read</v>
      </c>
      <c r="C252" s="5">
        <f ca="1">IFERROR(__xludf.DUMMYFUNCTION("VALUE(REGEXEXTRACT(A252, ""Block Size\s=\s(\d+)\s*Bytes""))"),593920)</f>
        <v>593920</v>
      </c>
      <c r="D252" s="5">
        <f ca="1">IFERROR(__xludf.DUMMYFUNCTION("VALUE(REGEXEXTRACT(A252, ""Stride\s*=\s*(\d+)\s*Bytes""))"),593920)</f>
        <v>593920</v>
      </c>
      <c r="E252" s="5">
        <f ca="1">IFERROR(__xludf.DUMMYFUNCTION("VALUE(REGEXEXTRACT(A252, ""Time\s*=\s*([\d.]+)\s*s""))"),0.093385)</f>
        <v>9.3384999999999996E-2</v>
      </c>
      <c r="F252" s="6">
        <f ca="1">IFERROR(__xludf.DUMMYFUNCTION("VALUE(REGEXEXTRACT(A252, ""Throughput\s*=\s*([\d.]+)\s*MB/s""))"),1096535.75)</f>
        <v>1096535.75</v>
      </c>
    </row>
    <row r="253" spans="1:6" ht="13" x14ac:dyDescent="0.15">
      <c r="A253" s="7" t="s">
        <v>257</v>
      </c>
      <c r="B253" s="8" t="str">
        <f ca="1">IFERROR(__xludf.DUMMYFUNCTION("REGEXEXTRACT(A253, ""^(Deterministic Write|Random Write|Deterministic Read|Random Read)"")"),"Deterministic Read")</f>
        <v>Deterministic Read</v>
      </c>
      <c r="C253" s="8">
        <f ca="1">IFERROR(__xludf.DUMMYFUNCTION("VALUE(REGEXEXTRACT(A253, ""Block Size\s=\s(\d+)\s*Bytes""))"),593920)</f>
        <v>593920</v>
      </c>
      <c r="D253" s="8">
        <f ca="1">IFERROR(__xludf.DUMMYFUNCTION("VALUE(REGEXEXTRACT(A253, ""Stride\s*=\s*(\d+)\s*Bytes""))"),593920)</f>
        <v>593920</v>
      </c>
      <c r="E253" s="8">
        <f ca="1">IFERROR(__xludf.DUMMYFUNCTION("VALUE(REGEXEXTRACT(A253, ""Time\s*=\s*([\d.]+)\s*s""))"),0.042002)</f>
        <v>4.2001999999999998E-2</v>
      </c>
      <c r="F253" s="9">
        <f ca="1">IFERROR(__xludf.DUMMYFUNCTION("VALUE(REGEXEXTRACT(A253, ""Throughput\s*=\s*([\d.]+)\s*MB/s""))"),2437979.25)</f>
        <v>2437979.25</v>
      </c>
    </row>
    <row r="254" spans="1:6" ht="13" x14ac:dyDescent="0.15">
      <c r="A254" s="4" t="s">
        <v>258</v>
      </c>
      <c r="B254" s="5" t="str">
        <f ca="1">IFERROR(__xludf.DUMMYFUNCTION("REGEXEXTRACT(A254, ""^(Deterministic Write|Random Write|Deterministic Read|Random Read)"")"),"Deterministic Read")</f>
        <v>Deterministic Read</v>
      </c>
      <c r="C254" s="5">
        <f ca="1">IFERROR(__xludf.DUMMYFUNCTION("VALUE(REGEXEXTRACT(A254, ""Block Size\s=\s(\d+)\s*Bytes""))"),593920)</f>
        <v>593920</v>
      </c>
      <c r="D254" s="5">
        <f ca="1">IFERROR(__xludf.DUMMYFUNCTION("VALUE(REGEXEXTRACT(A254, ""Stride\s*=\s*(\d+)\s*Bytes""))"),593920)</f>
        <v>593920</v>
      </c>
      <c r="E254" s="5">
        <f ca="1">IFERROR(__xludf.DUMMYFUNCTION("VALUE(REGEXEXTRACT(A254, ""Time\s*=\s*([\d.]+)\s*s""))"),0.035938)</f>
        <v>3.5937999999999998E-2</v>
      </c>
      <c r="F254" s="6">
        <f ca="1">IFERROR(__xludf.DUMMYFUNCTION("VALUE(REGEXEXTRACT(A254, ""Throughput\s*=\s*([\d.]+)\s*MB/s""))"),2849351.75)</f>
        <v>2849351.75</v>
      </c>
    </row>
    <row r="255" spans="1:6" ht="13" x14ac:dyDescent="0.15">
      <c r="A255" s="7" t="s">
        <v>259</v>
      </c>
      <c r="B255" s="8" t="str">
        <f ca="1">IFERROR(__xludf.DUMMYFUNCTION("REGEXEXTRACT(A255, ""^(Deterministic Write|Random Write|Deterministic Read|Random Read)"")"),"Deterministic Read")</f>
        <v>Deterministic Read</v>
      </c>
      <c r="C255" s="8">
        <f ca="1">IFERROR(__xludf.DUMMYFUNCTION("VALUE(REGEXEXTRACT(A255, ""Block Size\s=\s(\d+)\s*Bytes""))"),593920)</f>
        <v>593920</v>
      </c>
      <c r="D255" s="8">
        <f ca="1">IFERROR(__xludf.DUMMYFUNCTION("VALUE(REGEXEXTRACT(A255, ""Stride\s*=\s*(\d+)\s*Bytes""))"),593920)</f>
        <v>593920</v>
      </c>
      <c r="E255" s="8">
        <f ca="1">IFERROR(__xludf.DUMMYFUNCTION("VALUE(REGEXEXTRACT(A255, ""Time\s*=\s*([\d.]+)\s*s""))"),0.032048)</f>
        <v>3.2048E-2</v>
      </c>
      <c r="F255" s="9">
        <f ca="1">IFERROR(__xludf.DUMMYFUNCTION("VALUE(REGEXEXTRACT(A255, ""Throughput\s*=\s*([\d.]+)\s*MB/s""))"),3195207.25)</f>
        <v>3195207.25</v>
      </c>
    </row>
    <row r="256" spans="1:6" ht="13" x14ac:dyDescent="0.15">
      <c r="A256" s="4" t="s">
        <v>260</v>
      </c>
      <c r="B256" s="5" t="str">
        <f ca="1">IFERROR(__xludf.DUMMYFUNCTION("REGEXEXTRACT(A256, ""^(Deterministic Write|Random Write|Deterministic Read|Random Read)"")"),"Deterministic Read")</f>
        <v>Deterministic Read</v>
      </c>
      <c r="C256" s="5">
        <f ca="1">IFERROR(__xludf.DUMMYFUNCTION("VALUE(REGEXEXTRACT(A256, ""Block Size\s=\s(\d+)\s*Bytes""))"),593920)</f>
        <v>593920</v>
      </c>
      <c r="D256" s="5">
        <f ca="1">IFERROR(__xludf.DUMMYFUNCTION("VALUE(REGEXEXTRACT(A256, ""Stride\s*=\s*(\d+)\s*Bytes""))"),593920)</f>
        <v>593920</v>
      </c>
      <c r="E256" s="5">
        <f ca="1">IFERROR(__xludf.DUMMYFUNCTION("VALUE(REGEXEXTRACT(A256, ""Time\s*=\s*([\d.]+)\s*s""))"),0.032037)</f>
        <v>3.2037000000000003E-2</v>
      </c>
      <c r="F256" s="6">
        <f ca="1">IFERROR(__xludf.DUMMYFUNCTION("VALUE(REGEXEXTRACT(A256, ""Throughput\s*=\s*([\d.]+)\s*MB/s""))"),3196304.25)</f>
        <v>3196304.25</v>
      </c>
    </row>
    <row r="257" spans="1:6" ht="13" x14ac:dyDescent="0.15">
      <c r="A257" s="7" t="s">
        <v>261</v>
      </c>
      <c r="B257" s="8" t="str">
        <f ca="1">IFERROR(__xludf.DUMMYFUNCTION("REGEXEXTRACT(A257, ""^(Deterministic Write|Random Write|Deterministic Read|Random Read)"")"),"Deterministic Read")</f>
        <v>Deterministic Read</v>
      </c>
      <c r="C257" s="8">
        <f ca="1">IFERROR(__xludf.DUMMYFUNCTION("VALUE(REGEXEXTRACT(A257, ""Block Size\s=\s(\d+)\s*Bytes""))"),593920)</f>
        <v>593920</v>
      </c>
      <c r="D257" s="8">
        <f ca="1">IFERROR(__xludf.DUMMYFUNCTION("VALUE(REGEXEXTRACT(A257, ""Stride\s*=\s*(\d+)\s*Bytes""))"),888832)</f>
        <v>888832</v>
      </c>
      <c r="E257" s="8">
        <f ca="1">IFERROR(__xludf.DUMMYFUNCTION("VALUE(REGEXEXTRACT(A257, ""Time\s*=\s*([\d.]+)\s*s""))"),0.033608)</f>
        <v>3.3607999999999999E-2</v>
      </c>
      <c r="F257" s="9">
        <f ca="1">IFERROR(__xludf.DUMMYFUNCTION("VALUE(REGEXEXTRACT(A257, ""Throughput\s*=\s*([\d.]+)\s*MB/s""))"),3046893.5)</f>
        <v>3046893.5</v>
      </c>
    </row>
    <row r="258" spans="1:6" ht="13" x14ac:dyDescent="0.15">
      <c r="A258" s="4" t="s">
        <v>262</v>
      </c>
      <c r="B258" s="5" t="str">
        <f ca="1">IFERROR(__xludf.DUMMYFUNCTION("REGEXEXTRACT(A258, ""^(Deterministic Write|Random Write|Deterministic Read|Random Read)"")"),"Deterministic Read")</f>
        <v>Deterministic Read</v>
      </c>
      <c r="C258" s="5">
        <f ca="1">IFERROR(__xludf.DUMMYFUNCTION("VALUE(REGEXEXTRACT(A258, ""Block Size\s=\s(\d+)\s*Bytes""))"),593920)</f>
        <v>593920</v>
      </c>
      <c r="D258" s="5">
        <f ca="1">IFERROR(__xludf.DUMMYFUNCTION("VALUE(REGEXEXTRACT(A258, ""Stride\s*=\s*(\d+)\s*Bytes""))"),888832)</f>
        <v>888832</v>
      </c>
      <c r="E258" s="5">
        <f ca="1">IFERROR(__xludf.DUMMYFUNCTION("VALUE(REGEXEXTRACT(A258, ""Time\s*=\s*([\d.]+)\s*s""))"),0.030891)</f>
        <v>3.0890999999999998E-2</v>
      </c>
      <c r="F258" s="6">
        <f ca="1">IFERROR(__xludf.DUMMYFUNCTION("VALUE(REGEXEXTRACT(A258, ""Throughput\s*=\s*([\d.]+)\s*MB/s""))"),3314881.5)</f>
        <v>3314881.5</v>
      </c>
    </row>
    <row r="259" spans="1:6" ht="13" x14ac:dyDescent="0.15">
      <c r="A259" s="7" t="s">
        <v>263</v>
      </c>
      <c r="B259" s="8" t="str">
        <f ca="1">IFERROR(__xludf.DUMMYFUNCTION("REGEXEXTRACT(A259, ""^(Deterministic Write|Random Write|Deterministic Read|Random Read)"")"),"Deterministic Read")</f>
        <v>Deterministic Read</v>
      </c>
      <c r="C259" s="8">
        <f ca="1">IFERROR(__xludf.DUMMYFUNCTION("VALUE(REGEXEXTRACT(A259, ""Block Size\s=\s(\d+)\s*Bytes""))"),593920)</f>
        <v>593920</v>
      </c>
      <c r="D259" s="8">
        <f ca="1">IFERROR(__xludf.DUMMYFUNCTION("VALUE(REGEXEXTRACT(A259, ""Stride\s*=\s*(\d+)\s*Bytes""))"),888832)</f>
        <v>888832</v>
      </c>
      <c r="E259" s="8">
        <f ca="1">IFERROR(__xludf.DUMMYFUNCTION("VALUE(REGEXEXTRACT(A259, ""Time\s*=\s*([\d.]+)\s*s""))"),0.034947)</f>
        <v>3.4946999999999999E-2</v>
      </c>
      <c r="F259" s="9">
        <f ca="1">IFERROR(__xludf.DUMMYFUNCTION("VALUE(REGEXEXTRACT(A259, ""Throughput\s*=\s*([\d.]+)\s*MB/s""))"),2930151.25)</f>
        <v>2930151.25</v>
      </c>
    </row>
    <row r="260" spans="1:6" ht="13" x14ac:dyDescent="0.15">
      <c r="A260" s="4" t="s">
        <v>264</v>
      </c>
      <c r="B260" s="5" t="str">
        <f ca="1">IFERROR(__xludf.DUMMYFUNCTION("REGEXEXTRACT(A260, ""^(Deterministic Write|Random Write|Deterministic Read|Random Read)"")"),"Deterministic Read")</f>
        <v>Deterministic Read</v>
      </c>
      <c r="C260" s="5">
        <f ca="1">IFERROR(__xludf.DUMMYFUNCTION("VALUE(REGEXEXTRACT(A260, ""Block Size\s=\s(\d+)\s*Bytes""))"),593920)</f>
        <v>593920</v>
      </c>
      <c r="D260" s="5">
        <f ca="1">IFERROR(__xludf.DUMMYFUNCTION("VALUE(REGEXEXTRACT(A260, ""Stride\s*=\s*(\d+)\s*Bytes""))"),888832)</f>
        <v>888832</v>
      </c>
      <c r="E260" s="5">
        <f ca="1">IFERROR(__xludf.DUMMYFUNCTION("VALUE(REGEXEXTRACT(A260, ""Time\s*=\s*([\d.]+)\s*s""))"),0.031667)</f>
        <v>3.1667000000000001E-2</v>
      </c>
      <c r="F260" s="6">
        <f ca="1">IFERROR(__xludf.DUMMYFUNCTION("VALUE(REGEXEXTRACT(A260, ""Throughput\s*=\s*([\d.]+)\s*MB/s""))"),3233650)</f>
        <v>3233650</v>
      </c>
    </row>
    <row r="261" spans="1:6" ht="13" x14ac:dyDescent="0.15">
      <c r="A261" s="7" t="s">
        <v>264</v>
      </c>
      <c r="B261" s="8" t="str">
        <f ca="1">IFERROR(__xludf.DUMMYFUNCTION("REGEXEXTRACT(A261, ""^(Deterministic Write|Random Write|Deterministic Read|Random Read)"")"),"Deterministic Read")</f>
        <v>Deterministic Read</v>
      </c>
      <c r="C261" s="8">
        <f ca="1">IFERROR(__xludf.DUMMYFUNCTION("VALUE(REGEXEXTRACT(A261, ""Block Size\s=\s(\d+)\s*Bytes""))"),593920)</f>
        <v>593920</v>
      </c>
      <c r="D261" s="8">
        <f ca="1">IFERROR(__xludf.DUMMYFUNCTION("VALUE(REGEXEXTRACT(A261, ""Stride\s*=\s*(\d+)\s*Bytes""))"),888832)</f>
        <v>888832</v>
      </c>
      <c r="E261" s="8">
        <f ca="1">IFERROR(__xludf.DUMMYFUNCTION("VALUE(REGEXEXTRACT(A261, ""Time\s*=\s*([\d.]+)\s*s""))"),0.031667)</f>
        <v>3.1667000000000001E-2</v>
      </c>
      <c r="F261" s="9">
        <f ca="1">IFERROR(__xludf.DUMMYFUNCTION("VALUE(REGEXEXTRACT(A261, ""Throughput\s*=\s*([\d.]+)\s*MB/s""))"),3233650)</f>
        <v>3233650</v>
      </c>
    </row>
    <row r="262" spans="1:6" ht="13" x14ac:dyDescent="0.15">
      <c r="A262" s="4" t="s">
        <v>265</v>
      </c>
      <c r="B262" s="5" t="str">
        <f ca="1">IFERROR(__xludf.DUMMYFUNCTION("REGEXEXTRACT(A262, ""^(Deterministic Write|Random Write|Deterministic Read|Random Read)"")"),"Deterministic Read")</f>
        <v>Deterministic Read</v>
      </c>
      <c r="C262" s="5">
        <f ca="1">IFERROR(__xludf.DUMMYFUNCTION("VALUE(REGEXEXTRACT(A262, ""Block Size\s=\s(\d+)\s*Bytes""))"),888832)</f>
        <v>888832</v>
      </c>
      <c r="D262" s="5">
        <f ca="1">IFERROR(__xludf.DUMMYFUNCTION("VALUE(REGEXEXTRACT(A262, ""Stride\s*=\s*(\d+)\s*Bytes""))"),4096)</f>
        <v>4096</v>
      </c>
      <c r="E262" s="5">
        <f ca="1">IFERROR(__xludf.DUMMYFUNCTION("VALUE(REGEXEXTRACT(A262, ""Time\s*=\s*([\d.]+)\s*s""))"),0.029362)</f>
        <v>2.9361999999999999E-2</v>
      </c>
      <c r="F262" s="6">
        <f ca="1">IFERROR(__xludf.DUMMYFUNCTION("VALUE(REGEXEXTRACT(A262, ""Throughput\s*=\s*([\d.]+)\s*MB/s""))"),3487500.75)</f>
        <v>3487500.75</v>
      </c>
    </row>
    <row r="263" spans="1:6" ht="13" x14ac:dyDescent="0.15">
      <c r="A263" s="7" t="s">
        <v>266</v>
      </c>
      <c r="B263" s="8" t="str">
        <f ca="1">IFERROR(__xludf.DUMMYFUNCTION("REGEXEXTRACT(A263, ""^(Deterministic Write|Random Write|Deterministic Read|Random Read)"")"),"Deterministic Read")</f>
        <v>Deterministic Read</v>
      </c>
      <c r="C263" s="8">
        <f ca="1">IFERROR(__xludf.DUMMYFUNCTION("VALUE(REGEXEXTRACT(A263, ""Block Size\s=\s(\d+)\s*Bytes""))"),888832)</f>
        <v>888832</v>
      </c>
      <c r="D263" s="8">
        <f ca="1">IFERROR(__xludf.DUMMYFUNCTION("VALUE(REGEXEXTRACT(A263, ""Stride\s*=\s*(\d+)\s*Bytes""))"),4096)</f>
        <v>4096</v>
      </c>
      <c r="E263" s="8">
        <f ca="1">IFERROR(__xludf.DUMMYFUNCTION("VALUE(REGEXEXTRACT(A263, ""Time\s*=\s*([\d.]+)\s*s""))"),0.029458)</f>
        <v>2.9458000000000002E-2</v>
      </c>
      <c r="F263" s="9">
        <f ca="1">IFERROR(__xludf.DUMMYFUNCTION("VALUE(REGEXEXTRACT(A263, ""Throughput\s*=\s*([\d.]+)\s*MB/s""))"),3476135.5)</f>
        <v>3476135.5</v>
      </c>
    </row>
    <row r="264" spans="1:6" ht="13" x14ac:dyDescent="0.15">
      <c r="A264" s="4" t="s">
        <v>267</v>
      </c>
      <c r="B264" s="5" t="str">
        <f ca="1">IFERROR(__xludf.DUMMYFUNCTION("REGEXEXTRACT(A264, ""^(Deterministic Write|Random Write|Deterministic Read|Random Read)"")"),"Deterministic Read")</f>
        <v>Deterministic Read</v>
      </c>
      <c r="C264" s="5">
        <f ca="1">IFERROR(__xludf.DUMMYFUNCTION("VALUE(REGEXEXTRACT(A264, ""Block Size\s=\s(\d+)\s*Bytes""))"),888832)</f>
        <v>888832</v>
      </c>
      <c r="D264" s="5">
        <f ca="1">IFERROR(__xludf.DUMMYFUNCTION("VALUE(REGEXEXTRACT(A264, ""Stride\s*=\s*(\d+)\s*Bytes""))"),4096)</f>
        <v>4096</v>
      </c>
      <c r="E264" s="5">
        <f ca="1">IFERROR(__xludf.DUMMYFUNCTION("VALUE(REGEXEXTRACT(A264, ""Time\s*=\s*([\d.]+)\s*s""))"),0.028876)</f>
        <v>2.8875999999999999E-2</v>
      </c>
      <c r="F264" s="6">
        <f ca="1">IFERROR(__xludf.DUMMYFUNCTION("VALUE(REGEXEXTRACT(A264, ""Throughput\s*=\s*([\d.]+)\s*MB/s""))"),3546197.75)</f>
        <v>3546197.75</v>
      </c>
    </row>
    <row r="265" spans="1:6" ht="13" x14ac:dyDescent="0.15">
      <c r="A265" s="7" t="s">
        <v>268</v>
      </c>
      <c r="B265" s="8" t="str">
        <f ca="1">IFERROR(__xludf.DUMMYFUNCTION("REGEXEXTRACT(A265, ""^(Deterministic Write|Random Write|Deterministic Read|Random Read)"")"),"Deterministic Read")</f>
        <v>Deterministic Read</v>
      </c>
      <c r="C265" s="8">
        <f ca="1">IFERROR(__xludf.DUMMYFUNCTION("VALUE(REGEXEXTRACT(A265, ""Block Size\s=\s(\d+)\s*Bytes""))"),888832)</f>
        <v>888832</v>
      </c>
      <c r="D265" s="8">
        <f ca="1">IFERROR(__xludf.DUMMYFUNCTION("VALUE(REGEXEXTRACT(A265, ""Stride\s*=\s*(\d+)\s*Bytes""))"),4096)</f>
        <v>4096</v>
      </c>
      <c r="E265" s="8">
        <f ca="1">IFERROR(__xludf.DUMMYFUNCTION("VALUE(REGEXEXTRACT(A265, ""Time\s*=\s*([\d.]+)\s*s""))"),0.028921)</f>
        <v>2.8920999999999999E-2</v>
      </c>
      <c r="F265" s="9">
        <f ca="1">IFERROR(__xludf.DUMMYFUNCTION("VALUE(REGEXEXTRACT(A265, ""Throughput\s*=\s*([\d.]+)\s*MB/s""))"),3540679.75)</f>
        <v>3540679.75</v>
      </c>
    </row>
    <row r="266" spans="1:6" ht="13" x14ac:dyDescent="0.15">
      <c r="A266" s="4" t="s">
        <v>269</v>
      </c>
      <c r="B266" s="5" t="str">
        <f ca="1">IFERROR(__xludf.DUMMYFUNCTION("REGEXEXTRACT(A266, ""^(Deterministic Write|Random Write|Deterministic Read|Random Read)"")"),"Deterministic Read")</f>
        <v>Deterministic Read</v>
      </c>
      <c r="C266" s="5">
        <f ca="1">IFERROR(__xludf.DUMMYFUNCTION("VALUE(REGEXEXTRACT(A266, ""Block Size\s=\s(\d+)\s*Bytes""))"),888832)</f>
        <v>888832</v>
      </c>
      <c r="D266" s="5">
        <f ca="1">IFERROR(__xludf.DUMMYFUNCTION("VALUE(REGEXEXTRACT(A266, ""Stride\s*=\s*(\d+)\s*Bytes""))"),4096)</f>
        <v>4096</v>
      </c>
      <c r="E266" s="5">
        <f ca="1">IFERROR(__xludf.DUMMYFUNCTION("VALUE(REGEXEXTRACT(A266, ""Time\s*=\s*([\d.]+)\s*s""))"),0.029035)</f>
        <v>2.9034999999999998E-2</v>
      </c>
      <c r="F266" s="6">
        <f ca="1">IFERROR(__xludf.DUMMYFUNCTION("VALUE(REGEXEXTRACT(A266, ""Throughput\s*=\s*([\d.]+)\s*MB/s""))"),3526778)</f>
        <v>3526778</v>
      </c>
    </row>
    <row r="267" spans="1:6" ht="13" x14ac:dyDescent="0.15">
      <c r="A267" s="7" t="s">
        <v>270</v>
      </c>
      <c r="B267" s="8" t="str">
        <f ca="1">IFERROR(__xludf.DUMMYFUNCTION("REGEXEXTRACT(A267, ""^(Deterministic Write|Random Write|Deterministic Read|Random Read)"")"),"Deterministic Read")</f>
        <v>Deterministic Read</v>
      </c>
      <c r="C267" s="8">
        <f ca="1">IFERROR(__xludf.DUMMYFUNCTION("VALUE(REGEXEXTRACT(A267, ""Block Size\s=\s(\d+)\s*Bytes""))"),888832)</f>
        <v>888832</v>
      </c>
      <c r="D267" s="8">
        <f ca="1">IFERROR(__xludf.DUMMYFUNCTION("VALUE(REGEXEXTRACT(A267, ""Stride\s*=\s*(\d+)\s*Bytes""))"),299008)</f>
        <v>299008</v>
      </c>
      <c r="E267" s="8">
        <f ca="1">IFERROR(__xludf.DUMMYFUNCTION("VALUE(REGEXEXTRACT(A267, ""Time\s*=\s*([\d.]+)\s*s""))"),0.029456)</f>
        <v>2.9456E-2</v>
      </c>
      <c r="F267" s="9">
        <f ca="1">IFERROR(__xludf.DUMMYFUNCTION("VALUE(REGEXEXTRACT(A267, ""Throughput\s*=\s*([\d.]+)\s*MB/s""))"),3476371.5)</f>
        <v>3476371.5</v>
      </c>
    </row>
    <row r="268" spans="1:6" ht="13" x14ac:dyDescent="0.15">
      <c r="A268" s="4" t="s">
        <v>271</v>
      </c>
      <c r="B268" s="5" t="str">
        <f ca="1">IFERROR(__xludf.DUMMYFUNCTION("REGEXEXTRACT(A268, ""^(Deterministic Write|Random Write|Deterministic Read|Random Read)"")"),"Deterministic Read")</f>
        <v>Deterministic Read</v>
      </c>
      <c r="C268" s="5">
        <f ca="1">IFERROR(__xludf.DUMMYFUNCTION("VALUE(REGEXEXTRACT(A268, ""Block Size\s=\s(\d+)\s*Bytes""))"),888832)</f>
        <v>888832</v>
      </c>
      <c r="D268" s="5">
        <f ca="1">IFERROR(__xludf.DUMMYFUNCTION("VALUE(REGEXEXTRACT(A268, ""Stride\s*=\s*(\d+)\s*Bytes""))"),299008)</f>
        <v>299008</v>
      </c>
      <c r="E268" s="5">
        <f ca="1">IFERROR(__xludf.DUMMYFUNCTION("VALUE(REGEXEXTRACT(A268, ""Time\s*=\s*([\d.]+)\s*s""))"),0.029479)</f>
        <v>2.9479000000000002E-2</v>
      </c>
      <c r="F268" s="6">
        <f ca="1">IFERROR(__xludf.DUMMYFUNCTION("VALUE(REGEXEXTRACT(A268, ""Throughput\s*=\s*([\d.]+)\s*MB/s""))"),3473659.25)</f>
        <v>3473659.25</v>
      </c>
    </row>
    <row r="269" spans="1:6" ht="13" x14ac:dyDescent="0.15">
      <c r="A269" s="7" t="s">
        <v>272</v>
      </c>
      <c r="B269" s="8" t="str">
        <f ca="1">IFERROR(__xludf.DUMMYFUNCTION("REGEXEXTRACT(A269, ""^(Deterministic Write|Random Write|Deterministic Read|Random Read)"")"),"Deterministic Read")</f>
        <v>Deterministic Read</v>
      </c>
      <c r="C269" s="8">
        <f ca="1">IFERROR(__xludf.DUMMYFUNCTION("VALUE(REGEXEXTRACT(A269, ""Block Size\s=\s(\d+)\s*Bytes""))"),888832)</f>
        <v>888832</v>
      </c>
      <c r="D269" s="8">
        <f ca="1">IFERROR(__xludf.DUMMYFUNCTION("VALUE(REGEXEXTRACT(A269, ""Stride\s*=\s*(\d+)\s*Bytes""))"),299008)</f>
        <v>299008</v>
      </c>
      <c r="E269" s="8">
        <f ca="1">IFERROR(__xludf.DUMMYFUNCTION("VALUE(REGEXEXTRACT(A269, ""Time\s*=\s*([\d.]+)\s*s""))"),0.031072)</f>
        <v>3.1071999999999999E-2</v>
      </c>
      <c r="F269" s="9">
        <f ca="1">IFERROR(__xludf.DUMMYFUNCTION("VALUE(REGEXEXTRACT(A269, ""Throughput\s*=\s*([\d.]+)\s*MB/s""))"),3295571.5)</f>
        <v>3295571.5</v>
      </c>
    </row>
    <row r="270" spans="1:6" ht="13" x14ac:dyDescent="0.15">
      <c r="A270" s="4" t="s">
        <v>273</v>
      </c>
      <c r="B270" s="5" t="str">
        <f ca="1">IFERROR(__xludf.DUMMYFUNCTION("REGEXEXTRACT(A270, ""^(Deterministic Write|Random Write|Deterministic Read|Random Read)"")"),"Deterministic Read")</f>
        <v>Deterministic Read</v>
      </c>
      <c r="C270" s="5">
        <f ca="1">IFERROR(__xludf.DUMMYFUNCTION("VALUE(REGEXEXTRACT(A270, ""Block Size\s=\s(\d+)\s*Bytes""))"),888832)</f>
        <v>888832</v>
      </c>
      <c r="D270" s="5">
        <f ca="1">IFERROR(__xludf.DUMMYFUNCTION("VALUE(REGEXEXTRACT(A270, ""Stride\s*=\s*(\d+)\s*Bytes""))"),299008)</f>
        <v>299008</v>
      </c>
      <c r="E270" s="5">
        <f ca="1">IFERROR(__xludf.DUMMYFUNCTION("VALUE(REGEXEXTRACT(A270, ""Time\s*=\s*([\d.]+)\s*s""))"),0.029888)</f>
        <v>2.9888000000000001E-2</v>
      </c>
      <c r="F270" s="6">
        <f ca="1">IFERROR(__xludf.DUMMYFUNCTION("VALUE(REGEXEXTRACT(A270, ""Throughput\s*=\s*([\d.]+)\s*MB/s""))"),3426124.25)</f>
        <v>3426124.25</v>
      </c>
    </row>
    <row r="271" spans="1:6" ht="13" x14ac:dyDescent="0.15">
      <c r="A271" s="7" t="s">
        <v>274</v>
      </c>
      <c r="B271" s="8" t="str">
        <f ca="1">IFERROR(__xludf.DUMMYFUNCTION("REGEXEXTRACT(A271, ""^(Deterministic Write|Random Write|Deterministic Read|Random Read)"")"),"Deterministic Read")</f>
        <v>Deterministic Read</v>
      </c>
      <c r="C271" s="8">
        <f ca="1">IFERROR(__xludf.DUMMYFUNCTION("VALUE(REGEXEXTRACT(A271, ""Block Size\s=\s(\d+)\s*Bytes""))"),888832)</f>
        <v>888832</v>
      </c>
      <c r="D271" s="8">
        <f ca="1">IFERROR(__xludf.DUMMYFUNCTION("VALUE(REGEXEXTRACT(A271, ""Stride\s*=\s*(\d+)\s*Bytes""))"),299008)</f>
        <v>299008</v>
      </c>
      <c r="E271" s="8">
        <f ca="1">IFERROR(__xludf.DUMMYFUNCTION("VALUE(REGEXEXTRACT(A271, ""Time\s*=\s*([\d.]+)\s*s""))"),0.034629)</f>
        <v>3.4629E-2</v>
      </c>
      <c r="F271" s="9">
        <f ca="1">IFERROR(__xludf.DUMMYFUNCTION("VALUE(REGEXEXTRACT(A271, ""Throughput\s*=\s*([\d.]+)\s*MB/s""))"),2957059.25)</f>
        <v>2957059.25</v>
      </c>
    </row>
    <row r="272" spans="1:6" ht="13" x14ac:dyDescent="0.15">
      <c r="A272" s="4" t="s">
        <v>275</v>
      </c>
      <c r="B272" s="5" t="str">
        <f ca="1">IFERROR(__xludf.DUMMYFUNCTION("REGEXEXTRACT(A272, ""^(Deterministic Write|Random Write|Deterministic Read|Random Read)"")"),"Deterministic Read")</f>
        <v>Deterministic Read</v>
      </c>
      <c r="C272" s="5">
        <f ca="1">IFERROR(__xludf.DUMMYFUNCTION("VALUE(REGEXEXTRACT(A272, ""Block Size\s=\s(\d+)\s*Bytes""))"),888832)</f>
        <v>888832</v>
      </c>
      <c r="D272" s="5">
        <f ca="1">IFERROR(__xludf.DUMMYFUNCTION("VALUE(REGEXEXTRACT(A272, ""Stride\s*=\s*(\d+)\s*Bytes""))"),593920)</f>
        <v>593920</v>
      </c>
      <c r="E272" s="5">
        <f ca="1">IFERROR(__xludf.DUMMYFUNCTION("VALUE(REGEXEXTRACT(A272, ""Time\s*=\s*([\d.]+)\s*s""))"),0.03072)</f>
        <v>3.0720000000000001E-2</v>
      </c>
      <c r="F272" s="6">
        <f ca="1">IFERROR(__xludf.DUMMYFUNCTION("VALUE(REGEXEXTRACT(A272, ""Throughput\s*=\s*([\d.]+)\s*MB/s""))"),3333333.5)</f>
        <v>3333333.5</v>
      </c>
    </row>
    <row r="273" spans="1:6" ht="13" x14ac:dyDescent="0.15">
      <c r="A273" s="7" t="s">
        <v>276</v>
      </c>
      <c r="B273" s="8" t="str">
        <f ca="1">IFERROR(__xludf.DUMMYFUNCTION("REGEXEXTRACT(A273, ""^(Deterministic Write|Random Write|Deterministic Read|Random Read)"")"),"Deterministic Read")</f>
        <v>Deterministic Read</v>
      </c>
      <c r="C273" s="8">
        <f ca="1">IFERROR(__xludf.DUMMYFUNCTION("VALUE(REGEXEXTRACT(A273, ""Block Size\s=\s(\d+)\s*Bytes""))"),888832)</f>
        <v>888832</v>
      </c>
      <c r="D273" s="8">
        <f ca="1">IFERROR(__xludf.DUMMYFUNCTION("VALUE(REGEXEXTRACT(A273, ""Stride\s*=\s*(\d+)\s*Bytes""))"),593920)</f>
        <v>593920</v>
      </c>
      <c r="E273" s="8">
        <f ca="1">IFERROR(__xludf.DUMMYFUNCTION("VALUE(REGEXEXTRACT(A273, ""Time\s*=\s*([\d.]+)\s*s""))"),0.030647)</f>
        <v>3.0647000000000001E-2</v>
      </c>
      <c r="F273" s="9">
        <f ca="1">IFERROR(__xludf.DUMMYFUNCTION("VALUE(REGEXEXTRACT(A273, ""Throughput\s*=\s*([\d.]+)\s*MB/s""))"),3341273.25)</f>
        <v>3341273.25</v>
      </c>
    </row>
    <row r="274" spans="1:6" ht="13" x14ac:dyDescent="0.15">
      <c r="A274" s="4" t="s">
        <v>277</v>
      </c>
      <c r="B274" s="5" t="str">
        <f ca="1">IFERROR(__xludf.DUMMYFUNCTION("REGEXEXTRACT(A274, ""^(Deterministic Write|Random Write|Deterministic Read|Random Read)"")"),"Deterministic Read")</f>
        <v>Deterministic Read</v>
      </c>
      <c r="C274" s="5">
        <f ca="1">IFERROR(__xludf.DUMMYFUNCTION("VALUE(REGEXEXTRACT(A274, ""Block Size\s=\s(\d+)\s*Bytes""))"),888832)</f>
        <v>888832</v>
      </c>
      <c r="D274" s="5">
        <f ca="1">IFERROR(__xludf.DUMMYFUNCTION("VALUE(REGEXEXTRACT(A274, ""Stride\s*=\s*(\d+)\s*Bytes""))"),593920)</f>
        <v>593920</v>
      </c>
      <c r="E274" s="5">
        <f ca="1">IFERROR(__xludf.DUMMYFUNCTION("VALUE(REGEXEXTRACT(A274, ""Time\s*=\s*([\d.]+)\s*s""))"),0.030383)</f>
        <v>3.0383E-2</v>
      </c>
      <c r="F274" s="6">
        <f ca="1">IFERROR(__xludf.DUMMYFUNCTION("VALUE(REGEXEXTRACT(A274, ""Throughput\s*=\s*([\d.]+)\s*MB/s""))"),3370305.75)</f>
        <v>3370305.75</v>
      </c>
    </row>
    <row r="275" spans="1:6" ht="13" x14ac:dyDescent="0.15">
      <c r="A275" s="7" t="s">
        <v>278</v>
      </c>
      <c r="B275" s="8" t="str">
        <f ca="1">IFERROR(__xludf.DUMMYFUNCTION("REGEXEXTRACT(A275, ""^(Deterministic Write|Random Write|Deterministic Read|Random Read)"")"),"Deterministic Read")</f>
        <v>Deterministic Read</v>
      </c>
      <c r="C275" s="8">
        <f ca="1">IFERROR(__xludf.DUMMYFUNCTION("VALUE(REGEXEXTRACT(A275, ""Block Size\s=\s(\d+)\s*Bytes""))"),888832)</f>
        <v>888832</v>
      </c>
      <c r="D275" s="8">
        <f ca="1">IFERROR(__xludf.DUMMYFUNCTION("VALUE(REGEXEXTRACT(A275, ""Stride\s*=\s*(\d+)\s*Bytes""))"),593920)</f>
        <v>593920</v>
      </c>
      <c r="E275" s="8">
        <f ca="1">IFERROR(__xludf.DUMMYFUNCTION("VALUE(REGEXEXTRACT(A275, ""Time\s*=\s*([\d.]+)\s*s""))"),0.029677)</f>
        <v>2.9676999999999999E-2</v>
      </c>
      <c r="F275" s="9">
        <f ca="1">IFERROR(__xludf.DUMMYFUNCTION("VALUE(REGEXEXTRACT(A275, ""Throughput\s*=\s*([\d.]+)\s*MB/s""))"),3450483.5)</f>
        <v>3450483.5</v>
      </c>
    </row>
    <row r="276" spans="1:6" ht="13" x14ac:dyDescent="0.15">
      <c r="A276" s="4" t="s">
        <v>279</v>
      </c>
      <c r="B276" s="5" t="str">
        <f ca="1">IFERROR(__xludf.DUMMYFUNCTION("REGEXEXTRACT(A276, ""^(Deterministic Write|Random Write|Deterministic Read|Random Read)"")"),"Deterministic Read")</f>
        <v>Deterministic Read</v>
      </c>
      <c r="C276" s="5">
        <f ca="1">IFERROR(__xludf.DUMMYFUNCTION("VALUE(REGEXEXTRACT(A276, ""Block Size\s=\s(\d+)\s*Bytes""))"),888832)</f>
        <v>888832</v>
      </c>
      <c r="D276" s="5">
        <f ca="1">IFERROR(__xludf.DUMMYFUNCTION("VALUE(REGEXEXTRACT(A276, ""Stride\s*=\s*(\d+)\s*Bytes""))"),593920)</f>
        <v>593920</v>
      </c>
      <c r="E276" s="5">
        <f ca="1">IFERROR(__xludf.DUMMYFUNCTION("VALUE(REGEXEXTRACT(A276, ""Time\s*=\s*([\d.]+)\s*s""))"),0.030186)</f>
        <v>3.0186000000000001E-2</v>
      </c>
      <c r="F276" s="6">
        <f ca="1">IFERROR(__xludf.DUMMYFUNCTION("VALUE(REGEXEXTRACT(A276, ""Throughput\s*=\s*([\d.]+)\s*MB/s""))"),3392301.25)</f>
        <v>3392301.25</v>
      </c>
    </row>
    <row r="277" spans="1:6" ht="13" x14ac:dyDescent="0.15">
      <c r="A277" s="7" t="s">
        <v>280</v>
      </c>
      <c r="B277" s="8" t="str">
        <f ca="1">IFERROR(__xludf.DUMMYFUNCTION("REGEXEXTRACT(A277, ""^(Deterministic Write|Random Write|Deterministic Read|Random Read)"")"),"Deterministic Read")</f>
        <v>Deterministic Read</v>
      </c>
      <c r="C277" s="8">
        <f ca="1">IFERROR(__xludf.DUMMYFUNCTION("VALUE(REGEXEXTRACT(A277, ""Block Size\s=\s(\d+)\s*Bytes""))"),888832)</f>
        <v>888832</v>
      </c>
      <c r="D277" s="8">
        <f ca="1">IFERROR(__xludf.DUMMYFUNCTION("VALUE(REGEXEXTRACT(A277, ""Stride\s*=\s*(\d+)\s*Bytes""))"),888832)</f>
        <v>888832</v>
      </c>
      <c r="E277" s="8">
        <f ca="1">IFERROR(__xludf.DUMMYFUNCTION("VALUE(REGEXEXTRACT(A277, ""Time\s*=\s*([\d.]+)\s*s""))"),0.029941)</f>
        <v>2.9940999999999999E-2</v>
      </c>
      <c r="F277" s="9">
        <f ca="1">IFERROR(__xludf.DUMMYFUNCTION("VALUE(REGEXEXTRACT(A277, ""Throughput\s*=\s*([\d.]+)\s*MB/s""))"),3420059.5)</f>
        <v>3420059.5</v>
      </c>
    </row>
    <row r="278" spans="1:6" ht="13" x14ac:dyDescent="0.15">
      <c r="A278" s="4" t="s">
        <v>281</v>
      </c>
      <c r="B278" s="5" t="str">
        <f ca="1">IFERROR(__xludf.DUMMYFUNCTION("REGEXEXTRACT(A278, ""^(Deterministic Write|Random Write|Deterministic Read|Random Read)"")"),"Deterministic Read")</f>
        <v>Deterministic Read</v>
      </c>
      <c r="C278" s="5">
        <f ca="1">IFERROR(__xludf.DUMMYFUNCTION("VALUE(REGEXEXTRACT(A278, ""Block Size\s=\s(\d+)\s*Bytes""))"),888832)</f>
        <v>888832</v>
      </c>
      <c r="D278" s="5">
        <f ca="1">IFERROR(__xludf.DUMMYFUNCTION("VALUE(REGEXEXTRACT(A278, ""Stride\s*=\s*(\d+)\s*Bytes""))"),888832)</f>
        <v>888832</v>
      </c>
      <c r="E278" s="5">
        <f ca="1">IFERROR(__xludf.DUMMYFUNCTION("VALUE(REGEXEXTRACT(A278, ""Time\s*=\s*([\d.]+)\s*s""))"),0.030127)</f>
        <v>3.0127000000000001E-2</v>
      </c>
      <c r="F278" s="6">
        <f ca="1">IFERROR(__xludf.DUMMYFUNCTION("VALUE(REGEXEXTRACT(A278, ""Throughput\s*=\s*([\d.]+)\s*MB/s""))"),3398944.5)</f>
        <v>3398944.5</v>
      </c>
    </row>
    <row r="279" spans="1:6" ht="13" x14ac:dyDescent="0.15">
      <c r="A279" s="7" t="s">
        <v>282</v>
      </c>
      <c r="B279" s="8" t="str">
        <f ca="1">IFERROR(__xludf.DUMMYFUNCTION("REGEXEXTRACT(A279, ""^(Deterministic Write|Random Write|Deterministic Read|Random Read)"")"),"Deterministic Read")</f>
        <v>Deterministic Read</v>
      </c>
      <c r="C279" s="8">
        <f ca="1">IFERROR(__xludf.DUMMYFUNCTION("VALUE(REGEXEXTRACT(A279, ""Block Size\s=\s(\d+)\s*Bytes""))"),888832)</f>
        <v>888832</v>
      </c>
      <c r="D279" s="8">
        <f ca="1">IFERROR(__xludf.DUMMYFUNCTION("VALUE(REGEXEXTRACT(A279, ""Stride\s*=\s*(\d+)\s*Bytes""))"),888832)</f>
        <v>888832</v>
      </c>
      <c r="E279" s="8">
        <f ca="1">IFERROR(__xludf.DUMMYFUNCTION("VALUE(REGEXEXTRACT(A279, ""Time\s*=\s*([\d.]+)\s*s""))"),0.029526)</f>
        <v>2.9526E-2</v>
      </c>
      <c r="F279" s="9">
        <f ca="1">IFERROR(__xludf.DUMMYFUNCTION("VALUE(REGEXEXTRACT(A279, ""Throughput\s*=\s*([\d.]+)\s*MB/s""))"),3468129.75)</f>
        <v>3468129.75</v>
      </c>
    </row>
    <row r="280" spans="1:6" ht="13" x14ac:dyDescent="0.15">
      <c r="A280" s="4" t="s">
        <v>283</v>
      </c>
      <c r="B280" s="5" t="str">
        <f ca="1">IFERROR(__xludf.DUMMYFUNCTION("REGEXEXTRACT(A280, ""^(Deterministic Write|Random Write|Deterministic Read|Random Read)"")"),"Deterministic Read")</f>
        <v>Deterministic Read</v>
      </c>
      <c r="C280" s="5">
        <f ca="1">IFERROR(__xludf.DUMMYFUNCTION("VALUE(REGEXEXTRACT(A280, ""Block Size\s=\s(\d+)\s*Bytes""))"),888832)</f>
        <v>888832</v>
      </c>
      <c r="D280" s="5">
        <f ca="1">IFERROR(__xludf.DUMMYFUNCTION("VALUE(REGEXEXTRACT(A280, ""Stride\s*=\s*(\d+)\s*Bytes""))"),888832)</f>
        <v>888832</v>
      </c>
      <c r="E280" s="5">
        <f ca="1">IFERROR(__xludf.DUMMYFUNCTION("VALUE(REGEXEXTRACT(A280, ""Time\s*=\s*([\d.]+)\s*s""))"),0.029617)</f>
        <v>2.9617000000000001E-2</v>
      </c>
      <c r="F280" s="6">
        <f ca="1">IFERROR(__xludf.DUMMYFUNCTION("VALUE(REGEXEXTRACT(A280, ""Throughput\s*=\s*([\d.]+)\s*MB/s""))"),3457473.75)</f>
        <v>3457473.75</v>
      </c>
    </row>
    <row r="281" spans="1:6" ht="13" x14ac:dyDescent="0.15">
      <c r="A281" s="7" t="s">
        <v>284</v>
      </c>
      <c r="B281" s="8" t="str">
        <f ca="1">IFERROR(__xludf.DUMMYFUNCTION("REGEXEXTRACT(A281, ""^(Deterministic Write|Random Write|Deterministic Read|Random Read)"")"),"Deterministic Read")</f>
        <v>Deterministic Read</v>
      </c>
      <c r="C281" s="8">
        <f ca="1">IFERROR(__xludf.DUMMYFUNCTION("VALUE(REGEXEXTRACT(A281, ""Block Size\s=\s(\d+)\s*Bytes""))"),888832)</f>
        <v>888832</v>
      </c>
      <c r="D281" s="8">
        <f ca="1">IFERROR(__xludf.DUMMYFUNCTION("VALUE(REGEXEXTRACT(A281, ""Stride\s*=\s*(\d+)\s*Bytes""))"),888832)</f>
        <v>888832</v>
      </c>
      <c r="E281" s="8">
        <f ca="1">IFERROR(__xludf.DUMMYFUNCTION("VALUE(REGEXEXTRACT(A281, ""Time\s*=\s*([\d.]+)\s*s""))"),0.029387)</f>
        <v>2.9387E-2</v>
      </c>
      <c r="F281" s="9">
        <f ca="1">IFERROR(__xludf.DUMMYFUNCTION("VALUE(REGEXEXTRACT(A281, ""Throughput\s*=\s*([\d.]+)\s*MB/s""))"),3484534)</f>
        <v>3484534</v>
      </c>
    </row>
    <row r="282" spans="1:6" ht="13" x14ac:dyDescent="0.15">
      <c r="A282" s="4" t="s">
        <v>285</v>
      </c>
      <c r="B282" s="5" t="str">
        <f ca="1">IFERROR(__xludf.DUMMYFUNCTION("REGEXEXTRACT(A282, ""^(Deterministic Write|Random Write|Deterministic Read|Random Read)"")"),"Random Read")</f>
        <v>Random Read</v>
      </c>
      <c r="C282" s="5">
        <f ca="1">IFERROR(__xludf.DUMMYFUNCTION("VALUE(REGEXEXTRACT(A282, ""Block Size\s=\s(\d+)\s*Bytes""))"),4096)</f>
        <v>4096</v>
      </c>
      <c r="D282" s="5">
        <f ca="1">IFERROR(__xludf.DUMMYFUNCTION("VALUE(REGEXEXTRACT(A282, ""Stride\s*=\s*(\d+)\s*Bytes""))"),4096)</f>
        <v>4096</v>
      </c>
      <c r="E282" s="5">
        <f ca="1">IFERROR(__xludf.DUMMYFUNCTION("VALUE(REGEXEXTRACT(A282, ""Time\s*=\s*([\d.]+)\s*s""))"),0.609374)</f>
        <v>0.60937399999999997</v>
      </c>
      <c r="F282" s="6">
        <f ca="1">IFERROR(__xludf.DUMMYFUNCTION("VALUE(REGEXEXTRACT(A282, ""Throughput\s*=\s*([\d.]+)\s*MB/s""))"),168041.3125)</f>
        <v>168041.3125</v>
      </c>
    </row>
    <row r="283" spans="1:6" ht="13" x14ac:dyDescent="0.15">
      <c r="A283" s="7" t="s">
        <v>286</v>
      </c>
      <c r="B283" s="8" t="str">
        <f ca="1">IFERROR(__xludf.DUMMYFUNCTION("REGEXEXTRACT(A283, ""^(Deterministic Write|Random Write|Deterministic Read|Random Read)"")"),"Random Read")</f>
        <v>Random Read</v>
      </c>
      <c r="C283" s="8">
        <f ca="1">IFERROR(__xludf.DUMMYFUNCTION("VALUE(REGEXEXTRACT(A283, ""Block Size\s=\s(\d+)\s*Bytes""))"),4096)</f>
        <v>4096</v>
      </c>
      <c r="D283" s="8">
        <f ca="1">IFERROR(__xludf.DUMMYFUNCTION("VALUE(REGEXEXTRACT(A283, ""Stride\s*=\s*(\d+)\s*Bytes""))"),4096)</f>
        <v>4096</v>
      </c>
      <c r="E283" s="8">
        <f ca="1">IFERROR(__xludf.DUMMYFUNCTION("VALUE(REGEXEXTRACT(A283, ""Time\s*=\s*([\d.]+)\s*s""))"),0.59132)</f>
        <v>0.59131999999999996</v>
      </c>
      <c r="F283" s="9">
        <f ca="1">IFERROR(__xludf.DUMMYFUNCTION("VALUE(REGEXEXTRACT(A283, ""Throughput\s*=\s*([\d.]+)\s*MB/s""))"),173171.890625)</f>
        <v>173171.890625</v>
      </c>
    </row>
    <row r="284" spans="1:6" ht="13" x14ac:dyDescent="0.15">
      <c r="A284" s="4" t="s">
        <v>287</v>
      </c>
      <c r="B284" s="5" t="str">
        <f ca="1">IFERROR(__xludf.DUMMYFUNCTION("REGEXEXTRACT(A284, ""^(Deterministic Write|Random Write|Deterministic Read|Random Read)"")"),"Random Read")</f>
        <v>Random Read</v>
      </c>
      <c r="C284" s="5">
        <f ca="1">IFERROR(__xludf.DUMMYFUNCTION("VALUE(REGEXEXTRACT(A284, ""Block Size\s=\s(\d+)\s*Bytes""))"),4096)</f>
        <v>4096</v>
      </c>
      <c r="D284" s="5">
        <f ca="1">IFERROR(__xludf.DUMMYFUNCTION("VALUE(REGEXEXTRACT(A284, ""Stride\s*=\s*(\d+)\s*Bytes""))"),4096)</f>
        <v>4096</v>
      </c>
      <c r="E284" s="5">
        <f ca="1">IFERROR(__xludf.DUMMYFUNCTION("VALUE(REGEXEXTRACT(A284, ""Time\s*=\s*([\d.]+)\s*s""))"),0.583453)</f>
        <v>0.583453</v>
      </c>
      <c r="F284" s="6">
        <f ca="1">IFERROR(__xludf.DUMMYFUNCTION("VALUE(REGEXEXTRACT(A284, ""Throughput\s*=\s*([\d.]+)\s*MB/s""))"),175506.859375)</f>
        <v>175506.859375</v>
      </c>
    </row>
    <row r="285" spans="1:6" ht="13" x14ac:dyDescent="0.15">
      <c r="A285" s="7" t="s">
        <v>288</v>
      </c>
      <c r="B285" s="8" t="str">
        <f ca="1">IFERROR(__xludf.DUMMYFUNCTION("REGEXEXTRACT(A285, ""^(Deterministic Write|Random Write|Deterministic Read|Random Read)"")"),"Random Read")</f>
        <v>Random Read</v>
      </c>
      <c r="C285" s="8">
        <f ca="1">IFERROR(__xludf.DUMMYFUNCTION("VALUE(REGEXEXTRACT(A285, ""Block Size\s=\s(\d+)\s*Bytes""))"),4096)</f>
        <v>4096</v>
      </c>
      <c r="D285" s="8">
        <f ca="1">IFERROR(__xludf.DUMMYFUNCTION("VALUE(REGEXEXTRACT(A285, ""Stride\s*=\s*(\d+)\s*Bytes""))"),4096)</f>
        <v>4096</v>
      </c>
      <c r="E285" s="8">
        <f ca="1">IFERROR(__xludf.DUMMYFUNCTION("VALUE(REGEXEXTRACT(A285, ""Time\s*=\s*([\d.]+)\s*s""))"),0.573538)</f>
        <v>0.57353799999999999</v>
      </c>
      <c r="F285" s="9">
        <f ca="1">IFERROR(__xludf.DUMMYFUNCTION("VALUE(REGEXEXTRACT(A285, ""Throughput\s*=\s*([\d.]+)\s*MB/s""))"),178540.921875)</f>
        <v>178540.921875</v>
      </c>
    </row>
    <row r="286" spans="1:6" ht="13" x14ac:dyDescent="0.15">
      <c r="A286" s="4" t="s">
        <v>289</v>
      </c>
      <c r="B286" s="5" t="str">
        <f ca="1">IFERROR(__xludf.DUMMYFUNCTION("REGEXEXTRACT(A286, ""^(Deterministic Write|Random Write|Deterministic Read|Random Read)"")"),"Random Read")</f>
        <v>Random Read</v>
      </c>
      <c r="C286" s="5">
        <f ca="1">IFERROR(__xludf.DUMMYFUNCTION("VALUE(REGEXEXTRACT(A286, ""Block Size\s=\s(\d+)\s*Bytes""))"),4096)</f>
        <v>4096</v>
      </c>
      <c r="D286" s="5">
        <f ca="1">IFERROR(__xludf.DUMMYFUNCTION("VALUE(REGEXEXTRACT(A286, ""Stride\s*=\s*(\d+)\s*Bytes""))"),4096)</f>
        <v>4096</v>
      </c>
      <c r="E286" s="5">
        <f ca="1">IFERROR(__xludf.DUMMYFUNCTION("VALUE(REGEXEXTRACT(A286, ""Time\s*=\s*([\d.]+)\s*s""))"),0.574708)</f>
        <v>0.574708</v>
      </c>
      <c r="F286" s="6">
        <f ca="1">IFERROR(__xludf.DUMMYFUNCTION("VALUE(REGEXEXTRACT(A286, ""Throughput\s*=\s*([\d.]+)\s*MB/s""))"),178177.4375)</f>
        <v>178177.4375</v>
      </c>
    </row>
    <row r="287" spans="1:6" ht="13" x14ac:dyDescent="0.15">
      <c r="A287" s="7" t="s">
        <v>290</v>
      </c>
      <c r="B287" s="8" t="str">
        <f ca="1">IFERROR(__xludf.DUMMYFUNCTION("REGEXEXTRACT(A287, ""^(Deterministic Write|Random Write|Deterministic Read|Random Read)"")"),"Random Read")</f>
        <v>Random Read</v>
      </c>
      <c r="C287" s="8">
        <f ca="1">IFERROR(__xludf.DUMMYFUNCTION("VALUE(REGEXEXTRACT(A287, ""Block Size\s=\s(\d+)\s*Bytes""))"),151552)</f>
        <v>151552</v>
      </c>
      <c r="D287" s="8">
        <f ca="1">IFERROR(__xludf.DUMMYFUNCTION("VALUE(REGEXEXTRACT(A287, ""Stride\s*=\s*(\d+)\s*Bytes""))"),4096)</f>
        <v>4096</v>
      </c>
      <c r="E287" s="8">
        <f ca="1">IFERROR(__xludf.DUMMYFUNCTION("VALUE(REGEXEXTRACT(A287, ""Time\s*=\s*([\d.]+)\s*s""))"),0.040453)</f>
        <v>4.0453000000000003E-2</v>
      </c>
      <c r="F287" s="9">
        <f ca="1">IFERROR(__xludf.DUMMYFUNCTION("VALUE(REGEXEXTRACT(A287, ""Throughput\s*=\s*([\d.]+)\s*MB/s""))"),2531332.5)</f>
        <v>2531332.5</v>
      </c>
    </row>
    <row r="288" spans="1:6" ht="13" x14ac:dyDescent="0.15">
      <c r="A288" s="4" t="s">
        <v>291</v>
      </c>
      <c r="B288" s="5" t="str">
        <f ca="1">IFERROR(__xludf.DUMMYFUNCTION("REGEXEXTRACT(A288, ""^(Deterministic Write|Random Write|Deterministic Read|Random Read)"")"),"Random Read")</f>
        <v>Random Read</v>
      </c>
      <c r="C288" s="5">
        <f ca="1">IFERROR(__xludf.DUMMYFUNCTION("VALUE(REGEXEXTRACT(A288, ""Block Size\s=\s(\d+)\s*Bytes""))"),151552)</f>
        <v>151552</v>
      </c>
      <c r="D288" s="5">
        <f ca="1">IFERROR(__xludf.DUMMYFUNCTION("VALUE(REGEXEXTRACT(A288, ""Stride\s*=\s*(\d+)\s*Bytes""))"),4096)</f>
        <v>4096</v>
      </c>
      <c r="E288" s="5">
        <f ca="1">IFERROR(__xludf.DUMMYFUNCTION("VALUE(REGEXEXTRACT(A288, ""Time\s*=\s*([\d.]+)\s*s""))"),0.039332)</f>
        <v>3.9331999999999999E-2</v>
      </c>
      <c r="F288" s="6">
        <f ca="1">IFERROR(__xludf.DUMMYFUNCTION("VALUE(REGEXEXTRACT(A288, ""Throughput\s*=\s*([\d.]+)\s*MB/s""))"),2603478.25)</f>
        <v>2603478.25</v>
      </c>
    </row>
    <row r="289" spans="1:6" ht="13" x14ac:dyDescent="0.15">
      <c r="A289" s="7" t="s">
        <v>292</v>
      </c>
      <c r="B289" s="8" t="str">
        <f ca="1">IFERROR(__xludf.DUMMYFUNCTION("REGEXEXTRACT(A289, ""^(Deterministic Write|Random Write|Deterministic Read|Random Read)"")"),"Random Read")</f>
        <v>Random Read</v>
      </c>
      <c r="C289" s="8">
        <f ca="1">IFERROR(__xludf.DUMMYFUNCTION("VALUE(REGEXEXTRACT(A289, ""Block Size\s=\s(\d+)\s*Bytes""))"),151552)</f>
        <v>151552</v>
      </c>
      <c r="D289" s="8">
        <f ca="1">IFERROR(__xludf.DUMMYFUNCTION("VALUE(REGEXEXTRACT(A289, ""Stride\s*=\s*(\d+)\s*Bytes""))"),4096)</f>
        <v>4096</v>
      </c>
      <c r="E289" s="8">
        <f ca="1">IFERROR(__xludf.DUMMYFUNCTION("VALUE(REGEXEXTRACT(A289, ""Time\s*=\s*([\d.]+)\s*s""))"),0.039351)</f>
        <v>3.9350999999999997E-2</v>
      </c>
      <c r="F289" s="9">
        <f ca="1">IFERROR(__xludf.DUMMYFUNCTION("VALUE(REGEXEXTRACT(A289, ""Throughput\s*=\s*([\d.]+)\s*MB/s""))"),2602221)</f>
        <v>2602221</v>
      </c>
    </row>
    <row r="290" spans="1:6" ht="13" x14ac:dyDescent="0.15">
      <c r="A290" s="4" t="s">
        <v>293</v>
      </c>
      <c r="B290" s="5" t="str">
        <f ca="1">IFERROR(__xludf.DUMMYFUNCTION("REGEXEXTRACT(A290, ""^(Deterministic Write|Random Write|Deterministic Read|Random Read)"")"),"Random Read")</f>
        <v>Random Read</v>
      </c>
      <c r="C290" s="5">
        <f ca="1">IFERROR(__xludf.DUMMYFUNCTION("VALUE(REGEXEXTRACT(A290, ""Block Size\s=\s(\d+)\s*Bytes""))"),151552)</f>
        <v>151552</v>
      </c>
      <c r="D290" s="5">
        <f ca="1">IFERROR(__xludf.DUMMYFUNCTION("VALUE(REGEXEXTRACT(A290, ""Stride\s*=\s*(\d+)\s*Bytes""))"),4096)</f>
        <v>4096</v>
      </c>
      <c r="E290" s="5">
        <f ca="1">IFERROR(__xludf.DUMMYFUNCTION("VALUE(REGEXEXTRACT(A290, ""Time\s*=\s*([\d.]+)\s*s""))"),0.040009)</f>
        <v>4.0009000000000003E-2</v>
      </c>
      <c r="F290" s="6">
        <f ca="1">IFERROR(__xludf.DUMMYFUNCTION("VALUE(REGEXEXTRACT(A290, ""Throughput\s*=\s*([\d.]+)\s*MB/s""))"),2559424.25)</f>
        <v>2559424.25</v>
      </c>
    </row>
    <row r="291" spans="1:6" ht="13" x14ac:dyDescent="0.15">
      <c r="A291" s="7" t="s">
        <v>294</v>
      </c>
      <c r="B291" s="8" t="str">
        <f ca="1">IFERROR(__xludf.DUMMYFUNCTION("REGEXEXTRACT(A291, ""^(Deterministic Write|Random Write|Deterministic Read|Random Read)"")"),"Random Read")</f>
        <v>Random Read</v>
      </c>
      <c r="C291" s="8">
        <f ca="1">IFERROR(__xludf.DUMMYFUNCTION("VALUE(REGEXEXTRACT(A291, ""Block Size\s=\s(\d+)\s*Bytes""))"),151552)</f>
        <v>151552</v>
      </c>
      <c r="D291" s="8">
        <f ca="1">IFERROR(__xludf.DUMMYFUNCTION("VALUE(REGEXEXTRACT(A291, ""Stride\s*=\s*(\d+)\s*Bytes""))"),4096)</f>
        <v>4096</v>
      </c>
      <c r="E291" s="8">
        <f ca="1">IFERROR(__xludf.DUMMYFUNCTION("VALUE(REGEXEXTRACT(A291, ""Time\s*=\s*([\d.]+)\s*s""))"),0.042024)</f>
        <v>4.2023999999999999E-2</v>
      </c>
      <c r="F291" s="9">
        <f ca="1">IFERROR(__xludf.DUMMYFUNCTION("VALUE(REGEXEXTRACT(A291, ""Throughput\s*=\s*([\d.]+)\s*MB/s""))"),2436702.75)</f>
        <v>2436702.75</v>
      </c>
    </row>
    <row r="292" spans="1:6" ht="13" x14ac:dyDescent="0.15">
      <c r="A292" s="4" t="s">
        <v>295</v>
      </c>
      <c r="B292" s="5" t="str">
        <f ca="1">IFERROR(__xludf.DUMMYFUNCTION("REGEXEXTRACT(A292, ""^(Deterministic Write|Random Write|Deterministic Read|Random Read)"")"),"Random Read")</f>
        <v>Random Read</v>
      </c>
      <c r="C292" s="5">
        <f ca="1">IFERROR(__xludf.DUMMYFUNCTION("VALUE(REGEXEXTRACT(A292, ""Block Size\s=\s(\d+)\s*Bytes""))"),299008)</f>
        <v>299008</v>
      </c>
      <c r="D292" s="5">
        <f ca="1">IFERROR(__xludf.DUMMYFUNCTION("VALUE(REGEXEXTRACT(A292, ""Stride\s*=\s*(\d+)\s*Bytes""))"),4096)</f>
        <v>4096</v>
      </c>
      <c r="E292" s="5">
        <f ca="1">IFERROR(__xludf.DUMMYFUNCTION("VALUE(REGEXEXTRACT(A292, ""Time\s*=\s*([\d.]+)\s*s""))"),0.033552)</f>
        <v>3.3551999999999998E-2</v>
      </c>
      <c r="F292" s="6">
        <f ca="1">IFERROR(__xludf.DUMMYFUNCTION("VALUE(REGEXEXTRACT(A292, ""Throughput\s*=\s*([\d.]+)\s*MB/s""))"),3051979.25)</f>
        <v>3051979.25</v>
      </c>
    </row>
    <row r="293" spans="1:6" ht="13" x14ac:dyDescent="0.15">
      <c r="A293" s="7" t="s">
        <v>296</v>
      </c>
      <c r="B293" s="8" t="str">
        <f ca="1">IFERROR(__xludf.DUMMYFUNCTION("REGEXEXTRACT(A293, ""^(Deterministic Write|Random Write|Deterministic Read|Random Read)"")"),"Random Read")</f>
        <v>Random Read</v>
      </c>
      <c r="C293" s="8">
        <f ca="1">IFERROR(__xludf.DUMMYFUNCTION("VALUE(REGEXEXTRACT(A293, ""Block Size\s=\s(\d+)\s*Bytes""))"),299008)</f>
        <v>299008</v>
      </c>
      <c r="D293" s="8">
        <f ca="1">IFERROR(__xludf.DUMMYFUNCTION("VALUE(REGEXEXTRACT(A293, ""Stride\s*=\s*(\d+)\s*Bytes""))"),4096)</f>
        <v>4096</v>
      </c>
      <c r="E293" s="8">
        <f ca="1">IFERROR(__xludf.DUMMYFUNCTION("VALUE(REGEXEXTRACT(A293, ""Time\s*=\s*([\d.]+)\s*s""))"),0.03241)</f>
        <v>3.2410000000000001E-2</v>
      </c>
      <c r="F293" s="9">
        <f ca="1">IFERROR(__xludf.DUMMYFUNCTION("VALUE(REGEXEXTRACT(A293, ""Throughput\s*=\s*([\d.]+)\s*MB/s""))"),3159518.75)</f>
        <v>3159518.75</v>
      </c>
    </row>
    <row r="294" spans="1:6" ht="13" x14ac:dyDescent="0.15">
      <c r="A294" s="4" t="s">
        <v>297</v>
      </c>
      <c r="B294" s="5" t="str">
        <f ca="1">IFERROR(__xludf.DUMMYFUNCTION("REGEXEXTRACT(A294, ""^(Deterministic Write|Random Write|Deterministic Read|Random Read)"")"),"Random Read")</f>
        <v>Random Read</v>
      </c>
      <c r="C294" s="5">
        <f ca="1">IFERROR(__xludf.DUMMYFUNCTION("VALUE(REGEXEXTRACT(A294, ""Block Size\s=\s(\d+)\s*Bytes""))"),299008)</f>
        <v>299008</v>
      </c>
      <c r="D294" s="5">
        <f ca="1">IFERROR(__xludf.DUMMYFUNCTION("VALUE(REGEXEXTRACT(A294, ""Stride\s*=\s*(\d+)\s*Bytes""))"),4096)</f>
        <v>4096</v>
      </c>
      <c r="E294" s="5">
        <f ca="1">IFERROR(__xludf.DUMMYFUNCTION("VALUE(REGEXEXTRACT(A294, ""Time\s*=\s*([\d.]+)\s*s""))"),0.035271)</f>
        <v>3.5270999999999997E-2</v>
      </c>
      <c r="F294" s="6">
        <f ca="1">IFERROR(__xludf.DUMMYFUNCTION("VALUE(REGEXEXTRACT(A294, ""Throughput\s*=\s*([\d.]+)\s*MB/s""))"),2903235)</f>
        <v>2903235</v>
      </c>
    </row>
    <row r="295" spans="1:6" ht="13" x14ac:dyDescent="0.15">
      <c r="A295" s="7" t="s">
        <v>298</v>
      </c>
      <c r="B295" s="8" t="str">
        <f ca="1">IFERROR(__xludf.DUMMYFUNCTION("REGEXEXTRACT(A295, ""^(Deterministic Write|Random Write|Deterministic Read|Random Read)"")"),"Random Read")</f>
        <v>Random Read</v>
      </c>
      <c r="C295" s="8">
        <f ca="1">IFERROR(__xludf.DUMMYFUNCTION("VALUE(REGEXEXTRACT(A295, ""Block Size\s=\s(\d+)\s*Bytes""))"),299008)</f>
        <v>299008</v>
      </c>
      <c r="D295" s="8">
        <f ca="1">IFERROR(__xludf.DUMMYFUNCTION("VALUE(REGEXEXTRACT(A295, ""Stride\s*=\s*(\d+)\s*Bytes""))"),4096)</f>
        <v>4096</v>
      </c>
      <c r="E295" s="8">
        <f ca="1">IFERROR(__xludf.DUMMYFUNCTION("VALUE(REGEXEXTRACT(A295, ""Time\s*=\s*([\d.]+)\s*s""))"),0.034621)</f>
        <v>3.4620999999999999E-2</v>
      </c>
      <c r="F295" s="9">
        <f ca="1">IFERROR(__xludf.DUMMYFUNCTION("VALUE(REGEXEXTRACT(A295, ""Throughput\s*=\s*([\d.]+)\s*MB/s""))"),2957742.5)</f>
        <v>2957742.5</v>
      </c>
    </row>
    <row r="296" spans="1:6" ht="13" x14ac:dyDescent="0.15">
      <c r="A296" s="4" t="s">
        <v>299</v>
      </c>
      <c r="B296" s="5" t="str">
        <f ca="1">IFERROR(__xludf.DUMMYFUNCTION("REGEXEXTRACT(A296, ""^(Deterministic Write|Random Write|Deterministic Read|Random Read)"")"),"Random Read")</f>
        <v>Random Read</v>
      </c>
      <c r="C296" s="5">
        <f ca="1">IFERROR(__xludf.DUMMYFUNCTION("VALUE(REGEXEXTRACT(A296, ""Block Size\s=\s(\d+)\s*Bytes""))"),299008)</f>
        <v>299008</v>
      </c>
      <c r="D296" s="5">
        <f ca="1">IFERROR(__xludf.DUMMYFUNCTION("VALUE(REGEXEXTRACT(A296, ""Stride\s*=\s*(\d+)\s*Bytes""))"),4096)</f>
        <v>4096</v>
      </c>
      <c r="E296" s="5">
        <f ca="1">IFERROR(__xludf.DUMMYFUNCTION("VALUE(REGEXEXTRACT(A296, ""Time\s*=\s*([\d.]+)\s*s""))"),0.03478)</f>
        <v>3.4779999999999998E-2</v>
      </c>
      <c r="F296" s="6">
        <f ca="1">IFERROR(__xludf.DUMMYFUNCTION("VALUE(REGEXEXTRACT(A296, ""Throughput\s*=\s*([\d.]+)\s*MB/s""))"),2944220.75)</f>
        <v>2944220.75</v>
      </c>
    </row>
    <row r="297" spans="1:6" ht="13" x14ac:dyDescent="0.15">
      <c r="A297" s="7" t="s">
        <v>300</v>
      </c>
      <c r="B297" s="8" t="str">
        <f ca="1">IFERROR(__xludf.DUMMYFUNCTION("REGEXEXTRACT(A297, ""^(Deterministic Write|Random Write|Deterministic Read|Random Read)"")"),"Random Read")</f>
        <v>Random Read</v>
      </c>
      <c r="C297" s="8">
        <f ca="1">IFERROR(__xludf.DUMMYFUNCTION("VALUE(REGEXEXTRACT(A297, ""Block Size\s=\s(\d+)\s*Bytes""))"),446464)</f>
        <v>446464</v>
      </c>
      <c r="D297" s="8">
        <f ca="1">IFERROR(__xludf.DUMMYFUNCTION("VALUE(REGEXEXTRACT(A297, ""Stride\s*=\s*(\d+)\s*Bytes""))"),4096)</f>
        <v>4096</v>
      </c>
      <c r="E297" s="8">
        <f ca="1">IFERROR(__xludf.DUMMYFUNCTION("VALUE(REGEXEXTRACT(A297, ""Time\s*=\s*([\d.]+)\s*s""))"),0.032243)</f>
        <v>3.2243000000000001E-2</v>
      </c>
      <c r="F297" s="9">
        <f ca="1">IFERROR(__xludf.DUMMYFUNCTION("VALUE(REGEXEXTRACT(A297, ""Throughput\s*=\s*([\d.]+)\s*MB/s""))"),3175883.25)</f>
        <v>3175883.25</v>
      </c>
    </row>
    <row r="298" spans="1:6" ht="13" x14ac:dyDescent="0.15">
      <c r="A298" s="4" t="s">
        <v>301</v>
      </c>
      <c r="B298" s="5" t="str">
        <f ca="1">IFERROR(__xludf.DUMMYFUNCTION("REGEXEXTRACT(A298, ""^(Deterministic Write|Random Write|Deterministic Read|Random Read)"")"),"Random Read")</f>
        <v>Random Read</v>
      </c>
      <c r="C298" s="5">
        <f ca="1">IFERROR(__xludf.DUMMYFUNCTION("VALUE(REGEXEXTRACT(A298, ""Block Size\s=\s(\d+)\s*Bytes""))"),446464)</f>
        <v>446464</v>
      </c>
      <c r="D298" s="5">
        <f ca="1">IFERROR(__xludf.DUMMYFUNCTION("VALUE(REGEXEXTRACT(A298, ""Stride\s*=\s*(\d+)\s*Bytes""))"),4096)</f>
        <v>4096</v>
      </c>
      <c r="E298" s="5">
        <f ca="1">IFERROR(__xludf.DUMMYFUNCTION("VALUE(REGEXEXTRACT(A298, ""Time\s*=\s*([\d.]+)\s*s""))"),0.031686)</f>
        <v>3.1685999999999999E-2</v>
      </c>
      <c r="F298" s="6">
        <f ca="1">IFERROR(__xludf.DUMMYFUNCTION("VALUE(REGEXEXTRACT(A298, ""Throughput\s*=\s*([\d.]+)\s*MB/s""))"),3231711)</f>
        <v>3231711</v>
      </c>
    </row>
    <row r="299" spans="1:6" ht="13" x14ac:dyDescent="0.15">
      <c r="A299" s="7" t="s">
        <v>302</v>
      </c>
      <c r="B299" s="8" t="str">
        <f ca="1">IFERROR(__xludf.DUMMYFUNCTION("REGEXEXTRACT(A299, ""^(Deterministic Write|Random Write|Deterministic Read|Random Read)"")"),"Random Read")</f>
        <v>Random Read</v>
      </c>
      <c r="C299" s="8">
        <f ca="1">IFERROR(__xludf.DUMMYFUNCTION("VALUE(REGEXEXTRACT(A299, ""Block Size\s=\s(\d+)\s*Bytes""))"),446464)</f>
        <v>446464</v>
      </c>
      <c r="D299" s="8">
        <f ca="1">IFERROR(__xludf.DUMMYFUNCTION("VALUE(REGEXEXTRACT(A299, ""Stride\s*=\s*(\d+)\s*Bytes""))"),4096)</f>
        <v>4096</v>
      </c>
      <c r="E299" s="8">
        <f ca="1">IFERROR(__xludf.DUMMYFUNCTION("VALUE(REGEXEXTRACT(A299, ""Time\s*=\s*([\d.]+)\s*s""))"),0.031835)</f>
        <v>3.1835000000000002E-2</v>
      </c>
      <c r="F299" s="9">
        <f ca="1">IFERROR(__xludf.DUMMYFUNCTION("VALUE(REGEXEXTRACT(A299, ""Throughput\s*=\s*([\d.]+)\s*MB/s""))"),3216585.5)</f>
        <v>3216585.5</v>
      </c>
    </row>
    <row r="300" spans="1:6" ht="13" x14ac:dyDescent="0.15">
      <c r="A300" s="4" t="s">
        <v>303</v>
      </c>
      <c r="B300" s="5" t="str">
        <f ca="1">IFERROR(__xludf.DUMMYFUNCTION("REGEXEXTRACT(A300, ""^(Deterministic Write|Random Write|Deterministic Read|Random Read)"")"),"Random Read")</f>
        <v>Random Read</v>
      </c>
      <c r="C300" s="5">
        <f ca="1">IFERROR(__xludf.DUMMYFUNCTION("VALUE(REGEXEXTRACT(A300, ""Block Size\s=\s(\d+)\s*Bytes""))"),446464)</f>
        <v>446464</v>
      </c>
      <c r="D300" s="5">
        <f ca="1">IFERROR(__xludf.DUMMYFUNCTION("VALUE(REGEXEXTRACT(A300, ""Stride\s*=\s*(\d+)\s*Bytes""))"),4096)</f>
        <v>4096</v>
      </c>
      <c r="E300" s="5">
        <f ca="1">IFERROR(__xludf.DUMMYFUNCTION("VALUE(REGEXEXTRACT(A300, ""Time\s*=\s*([\d.]+)\s*s""))"),0.032023)</f>
        <v>3.2023000000000003E-2</v>
      </c>
      <c r="F300" s="6">
        <f ca="1">IFERROR(__xludf.DUMMYFUNCTION("VALUE(REGEXEXTRACT(A300, ""Throughput\s*=\s*([\d.]+)\s*MB/s""))"),3197701.5)</f>
        <v>3197701.5</v>
      </c>
    </row>
    <row r="301" spans="1:6" ht="13" x14ac:dyDescent="0.15">
      <c r="A301" s="7" t="s">
        <v>304</v>
      </c>
      <c r="B301" s="8" t="str">
        <f ca="1">IFERROR(__xludf.DUMMYFUNCTION("REGEXEXTRACT(A301, ""^(Deterministic Write|Random Write|Deterministic Read|Random Read)"")"),"Random Read")</f>
        <v>Random Read</v>
      </c>
      <c r="C301" s="8">
        <f ca="1">IFERROR(__xludf.DUMMYFUNCTION("VALUE(REGEXEXTRACT(A301, ""Block Size\s=\s(\d+)\s*Bytes""))"),446464)</f>
        <v>446464</v>
      </c>
      <c r="D301" s="8">
        <f ca="1">IFERROR(__xludf.DUMMYFUNCTION("VALUE(REGEXEXTRACT(A301, ""Stride\s*=\s*(\d+)\s*Bytes""))"),4096)</f>
        <v>4096</v>
      </c>
      <c r="E301" s="8">
        <f ca="1">IFERROR(__xludf.DUMMYFUNCTION("VALUE(REGEXEXTRACT(A301, ""Time\s*=\s*([\d.]+)\s*s""))"),0.030958)</f>
        <v>3.0957999999999999E-2</v>
      </c>
      <c r="F301" s="9">
        <f ca="1">IFERROR(__xludf.DUMMYFUNCTION("VALUE(REGEXEXTRACT(A301, ""Throughput\s*=\s*([\d.]+)\s*MB/s""))"),3307707.25)</f>
        <v>3307707.25</v>
      </c>
    </row>
    <row r="302" spans="1:6" ht="13" x14ac:dyDescent="0.15">
      <c r="A302" s="4" t="s">
        <v>305</v>
      </c>
      <c r="B302" s="5" t="str">
        <f ca="1">IFERROR(__xludf.DUMMYFUNCTION("REGEXEXTRACT(A302, ""^(Deterministic Write|Random Write|Deterministic Read|Random Read)"")"),"Random Read")</f>
        <v>Random Read</v>
      </c>
      <c r="C302" s="5">
        <f ca="1">IFERROR(__xludf.DUMMYFUNCTION("VALUE(REGEXEXTRACT(A302, ""Block Size\s=\s(\d+)\s*Bytes""))"),593920)</f>
        <v>593920</v>
      </c>
      <c r="D302" s="5">
        <f ca="1">IFERROR(__xludf.DUMMYFUNCTION("VALUE(REGEXEXTRACT(A302, ""Stride\s*=\s*(\d+)\s*Bytes""))"),4096)</f>
        <v>4096</v>
      </c>
      <c r="E302" s="5">
        <f ca="1">IFERROR(__xludf.DUMMYFUNCTION("VALUE(REGEXEXTRACT(A302, ""Time\s*=\s*([\d.]+)\s*s""))"),0.028443)</f>
        <v>2.8443E-2</v>
      </c>
      <c r="F302" s="6">
        <f ca="1">IFERROR(__xludf.DUMMYFUNCTION("VALUE(REGEXEXTRACT(A302, ""Throughput\s*=\s*([\d.]+)\s*MB/s""))"),3600183)</f>
        <v>3600183</v>
      </c>
    </row>
    <row r="303" spans="1:6" ht="13" x14ac:dyDescent="0.15">
      <c r="A303" s="7" t="s">
        <v>306</v>
      </c>
      <c r="B303" s="8" t="str">
        <f ca="1">IFERROR(__xludf.DUMMYFUNCTION("REGEXEXTRACT(A303, ""^(Deterministic Write|Random Write|Deterministic Read|Random Read)"")"),"Random Read")</f>
        <v>Random Read</v>
      </c>
      <c r="C303" s="8">
        <f ca="1">IFERROR(__xludf.DUMMYFUNCTION("VALUE(REGEXEXTRACT(A303, ""Block Size\s=\s(\d+)\s*Bytes""))"),593920)</f>
        <v>593920</v>
      </c>
      <c r="D303" s="8">
        <f ca="1">IFERROR(__xludf.DUMMYFUNCTION("VALUE(REGEXEXTRACT(A303, ""Stride\s*=\s*(\d+)\s*Bytes""))"),4096)</f>
        <v>4096</v>
      </c>
      <c r="E303" s="8">
        <f ca="1">IFERROR(__xludf.DUMMYFUNCTION("VALUE(REGEXEXTRACT(A303, ""Time\s*=\s*([\d.]+)\s*s""))"),0.029956)</f>
        <v>2.9956E-2</v>
      </c>
      <c r="F303" s="9">
        <f ca="1">IFERROR(__xludf.DUMMYFUNCTION("VALUE(REGEXEXTRACT(A303, ""Throughput\s*=\s*([\d.]+)\s*MB/s""))"),3418347)</f>
        <v>3418347</v>
      </c>
    </row>
    <row r="304" spans="1:6" ht="13" x14ac:dyDescent="0.15">
      <c r="A304" s="4" t="s">
        <v>307</v>
      </c>
      <c r="B304" s="5" t="str">
        <f ca="1">IFERROR(__xludf.DUMMYFUNCTION("REGEXEXTRACT(A304, ""^(Deterministic Write|Random Write|Deterministic Read|Random Read)"")"),"Random Read")</f>
        <v>Random Read</v>
      </c>
      <c r="C304" s="5">
        <f ca="1">IFERROR(__xludf.DUMMYFUNCTION("VALUE(REGEXEXTRACT(A304, ""Block Size\s=\s(\d+)\s*Bytes""))"),593920)</f>
        <v>593920</v>
      </c>
      <c r="D304" s="5">
        <f ca="1">IFERROR(__xludf.DUMMYFUNCTION("VALUE(REGEXEXTRACT(A304, ""Stride\s*=\s*(\d+)\s*Bytes""))"),4096)</f>
        <v>4096</v>
      </c>
      <c r="E304" s="5">
        <f ca="1">IFERROR(__xludf.DUMMYFUNCTION("VALUE(REGEXEXTRACT(A304, ""Time\s*=\s*([\d.]+)\s*s""))"),0.030542)</f>
        <v>3.0542E-2</v>
      </c>
      <c r="F304" s="6">
        <f ca="1">IFERROR(__xludf.DUMMYFUNCTION("VALUE(REGEXEXTRACT(A304, ""Throughput\s*=\s*([\d.]+)\s*MB/s""))"),3352760.25)</f>
        <v>3352760.25</v>
      </c>
    </row>
    <row r="305" spans="1:6" ht="13" x14ac:dyDescent="0.15">
      <c r="A305" s="7" t="s">
        <v>308</v>
      </c>
      <c r="B305" s="8" t="str">
        <f ca="1">IFERROR(__xludf.DUMMYFUNCTION("REGEXEXTRACT(A305, ""^(Deterministic Write|Random Write|Deterministic Read|Random Read)"")"),"Random Read")</f>
        <v>Random Read</v>
      </c>
      <c r="C305" s="8">
        <f ca="1">IFERROR(__xludf.DUMMYFUNCTION("VALUE(REGEXEXTRACT(A305, ""Block Size\s=\s(\d+)\s*Bytes""))"),593920)</f>
        <v>593920</v>
      </c>
      <c r="D305" s="8">
        <f ca="1">IFERROR(__xludf.DUMMYFUNCTION("VALUE(REGEXEXTRACT(A305, ""Stride\s*=\s*(\d+)\s*Bytes""))"),4096)</f>
        <v>4096</v>
      </c>
      <c r="E305" s="8">
        <f ca="1">IFERROR(__xludf.DUMMYFUNCTION("VALUE(REGEXEXTRACT(A305, ""Time\s*=\s*([\d.]+)\s*s""))"),0.031011)</f>
        <v>3.1011E-2</v>
      </c>
      <c r="F305" s="9">
        <f ca="1">IFERROR(__xludf.DUMMYFUNCTION("VALUE(REGEXEXTRACT(A305, ""Throughput\s*=\s*([\d.]+)\s*MB/s""))"),3302054)</f>
        <v>3302054</v>
      </c>
    </row>
    <row r="306" spans="1:6" ht="13" x14ac:dyDescent="0.15">
      <c r="A306" s="4" t="s">
        <v>309</v>
      </c>
      <c r="B306" s="5" t="str">
        <f ca="1">IFERROR(__xludf.DUMMYFUNCTION("REGEXEXTRACT(A306, ""^(Deterministic Write|Random Write|Deterministic Read|Random Read)"")"),"Random Read")</f>
        <v>Random Read</v>
      </c>
      <c r="C306" s="5">
        <f ca="1">IFERROR(__xludf.DUMMYFUNCTION("VALUE(REGEXEXTRACT(A306, ""Block Size\s=\s(\d+)\s*Bytes""))"),593920)</f>
        <v>593920</v>
      </c>
      <c r="D306" s="5">
        <f ca="1">IFERROR(__xludf.DUMMYFUNCTION("VALUE(REGEXEXTRACT(A306, ""Stride\s*=\s*(\d+)\s*Bytes""))"),4096)</f>
        <v>4096</v>
      </c>
      <c r="E306" s="5">
        <f ca="1">IFERROR(__xludf.DUMMYFUNCTION("VALUE(REGEXEXTRACT(A306, ""Time\s*=\s*([\d.]+)\s*s""))"),0.030724)</f>
        <v>3.0724000000000001E-2</v>
      </c>
      <c r="F306" s="6">
        <f ca="1">IFERROR(__xludf.DUMMYFUNCTION("VALUE(REGEXEXTRACT(A306, ""Throughput\s*=\s*([\d.]+)\s*MB/s""))"),3332899.25)</f>
        <v>3332899.25</v>
      </c>
    </row>
    <row r="307" spans="1:6" ht="13" x14ac:dyDescent="0.15">
      <c r="A307" s="7" t="s">
        <v>310</v>
      </c>
      <c r="B307" s="8" t="str">
        <f ca="1">IFERROR(__xludf.DUMMYFUNCTION("REGEXEXTRACT(A307, ""^(Deterministic Write|Random Write|Deterministic Read|Random Read)"")"),"Random Read")</f>
        <v>Random Read</v>
      </c>
      <c r="C307" s="8">
        <f ca="1">IFERROR(__xludf.DUMMYFUNCTION("VALUE(REGEXEXTRACT(A307, ""Block Size\s=\s(\d+)\s*Bytes""))"),741376)</f>
        <v>741376</v>
      </c>
      <c r="D307" s="8">
        <f ca="1">IFERROR(__xludf.DUMMYFUNCTION("VALUE(REGEXEXTRACT(A307, ""Stride\s*=\s*(\d+)\s*Bytes""))"),4096)</f>
        <v>4096</v>
      </c>
      <c r="E307" s="8">
        <f ca="1">IFERROR(__xludf.DUMMYFUNCTION("VALUE(REGEXEXTRACT(A307, ""Time\s*=\s*([\d.]+)\s*s""))"),0.02978)</f>
        <v>2.9780000000000001E-2</v>
      </c>
      <c r="F307" s="9">
        <f ca="1">IFERROR(__xludf.DUMMYFUNCTION("VALUE(REGEXEXTRACT(A307, ""Throughput\s*=\s*([\d.]+)\s*MB/s""))"),3438549.25)</f>
        <v>3438549.25</v>
      </c>
    </row>
    <row r="308" spans="1:6" ht="13" x14ac:dyDescent="0.15">
      <c r="A308" s="4" t="s">
        <v>311</v>
      </c>
      <c r="B308" s="5" t="str">
        <f ca="1">IFERROR(__xludf.DUMMYFUNCTION("REGEXEXTRACT(A308, ""^(Deterministic Write|Random Write|Deterministic Read|Random Read)"")"),"Random Read")</f>
        <v>Random Read</v>
      </c>
      <c r="C308" s="5">
        <f ca="1">IFERROR(__xludf.DUMMYFUNCTION("VALUE(REGEXEXTRACT(A308, ""Block Size\s=\s(\d+)\s*Bytes""))"),741376)</f>
        <v>741376</v>
      </c>
      <c r="D308" s="5">
        <f ca="1">IFERROR(__xludf.DUMMYFUNCTION("VALUE(REGEXEXTRACT(A308, ""Stride\s*=\s*(\d+)\s*Bytes""))"),4096)</f>
        <v>4096</v>
      </c>
      <c r="E308" s="5">
        <f ca="1">IFERROR(__xludf.DUMMYFUNCTION("VALUE(REGEXEXTRACT(A308, ""Time\s*=\s*([\d.]+)\s*s""))"),0.028835)</f>
        <v>2.8835E-2</v>
      </c>
      <c r="F308" s="6">
        <f ca="1">IFERROR(__xludf.DUMMYFUNCTION("VALUE(REGEXEXTRACT(A308, ""Throughput\s*=\s*([\d.]+)\s*MB/s""))"),3551239.75)</f>
        <v>3551239.75</v>
      </c>
    </row>
    <row r="309" spans="1:6" ht="13" x14ac:dyDescent="0.15">
      <c r="A309" s="7" t="s">
        <v>312</v>
      </c>
      <c r="B309" s="8" t="str">
        <f ca="1">IFERROR(__xludf.DUMMYFUNCTION("REGEXEXTRACT(A309, ""^(Deterministic Write|Random Write|Deterministic Read|Random Read)"")"),"Random Read")</f>
        <v>Random Read</v>
      </c>
      <c r="C309" s="8">
        <f ca="1">IFERROR(__xludf.DUMMYFUNCTION("VALUE(REGEXEXTRACT(A309, ""Block Size\s=\s(\d+)\s*Bytes""))"),741376)</f>
        <v>741376</v>
      </c>
      <c r="D309" s="8">
        <f ca="1">IFERROR(__xludf.DUMMYFUNCTION("VALUE(REGEXEXTRACT(A309, ""Stride\s*=\s*(\d+)\s*Bytes""))"),4096)</f>
        <v>4096</v>
      </c>
      <c r="E309" s="8">
        <f ca="1">IFERROR(__xludf.DUMMYFUNCTION("VALUE(REGEXEXTRACT(A309, ""Time\s*=\s*([\d.]+)\s*s""))"),0.029925)</f>
        <v>2.9925E-2</v>
      </c>
      <c r="F309" s="9">
        <f ca="1">IFERROR(__xludf.DUMMYFUNCTION("VALUE(REGEXEXTRACT(A309, ""Throughput\s*=\s*([\d.]+)\s*MB/s""))"),3421888)</f>
        <v>3421888</v>
      </c>
    </row>
    <row r="310" spans="1:6" ht="13" x14ac:dyDescent="0.15">
      <c r="A310" s="4" t="s">
        <v>313</v>
      </c>
      <c r="B310" s="5" t="str">
        <f ca="1">IFERROR(__xludf.DUMMYFUNCTION("REGEXEXTRACT(A310, ""^(Deterministic Write|Random Write|Deterministic Read|Random Read)"")"),"Random Read")</f>
        <v>Random Read</v>
      </c>
      <c r="C310" s="5">
        <f ca="1">IFERROR(__xludf.DUMMYFUNCTION("VALUE(REGEXEXTRACT(A310, ""Block Size\s=\s(\d+)\s*Bytes""))"),741376)</f>
        <v>741376</v>
      </c>
      <c r="D310" s="5">
        <f ca="1">IFERROR(__xludf.DUMMYFUNCTION("VALUE(REGEXEXTRACT(A310, ""Stride\s*=\s*(\d+)\s*Bytes""))"),4096)</f>
        <v>4096</v>
      </c>
      <c r="E310" s="5">
        <f ca="1">IFERROR(__xludf.DUMMYFUNCTION("VALUE(REGEXEXTRACT(A310, ""Time\s*=\s*([\d.]+)\s*s""))"),0.027948)</f>
        <v>2.7948000000000001E-2</v>
      </c>
      <c r="F310" s="6">
        <f ca="1">IFERROR(__xludf.DUMMYFUNCTION("VALUE(REGEXEXTRACT(A310, ""Throughput\s*=\s*([\d.]+)\s*MB/s""))"),3663947.5)</f>
        <v>3663947.5</v>
      </c>
    </row>
    <row r="311" spans="1:6" ht="13" x14ac:dyDescent="0.15">
      <c r="A311" s="7" t="s">
        <v>314</v>
      </c>
      <c r="B311" s="8" t="str">
        <f ca="1">IFERROR(__xludf.DUMMYFUNCTION("REGEXEXTRACT(A311, ""^(Deterministic Write|Random Write|Deterministic Read|Random Read)"")"),"Random Read")</f>
        <v>Random Read</v>
      </c>
      <c r="C311" s="8">
        <f ca="1">IFERROR(__xludf.DUMMYFUNCTION("VALUE(REGEXEXTRACT(A311, ""Block Size\s=\s(\d+)\s*Bytes""))"),741376)</f>
        <v>741376</v>
      </c>
      <c r="D311" s="8">
        <f ca="1">IFERROR(__xludf.DUMMYFUNCTION("VALUE(REGEXEXTRACT(A311, ""Stride\s*=\s*(\d+)\s*Bytes""))"),4096)</f>
        <v>4096</v>
      </c>
      <c r="E311" s="8">
        <f ca="1">IFERROR(__xludf.DUMMYFUNCTION("VALUE(REGEXEXTRACT(A311, ""Time\s*=\s*([\d.]+)\s*s""))"),0.028751)</f>
        <v>2.8750999999999999E-2</v>
      </c>
      <c r="F311" s="9">
        <f ca="1">IFERROR(__xludf.DUMMYFUNCTION("VALUE(REGEXEXTRACT(A311, ""Throughput\s*=\s*([\d.]+)\s*MB/s""))"),3561615.25)</f>
        <v>3561615.25</v>
      </c>
    </row>
    <row r="312" spans="1:6" ht="13" x14ac:dyDescent="0.15">
      <c r="A312" s="4" t="s">
        <v>315</v>
      </c>
      <c r="B312" s="5" t="str">
        <f ca="1">IFERROR(__xludf.DUMMYFUNCTION("REGEXEXTRACT(A312, ""^(Deterministic Write|Random Write|Deterministic Read|Random Read)"")"),"Random Read")</f>
        <v>Random Read</v>
      </c>
      <c r="C312" s="5">
        <f ca="1">IFERROR(__xludf.DUMMYFUNCTION("VALUE(REGEXEXTRACT(A312, ""Block Size\s=\s(\d+)\s*Bytes""))"),888832)</f>
        <v>888832</v>
      </c>
      <c r="D312" s="5">
        <f ca="1">IFERROR(__xludf.DUMMYFUNCTION("VALUE(REGEXEXTRACT(A312, ""Stride\s*=\s*(\d+)\s*Bytes""))"),4096)</f>
        <v>4096</v>
      </c>
      <c r="E312" s="5">
        <f ca="1">IFERROR(__xludf.DUMMYFUNCTION("VALUE(REGEXEXTRACT(A312, ""Time\s*=\s*([\d.]+)\s*s""))"),0.025667)</f>
        <v>2.5666999999999999E-2</v>
      </c>
      <c r="F312" s="6">
        <f ca="1">IFERROR(__xludf.DUMMYFUNCTION("VALUE(REGEXEXTRACT(A312, ""Throughput\s*=\s*([\d.]+)\s*MB/s""))"),3989558.5)</f>
        <v>3989558.5</v>
      </c>
    </row>
    <row r="313" spans="1:6" ht="13" x14ac:dyDescent="0.15">
      <c r="A313" s="7" t="s">
        <v>316</v>
      </c>
      <c r="B313" s="8" t="str">
        <f ca="1">IFERROR(__xludf.DUMMYFUNCTION("REGEXEXTRACT(A313, ""^(Deterministic Write|Random Write|Deterministic Read|Random Read)"")"),"Random Read")</f>
        <v>Random Read</v>
      </c>
      <c r="C313" s="8">
        <f ca="1">IFERROR(__xludf.DUMMYFUNCTION("VALUE(REGEXEXTRACT(A313, ""Block Size\s=\s(\d+)\s*Bytes""))"),888832)</f>
        <v>888832</v>
      </c>
      <c r="D313" s="8">
        <f ca="1">IFERROR(__xludf.DUMMYFUNCTION("VALUE(REGEXEXTRACT(A313, ""Stride\s*=\s*(\d+)\s*Bytes""))"),4096)</f>
        <v>4096</v>
      </c>
      <c r="E313" s="8">
        <f ca="1">IFERROR(__xludf.DUMMYFUNCTION("VALUE(REGEXEXTRACT(A313, ""Time\s*=\s*([\d.]+)\s*s""))"),0.027631)</f>
        <v>2.7630999999999999E-2</v>
      </c>
      <c r="F313" s="9">
        <f ca="1">IFERROR(__xludf.DUMMYFUNCTION("VALUE(REGEXEXTRACT(A313, ""Throughput\s*=\s*([\d.]+)\s*MB/s""))"),3705982.5)</f>
        <v>3705982.5</v>
      </c>
    </row>
    <row r="314" spans="1:6" ht="13" x14ac:dyDescent="0.15">
      <c r="A314" s="4" t="s">
        <v>317</v>
      </c>
      <c r="B314" s="5" t="str">
        <f ca="1">IFERROR(__xludf.DUMMYFUNCTION("REGEXEXTRACT(A314, ""^(Deterministic Write|Random Write|Deterministic Read|Random Read)"")"),"Random Read")</f>
        <v>Random Read</v>
      </c>
      <c r="C314" s="5">
        <f ca="1">IFERROR(__xludf.DUMMYFUNCTION("VALUE(REGEXEXTRACT(A314, ""Block Size\s=\s(\d+)\s*Bytes""))"),888832)</f>
        <v>888832</v>
      </c>
      <c r="D314" s="5">
        <f ca="1">IFERROR(__xludf.DUMMYFUNCTION("VALUE(REGEXEXTRACT(A314, ""Stride\s*=\s*(\d+)\s*Bytes""))"),4096)</f>
        <v>4096</v>
      </c>
      <c r="E314" s="5">
        <f ca="1">IFERROR(__xludf.DUMMYFUNCTION("VALUE(REGEXEXTRACT(A314, ""Time\s*=\s*([\d.]+)\s*s""))"),0.027356)</f>
        <v>2.7355999999999998E-2</v>
      </c>
      <c r="F314" s="6">
        <f ca="1">IFERROR(__xludf.DUMMYFUNCTION("VALUE(REGEXEXTRACT(A314, ""Throughput\s*=\s*([\d.]+)\s*MB/s""))"),3743237.25)</f>
        <v>3743237.25</v>
      </c>
    </row>
    <row r="315" spans="1:6" ht="13" x14ac:dyDescent="0.15">
      <c r="A315" s="7" t="s">
        <v>318</v>
      </c>
      <c r="B315" s="8" t="str">
        <f ca="1">IFERROR(__xludf.DUMMYFUNCTION("REGEXEXTRACT(A315, ""^(Deterministic Write|Random Write|Deterministic Read|Random Read)"")"),"Random Read")</f>
        <v>Random Read</v>
      </c>
      <c r="C315" s="8">
        <f ca="1">IFERROR(__xludf.DUMMYFUNCTION("VALUE(REGEXEXTRACT(A315, ""Block Size\s=\s(\d+)\s*Bytes""))"),888832)</f>
        <v>888832</v>
      </c>
      <c r="D315" s="8">
        <f ca="1">IFERROR(__xludf.DUMMYFUNCTION("VALUE(REGEXEXTRACT(A315, ""Stride\s*=\s*(\d+)\s*Bytes""))"),4096)</f>
        <v>4096</v>
      </c>
      <c r="E315" s="8">
        <f ca="1">IFERROR(__xludf.DUMMYFUNCTION("VALUE(REGEXEXTRACT(A315, ""Time\s*=\s*([\d.]+)\s*s""))"),0.028368)</f>
        <v>2.8368000000000001E-2</v>
      </c>
      <c r="F315" s="9">
        <f ca="1">IFERROR(__xludf.DUMMYFUNCTION("VALUE(REGEXEXTRACT(A315, ""Throughput\s*=\s*([\d.]+)\s*MB/s""))"),3609701)</f>
        <v>3609701</v>
      </c>
    </row>
    <row r="316" spans="1:6" ht="13" x14ac:dyDescent="0.15">
      <c r="A316" s="4" t="s">
        <v>319</v>
      </c>
      <c r="B316" s="5" t="str">
        <f ca="1">IFERROR(__xludf.DUMMYFUNCTION("REGEXEXTRACT(A316, ""^(Deterministic Write|Random Write|Deterministic Read|Random Read)"")"),"Random Read")</f>
        <v>Random Read</v>
      </c>
      <c r="C316" s="5">
        <f ca="1">IFERROR(__xludf.DUMMYFUNCTION("VALUE(REGEXEXTRACT(A316, ""Block Size\s=\s(\d+)\s*Bytes""))"),888832)</f>
        <v>888832</v>
      </c>
      <c r="D316" s="5">
        <f ca="1">IFERROR(__xludf.DUMMYFUNCTION("VALUE(REGEXEXTRACT(A316, ""Stride\s*=\s*(\d+)\s*Bytes""))"),4096)</f>
        <v>4096</v>
      </c>
      <c r="E316" s="5">
        <f ca="1">IFERROR(__xludf.DUMMYFUNCTION("VALUE(REGEXEXTRACT(A316, ""Time\s*=\s*([\d.]+)\s*s""))"),0.027551)</f>
        <v>2.7550999999999999E-2</v>
      </c>
      <c r="F316" s="6">
        <f ca="1">IFERROR(__xludf.DUMMYFUNCTION("VALUE(REGEXEXTRACT(A316, ""Throughput\s*=\s*([\d.]+)\s*MB/s""))"),3716743.5)</f>
        <v>3716743.5</v>
      </c>
    </row>
    <row r="317" spans="1:6" ht="13" x14ac:dyDescent="0.15">
      <c r="A317" s="7" t="s">
        <v>320</v>
      </c>
      <c r="B317" s="8" t="str">
        <f ca="1">IFERROR(__xludf.DUMMYFUNCTION("REGEXEXTRACT(A317, ""^(Deterministic Write|Random Write|Deterministic Read|Random Read)"")"),"Random Read")</f>
        <v>Random Read</v>
      </c>
      <c r="C317" s="8">
        <f ca="1">IFERROR(__xludf.DUMMYFUNCTION("VALUE(REGEXEXTRACT(A317, ""Block Size\s=\s(\d+)\s*Bytes""))"),1048576)</f>
        <v>1048576</v>
      </c>
      <c r="D317" s="8">
        <f ca="1">IFERROR(__xludf.DUMMYFUNCTION("VALUE(REGEXEXTRACT(A317, ""Stride\s*=\s*(\d+)\s*Bytes""))"),4096)</f>
        <v>4096</v>
      </c>
      <c r="E317" s="8">
        <f ca="1">IFERROR(__xludf.DUMMYFUNCTION("VALUE(REGEXEXTRACT(A317, ""Time\s*=\s*([\d.]+)\s*s""))"),0.029954)</f>
        <v>2.9954000000000001E-2</v>
      </c>
      <c r="F317" s="9">
        <f ca="1">IFERROR(__xludf.DUMMYFUNCTION("VALUE(REGEXEXTRACT(A317, ""Throughput\s*=\s*([\d.]+)\s*MB/s""))"),3418575.25)</f>
        <v>3418575.25</v>
      </c>
    </row>
    <row r="318" spans="1:6" ht="13" x14ac:dyDescent="0.15">
      <c r="A318" s="4" t="s">
        <v>321</v>
      </c>
      <c r="B318" s="5" t="str">
        <f ca="1">IFERROR(__xludf.DUMMYFUNCTION("REGEXEXTRACT(A318, ""^(Deterministic Write|Random Write|Deterministic Read|Random Read)"")"),"Random Read")</f>
        <v>Random Read</v>
      </c>
      <c r="C318" s="5">
        <f ca="1">IFERROR(__xludf.DUMMYFUNCTION("VALUE(REGEXEXTRACT(A318, ""Block Size\s=\s(\d+)\s*Bytes""))"),1048576)</f>
        <v>1048576</v>
      </c>
      <c r="D318" s="5">
        <f ca="1">IFERROR(__xludf.DUMMYFUNCTION("VALUE(REGEXEXTRACT(A318, ""Stride\s*=\s*(\d+)\s*Bytes""))"),4096)</f>
        <v>4096</v>
      </c>
      <c r="E318" s="5">
        <f ca="1">IFERROR(__xludf.DUMMYFUNCTION("VALUE(REGEXEXTRACT(A318, ""Time\s*=\s*([\d.]+)\s*s""))"),0.027968)</f>
        <v>2.7968E-2</v>
      </c>
      <c r="F318" s="6">
        <f ca="1">IFERROR(__xludf.DUMMYFUNCTION("VALUE(REGEXEXTRACT(A318, ""Throughput\s*=\s*([\d.]+)\s*MB/s""))"),3661327.25)</f>
        <v>3661327.25</v>
      </c>
    </row>
    <row r="319" spans="1:6" ht="13" x14ac:dyDescent="0.15">
      <c r="A319" s="7" t="s">
        <v>322</v>
      </c>
      <c r="B319" s="8" t="str">
        <f ca="1">IFERROR(__xludf.DUMMYFUNCTION("REGEXEXTRACT(A319, ""^(Deterministic Write|Random Write|Deterministic Read|Random Read)"")"),"Random Read")</f>
        <v>Random Read</v>
      </c>
      <c r="C319" s="8">
        <f ca="1">IFERROR(__xludf.DUMMYFUNCTION("VALUE(REGEXEXTRACT(A319, ""Block Size\s=\s(\d+)\s*Bytes""))"),1048576)</f>
        <v>1048576</v>
      </c>
      <c r="D319" s="8">
        <f ca="1">IFERROR(__xludf.DUMMYFUNCTION("VALUE(REGEXEXTRACT(A319, ""Stride\s*=\s*(\d+)\s*Bytes""))"),4096)</f>
        <v>4096</v>
      </c>
      <c r="E319" s="8">
        <f ca="1">IFERROR(__xludf.DUMMYFUNCTION("VALUE(REGEXEXTRACT(A319, ""Time\s*=\s*([\d.]+)\s*s""))"),0.028581)</f>
        <v>2.8580999999999999E-2</v>
      </c>
      <c r="F319" s="9">
        <f ca="1">IFERROR(__xludf.DUMMYFUNCTION("VALUE(REGEXEXTRACT(A319, ""Throughput\s*=\s*([\d.]+)\s*MB/s""))"),3582799.75)</f>
        <v>3582799.75</v>
      </c>
    </row>
    <row r="320" spans="1:6" ht="13" x14ac:dyDescent="0.15">
      <c r="A320" s="4" t="s">
        <v>323</v>
      </c>
      <c r="B320" s="5" t="str">
        <f ca="1">IFERROR(__xludf.DUMMYFUNCTION("REGEXEXTRACT(A320, ""^(Deterministic Write|Random Write|Deterministic Read|Random Read)"")"),"Random Read")</f>
        <v>Random Read</v>
      </c>
      <c r="C320" s="5">
        <f ca="1">IFERROR(__xludf.DUMMYFUNCTION("VALUE(REGEXEXTRACT(A320, ""Block Size\s=\s(\d+)\s*Bytes""))"),1048576)</f>
        <v>1048576</v>
      </c>
      <c r="D320" s="5">
        <f ca="1">IFERROR(__xludf.DUMMYFUNCTION("VALUE(REGEXEXTRACT(A320, ""Stride\s*=\s*(\d+)\s*Bytes""))"),4096)</f>
        <v>4096</v>
      </c>
      <c r="E320" s="5">
        <f ca="1">IFERROR(__xludf.DUMMYFUNCTION("VALUE(REGEXEXTRACT(A320, ""Time\s*=\s*([\d.]+)\s*s""))"),0.029749)</f>
        <v>2.9749000000000001E-2</v>
      </c>
      <c r="F320" s="6">
        <f ca="1">IFERROR(__xludf.DUMMYFUNCTION("VALUE(REGEXEXTRACT(A320, ""Throughput\s*=\s*([\d.]+)\s*MB/s""))"),3442132.5)</f>
        <v>3442132.5</v>
      </c>
    </row>
    <row r="321" spans="1:6" ht="13" x14ac:dyDescent="0.15">
      <c r="A321" s="10" t="s">
        <v>324</v>
      </c>
      <c r="B321" s="11" t="str">
        <f ca="1">IFERROR(__xludf.DUMMYFUNCTION("REGEXEXTRACT(A321, ""^(Deterministic Write|Random Write|Deterministic Read|Random Read)"")"),"Random Read")</f>
        <v>Random Read</v>
      </c>
      <c r="C321" s="11">
        <f ca="1">IFERROR(__xludf.DUMMYFUNCTION("VALUE(REGEXEXTRACT(A321, ""Block Size\s=\s(\d+)\s*Bytes""))"),1048576)</f>
        <v>1048576</v>
      </c>
      <c r="D321" s="11">
        <f ca="1">IFERROR(__xludf.DUMMYFUNCTION("VALUE(REGEXEXTRACT(A321, ""Stride\s*=\s*(\d+)\s*Bytes""))"),4096)</f>
        <v>4096</v>
      </c>
      <c r="E321" s="11">
        <f ca="1">IFERROR(__xludf.DUMMYFUNCTION("VALUE(REGEXEXTRACT(A321, ""Time\s*=\s*([\d.]+)\s*s""))"),0.030927)</f>
        <v>3.0927E-2</v>
      </c>
      <c r="F321" s="12">
        <f ca="1">IFERROR(__xludf.DUMMYFUNCTION("VALUE(REGEXEXTRACT(A321, ""Throughput\s*=\s*([\d.]+)\s*MB/s""))"),3311022.75)</f>
        <v>3311022.75</v>
      </c>
    </row>
    <row r="323" spans="1:6" ht="13" x14ac:dyDescent="0.15">
      <c r="A323" s="13"/>
      <c r="B323" s="14"/>
    </row>
    <row r="324" spans="1:6" ht="13" x14ac:dyDescent="0.15">
      <c r="A324" s="13"/>
      <c r="B324" s="13"/>
      <c r="C324" s="13"/>
      <c r="D324" s="13"/>
      <c r="E324" s="13"/>
      <c r="F324" s="13"/>
    </row>
    <row r="325" spans="1:6" ht="13" x14ac:dyDescent="0.15">
      <c r="A325" s="13"/>
      <c r="B325" s="13"/>
      <c r="C325" s="13"/>
      <c r="D325" s="13"/>
      <c r="E325" s="13"/>
      <c r="F325" s="13"/>
    </row>
    <row r="326" spans="1:6" ht="13" x14ac:dyDescent="0.15">
      <c r="A326" s="13"/>
      <c r="B326" s="13"/>
      <c r="C326" s="13"/>
      <c r="D326" s="13"/>
      <c r="E326" s="13"/>
      <c r="F326" s="13"/>
    </row>
    <row r="327" spans="1:6" ht="13" x14ac:dyDescent="0.15">
      <c r="A327" s="13"/>
      <c r="B327" s="13"/>
      <c r="C327" s="13"/>
      <c r="D327" s="13"/>
      <c r="E327" s="13"/>
      <c r="F327" s="13"/>
    </row>
    <row r="328" spans="1:6" ht="13" x14ac:dyDescent="0.15">
      <c r="A328" s="13"/>
      <c r="B328" s="13"/>
      <c r="C328" s="13"/>
      <c r="D328" s="13"/>
      <c r="E328" s="13"/>
      <c r="F328" s="13"/>
    </row>
    <row r="329" spans="1:6" ht="13" x14ac:dyDescent="0.15">
      <c r="A329" s="13"/>
      <c r="B329" s="13"/>
      <c r="C329" s="13"/>
      <c r="D329" s="13"/>
      <c r="E329" s="13"/>
      <c r="F329" s="13"/>
    </row>
    <row r="330" spans="1:6" ht="13" x14ac:dyDescent="0.15">
      <c r="A330" s="13"/>
      <c r="B330" s="13"/>
      <c r="C330" s="13"/>
      <c r="D330" s="13"/>
      <c r="E330" s="13"/>
      <c r="F330" s="13"/>
    </row>
    <row r="331" spans="1:6" ht="13" x14ac:dyDescent="0.15">
      <c r="A331" s="13"/>
      <c r="B331" s="13"/>
      <c r="C331" s="13"/>
      <c r="D331" s="13"/>
      <c r="E331" s="13"/>
      <c r="F331" s="13"/>
    </row>
    <row r="332" spans="1:6" ht="13" x14ac:dyDescent="0.15">
      <c r="A332" s="13"/>
      <c r="B332" s="13"/>
      <c r="C332" s="13"/>
      <c r="D332" s="13"/>
      <c r="E332" s="13"/>
      <c r="F332" s="13"/>
    </row>
    <row r="333" spans="1:6" ht="13" x14ac:dyDescent="0.15">
      <c r="A333" s="13"/>
      <c r="B333" s="13"/>
      <c r="C333" s="13"/>
      <c r="D333" s="13"/>
      <c r="E333" s="13"/>
      <c r="F333" s="13"/>
    </row>
    <row r="334" spans="1:6" ht="13" x14ac:dyDescent="0.15">
      <c r="A334" s="13"/>
      <c r="B334" s="13"/>
      <c r="C334" s="13"/>
      <c r="D334" s="13"/>
      <c r="E334" s="13"/>
      <c r="F334" s="13"/>
    </row>
    <row r="335" spans="1:6" ht="13" x14ac:dyDescent="0.15">
      <c r="A335" s="13"/>
      <c r="B335" s="13"/>
      <c r="C335" s="13"/>
      <c r="D335" s="13"/>
      <c r="E335" s="13"/>
      <c r="F335" s="13"/>
    </row>
    <row r="336" spans="1:6" ht="13" x14ac:dyDescent="0.15">
      <c r="A336" s="13"/>
      <c r="B336" s="13"/>
      <c r="C336" s="13"/>
      <c r="D336" s="13"/>
      <c r="E336" s="13"/>
      <c r="F336" s="13"/>
    </row>
    <row r="337" spans="1:6" ht="13" x14ac:dyDescent="0.15">
      <c r="A337" s="13"/>
      <c r="B337" s="13"/>
      <c r="C337" s="13"/>
      <c r="D337" s="13"/>
      <c r="E337" s="13"/>
      <c r="F337" s="13"/>
    </row>
    <row r="338" spans="1:6" ht="13" x14ac:dyDescent="0.15">
      <c r="A338" s="13"/>
      <c r="B338" s="13"/>
      <c r="C338" s="13"/>
      <c r="D338" s="13"/>
      <c r="E338" s="13"/>
      <c r="F338" s="13"/>
    </row>
    <row r="339" spans="1:6" ht="13" x14ac:dyDescent="0.15">
      <c r="A339" s="13"/>
      <c r="B339" s="13"/>
      <c r="C339" s="13"/>
      <c r="D339" s="13"/>
      <c r="E339" s="13"/>
      <c r="F339" s="13"/>
    </row>
    <row r="340" spans="1:6" ht="13" x14ac:dyDescent="0.15">
      <c r="A340" s="13"/>
      <c r="B340" s="13"/>
      <c r="C340" s="13"/>
      <c r="D340" s="13"/>
      <c r="E340" s="13"/>
      <c r="F340" s="13"/>
    </row>
    <row r="341" spans="1:6" ht="13" x14ac:dyDescent="0.15">
      <c r="A341" s="13"/>
      <c r="B341" s="13"/>
      <c r="C341" s="13"/>
      <c r="D341" s="13"/>
      <c r="E341" s="13"/>
      <c r="F341" s="13"/>
    </row>
    <row r="342" spans="1:6" ht="13" x14ac:dyDescent="0.15">
      <c r="A342" s="13"/>
      <c r="B342" s="13"/>
      <c r="C342" s="13"/>
      <c r="D342" s="13"/>
      <c r="E342" s="13"/>
      <c r="F342" s="13"/>
    </row>
    <row r="343" spans="1:6" ht="13" x14ac:dyDescent="0.15">
      <c r="A343" s="13"/>
      <c r="B343" s="13"/>
      <c r="C343" s="13"/>
      <c r="D343" s="13"/>
      <c r="E343" s="13"/>
      <c r="F343" s="13"/>
    </row>
    <row r="344" spans="1:6" ht="13" x14ac:dyDescent="0.15">
      <c r="A344" s="13"/>
      <c r="B344" s="13"/>
      <c r="C344" s="13"/>
      <c r="D344" s="13"/>
      <c r="E344" s="13"/>
      <c r="F344" s="13"/>
    </row>
    <row r="345" spans="1:6" ht="13" x14ac:dyDescent="0.15">
      <c r="A345" s="13"/>
      <c r="B345" s="13"/>
      <c r="C345" s="13"/>
      <c r="D345" s="13"/>
      <c r="E345" s="13"/>
      <c r="F345" s="13"/>
    </row>
    <row r="346" spans="1:6" ht="13" x14ac:dyDescent="0.15">
      <c r="A346" s="13"/>
      <c r="B346" s="13"/>
      <c r="C346" s="13"/>
      <c r="D346" s="13"/>
      <c r="E346" s="13"/>
      <c r="F346" s="13"/>
    </row>
    <row r="347" spans="1:6" ht="13" x14ac:dyDescent="0.15">
      <c r="A347" s="13"/>
      <c r="B347" s="13"/>
      <c r="C347" s="13"/>
      <c r="D347" s="13"/>
      <c r="E347" s="13"/>
      <c r="F347" s="13"/>
    </row>
    <row r="348" spans="1:6" ht="13" x14ac:dyDescent="0.15">
      <c r="A348" s="13"/>
      <c r="B348" s="13"/>
      <c r="C348" s="13"/>
      <c r="D348" s="13"/>
      <c r="E348" s="13"/>
      <c r="F348" s="13"/>
    </row>
    <row r="349" spans="1:6" ht="13" x14ac:dyDescent="0.15">
      <c r="A349" s="13"/>
      <c r="B349" s="13"/>
      <c r="C349" s="13"/>
      <c r="D349" s="13"/>
      <c r="E349" s="13"/>
      <c r="F349" s="13"/>
    </row>
    <row r="350" spans="1:6" ht="13" x14ac:dyDescent="0.15">
      <c r="A350" s="13"/>
      <c r="B350" s="13"/>
      <c r="C350" s="13"/>
      <c r="D350" s="13"/>
      <c r="E350" s="13"/>
      <c r="F350" s="13"/>
    </row>
    <row r="351" spans="1:6" ht="13" x14ac:dyDescent="0.15">
      <c r="A351" s="13"/>
      <c r="B351" s="13"/>
      <c r="C351" s="13"/>
      <c r="D351" s="13"/>
      <c r="E351" s="13"/>
      <c r="F351" s="13"/>
    </row>
    <row r="352" spans="1:6" ht="13" x14ac:dyDescent="0.15">
      <c r="A352" s="13"/>
      <c r="B352" s="13"/>
      <c r="C352" s="13"/>
      <c r="D352" s="13"/>
      <c r="E352" s="13"/>
      <c r="F352" s="13"/>
    </row>
    <row r="353" spans="1:6" ht="13" x14ac:dyDescent="0.15">
      <c r="A353" s="13"/>
      <c r="B353" s="13"/>
      <c r="C353" s="13"/>
      <c r="D353" s="13"/>
      <c r="E353" s="13"/>
      <c r="F353" s="13"/>
    </row>
    <row r="354" spans="1:6" ht="13" x14ac:dyDescent="0.15">
      <c r="A354" s="13"/>
      <c r="B354" s="13"/>
      <c r="C354" s="13"/>
      <c r="D354" s="13"/>
      <c r="E354" s="13"/>
      <c r="F354" s="13"/>
    </row>
    <row r="355" spans="1:6" ht="13" x14ac:dyDescent="0.15">
      <c r="A355" s="13"/>
      <c r="B355" s="13"/>
      <c r="C355" s="13"/>
      <c r="D355" s="13"/>
      <c r="E355" s="13"/>
      <c r="F355" s="13"/>
    </row>
    <row r="356" spans="1:6" ht="13" x14ac:dyDescent="0.15">
      <c r="A356" s="13"/>
      <c r="B356" s="13"/>
      <c r="C356" s="13"/>
      <c r="D356" s="13"/>
      <c r="E356" s="13"/>
      <c r="F356" s="13"/>
    </row>
    <row r="357" spans="1:6" ht="13" x14ac:dyDescent="0.15">
      <c r="A357" s="13"/>
      <c r="B357" s="13"/>
      <c r="C357" s="13"/>
      <c r="D357" s="13"/>
      <c r="E357" s="13"/>
      <c r="F357" s="13"/>
    </row>
    <row r="358" spans="1:6" ht="13" x14ac:dyDescent="0.15">
      <c r="A358" s="13"/>
      <c r="B358" s="13"/>
      <c r="C358" s="13"/>
      <c r="D358" s="13"/>
      <c r="E358" s="13"/>
      <c r="F358" s="13"/>
    </row>
    <row r="359" spans="1:6" ht="13" x14ac:dyDescent="0.15">
      <c r="A359" s="13"/>
      <c r="B359" s="13"/>
      <c r="C359" s="13"/>
      <c r="D359" s="13"/>
      <c r="E359" s="13"/>
      <c r="F359" s="13"/>
    </row>
    <row r="360" spans="1:6" ht="13" x14ac:dyDescent="0.15">
      <c r="A360" s="13"/>
      <c r="B360" s="13"/>
      <c r="C360" s="13"/>
      <c r="D360" s="13"/>
      <c r="E360" s="13"/>
      <c r="F360" s="13"/>
    </row>
    <row r="361" spans="1:6" ht="13" x14ac:dyDescent="0.15">
      <c r="A361" s="13"/>
      <c r="B361" s="13"/>
      <c r="C361" s="13"/>
      <c r="D361" s="13"/>
      <c r="E361" s="13"/>
      <c r="F361" s="13"/>
    </row>
    <row r="362" spans="1:6" ht="13" x14ac:dyDescent="0.15">
      <c r="A362" s="13"/>
      <c r="B362" s="13"/>
      <c r="C362" s="13"/>
      <c r="D362" s="13"/>
      <c r="E362" s="13"/>
      <c r="F362" s="13"/>
    </row>
    <row r="363" spans="1:6" ht="13" x14ac:dyDescent="0.15">
      <c r="A363" s="13"/>
      <c r="B363" s="13"/>
      <c r="C363" s="13"/>
      <c r="D363" s="13"/>
      <c r="E363" s="13"/>
      <c r="F363" s="13"/>
    </row>
    <row r="364" spans="1:6" ht="13" x14ac:dyDescent="0.15">
      <c r="A364" s="13"/>
      <c r="B364" s="13"/>
      <c r="C364" s="13"/>
      <c r="D364" s="13"/>
      <c r="E364" s="13"/>
      <c r="F364" s="13"/>
    </row>
    <row r="365" spans="1:6" ht="13" x14ac:dyDescent="0.15">
      <c r="A365" s="13"/>
      <c r="B365" s="13"/>
      <c r="C365" s="13"/>
      <c r="D365" s="13"/>
      <c r="E365" s="13"/>
      <c r="F365" s="13"/>
    </row>
    <row r="366" spans="1:6" ht="13" x14ac:dyDescent="0.15">
      <c r="A366" s="13"/>
      <c r="B366" s="13"/>
      <c r="C366" s="13"/>
      <c r="D366" s="13"/>
      <c r="E366" s="13"/>
      <c r="F366" s="13"/>
    </row>
    <row r="367" spans="1:6" ht="13" x14ac:dyDescent="0.15">
      <c r="A367" s="13"/>
      <c r="B367" s="13"/>
      <c r="C367" s="13"/>
      <c r="D367" s="13"/>
      <c r="E367" s="13"/>
      <c r="F367" s="13"/>
    </row>
    <row r="368" spans="1:6" ht="13" x14ac:dyDescent="0.15">
      <c r="A368" s="13"/>
      <c r="B368" s="13"/>
      <c r="C368" s="13"/>
      <c r="D368" s="13"/>
      <c r="E368" s="13"/>
      <c r="F368" s="13"/>
    </row>
    <row r="369" spans="1:6" ht="13" x14ac:dyDescent="0.15">
      <c r="A369" s="13"/>
      <c r="B369" s="13"/>
      <c r="C369" s="13"/>
      <c r="D369" s="13"/>
      <c r="E369" s="13"/>
      <c r="F369" s="13"/>
    </row>
    <row r="370" spans="1:6" ht="13" x14ac:dyDescent="0.15">
      <c r="A370" s="13"/>
      <c r="B370" s="13"/>
      <c r="C370" s="13"/>
      <c r="D370" s="13"/>
      <c r="E370" s="13"/>
      <c r="F370" s="13"/>
    </row>
    <row r="371" spans="1:6" ht="13" x14ac:dyDescent="0.15">
      <c r="A371" s="13"/>
      <c r="B371" s="13"/>
      <c r="C371" s="13"/>
      <c r="D371" s="13"/>
      <c r="E371" s="13"/>
      <c r="F371" s="13"/>
    </row>
    <row r="372" spans="1:6" ht="13" x14ac:dyDescent="0.15">
      <c r="A372" s="13"/>
      <c r="B372" s="13"/>
      <c r="C372" s="13"/>
      <c r="D372" s="13"/>
      <c r="E372" s="13"/>
      <c r="F372" s="13"/>
    </row>
    <row r="373" spans="1:6" ht="13" x14ac:dyDescent="0.15">
      <c r="A373" s="13"/>
      <c r="B373" s="13"/>
      <c r="C373" s="13"/>
      <c r="D373" s="13"/>
      <c r="E373" s="13"/>
      <c r="F373" s="13"/>
    </row>
    <row r="374" spans="1:6" ht="13" x14ac:dyDescent="0.15">
      <c r="A374" s="13"/>
      <c r="B374" s="13"/>
      <c r="C374" s="13"/>
      <c r="D374" s="13"/>
      <c r="E374" s="13"/>
      <c r="F374" s="13"/>
    </row>
    <row r="375" spans="1:6" ht="13" x14ac:dyDescent="0.15">
      <c r="A375" s="13"/>
      <c r="B375" s="13"/>
      <c r="C375" s="13"/>
      <c r="D375" s="13"/>
      <c r="E375" s="13"/>
      <c r="F375" s="13"/>
    </row>
    <row r="376" spans="1:6" ht="13" x14ac:dyDescent="0.15">
      <c r="A376" s="13"/>
      <c r="B376" s="13"/>
      <c r="C376" s="13"/>
      <c r="D376" s="13"/>
      <c r="E376" s="13"/>
      <c r="F376" s="13"/>
    </row>
    <row r="377" spans="1:6" ht="13" x14ac:dyDescent="0.15">
      <c r="A377" s="13"/>
      <c r="B377" s="13"/>
      <c r="C377" s="13"/>
      <c r="D377" s="13"/>
      <c r="E377" s="13"/>
      <c r="F377" s="13"/>
    </row>
    <row r="378" spans="1:6" ht="13" x14ac:dyDescent="0.15">
      <c r="A378" s="13"/>
      <c r="B378" s="13"/>
      <c r="C378" s="13"/>
      <c r="D378" s="13"/>
      <c r="E378" s="13"/>
      <c r="F378" s="13"/>
    </row>
    <row r="379" spans="1:6" ht="13" x14ac:dyDescent="0.15">
      <c r="A379" s="13"/>
      <c r="B379" s="13"/>
      <c r="C379" s="13"/>
      <c r="D379" s="13"/>
      <c r="E379" s="13"/>
      <c r="F379" s="13"/>
    </row>
    <row r="380" spans="1:6" ht="13" x14ac:dyDescent="0.15">
      <c r="A380" s="13"/>
      <c r="B380" s="13"/>
      <c r="C380" s="13"/>
      <c r="D380" s="13"/>
      <c r="E380" s="13"/>
      <c r="F380" s="13"/>
    </row>
    <row r="381" spans="1:6" ht="13" x14ac:dyDescent="0.15">
      <c r="A381" s="13"/>
      <c r="B381" s="13"/>
      <c r="C381" s="13"/>
      <c r="D381" s="13"/>
      <c r="E381" s="13"/>
      <c r="F381" s="13"/>
    </row>
    <row r="382" spans="1:6" ht="13" x14ac:dyDescent="0.15">
      <c r="A382" s="13"/>
      <c r="B382" s="13"/>
      <c r="C382" s="13"/>
      <c r="D382" s="13"/>
      <c r="E382" s="13"/>
      <c r="F382" s="13"/>
    </row>
    <row r="383" spans="1:6" ht="13" x14ac:dyDescent="0.15">
      <c r="A383" s="13"/>
      <c r="B383" s="13"/>
      <c r="C383" s="13"/>
      <c r="D383" s="13"/>
      <c r="E383" s="13"/>
      <c r="F383" s="13"/>
    </row>
    <row r="384" spans="1:6" ht="13" x14ac:dyDescent="0.15">
      <c r="A384" s="13"/>
      <c r="B384" s="13"/>
      <c r="C384" s="13"/>
      <c r="D384" s="13"/>
      <c r="E384" s="13"/>
      <c r="F384" s="13"/>
    </row>
    <row r="385" spans="1:6" ht="13" x14ac:dyDescent="0.15">
      <c r="A385" s="13"/>
      <c r="B385" s="13"/>
      <c r="C385" s="13"/>
      <c r="D385" s="13"/>
      <c r="E385" s="13"/>
      <c r="F385" s="13"/>
    </row>
    <row r="386" spans="1:6" ht="13" x14ac:dyDescent="0.15">
      <c r="A386" s="13"/>
      <c r="B386" s="13"/>
      <c r="C386" s="13"/>
      <c r="D386" s="13"/>
      <c r="E386" s="13"/>
      <c r="F386" s="13"/>
    </row>
    <row r="387" spans="1:6" ht="13" x14ac:dyDescent="0.15">
      <c r="A387" s="13"/>
      <c r="B387" s="13"/>
      <c r="C387" s="13"/>
      <c r="D387" s="13"/>
      <c r="E387" s="13"/>
      <c r="F387" s="13"/>
    </row>
    <row r="388" spans="1:6" ht="13" x14ac:dyDescent="0.15">
      <c r="A388" s="13"/>
      <c r="B388" s="13"/>
      <c r="C388" s="13"/>
      <c r="D388" s="13"/>
      <c r="E388" s="13"/>
      <c r="F388" s="13"/>
    </row>
    <row r="389" spans="1:6" ht="13" x14ac:dyDescent="0.15">
      <c r="A389" s="13"/>
      <c r="B389" s="13"/>
      <c r="C389" s="13"/>
      <c r="D389" s="13"/>
      <c r="E389" s="13"/>
      <c r="F389" s="13"/>
    </row>
    <row r="390" spans="1:6" ht="13" x14ac:dyDescent="0.15">
      <c r="A390" s="13"/>
      <c r="B390" s="13"/>
      <c r="C390" s="13"/>
      <c r="D390" s="13"/>
      <c r="E390" s="13"/>
      <c r="F390" s="13"/>
    </row>
    <row r="391" spans="1:6" ht="13" x14ac:dyDescent="0.15">
      <c r="A391" s="13"/>
      <c r="B391" s="13"/>
      <c r="C391" s="13"/>
      <c r="D391" s="13"/>
      <c r="E391" s="13"/>
      <c r="F391" s="13"/>
    </row>
    <row r="392" spans="1:6" ht="13" x14ac:dyDescent="0.15">
      <c r="A392" s="13"/>
      <c r="B392" s="13"/>
      <c r="C392" s="13"/>
      <c r="D392" s="13"/>
      <c r="E392" s="13"/>
      <c r="F392" s="13"/>
    </row>
    <row r="393" spans="1:6" ht="13" x14ac:dyDescent="0.15">
      <c r="A393" s="13"/>
      <c r="B393" s="13"/>
      <c r="C393" s="13"/>
      <c r="D393" s="13"/>
      <c r="E393" s="13"/>
      <c r="F393" s="13"/>
    </row>
    <row r="394" spans="1:6" ht="13" x14ac:dyDescent="0.15">
      <c r="A394" s="13"/>
      <c r="B394" s="13"/>
      <c r="C394" s="13"/>
      <c r="D394" s="13"/>
      <c r="E394" s="13"/>
      <c r="F394" s="13"/>
    </row>
    <row r="395" spans="1:6" ht="13" x14ac:dyDescent="0.15">
      <c r="A395" s="13"/>
      <c r="B395" s="13"/>
      <c r="C395" s="13"/>
      <c r="D395" s="13"/>
      <c r="E395" s="13"/>
      <c r="F395" s="13"/>
    </row>
    <row r="396" spans="1:6" ht="13" x14ac:dyDescent="0.15">
      <c r="A396" s="13"/>
      <c r="B396" s="13"/>
      <c r="C396" s="13"/>
      <c r="D396" s="13"/>
      <c r="E396" s="13"/>
      <c r="F396" s="13"/>
    </row>
    <row r="397" spans="1:6" ht="13" x14ac:dyDescent="0.15">
      <c r="A397" s="13"/>
      <c r="B397" s="13"/>
      <c r="C397" s="13"/>
      <c r="D397" s="13"/>
      <c r="E397" s="13"/>
      <c r="F397" s="13"/>
    </row>
    <row r="398" spans="1:6" ht="13" x14ac:dyDescent="0.15">
      <c r="A398" s="13"/>
      <c r="B398" s="13"/>
      <c r="C398" s="13"/>
      <c r="D398" s="13"/>
      <c r="E398" s="13"/>
      <c r="F398" s="13"/>
    </row>
    <row r="399" spans="1:6" ht="13" x14ac:dyDescent="0.15">
      <c r="A399" s="13"/>
      <c r="B399" s="13"/>
      <c r="C399" s="13"/>
      <c r="D399" s="13"/>
      <c r="E399" s="13"/>
      <c r="F399" s="13"/>
    </row>
    <row r="400" spans="1:6" ht="13" x14ac:dyDescent="0.15">
      <c r="A400" s="13"/>
      <c r="B400" s="13"/>
      <c r="C400" s="13"/>
      <c r="D400" s="13"/>
      <c r="E400" s="13"/>
      <c r="F400" s="13"/>
    </row>
    <row r="401" spans="1:6" ht="13" x14ac:dyDescent="0.15">
      <c r="A401" s="13"/>
      <c r="B401" s="13"/>
      <c r="C401" s="13"/>
      <c r="D401" s="13"/>
      <c r="E401" s="13"/>
      <c r="F401" s="13"/>
    </row>
    <row r="402" spans="1:6" ht="13" x14ac:dyDescent="0.15">
      <c r="A402" s="13"/>
      <c r="B402" s="13"/>
      <c r="C402" s="13"/>
      <c r="D402" s="13"/>
      <c r="E402" s="13"/>
      <c r="F402" s="13"/>
    </row>
    <row r="403" spans="1:6" ht="13" x14ac:dyDescent="0.15">
      <c r="A403" s="13"/>
      <c r="B403" s="13"/>
      <c r="C403" s="13"/>
      <c r="D403" s="13"/>
      <c r="E403" s="13"/>
      <c r="F403" s="13"/>
    </row>
    <row r="404" spans="1:6" ht="13" x14ac:dyDescent="0.15">
      <c r="A404" s="13"/>
      <c r="B404" s="13"/>
      <c r="C404" s="13"/>
      <c r="D404" s="13"/>
      <c r="E404" s="13"/>
      <c r="F404" s="13"/>
    </row>
    <row r="405" spans="1:6" ht="13" x14ac:dyDescent="0.15">
      <c r="A405" s="13"/>
      <c r="B405" s="13"/>
      <c r="C405" s="13"/>
      <c r="D405" s="13"/>
      <c r="E405" s="13"/>
      <c r="F405" s="13"/>
    </row>
    <row r="406" spans="1:6" ht="13" x14ac:dyDescent="0.15">
      <c r="A406" s="13"/>
      <c r="B406" s="13"/>
      <c r="C406" s="13"/>
      <c r="D406" s="13"/>
      <c r="E406" s="13"/>
      <c r="F406" s="13"/>
    </row>
    <row r="407" spans="1:6" ht="13" x14ac:dyDescent="0.15">
      <c r="A407" s="13"/>
      <c r="B407" s="13"/>
      <c r="C407" s="13"/>
      <c r="D407" s="13"/>
      <c r="E407" s="13"/>
      <c r="F407" s="13"/>
    </row>
    <row r="408" spans="1:6" ht="13" x14ac:dyDescent="0.15">
      <c r="A408" s="13"/>
      <c r="B408" s="13"/>
      <c r="C408" s="13"/>
      <c r="D408" s="13"/>
      <c r="E408" s="13"/>
      <c r="F408" s="13"/>
    </row>
    <row r="409" spans="1:6" ht="13" x14ac:dyDescent="0.15">
      <c r="A409" s="13"/>
      <c r="B409" s="13"/>
      <c r="C409" s="13"/>
      <c r="D409" s="13"/>
      <c r="E409" s="13"/>
      <c r="F409" s="13"/>
    </row>
    <row r="410" spans="1:6" ht="13" x14ac:dyDescent="0.15">
      <c r="A410" s="13"/>
      <c r="B410" s="13"/>
      <c r="C410" s="13"/>
      <c r="D410" s="13"/>
      <c r="E410" s="13"/>
      <c r="F410" s="13"/>
    </row>
    <row r="411" spans="1:6" ht="13" x14ac:dyDescent="0.15">
      <c r="A411" s="13"/>
      <c r="B411" s="13"/>
      <c r="C411" s="13"/>
      <c r="D411" s="13"/>
      <c r="E411" s="13"/>
      <c r="F411" s="13"/>
    </row>
    <row r="412" spans="1:6" ht="13" x14ac:dyDescent="0.15">
      <c r="A412" s="13"/>
      <c r="B412" s="13"/>
      <c r="C412" s="13"/>
      <c r="D412" s="13"/>
      <c r="E412" s="13"/>
      <c r="F412" s="13"/>
    </row>
    <row r="413" spans="1:6" ht="13" x14ac:dyDescent="0.15">
      <c r="A413" s="13"/>
      <c r="B413" s="13"/>
      <c r="C413" s="13"/>
      <c r="D413" s="13"/>
      <c r="E413" s="13"/>
      <c r="F413" s="13"/>
    </row>
    <row r="414" spans="1:6" ht="13" x14ac:dyDescent="0.15">
      <c r="A414" s="13"/>
      <c r="B414" s="13"/>
      <c r="C414" s="13"/>
      <c r="D414" s="13"/>
      <c r="E414" s="13"/>
      <c r="F414" s="13"/>
    </row>
    <row r="415" spans="1:6" ht="13" x14ac:dyDescent="0.15">
      <c r="A415" s="13"/>
      <c r="B415" s="13"/>
      <c r="C415" s="13"/>
      <c r="D415" s="13"/>
      <c r="E415" s="13"/>
      <c r="F415" s="13"/>
    </row>
    <row r="416" spans="1:6" ht="13" x14ac:dyDescent="0.15">
      <c r="A416" s="13"/>
      <c r="B416" s="13"/>
      <c r="C416" s="13"/>
      <c r="D416" s="13"/>
      <c r="E416" s="13"/>
      <c r="F416" s="13"/>
    </row>
    <row r="417" spans="1:6" ht="13" x14ac:dyDescent="0.15">
      <c r="A417" s="13"/>
      <c r="B417" s="13"/>
      <c r="C417" s="13"/>
      <c r="D417" s="13"/>
      <c r="E417" s="13"/>
      <c r="F417" s="13"/>
    </row>
    <row r="418" spans="1:6" ht="13" x14ac:dyDescent="0.15">
      <c r="A418" s="13"/>
      <c r="B418" s="13"/>
      <c r="C418" s="13"/>
      <c r="D418" s="13"/>
      <c r="E418" s="13"/>
      <c r="F418" s="13"/>
    </row>
    <row r="419" spans="1:6" ht="13" x14ac:dyDescent="0.15">
      <c r="A419" s="13"/>
      <c r="B419" s="13"/>
      <c r="C419" s="13"/>
      <c r="D419" s="13"/>
      <c r="E419" s="13"/>
      <c r="F419" s="13"/>
    </row>
    <row r="420" spans="1:6" ht="13" x14ac:dyDescent="0.15">
      <c r="A420" s="13"/>
      <c r="B420" s="13"/>
      <c r="C420" s="13"/>
      <c r="D420" s="13"/>
      <c r="E420" s="13"/>
      <c r="F420" s="13"/>
    </row>
    <row r="421" spans="1:6" ht="13" x14ac:dyDescent="0.15">
      <c r="A421" s="13"/>
      <c r="B421" s="13"/>
      <c r="C421" s="13"/>
      <c r="D421" s="13"/>
      <c r="E421" s="13"/>
      <c r="F421" s="13"/>
    </row>
    <row r="422" spans="1:6" ht="13" x14ac:dyDescent="0.15">
      <c r="A422" s="13"/>
      <c r="B422" s="13"/>
      <c r="C422" s="13"/>
      <c r="D422" s="13"/>
      <c r="E422" s="13"/>
      <c r="F422" s="13"/>
    </row>
    <row r="423" spans="1:6" ht="13" x14ac:dyDescent="0.15">
      <c r="A423" s="13"/>
      <c r="B423" s="13"/>
      <c r="C423" s="13"/>
      <c r="D423" s="13"/>
      <c r="E423" s="13"/>
      <c r="F423" s="13"/>
    </row>
    <row r="424" spans="1:6" ht="13" x14ac:dyDescent="0.15">
      <c r="A424" s="13"/>
      <c r="B424" s="13"/>
      <c r="C424" s="13"/>
      <c r="D424" s="13"/>
      <c r="E424" s="13"/>
      <c r="F424" s="13"/>
    </row>
    <row r="425" spans="1:6" ht="13" x14ac:dyDescent="0.15">
      <c r="A425" s="13"/>
      <c r="B425" s="13"/>
      <c r="C425" s="13"/>
      <c r="D425" s="13"/>
      <c r="E425" s="13"/>
      <c r="F425" s="13"/>
    </row>
    <row r="426" spans="1:6" ht="13" x14ac:dyDescent="0.15">
      <c r="A426" s="13"/>
      <c r="B426" s="13"/>
      <c r="C426" s="13"/>
      <c r="D426" s="13"/>
      <c r="E426" s="13"/>
      <c r="F426" s="13"/>
    </row>
    <row r="427" spans="1:6" ht="13" x14ac:dyDescent="0.15">
      <c r="A427" s="13"/>
      <c r="B427" s="13"/>
      <c r="C427" s="13"/>
      <c r="D427" s="13"/>
      <c r="E427" s="13"/>
      <c r="F427" s="13"/>
    </row>
    <row r="428" spans="1:6" ht="13" x14ac:dyDescent="0.15">
      <c r="A428" s="13"/>
      <c r="B428" s="13"/>
      <c r="C428" s="13"/>
      <c r="D428" s="13"/>
      <c r="E428" s="13"/>
      <c r="F428" s="13"/>
    </row>
    <row r="429" spans="1:6" ht="13" x14ac:dyDescent="0.15">
      <c r="A429" s="13"/>
      <c r="B429" s="13"/>
      <c r="C429" s="13"/>
      <c r="D429" s="13"/>
      <c r="E429" s="13"/>
      <c r="F429" s="13"/>
    </row>
    <row r="430" spans="1:6" ht="13" x14ac:dyDescent="0.15">
      <c r="A430" s="13"/>
      <c r="B430" s="13"/>
      <c r="C430" s="13"/>
      <c r="D430" s="13"/>
      <c r="E430" s="13"/>
      <c r="F430" s="13"/>
    </row>
    <row r="431" spans="1:6" ht="13" x14ac:dyDescent="0.15">
      <c r="A431" s="13"/>
      <c r="B431" s="13"/>
      <c r="C431" s="13"/>
      <c r="D431" s="13"/>
      <c r="E431" s="13"/>
      <c r="F431" s="13"/>
    </row>
    <row r="432" spans="1:6" ht="13" x14ac:dyDescent="0.15">
      <c r="A432" s="13"/>
      <c r="B432" s="13"/>
      <c r="C432" s="13"/>
      <c r="D432" s="13"/>
      <c r="E432" s="13"/>
      <c r="F432" s="13"/>
    </row>
    <row r="433" spans="1:6" ht="13" x14ac:dyDescent="0.15">
      <c r="A433" s="13"/>
      <c r="B433" s="13"/>
      <c r="C433" s="13"/>
      <c r="D433" s="13"/>
      <c r="E433" s="13"/>
      <c r="F433" s="13"/>
    </row>
    <row r="434" spans="1:6" ht="13" x14ac:dyDescent="0.15">
      <c r="A434" s="13"/>
      <c r="B434" s="13"/>
      <c r="C434" s="13"/>
      <c r="D434" s="13"/>
      <c r="E434" s="13"/>
      <c r="F434" s="13"/>
    </row>
    <row r="435" spans="1:6" ht="13" x14ac:dyDescent="0.15">
      <c r="A435" s="13"/>
      <c r="B435" s="13"/>
      <c r="C435" s="13"/>
      <c r="D435" s="13"/>
      <c r="E435" s="13"/>
      <c r="F435" s="13"/>
    </row>
    <row r="436" spans="1:6" ht="13" x14ac:dyDescent="0.15">
      <c r="A436" s="13"/>
      <c r="B436" s="13"/>
      <c r="C436" s="13"/>
      <c r="D436" s="13"/>
      <c r="E436" s="13"/>
      <c r="F436" s="13"/>
    </row>
    <row r="437" spans="1:6" ht="13" x14ac:dyDescent="0.15">
      <c r="A437" s="13"/>
      <c r="B437" s="13"/>
      <c r="C437" s="13"/>
      <c r="D437" s="13"/>
      <c r="E437" s="13"/>
      <c r="F437" s="13"/>
    </row>
    <row r="438" spans="1:6" ht="13" x14ac:dyDescent="0.15">
      <c r="A438" s="13"/>
      <c r="B438" s="13"/>
      <c r="C438" s="13"/>
      <c r="D438" s="13"/>
      <c r="E438" s="13"/>
      <c r="F438" s="13"/>
    </row>
    <row r="439" spans="1:6" ht="13" x14ac:dyDescent="0.15">
      <c r="A439" s="13"/>
      <c r="B439" s="13"/>
      <c r="C439" s="13"/>
      <c r="D439" s="13"/>
      <c r="E439" s="13"/>
      <c r="F439" s="13"/>
    </row>
    <row r="440" spans="1:6" ht="13" x14ac:dyDescent="0.15">
      <c r="A440" s="13"/>
      <c r="B440" s="13"/>
      <c r="C440" s="13"/>
      <c r="D440" s="13"/>
      <c r="E440" s="13"/>
      <c r="F440" s="13"/>
    </row>
    <row r="441" spans="1:6" ht="13" x14ac:dyDescent="0.15">
      <c r="A441" s="13"/>
      <c r="B441" s="13"/>
      <c r="C441" s="13"/>
      <c r="D441" s="13"/>
      <c r="E441" s="13"/>
      <c r="F441" s="13"/>
    </row>
    <row r="442" spans="1:6" ht="13" x14ac:dyDescent="0.15">
      <c r="A442" s="13"/>
      <c r="B442" s="13"/>
      <c r="C442" s="13"/>
      <c r="D442" s="13"/>
      <c r="E442" s="13"/>
      <c r="F442" s="13"/>
    </row>
    <row r="443" spans="1:6" ht="13" x14ac:dyDescent="0.15">
      <c r="A443" s="13"/>
      <c r="B443" s="13"/>
      <c r="C443" s="13"/>
      <c r="D443" s="13"/>
      <c r="E443" s="13"/>
      <c r="F443" s="13"/>
    </row>
    <row r="444" spans="1:6" ht="13" x14ac:dyDescent="0.15">
      <c r="A444" s="13"/>
      <c r="B444" s="13"/>
      <c r="C444" s="13"/>
      <c r="D444" s="13"/>
      <c r="E444" s="13"/>
      <c r="F444" s="13"/>
    </row>
    <row r="445" spans="1:6" ht="13" x14ac:dyDescent="0.15">
      <c r="A445" s="13"/>
      <c r="B445" s="13"/>
      <c r="C445" s="13"/>
      <c r="D445" s="13"/>
      <c r="E445" s="13"/>
      <c r="F445" s="13"/>
    </row>
    <row r="446" spans="1:6" ht="13" x14ac:dyDescent="0.15">
      <c r="A446" s="13"/>
      <c r="B446" s="13"/>
      <c r="C446" s="13"/>
      <c r="D446" s="13"/>
      <c r="E446" s="13"/>
      <c r="F446" s="13"/>
    </row>
    <row r="447" spans="1:6" ht="13" x14ac:dyDescent="0.15">
      <c r="A447" s="13"/>
      <c r="B447" s="13"/>
      <c r="C447" s="13"/>
      <c r="D447" s="13"/>
      <c r="E447" s="13"/>
      <c r="F447" s="13"/>
    </row>
    <row r="448" spans="1:6" ht="13" x14ac:dyDescent="0.15">
      <c r="A448" s="13"/>
      <c r="B448" s="13"/>
      <c r="C448" s="13"/>
      <c r="D448" s="13"/>
      <c r="E448" s="13"/>
      <c r="F448" s="13"/>
    </row>
    <row r="449" spans="1:6" ht="13" x14ac:dyDescent="0.15">
      <c r="A449" s="13"/>
      <c r="B449" s="13"/>
      <c r="C449" s="13"/>
      <c r="D449" s="13"/>
      <c r="E449" s="13"/>
      <c r="F449" s="13"/>
    </row>
    <row r="450" spans="1:6" ht="13" x14ac:dyDescent="0.15">
      <c r="A450" s="13"/>
      <c r="B450" s="13"/>
      <c r="C450" s="13"/>
      <c r="D450" s="13"/>
      <c r="E450" s="13"/>
      <c r="F450" s="13"/>
    </row>
    <row r="451" spans="1:6" ht="13" x14ac:dyDescent="0.15">
      <c r="A451" s="13"/>
      <c r="B451" s="13"/>
      <c r="C451" s="13"/>
      <c r="D451" s="13"/>
      <c r="E451" s="13"/>
      <c r="F451" s="13"/>
    </row>
    <row r="452" spans="1:6" ht="13" x14ac:dyDescent="0.15">
      <c r="A452" s="13"/>
      <c r="B452" s="13"/>
      <c r="C452" s="13"/>
      <c r="D452" s="13"/>
      <c r="E452" s="13"/>
      <c r="F452" s="13"/>
    </row>
    <row r="453" spans="1:6" ht="13" x14ac:dyDescent="0.15">
      <c r="A453" s="13"/>
      <c r="B453" s="13"/>
      <c r="C453" s="13"/>
      <c r="D453" s="13"/>
      <c r="E453" s="13"/>
      <c r="F453" s="13"/>
    </row>
    <row r="454" spans="1:6" ht="13" x14ac:dyDescent="0.15">
      <c r="A454" s="13"/>
      <c r="B454" s="13"/>
      <c r="C454" s="13"/>
      <c r="D454" s="13"/>
      <c r="E454" s="13"/>
      <c r="F454" s="13"/>
    </row>
    <row r="455" spans="1:6" ht="13" x14ac:dyDescent="0.15">
      <c r="A455" s="13"/>
      <c r="B455" s="13"/>
      <c r="C455" s="13"/>
      <c r="D455" s="13"/>
      <c r="E455" s="13"/>
      <c r="F455" s="13"/>
    </row>
    <row r="456" spans="1:6" ht="13" x14ac:dyDescent="0.15">
      <c r="A456" s="13"/>
      <c r="B456" s="13"/>
      <c r="C456" s="13"/>
      <c r="D456" s="13"/>
      <c r="E456" s="13"/>
      <c r="F456" s="13"/>
    </row>
    <row r="457" spans="1:6" ht="13" x14ac:dyDescent="0.15">
      <c r="A457" s="13"/>
      <c r="B457" s="13"/>
      <c r="C457" s="13"/>
      <c r="D457" s="13"/>
      <c r="E457" s="13"/>
      <c r="F457" s="13"/>
    </row>
    <row r="458" spans="1:6" ht="13" x14ac:dyDescent="0.15">
      <c r="A458" s="13"/>
      <c r="B458" s="13"/>
      <c r="C458" s="13"/>
      <c r="D458" s="13"/>
      <c r="E458" s="13"/>
      <c r="F458" s="13"/>
    </row>
    <row r="459" spans="1:6" ht="13" x14ac:dyDescent="0.15">
      <c r="A459" s="13"/>
      <c r="B459" s="13"/>
      <c r="C459" s="13"/>
      <c r="D459" s="13"/>
      <c r="E459" s="13"/>
      <c r="F459" s="13"/>
    </row>
    <row r="460" spans="1:6" ht="13" x14ac:dyDescent="0.15">
      <c r="A460" s="13"/>
      <c r="B460" s="13"/>
      <c r="C460" s="13"/>
      <c r="D460" s="13"/>
      <c r="E460" s="13"/>
      <c r="F460" s="13"/>
    </row>
    <row r="461" spans="1:6" ht="13" x14ac:dyDescent="0.15">
      <c r="A461" s="13"/>
      <c r="B461" s="13"/>
      <c r="C461" s="13"/>
      <c r="D461" s="13"/>
      <c r="E461" s="13"/>
      <c r="F461" s="13"/>
    </row>
    <row r="462" spans="1:6" ht="13" x14ac:dyDescent="0.15">
      <c r="A462" s="13"/>
      <c r="B462" s="13"/>
      <c r="C462" s="13"/>
      <c r="D462" s="13"/>
      <c r="E462" s="13"/>
      <c r="F462" s="13"/>
    </row>
    <row r="463" spans="1:6" ht="13" x14ac:dyDescent="0.15">
      <c r="A463" s="13"/>
      <c r="B463" s="13"/>
      <c r="C463" s="13"/>
      <c r="D463" s="13"/>
      <c r="E463" s="13"/>
      <c r="F463" s="13"/>
    </row>
    <row r="464" spans="1:6" ht="13" x14ac:dyDescent="0.15">
      <c r="A464" s="13"/>
      <c r="B464" s="13"/>
      <c r="C464" s="13"/>
      <c r="D464" s="13"/>
      <c r="E464" s="13"/>
      <c r="F464" s="13"/>
    </row>
    <row r="465" spans="1:6" ht="13" x14ac:dyDescent="0.15">
      <c r="A465" s="13"/>
      <c r="B465" s="13"/>
      <c r="C465" s="13"/>
      <c r="D465" s="13"/>
      <c r="E465" s="13"/>
      <c r="F465" s="13"/>
    </row>
    <row r="466" spans="1:6" ht="13" x14ac:dyDescent="0.15">
      <c r="A466" s="13"/>
      <c r="B466" s="13"/>
      <c r="C466" s="13"/>
      <c r="D466" s="13"/>
      <c r="E466" s="13"/>
      <c r="F466" s="13"/>
    </row>
    <row r="467" spans="1:6" ht="13" x14ac:dyDescent="0.15">
      <c r="A467" s="13"/>
      <c r="B467" s="13"/>
      <c r="C467" s="13"/>
      <c r="D467" s="13"/>
      <c r="E467" s="13"/>
      <c r="F467" s="13"/>
    </row>
    <row r="468" spans="1:6" ht="13" x14ac:dyDescent="0.15">
      <c r="A468" s="13"/>
      <c r="B468" s="13"/>
      <c r="C468" s="13"/>
      <c r="D468" s="13"/>
      <c r="E468" s="13"/>
      <c r="F468" s="13"/>
    </row>
    <row r="469" spans="1:6" ht="13" x14ac:dyDescent="0.15">
      <c r="A469" s="13"/>
      <c r="B469" s="13"/>
      <c r="C469" s="13"/>
      <c r="D469" s="13"/>
      <c r="E469" s="13"/>
      <c r="F469" s="13"/>
    </row>
    <row r="470" spans="1:6" ht="13" x14ac:dyDescent="0.15">
      <c r="A470" s="13"/>
      <c r="B470" s="13"/>
      <c r="C470" s="13"/>
      <c r="D470" s="13"/>
      <c r="E470" s="13"/>
      <c r="F470" s="13"/>
    </row>
    <row r="471" spans="1:6" ht="13" x14ac:dyDescent="0.15">
      <c r="A471" s="13"/>
      <c r="B471" s="13"/>
      <c r="C471" s="13"/>
      <c r="D471" s="13"/>
      <c r="E471" s="13"/>
      <c r="F471" s="13"/>
    </row>
    <row r="472" spans="1:6" ht="13" x14ac:dyDescent="0.15">
      <c r="A472" s="13"/>
      <c r="B472" s="13"/>
      <c r="C472" s="13"/>
      <c r="D472" s="13"/>
      <c r="E472" s="13"/>
      <c r="F472" s="13"/>
    </row>
    <row r="473" spans="1:6" ht="13" x14ac:dyDescent="0.15">
      <c r="A473" s="13"/>
      <c r="B473" s="13"/>
      <c r="C473" s="13"/>
      <c r="D473" s="13"/>
      <c r="E473" s="13"/>
      <c r="F473" s="13"/>
    </row>
    <row r="474" spans="1:6" ht="13" x14ac:dyDescent="0.15">
      <c r="A474" s="13"/>
      <c r="B474" s="13"/>
      <c r="C474" s="13"/>
      <c r="D474" s="13"/>
      <c r="E474" s="13"/>
      <c r="F474" s="13"/>
    </row>
    <row r="475" spans="1:6" ht="13" x14ac:dyDescent="0.15">
      <c r="A475" s="13"/>
      <c r="B475" s="13"/>
      <c r="C475" s="13"/>
      <c r="D475" s="13"/>
      <c r="E475" s="13"/>
      <c r="F475" s="13"/>
    </row>
    <row r="476" spans="1:6" ht="13" x14ac:dyDescent="0.15">
      <c r="A476" s="13"/>
      <c r="B476" s="13"/>
      <c r="C476" s="13"/>
      <c r="D476" s="13"/>
      <c r="E476" s="13"/>
      <c r="F476" s="13"/>
    </row>
    <row r="477" spans="1:6" ht="13" x14ac:dyDescent="0.15">
      <c r="A477" s="13"/>
      <c r="B477" s="13"/>
      <c r="C477" s="13"/>
      <c r="D477" s="13"/>
      <c r="E477" s="13"/>
      <c r="F477" s="13"/>
    </row>
    <row r="478" spans="1:6" ht="13" x14ac:dyDescent="0.15">
      <c r="A478" s="13"/>
      <c r="B478" s="13"/>
      <c r="C478" s="13"/>
      <c r="D478" s="13"/>
      <c r="E478" s="13"/>
      <c r="F478" s="13"/>
    </row>
    <row r="479" spans="1:6" ht="13" x14ac:dyDescent="0.15">
      <c r="A479" s="13"/>
      <c r="B479" s="13"/>
      <c r="C479" s="13"/>
      <c r="D479" s="13"/>
      <c r="E479" s="13"/>
      <c r="F479" s="13"/>
    </row>
    <row r="480" spans="1:6" ht="13" x14ac:dyDescent="0.15">
      <c r="A480" s="13"/>
      <c r="B480" s="13"/>
      <c r="C480" s="13"/>
      <c r="D480" s="13"/>
      <c r="E480" s="13"/>
      <c r="F480" s="13"/>
    </row>
    <row r="481" spans="1:6" ht="13" x14ac:dyDescent="0.15">
      <c r="A481" s="13"/>
      <c r="B481" s="13"/>
      <c r="C481" s="13"/>
      <c r="D481" s="13"/>
      <c r="E481" s="13"/>
      <c r="F481" s="13"/>
    </row>
    <row r="482" spans="1:6" ht="13" x14ac:dyDescent="0.15">
      <c r="A482" s="13"/>
      <c r="B482" s="13"/>
      <c r="C482" s="13"/>
      <c r="D482" s="13"/>
      <c r="E482" s="13"/>
      <c r="F482" s="13"/>
    </row>
    <row r="483" spans="1:6" ht="13" x14ac:dyDescent="0.15">
      <c r="A483" s="13"/>
      <c r="B483" s="13"/>
      <c r="C483" s="13"/>
      <c r="D483" s="13"/>
      <c r="E483" s="13"/>
      <c r="F483" s="13"/>
    </row>
    <row r="484" spans="1:6" ht="13" x14ac:dyDescent="0.15">
      <c r="A484" s="13"/>
      <c r="B484" s="13"/>
      <c r="C484" s="13"/>
      <c r="D484" s="13"/>
      <c r="E484" s="13"/>
      <c r="F484" s="13"/>
    </row>
    <row r="485" spans="1:6" ht="13" x14ac:dyDescent="0.15">
      <c r="A485" s="13"/>
      <c r="B485" s="13"/>
      <c r="C485" s="13"/>
      <c r="D485" s="13"/>
      <c r="E485" s="13"/>
      <c r="F485" s="13"/>
    </row>
    <row r="486" spans="1:6" ht="13" x14ac:dyDescent="0.15">
      <c r="A486" s="13"/>
      <c r="B486" s="13"/>
      <c r="C486" s="13"/>
      <c r="D486" s="13"/>
      <c r="E486" s="13"/>
      <c r="F486" s="13"/>
    </row>
    <row r="487" spans="1:6" ht="13" x14ac:dyDescent="0.15">
      <c r="A487" s="13"/>
      <c r="B487" s="13"/>
      <c r="C487" s="13"/>
      <c r="D487" s="13"/>
      <c r="E487" s="13"/>
      <c r="F487" s="13"/>
    </row>
    <row r="488" spans="1:6" ht="13" x14ac:dyDescent="0.15">
      <c r="A488" s="13"/>
      <c r="B488" s="13"/>
      <c r="C488" s="13"/>
      <c r="D488" s="13"/>
      <c r="E488" s="13"/>
      <c r="F488" s="13"/>
    </row>
    <row r="489" spans="1:6" ht="13" x14ac:dyDescent="0.15">
      <c r="A489" s="13"/>
      <c r="B489" s="13"/>
      <c r="C489" s="13"/>
      <c r="D489" s="13"/>
      <c r="E489" s="13"/>
      <c r="F489" s="13"/>
    </row>
    <row r="490" spans="1:6" ht="13" x14ac:dyDescent="0.15">
      <c r="A490" s="13"/>
      <c r="B490" s="13"/>
      <c r="C490" s="13"/>
      <c r="D490" s="13"/>
      <c r="E490" s="13"/>
      <c r="F490" s="13"/>
    </row>
    <row r="491" spans="1:6" ht="13" x14ac:dyDescent="0.15">
      <c r="A491" s="13"/>
      <c r="B491" s="13"/>
      <c r="C491" s="13"/>
      <c r="D491" s="13"/>
      <c r="E491" s="13"/>
      <c r="F491" s="13"/>
    </row>
    <row r="492" spans="1:6" ht="13" x14ac:dyDescent="0.15">
      <c r="A492" s="13"/>
      <c r="B492" s="13"/>
      <c r="C492" s="13"/>
      <c r="D492" s="13"/>
      <c r="E492" s="13"/>
      <c r="F492" s="13"/>
    </row>
    <row r="493" spans="1:6" ht="13" x14ac:dyDescent="0.15">
      <c r="A493" s="13"/>
      <c r="B493" s="13"/>
      <c r="C493" s="13"/>
      <c r="D493" s="13"/>
      <c r="E493" s="13"/>
      <c r="F493" s="13"/>
    </row>
    <row r="494" spans="1:6" ht="13" x14ac:dyDescent="0.15">
      <c r="A494" s="13"/>
      <c r="B494" s="13"/>
      <c r="C494" s="13"/>
      <c r="D494" s="13"/>
      <c r="E494" s="13"/>
      <c r="F494" s="13"/>
    </row>
    <row r="495" spans="1:6" ht="13" x14ac:dyDescent="0.15">
      <c r="A495" s="13"/>
      <c r="B495" s="13"/>
      <c r="C495" s="13"/>
      <c r="D495" s="13"/>
      <c r="E495" s="13"/>
      <c r="F495" s="13"/>
    </row>
    <row r="496" spans="1:6" ht="13" x14ac:dyDescent="0.15">
      <c r="A496" s="13"/>
      <c r="B496" s="13"/>
      <c r="C496" s="13"/>
      <c r="D496" s="13"/>
      <c r="E496" s="13"/>
      <c r="F496" s="13"/>
    </row>
    <row r="497" spans="1:6" ht="13" x14ac:dyDescent="0.15">
      <c r="A497" s="13"/>
      <c r="B497" s="13"/>
      <c r="C497" s="13"/>
      <c r="D497" s="13"/>
      <c r="E497" s="13"/>
      <c r="F497" s="13"/>
    </row>
    <row r="498" spans="1:6" ht="13" x14ac:dyDescent="0.15">
      <c r="A498" s="13"/>
      <c r="B498" s="13"/>
      <c r="C498" s="13"/>
      <c r="D498" s="13"/>
      <c r="E498" s="13"/>
      <c r="F498" s="13"/>
    </row>
    <row r="499" spans="1:6" ht="13" x14ac:dyDescent="0.15">
      <c r="A499" s="13"/>
      <c r="B499" s="13"/>
      <c r="C499" s="13"/>
      <c r="D499" s="13"/>
      <c r="E499" s="13"/>
      <c r="F499" s="13"/>
    </row>
    <row r="500" spans="1:6" ht="13" x14ac:dyDescent="0.15">
      <c r="A500" s="13"/>
      <c r="B500" s="13"/>
      <c r="C500" s="13"/>
      <c r="D500" s="13"/>
      <c r="E500" s="13"/>
      <c r="F500" s="13"/>
    </row>
    <row r="501" spans="1:6" ht="13" x14ac:dyDescent="0.15">
      <c r="A501" s="13"/>
      <c r="B501" s="13"/>
      <c r="C501" s="13"/>
      <c r="D501" s="13"/>
      <c r="E501" s="13"/>
      <c r="F501" s="13"/>
    </row>
    <row r="502" spans="1:6" ht="13" x14ac:dyDescent="0.15">
      <c r="A502" s="13"/>
      <c r="B502" s="13"/>
      <c r="C502" s="13"/>
      <c r="D502" s="13"/>
      <c r="E502" s="13"/>
      <c r="F502" s="13"/>
    </row>
    <row r="503" spans="1:6" ht="13" x14ac:dyDescent="0.15">
      <c r="A503" s="13"/>
      <c r="B503" s="13"/>
      <c r="C503" s="13"/>
      <c r="D503" s="13"/>
      <c r="E503" s="13"/>
      <c r="F503" s="13"/>
    </row>
    <row r="504" spans="1:6" ht="13" x14ac:dyDescent="0.15">
      <c r="A504" s="13"/>
      <c r="B504" s="13"/>
      <c r="C504" s="13"/>
      <c r="D504" s="13"/>
      <c r="E504" s="13"/>
      <c r="F504" s="13"/>
    </row>
    <row r="505" spans="1:6" ht="13" x14ac:dyDescent="0.15">
      <c r="A505" s="13"/>
      <c r="B505" s="13"/>
      <c r="C505" s="13"/>
      <c r="D505" s="13"/>
      <c r="E505" s="13"/>
      <c r="F505" s="13"/>
    </row>
    <row r="506" spans="1:6" ht="13" x14ac:dyDescent="0.15">
      <c r="A506" s="13"/>
      <c r="B506" s="13"/>
      <c r="C506" s="13"/>
      <c r="D506" s="13"/>
      <c r="E506" s="13"/>
      <c r="F506" s="13"/>
    </row>
    <row r="507" spans="1:6" ht="13" x14ac:dyDescent="0.15">
      <c r="A507" s="13"/>
      <c r="B507" s="13"/>
      <c r="C507" s="13"/>
      <c r="D507" s="13"/>
      <c r="E507" s="13"/>
      <c r="F507" s="13"/>
    </row>
    <row r="508" spans="1:6" ht="13" x14ac:dyDescent="0.15">
      <c r="A508" s="13"/>
      <c r="B508" s="13"/>
      <c r="C508" s="13"/>
      <c r="D508" s="13"/>
      <c r="E508" s="13"/>
      <c r="F508" s="13"/>
    </row>
    <row r="509" spans="1:6" ht="13" x14ac:dyDescent="0.15">
      <c r="A509" s="13"/>
      <c r="B509" s="13"/>
      <c r="C509" s="13"/>
      <c r="D509" s="13"/>
      <c r="E509" s="13"/>
      <c r="F509" s="13"/>
    </row>
    <row r="510" spans="1:6" ht="13" x14ac:dyDescent="0.15">
      <c r="A510" s="13"/>
      <c r="B510" s="13"/>
      <c r="C510" s="13"/>
      <c r="D510" s="13"/>
      <c r="E510" s="13"/>
      <c r="F510" s="13"/>
    </row>
    <row r="511" spans="1:6" ht="13" x14ac:dyDescent="0.15">
      <c r="A511" s="13"/>
      <c r="B511" s="13"/>
      <c r="C511" s="13"/>
      <c r="D511" s="13"/>
      <c r="E511" s="13"/>
      <c r="F511" s="13"/>
    </row>
    <row r="512" spans="1:6" ht="13" x14ac:dyDescent="0.15">
      <c r="A512" s="13"/>
      <c r="B512" s="13"/>
      <c r="C512" s="13"/>
      <c r="D512" s="13"/>
      <c r="E512" s="13"/>
      <c r="F512" s="13"/>
    </row>
    <row r="513" spans="1:6" ht="13" x14ac:dyDescent="0.15">
      <c r="A513" s="13"/>
      <c r="B513" s="13"/>
      <c r="C513" s="13"/>
      <c r="D513" s="13"/>
      <c r="E513" s="13"/>
      <c r="F513" s="13"/>
    </row>
    <row r="514" spans="1:6" ht="13" x14ac:dyDescent="0.15">
      <c r="A514" s="13"/>
      <c r="B514" s="13"/>
      <c r="C514" s="13"/>
      <c r="D514" s="13"/>
      <c r="E514" s="13"/>
      <c r="F514" s="13"/>
    </row>
    <row r="515" spans="1:6" ht="13" x14ac:dyDescent="0.15">
      <c r="A515" s="13"/>
      <c r="B515" s="13"/>
      <c r="C515" s="13"/>
      <c r="D515" s="13"/>
      <c r="E515" s="13"/>
      <c r="F515" s="13"/>
    </row>
    <row r="516" spans="1:6" ht="13" x14ac:dyDescent="0.15">
      <c r="A516" s="13"/>
      <c r="B516" s="13"/>
      <c r="C516" s="13"/>
      <c r="D516" s="13"/>
      <c r="E516" s="13"/>
      <c r="F516" s="13"/>
    </row>
    <row r="517" spans="1:6" ht="13" x14ac:dyDescent="0.15">
      <c r="A517" s="13"/>
      <c r="B517" s="13"/>
      <c r="C517" s="13"/>
      <c r="D517" s="13"/>
      <c r="E517" s="13"/>
      <c r="F517" s="13"/>
    </row>
    <row r="518" spans="1:6" ht="13" x14ac:dyDescent="0.15">
      <c r="A518" s="13"/>
      <c r="B518" s="13"/>
      <c r="C518" s="13"/>
      <c r="D518" s="13"/>
      <c r="E518" s="13"/>
      <c r="F518" s="13"/>
    </row>
    <row r="519" spans="1:6" ht="13" x14ac:dyDescent="0.15">
      <c r="A519" s="13"/>
      <c r="B519" s="13"/>
      <c r="C519" s="13"/>
      <c r="D519" s="13"/>
      <c r="E519" s="13"/>
      <c r="F519" s="13"/>
    </row>
    <row r="520" spans="1:6" ht="13" x14ac:dyDescent="0.15">
      <c r="A520" s="13"/>
      <c r="B520" s="13"/>
      <c r="C520" s="13"/>
      <c r="D520" s="13"/>
      <c r="E520" s="13"/>
      <c r="F520" s="13"/>
    </row>
    <row r="521" spans="1:6" ht="13" x14ac:dyDescent="0.15">
      <c r="A521" s="13"/>
      <c r="B521" s="13"/>
      <c r="C521" s="13"/>
      <c r="D521" s="13"/>
      <c r="E521" s="13"/>
      <c r="F521" s="13"/>
    </row>
    <row r="522" spans="1:6" ht="13" x14ac:dyDescent="0.15">
      <c r="A522" s="13"/>
      <c r="B522" s="13"/>
      <c r="C522" s="13"/>
      <c r="D522" s="13"/>
      <c r="E522" s="13"/>
      <c r="F522" s="13"/>
    </row>
    <row r="523" spans="1:6" ht="13" x14ac:dyDescent="0.15">
      <c r="A523" s="13"/>
      <c r="B523" s="13"/>
      <c r="C523" s="13"/>
      <c r="D523" s="13"/>
      <c r="E523" s="13"/>
      <c r="F523" s="13"/>
    </row>
    <row r="524" spans="1:6" ht="13" x14ac:dyDescent="0.15">
      <c r="A524" s="13"/>
      <c r="B524" s="13"/>
      <c r="C524" s="13"/>
      <c r="D524" s="13"/>
      <c r="E524" s="13"/>
      <c r="F524" s="13"/>
    </row>
    <row r="525" spans="1:6" ht="13" x14ac:dyDescent="0.15">
      <c r="A525" s="13"/>
      <c r="B525" s="13"/>
      <c r="C525" s="13"/>
      <c r="D525" s="13"/>
      <c r="E525" s="13"/>
      <c r="F525" s="13"/>
    </row>
    <row r="526" spans="1:6" ht="13" x14ac:dyDescent="0.15">
      <c r="A526" s="13"/>
      <c r="B526" s="13"/>
      <c r="C526" s="13"/>
      <c r="D526" s="13"/>
      <c r="E526" s="13"/>
      <c r="F526" s="13"/>
    </row>
    <row r="527" spans="1:6" ht="13" x14ac:dyDescent="0.15">
      <c r="A527" s="13"/>
      <c r="B527" s="13"/>
      <c r="C527" s="13"/>
      <c r="D527" s="13"/>
      <c r="E527" s="13"/>
      <c r="F527" s="13"/>
    </row>
    <row r="528" spans="1:6" ht="13" x14ac:dyDescent="0.15">
      <c r="A528" s="13"/>
      <c r="B528" s="13"/>
      <c r="C528" s="13"/>
      <c r="D528" s="13"/>
      <c r="E528" s="13"/>
      <c r="F528" s="13"/>
    </row>
    <row r="529" spans="1:6" ht="13" x14ac:dyDescent="0.15">
      <c r="A529" s="13"/>
      <c r="B529" s="13"/>
      <c r="C529" s="13"/>
      <c r="D529" s="13"/>
      <c r="E529" s="13"/>
      <c r="F529" s="13"/>
    </row>
    <row r="530" spans="1:6" ht="13" x14ac:dyDescent="0.15">
      <c r="A530" s="13"/>
      <c r="B530" s="13"/>
      <c r="C530" s="13"/>
      <c r="D530" s="13"/>
      <c r="E530" s="13"/>
      <c r="F530" s="13"/>
    </row>
    <row r="531" spans="1:6" ht="13" x14ac:dyDescent="0.15">
      <c r="A531" s="13"/>
      <c r="B531" s="13"/>
      <c r="C531" s="13"/>
      <c r="D531" s="13"/>
      <c r="E531" s="13"/>
      <c r="F531" s="13"/>
    </row>
    <row r="532" spans="1:6" ht="13" x14ac:dyDescent="0.15">
      <c r="A532" s="13"/>
      <c r="B532" s="13"/>
      <c r="C532" s="13"/>
      <c r="D532" s="13"/>
      <c r="E532" s="13"/>
      <c r="F532" s="13"/>
    </row>
    <row r="533" spans="1:6" ht="13" x14ac:dyDescent="0.15">
      <c r="A533" s="13"/>
      <c r="B533" s="13"/>
      <c r="C533" s="13"/>
      <c r="D533" s="13"/>
      <c r="E533" s="13"/>
      <c r="F533" s="13"/>
    </row>
    <row r="534" spans="1:6" ht="13" x14ac:dyDescent="0.15">
      <c r="A534" s="13"/>
      <c r="B534" s="13"/>
      <c r="C534" s="13"/>
      <c r="D534" s="13"/>
      <c r="E534" s="13"/>
      <c r="F534" s="13"/>
    </row>
    <row r="535" spans="1:6" ht="13" x14ac:dyDescent="0.15">
      <c r="A535" s="13"/>
      <c r="B535" s="13"/>
      <c r="C535" s="13"/>
      <c r="D535" s="13"/>
      <c r="E535" s="13"/>
      <c r="F535" s="13"/>
    </row>
    <row r="536" spans="1:6" ht="13" x14ac:dyDescent="0.15">
      <c r="A536" s="13"/>
      <c r="B536" s="13"/>
      <c r="C536" s="13"/>
      <c r="D536" s="13"/>
      <c r="E536" s="13"/>
      <c r="F536" s="13"/>
    </row>
    <row r="537" spans="1:6" ht="13" x14ac:dyDescent="0.15">
      <c r="A537" s="13"/>
      <c r="B537" s="13"/>
      <c r="C537" s="13"/>
      <c r="D537" s="13"/>
      <c r="E537" s="13"/>
      <c r="F537" s="13"/>
    </row>
    <row r="538" spans="1:6" ht="13" x14ac:dyDescent="0.15">
      <c r="A538" s="13"/>
      <c r="B538" s="13"/>
      <c r="C538" s="13"/>
      <c r="D538" s="13"/>
      <c r="E538" s="13"/>
      <c r="F538" s="13"/>
    </row>
    <row r="539" spans="1:6" ht="13" x14ac:dyDescent="0.15">
      <c r="A539" s="13"/>
      <c r="B539" s="13"/>
      <c r="C539" s="13"/>
      <c r="D539" s="13"/>
      <c r="E539" s="13"/>
      <c r="F539" s="13"/>
    </row>
    <row r="540" spans="1:6" ht="13" x14ac:dyDescent="0.15">
      <c r="A540" s="13"/>
      <c r="B540" s="13"/>
      <c r="C540" s="13"/>
      <c r="D540" s="13"/>
      <c r="E540" s="13"/>
      <c r="F540" s="13"/>
    </row>
    <row r="541" spans="1:6" ht="13" x14ac:dyDescent="0.15">
      <c r="A541" s="13"/>
      <c r="B541" s="13"/>
      <c r="C541" s="13"/>
      <c r="D541" s="13"/>
      <c r="E541" s="13"/>
      <c r="F541" s="13"/>
    </row>
    <row r="542" spans="1:6" ht="13" x14ac:dyDescent="0.15">
      <c r="A542" s="13"/>
      <c r="B542" s="13"/>
      <c r="C542" s="13"/>
      <c r="D542" s="13"/>
      <c r="E542" s="13"/>
      <c r="F542" s="13"/>
    </row>
    <row r="543" spans="1:6" ht="13" x14ac:dyDescent="0.15">
      <c r="A543" s="13"/>
      <c r="B543" s="13"/>
      <c r="C543" s="13"/>
      <c r="D543" s="13"/>
      <c r="E543" s="13"/>
      <c r="F543" s="13"/>
    </row>
    <row r="544" spans="1:6" ht="13" x14ac:dyDescent="0.15">
      <c r="A544" s="13"/>
      <c r="B544" s="13"/>
      <c r="C544" s="13"/>
      <c r="D544" s="13"/>
      <c r="E544" s="13"/>
      <c r="F544" s="13"/>
    </row>
    <row r="545" spans="1:6" ht="13" x14ac:dyDescent="0.15">
      <c r="A545" s="13"/>
      <c r="B545" s="13"/>
      <c r="C545" s="13"/>
      <c r="D545" s="13"/>
      <c r="E545" s="13"/>
      <c r="F545" s="13"/>
    </row>
    <row r="546" spans="1:6" ht="13" x14ac:dyDescent="0.15">
      <c r="A546" s="13"/>
      <c r="B546" s="13"/>
      <c r="C546" s="13"/>
      <c r="D546" s="13"/>
      <c r="E546" s="13"/>
      <c r="F546" s="13"/>
    </row>
    <row r="547" spans="1:6" ht="13" x14ac:dyDescent="0.15">
      <c r="A547" s="13"/>
      <c r="B547" s="13"/>
      <c r="C547" s="13"/>
      <c r="D547" s="13"/>
      <c r="E547" s="13"/>
      <c r="F547" s="13"/>
    </row>
    <row r="548" spans="1:6" ht="13" x14ac:dyDescent="0.15">
      <c r="A548" s="13"/>
      <c r="B548" s="13"/>
      <c r="C548" s="13"/>
      <c r="D548" s="13"/>
      <c r="E548" s="13"/>
      <c r="F548" s="13"/>
    </row>
    <row r="549" spans="1:6" ht="13" x14ac:dyDescent="0.15">
      <c r="A549" s="13"/>
      <c r="B549" s="13"/>
      <c r="C549" s="13"/>
      <c r="D549" s="13"/>
      <c r="E549" s="13"/>
      <c r="F549" s="13"/>
    </row>
    <row r="550" spans="1:6" ht="13" x14ac:dyDescent="0.15">
      <c r="A550" s="13"/>
      <c r="B550" s="13"/>
      <c r="C550" s="13"/>
      <c r="D550" s="13"/>
      <c r="E550" s="13"/>
      <c r="F550" s="13"/>
    </row>
    <row r="551" spans="1:6" ht="13" x14ac:dyDescent="0.15">
      <c r="A551" s="13"/>
      <c r="B551" s="13"/>
      <c r="C551" s="13"/>
      <c r="D551" s="13"/>
      <c r="E551" s="13"/>
      <c r="F551" s="13"/>
    </row>
    <row r="552" spans="1:6" ht="13" x14ac:dyDescent="0.15">
      <c r="A552" s="13"/>
      <c r="B552" s="13"/>
      <c r="C552" s="13"/>
      <c r="D552" s="13"/>
      <c r="E552" s="13"/>
      <c r="F552" s="13"/>
    </row>
    <row r="553" spans="1:6" ht="13" x14ac:dyDescent="0.15">
      <c r="A553" s="13"/>
      <c r="B553" s="13"/>
      <c r="C553" s="13"/>
      <c r="D553" s="13"/>
      <c r="E553" s="13"/>
      <c r="F553" s="13"/>
    </row>
    <row r="554" spans="1:6" ht="13" x14ac:dyDescent="0.15">
      <c r="A554" s="13"/>
      <c r="B554" s="13"/>
      <c r="C554" s="13"/>
      <c r="D554" s="13"/>
      <c r="E554" s="13"/>
      <c r="F554" s="13"/>
    </row>
    <row r="555" spans="1:6" ht="13" x14ac:dyDescent="0.15">
      <c r="A555" s="13"/>
      <c r="B555" s="13"/>
      <c r="C555" s="13"/>
      <c r="D555" s="13"/>
      <c r="E555" s="13"/>
      <c r="F555" s="13"/>
    </row>
    <row r="556" spans="1:6" ht="13" x14ac:dyDescent="0.15">
      <c r="A556" s="13"/>
      <c r="B556" s="13"/>
      <c r="C556" s="13"/>
      <c r="D556" s="13"/>
      <c r="E556" s="13"/>
      <c r="F556" s="13"/>
    </row>
    <row r="557" spans="1:6" ht="13" x14ac:dyDescent="0.15">
      <c r="A557" s="13"/>
      <c r="B557" s="13"/>
      <c r="C557" s="13"/>
      <c r="D557" s="13"/>
      <c r="E557" s="13"/>
      <c r="F557" s="13"/>
    </row>
    <row r="558" spans="1:6" ht="13" x14ac:dyDescent="0.15">
      <c r="A558" s="13"/>
      <c r="B558" s="13"/>
      <c r="C558" s="13"/>
      <c r="D558" s="13"/>
      <c r="E558" s="13"/>
      <c r="F558" s="13"/>
    </row>
    <row r="559" spans="1:6" ht="13" x14ac:dyDescent="0.15">
      <c r="A559" s="13"/>
      <c r="B559" s="13"/>
      <c r="C559" s="13"/>
      <c r="D559" s="13"/>
      <c r="E559" s="13"/>
      <c r="F559" s="13"/>
    </row>
    <row r="560" spans="1:6" ht="13" x14ac:dyDescent="0.15">
      <c r="A560" s="13"/>
      <c r="B560" s="13"/>
      <c r="C560" s="13"/>
      <c r="D560" s="13"/>
      <c r="E560" s="13"/>
      <c r="F560" s="13"/>
    </row>
    <row r="561" spans="1:6" ht="13" x14ac:dyDescent="0.15">
      <c r="A561" s="13"/>
      <c r="B561" s="13"/>
      <c r="C561" s="13"/>
      <c r="D561" s="13"/>
      <c r="E561" s="13"/>
      <c r="F561" s="13"/>
    </row>
    <row r="562" spans="1:6" ht="13" x14ac:dyDescent="0.15">
      <c r="A562" s="13"/>
      <c r="B562" s="13"/>
      <c r="C562" s="13"/>
      <c r="D562" s="13"/>
      <c r="E562" s="13"/>
      <c r="F562" s="13"/>
    </row>
    <row r="563" spans="1:6" ht="13" x14ac:dyDescent="0.15">
      <c r="A563" s="13"/>
      <c r="B563" s="13"/>
      <c r="C563" s="13"/>
      <c r="D563" s="13"/>
      <c r="E563" s="13"/>
      <c r="F563" s="13"/>
    </row>
    <row r="564" spans="1:6" ht="13" x14ac:dyDescent="0.15">
      <c r="A564" s="13"/>
      <c r="B564" s="13"/>
      <c r="C564" s="13"/>
      <c r="D564" s="13"/>
      <c r="E564" s="13"/>
      <c r="F564" s="13"/>
    </row>
    <row r="565" spans="1:6" ht="13" x14ac:dyDescent="0.15">
      <c r="A565" s="13"/>
      <c r="B565" s="13"/>
      <c r="C565" s="13"/>
      <c r="D565" s="13"/>
      <c r="E565" s="13"/>
      <c r="F565" s="13"/>
    </row>
    <row r="566" spans="1:6" ht="13" x14ac:dyDescent="0.15">
      <c r="A566" s="13"/>
      <c r="B566" s="13"/>
      <c r="C566" s="13"/>
      <c r="D566" s="13"/>
      <c r="E566" s="13"/>
      <c r="F566" s="13"/>
    </row>
    <row r="567" spans="1:6" ht="13" x14ac:dyDescent="0.15">
      <c r="A567" s="13"/>
      <c r="B567" s="13"/>
      <c r="C567" s="13"/>
      <c r="D567" s="13"/>
      <c r="E567" s="13"/>
      <c r="F567" s="13"/>
    </row>
    <row r="568" spans="1:6" ht="13" x14ac:dyDescent="0.15">
      <c r="A568" s="13"/>
      <c r="B568" s="13"/>
      <c r="C568" s="13"/>
      <c r="D568" s="13"/>
      <c r="E568" s="13"/>
      <c r="F568" s="13"/>
    </row>
    <row r="569" spans="1:6" ht="13" x14ac:dyDescent="0.15">
      <c r="A569" s="13"/>
      <c r="B569" s="13"/>
      <c r="C569" s="13"/>
      <c r="D569" s="13"/>
      <c r="E569" s="13"/>
      <c r="F569" s="13"/>
    </row>
    <row r="570" spans="1:6" ht="13" x14ac:dyDescent="0.15">
      <c r="A570" s="13"/>
      <c r="B570" s="13"/>
      <c r="C570" s="13"/>
      <c r="D570" s="13"/>
      <c r="E570" s="13"/>
      <c r="F570" s="13"/>
    </row>
    <row r="571" spans="1:6" ht="13" x14ac:dyDescent="0.15">
      <c r="A571" s="13"/>
      <c r="B571" s="13"/>
      <c r="C571" s="13"/>
      <c r="D571" s="13"/>
      <c r="E571" s="13"/>
      <c r="F571" s="13"/>
    </row>
    <row r="572" spans="1:6" ht="13" x14ac:dyDescent="0.15">
      <c r="A572" s="13"/>
      <c r="B572" s="13"/>
      <c r="C572" s="13"/>
      <c r="D572" s="13"/>
      <c r="E572" s="13"/>
      <c r="F572" s="13"/>
    </row>
    <row r="573" spans="1:6" ht="13" x14ac:dyDescent="0.15">
      <c r="A573" s="13"/>
      <c r="B573" s="13"/>
      <c r="C573" s="13"/>
      <c r="D573" s="13"/>
      <c r="E573" s="13"/>
      <c r="F573" s="13"/>
    </row>
    <row r="574" spans="1:6" ht="13" x14ac:dyDescent="0.15">
      <c r="A574" s="13"/>
      <c r="B574" s="13"/>
      <c r="C574" s="13"/>
      <c r="D574" s="13"/>
      <c r="E574" s="13"/>
      <c r="F574" s="13"/>
    </row>
    <row r="575" spans="1:6" ht="13" x14ac:dyDescent="0.15">
      <c r="A575" s="13"/>
      <c r="B575" s="13"/>
      <c r="C575" s="13"/>
      <c r="D575" s="13"/>
      <c r="E575" s="13"/>
      <c r="F575" s="13"/>
    </row>
    <row r="576" spans="1:6" ht="13" x14ac:dyDescent="0.15">
      <c r="A576" s="13"/>
      <c r="B576" s="13"/>
      <c r="C576" s="13"/>
      <c r="D576" s="13"/>
      <c r="E576" s="13"/>
      <c r="F576" s="13"/>
    </row>
    <row r="577" spans="1:6" ht="13" x14ac:dyDescent="0.15">
      <c r="A577" s="13"/>
      <c r="B577" s="13"/>
      <c r="C577" s="13"/>
      <c r="D577" s="13"/>
      <c r="E577" s="13"/>
      <c r="F577" s="13"/>
    </row>
    <row r="578" spans="1:6" ht="13" x14ac:dyDescent="0.15">
      <c r="A578" s="13"/>
      <c r="B578" s="13"/>
      <c r="C578" s="13"/>
      <c r="D578" s="13"/>
      <c r="E578" s="13"/>
      <c r="F578" s="13"/>
    </row>
    <row r="579" spans="1:6" ht="13" x14ac:dyDescent="0.15">
      <c r="A579" s="13"/>
      <c r="B579" s="13"/>
      <c r="C579" s="13"/>
      <c r="D579" s="13"/>
      <c r="E579" s="13"/>
      <c r="F579" s="13"/>
    </row>
    <row r="580" spans="1:6" ht="13" x14ac:dyDescent="0.15">
      <c r="A580" s="13"/>
      <c r="B580" s="13"/>
      <c r="C580" s="13"/>
      <c r="D580" s="13"/>
      <c r="E580" s="13"/>
      <c r="F580" s="13"/>
    </row>
    <row r="581" spans="1:6" ht="13" x14ac:dyDescent="0.15">
      <c r="A581" s="13"/>
      <c r="B581" s="13"/>
      <c r="C581" s="13"/>
      <c r="D581" s="13"/>
      <c r="E581" s="13"/>
      <c r="F581" s="13"/>
    </row>
    <row r="582" spans="1:6" ht="13" x14ac:dyDescent="0.15">
      <c r="A582" s="13"/>
      <c r="B582" s="13"/>
      <c r="C582" s="13"/>
      <c r="D582" s="13"/>
      <c r="E582" s="13"/>
      <c r="F582" s="13"/>
    </row>
    <row r="583" spans="1:6" ht="13" x14ac:dyDescent="0.15">
      <c r="A583" s="13"/>
      <c r="B583" s="13"/>
      <c r="C583" s="13"/>
      <c r="D583" s="13"/>
      <c r="E583" s="13"/>
      <c r="F583" s="13"/>
    </row>
    <row r="584" spans="1:6" ht="13" x14ac:dyDescent="0.15">
      <c r="A584" s="13"/>
      <c r="B584" s="13"/>
      <c r="C584" s="13"/>
      <c r="D584" s="13"/>
      <c r="E584" s="13"/>
      <c r="F584" s="13"/>
    </row>
    <row r="585" spans="1:6" ht="13" x14ac:dyDescent="0.15">
      <c r="A585" s="13"/>
      <c r="B585" s="13"/>
      <c r="C585" s="13"/>
      <c r="D585" s="13"/>
      <c r="E585" s="13"/>
      <c r="F585" s="13"/>
    </row>
    <row r="586" spans="1:6" ht="13" x14ac:dyDescent="0.15">
      <c r="A586" s="13"/>
      <c r="B586" s="13"/>
      <c r="C586" s="13"/>
      <c r="D586" s="13"/>
      <c r="E586" s="13"/>
      <c r="F586" s="13"/>
    </row>
    <row r="587" spans="1:6" ht="13" x14ac:dyDescent="0.15">
      <c r="A587" s="13"/>
      <c r="B587" s="13"/>
      <c r="C587" s="13"/>
      <c r="D587" s="13"/>
      <c r="E587" s="13"/>
      <c r="F587" s="13"/>
    </row>
    <row r="588" spans="1:6" ht="13" x14ac:dyDescent="0.15">
      <c r="A588" s="13"/>
      <c r="B588" s="13"/>
      <c r="C588" s="13"/>
      <c r="D588" s="13"/>
      <c r="E588" s="13"/>
      <c r="F588" s="13"/>
    </row>
    <row r="589" spans="1:6" ht="13" x14ac:dyDescent="0.15">
      <c r="A589" s="13"/>
      <c r="B589" s="13"/>
      <c r="C589" s="13"/>
      <c r="D589" s="13"/>
      <c r="E589" s="13"/>
      <c r="F589" s="13"/>
    </row>
    <row r="590" spans="1:6" ht="13" x14ac:dyDescent="0.15">
      <c r="A590" s="13"/>
      <c r="B590" s="13"/>
      <c r="C590" s="13"/>
      <c r="D590" s="13"/>
      <c r="E590" s="13"/>
      <c r="F590" s="13"/>
    </row>
    <row r="591" spans="1:6" ht="13" x14ac:dyDescent="0.15">
      <c r="A591" s="13"/>
      <c r="B591" s="13"/>
      <c r="C591" s="13"/>
      <c r="D591" s="13"/>
      <c r="E591" s="13"/>
      <c r="F591" s="13"/>
    </row>
    <row r="592" spans="1:6" ht="13" x14ac:dyDescent="0.15">
      <c r="A592" s="13"/>
      <c r="B592" s="13"/>
      <c r="C592" s="13"/>
      <c r="D592" s="13"/>
      <c r="E592" s="13"/>
      <c r="F592" s="13"/>
    </row>
    <row r="593" spans="1:6" ht="13" x14ac:dyDescent="0.15">
      <c r="A593" s="13"/>
      <c r="B593" s="13"/>
      <c r="C593" s="13"/>
      <c r="D593" s="13"/>
      <c r="E593" s="13"/>
      <c r="F593" s="13"/>
    </row>
    <row r="594" spans="1:6" ht="13" x14ac:dyDescent="0.15">
      <c r="A594" s="13"/>
      <c r="B594" s="13"/>
      <c r="C594" s="13"/>
      <c r="D594" s="13"/>
      <c r="E594" s="13"/>
      <c r="F594" s="13"/>
    </row>
    <row r="595" spans="1:6" ht="13" x14ac:dyDescent="0.15">
      <c r="A595" s="13"/>
      <c r="B595" s="13"/>
      <c r="C595" s="13"/>
      <c r="D595" s="13"/>
      <c r="E595" s="13"/>
      <c r="F595" s="13"/>
    </row>
    <row r="596" spans="1:6" ht="13" x14ac:dyDescent="0.15">
      <c r="A596" s="13"/>
      <c r="B596" s="13"/>
      <c r="C596" s="13"/>
      <c r="D596" s="13"/>
      <c r="E596" s="13"/>
      <c r="F596" s="13"/>
    </row>
    <row r="597" spans="1:6" ht="13" x14ac:dyDescent="0.15">
      <c r="A597" s="13"/>
      <c r="B597" s="13"/>
      <c r="C597" s="13"/>
      <c r="D597" s="13"/>
      <c r="E597" s="13"/>
      <c r="F597" s="13"/>
    </row>
    <row r="598" spans="1:6" ht="13" x14ac:dyDescent="0.15">
      <c r="A598" s="13"/>
      <c r="B598" s="13"/>
      <c r="C598" s="13"/>
      <c r="D598" s="13"/>
      <c r="E598" s="13"/>
      <c r="F598" s="13"/>
    </row>
    <row r="599" spans="1:6" ht="13" x14ac:dyDescent="0.15">
      <c r="A599" s="13"/>
      <c r="B599" s="13"/>
      <c r="C599" s="13"/>
      <c r="D599" s="13"/>
      <c r="E599" s="13"/>
      <c r="F599" s="13"/>
    </row>
    <row r="600" spans="1:6" ht="13" x14ac:dyDescent="0.15">
      <c r="A600" s="13"/>
      <c r="B600" s="13"/>
      <c r="C600" s="13"/>
      <c r="D600" s="13"/>
      <c r="E600" s="13"/>
      <c r="F600" s="13"/>
    </row>
    <row r="601" spans="1:6" ht="13" x14ac:dyDescent="0.15">
      <c r="A601" s="13"/>
      <c r="B601" s="13"/>
      <c r="C601" s="13"/>
      <c r="D601" s="13"/>
      <c r="E601" s="13"/>
      <c r="F601" s="13"/>
    </row>
    <row r="602" spans="1:6" ht="13" x14ac:dyDescent="0.15">
      <c r="A602" s="13"/>
      <c r="B602" s="13"/>
      <c r="C602" s="13"/>
      <c r="D602" s="13"/>
      <c r="E602" s="13"/>
      <c r="F602" s="13"/>
    </row>
    <row r="603" spans="1:6" ht="13" x14ac:dyDescent="0.15">
      <c r="A603" s="13"/>
      <c r="B603" s="13"/>
      <c r="C603" s="13"/>
      <c r="D603" s="13"/>
      <c r="E603" s="13"/>
      <c r="F603" s="13"/>
    </row>
    <row r="604" spans="1:6" ht="13" x14ac:dyDescent="0.15">
      <c r="A604" s="13"/>
      <c r="B604" s="13"/>
      <c r="C604" s="13"/>
      <c r="D604" s="13"/>
      <c r="E604" s="13"/>
      <c r="F604" s="13"/>
    </row>
    <row r="605" spans="1:6" ht="13" x14ac:dyDescent="0.15">
      <c r="A605" s="13"/>
      <c r="B605" s="13"/>
      <c r="C605" s="13"/>
      <c r="D605" s="13"/>
      <c r="E605" s="13"/>
      <c r="F605" s="13"/>
    </row>
    <row r="606" spans="1:6" ht="13" x14ac:dyDescent="0.15">
      <c r="A606" s="13"/>
      <c r="B606" s="13"/>
      <c r="C606" s="13"/>
      <c r="D606" s="13"/>
      <c r="E606" s="13"/>
      <c r="F606" s="13"/>
    </row>
    <row r="607" spans="1:6" ht="13" x14ac:dyDescent="0.15">
      <c r="A607" s="13"/>
      <c r="B607" s="13"/>
      <c r="C607" s="13"/>
      <c r="D607" s="13"/>
      <c r="E607" s="13"/>
      <c r="F607" s="13"/>
    </row>
    <row r="608" spans="1:6" ht="13" x14ac:dyDescent="0.15">
      <c r="A608" s="13"/>
      <c r="B608" s="13"/>
      <c r="C608" s="13"/>
      <c r="D608" s="13"/>
      <c r="E608" s="13"/>
      <c r="F608" s="13"/>
    </row>
    <row r="609" spans="1:6" ht="13" x14ac:dyDescent="0.15">
      <c r="A609" s="13"/>
      <c r="B609" s="13"/>
      <c r="C609" s="13"/>
      <c r="D609" s="13"/>
      <c r="E609" s="13"/>
      <c r="F609" s="13"/>
    </row>
    <row r="610" spans="1:6" ht="13" x14ac:dyDescent="0.15">
      <c r="A610" s="13"/>
      <c r="B610" s="13"/>
      <c r="C610" s="13"/>
      <c r="D610" s="13"/>
      <c r="E610" s="13"/>
      <c r="F610" s="13"/>
    </row>
    <row r="611" spans="1:6" ht="13" x14ac:dyDescent="0.15">
      <c r="A611" s="13"/>
      <c r="B611" s="13"/>
      <c r="C611" s="13"/>
      <c r="D611" s="13"/>
      <c r="E611" s="13"/>
      <c r="F611" s="13"/>
    </row>
    <row r="612" spans="1:6" ht="13" x14ac:dyDescent="0.15">
      <c r="A612" s="13"/>
      <c r="B612" s="13"/>
      <c r="C612" s="13"/>
      <c r="D612" s="13"/>
      <c r="E612" s="13"/>
      <c r="F612" s="13"/>
    </row>
    <row r="613" spans="1:6" ht="13" x14ac:dyDescent="0.15">
      <c r="A613" s="13"/>
      <c r="B613" s="13"/>
      <c r="C613" s="13"/>
      <c r="D613" s="13"/>
      <c r="E613" s="13"/>
      <c r="F613" s="13"/>
    </row>
    <row r="614" spans="1:6" ht="13" x14ac:dyDescent="0.15">
      <c r="A614" s="13"/>
      <c r="B614" s="13"/>
      <c r="C614" s="13"/>
      <c r="D614" s="13"/>
      <c r="E614" s="13"/>
      <c r="F614" s="13"/>
    </row>
    <row r="615" spans="1:6" ht="13" x14ac:dyDescent="0.15">
      <c r="A615" s="13"/>
      <c r="B615" s="13"/>
      <c r="C615" s="13"/>
      <c r="D615" s="13"/>
      <c r="E615" s="13"/>
      <c r="F615" s="13"/>
    </row>
    <row r="616" spans="1:6" ht="13" x14ac:dyDescent="0.15">
      <c r="A616" s="13"/>
      <c r="B616" s="13"/>
      <c r="C616" s="13"/>
      <c r="D616" s="13"/>
      <c r="E616" s="13"/>
      <c r="F616" s="13"/>
    </row>
    <row r="617" spans="1:6" ht="13" x14ac:dyDescent="0.15">
      <c r="A617" s="13"/>
      <c r="B617" s="13"/>
      <c r="C617" s="13"/>
      <c r="D617" s="13"/>
      <c r="E617" s="13"/>
      <c r="F617" s="13"/>
    </row>
    <row r="618" spans="1:6" ht="13" x14ac:dyDescent="0.15">
      <c r="A618" s="13"/>
      <c r="B618" s="13"/>
      <c r="C618" s="13"/>
      <c r="D618" s="13"/>
      <c r="E618" s="13"/>
      <c r="F618" s="13"/>
    </row>
    <row r="619" spans="1:6" ht="13" x14ac:dyDescent="0.15">
      <c r="A619" s="13"/>
      <c r="B619" s="13"/>
      <c r="C619" s="13"/>
      <c r="D619" s="13"/>
      <c r="E619" s="13"/>
      <c r="F619" s="13"/>
    </row>
    <row r="620" spans="1:6" ht="13" x14ac:dyDescent="0.15">
      <c r="A620" s="13"/>
      <c r="B620" s="13"/>
      <c r="C620" s="13"/>
      <c r="D620" s="13"/>
      <c r="E620" s="13"/>
      <c r="F620" s="13"/>
    </row>
    <row r="621" spans="1:6" ht="13" x14ac:dyDescent="0.15">
      <c r="A621" s="13"/>
      <c r="B621" s="13"/>
      <c r="C621" s="13"/>
      <c r="D621" s="13"/>
      <c r="E621" s="13"/>
      <c r="F621" s="13"/>
    </row>
    <row r="622" spans="1:6" ht="13" x14ac:dyDescent="0.15">
      <c r="A622" s="13"/>
      <c r="B622" s="13"/>
      <c r="C622" s="13"/>
      <c r="D622" s="13"/>
      <c r="E622" s="13"/>
      <c r="F622" s="13"/>
    </row>
    <row r="623" spans="1:6" ht="13" x14ac:dyDescent="0.15">
      <c r="A623" s="13"/>
      <c r="B623" s="13"/>
      <c r="C623" s="13"/>
      <c r="D623" s="13"/>
      <c r="E623" s="13"/>
      <c r="F623" s="13"/>
    </row>
    <row r="624" spans="1:6" ht="13" x14ac:dyDescent="0.15">
      <c r="A624" s="13"/>
      <c r="B624" s="13"/>
      <c r="C624" s="13"/>
      <c r="D624" s="13"/>
      <c r="E624" s="13"/>
      <c r="F624" s="13"/>
    </row>
    <row r="625" spans="1:6" ht="13" x14ac:dyDescent="0.15">
      <c r="A625" s="13"/>
      <c r="B625" s="13"/>
      <c r="C625" s="13"/>
      <c r="D625" s="13"/>
      <c r="E625" s="13"/>
      <c r="F625" s="13"/>
    </row>
    <row r="626" spans="1:6" ht="13" x14ac:dyDescent="0.15">
      <c r="A626" s="13"/>
      <c r="B626" s="13"/>
      <c r="C626" s="13"/>
      <c r="D626" s="13"/>
      <c r="E626" s="13"/>
      <c r="F626" s="13"/>
    </row>
    <row r="627" spans="1:6" ht="13" x14ac:dyDescent="0.15">
      <c r="A627" s="13"/>
      <c r="B627" s="13"/>
      <c r="C627" s="13"/>
      <c r="D627" s="13"/>
      <c r="E627" s="13"/>
      <c r="F627" s="13"/>
    </row>
    <row r="628" spans="1:6" ht="13" x14ac:dyDescent="0.15">
      <c r="A628" s="13"/>
      <c r="B628" s="13"/>
      <c r="C628" s="13"/>
      <c r="D628" s="13"/>
      <c r="E628" s="13"/>
      <c r="F628" s="13"/>
    </row>
    <row r="629" spans="1:6" ht="13" x14ac:dyDescent="0.15">
      <c r="A629" s="13"/>
      <c r="B629" s="13"/>
      <c r="C629" s="13"/>
      <c r="D629" s="13"/>
      <c r="E629" s="13"/>
      <c r="F629" s="13"/>
    </row>
    <row r="630" spans="1:6" ht="13" x14ac:dyDescent="0.15">
      <c r="A630" s="13"/>
      <c r="B630" s="13"/>
      <c r="C630" s="13"/>
      <c r="D630" s="13"/>
      <c r="E630" s="13"/>
      <c r="F630" s="13"/>
    </row>
    <row r="631" spans="1:6" ht="13" x14ac:dyDescent="0.15">
      <c r="A631" s="13"/>
      <c r="B631" s="13"/>
      <c r="C631" s="13"/>
      <c r="D631" s="13"/>
      <c r="E631" s="13"/>
      <c r="F631" s="13"/>
    </row>
    <row r="632" spans="1:6" ht="13" x14ac:dyDescent="0.15">
      <c r="A632" s="13"/>
      <c r="B632" s="13"/>
      <c r="C632" s="13"/>
      <c r="D632" s="13"/>
      <c r="E632" s="13"/>
      <c r="F632" s="13"/>
    </row>
    <row r="633" spans="1:6" ht="13" x14ac:dyDescent="0.15">
      <c r="A633" s="13"/>
      <c r="B633" s="13"/>
      <c r="C633" s="13"/>
      <c r="D633" s="13"/>
      <c r="E633" s="13"/>
      <c r="F633" s="13"/>
    </row>
    <row r="634" spans="1:6" ht="13" x14ac:dyDescent="0.15">
      <c r="A634" s="13"/>
      <c r="B634" s="13"/>
      <c r="C634" s="13"/>
      <c r="D634" s="13"/>
      <c r="E634" s="13"/>
      <c r="F634" s="13"/>
    </row>
    <row r="635" spans="1:6" ht="13" x14ac:dyDescent="0.15">
      <c r="A635" s="13"/>
      <c r="B635" s="13"/>
      <c r="C635" s="13"/>
      <c r="D635" s="13"/>
      <c r="E635" s="13"/>
      <c r="F635" s="13"/>
    </row>
    <row r="636" spans="1:6" ht="13" x14ac:dyDescent="0.15">
      <c r="A636" s="13"/>
      <c r="B636" s="13"/>
      <c r="C636" s="13"/>
      <c r="D636" s="13"/>
      <c r="E636" s="13"/>
      <c r="F636" s="13"/>
    </row>
    <row r="637" spans="1:6" ht="13" x14ac:dyDescent="0.15">
      <c r="A637" s="13"/>
      <c r="B637" s="13"/>
      <c r="C637" s="13"/>
      <c r="D637" s="13"/>
      <c r="E637" s="13"/>
      <c r="F637" s="13"/>
    </row>
    <row r="638" spans="1:6" ht="13" x14ac:dyDescent="0.15">
      <c r="A638" s="13"/>
      <c r="B638" s="13"/>
      <c r="C638" s="13"/>
      <c r="D638" s="13"/>
      <c r="E638" s="13"/>
      <c r="F638" s="13"/>
    </row>
    <row r="639" spans="1:6" ht="13" x14ac:dyDescent="0.15">
      <c r="A639" s="13"/>
      <c r="B639" s="13"/>
      <c r="C639" s="13"/>
      <c r="D639" s="13"/>
      <c r="E639" s="13"/>
      <c r="F639" s="13"/>
    </row>
    <row r="640" spans="1:6" ht="13" x14ac:dyDescent="0.15">
      <c r="A640" s="13"/>
      <c r="B640" s="13"/>
      <c r="C640" s="13"/>
      <c r="D640" s="13"/>
      <c r="E640" s="13"/>
      <c r="F640" s="13"/>
    </row>
    <row r="641" spans="1:6" ht="13" x14ac:dyDescent="0.15">
      <c r="A641" s="13"/>
      <c r="B641" s="13"/>
      <c r="C641" s="13"/>
      <c r="D641" s="13"/>
      <c r="E641" s="13"/>
      <c r="F641" s="13"/>
    </row>
    <row r="642" spans="1:6" ht="13" x14ac:dyDescent="0.15">
      <c r="A642" s="13"/>
      <c r="B642" s="13"/>
      <c r="C642" s="13"/>
      <c r="D642" s="13"/>
      <c r="E642" s="13"/>
      <c r="F642" s="13"/>
    </row>
    <row r="643" spans="1:6" ht="13" x14ac:dyDescent="0.15">
      <c r="A643" s="13"/>
      <c r="B643" s="13"/>
      <c r="C643" s="13"/>
      <c r="D643" s="13"/>
      <c r="E643" s="13"/>
      <c r="F643" s="13"/>
    </row>
  </sheetData>
  <dataValidations count="1">
    <dataValidation type="custom" allowBlank="1" showDropDown="1" sqref="C2:F321" xr:uid="{00000000-0002-0000-0000-000000000000}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Ife Babarinde</cp:lastModifiedBy>
  <dcterms:modified xsi:type="dcterms:W3CDTF">2024-12-05T18:30:34Z</dcterms:modified>
</cp:coreProperties>
</file>