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张云之\模拟创业\数值调整\"/>
    </mc:Choice>
  </mc:AlternateContent>
  <xr:revisionPtr revIDLastSave="0" documentId="13_ncr:1_{BCFBCB22-7EA0-4ABC-B41C-DF1B30F57573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基础升级次数计算" sheetId="1" r:id="rId1"/>
    <sheet name="基础参数表" sheetId="10" r:id="rId2"/>
    <sheet name="基础时间表（无杠杆）" sheetId="3" r:id="rId3"/>
    <sheet name="基础产出表" sheetId="9" r:id="rId4"/>
    <sheet name="基础金币表" sheetId="11" r:id="rId5"/>
    <sheet name="基础钻石表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2" i="9"/>
  <c r="H82" i="11" l="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J14" i="13"/>
  <c r="H14" i="13"/>
  <c r="J12" i="13"/>
  <c r="H12" i="13"/>
  <c r="J10" i="13"/>
  <c r="H10" i="13"/>
  <c r="J8" i="13"/>
  <c r="H8" i="13"/>
  <c r="J6" i="13"/>
  <c r="H6" i="13"/>
  <c r="J4" i="13"/>
  <c r="H4" i="13"/>
  <c r="E4" i="13"/>
  <c r="C4" i="13"/>
  <c r="B4" i="13"/>
  <c r="A4" i="13"/>
  <c r="Q2" i="13"/>
  <c r="Q3" i="13" s="1"/>
  <c r="P2" i="13"/>
  <c r="P3" i="13" s="1"/>
  <c r="L2" i="13"/>
  <c r="J2" i="13"/>
  <c r="I2" i="13"/>
  <c r="H2" i="13"/>
  <c r="G2" i="13"/>
  <c r="F2" i="13"/>
  <c r="E2" i="13"/>
  <c r="D2" i="13"/>
  <c r="C2" i="13"/>
  <c r="B2" i="13"/>
  <c r="A2" i="13"/>
  <c r="B2" i="3"/>
  <c r="H11" i="1"/>
  <c r="G11" i="1"/>
  <c r="H6" i="1"/>
  <c r="G6" i="1"/>
  <c r="B3" i="3" l="1"/>
  <c r="C2" i="3"/>
  <c r="E2" i="3" s="1"/>
  <c r="D2" i="9"/>
  <c r="D2" i="3"/>
  <c r="A2" i="11" l="1"/>
  <c r="D3" i="9"/>
  <c r="B2" i="9"/>
  <c r="D3" i="3"/>
  <c r="B4" i="3"/>
  <c r="C3" i="3"/>
  <c r="E3" i="3" s="1"/>
  <c r="C4" i="3"/>
  <c r="E4" i="3" s="1"/>
  <c r="B5" i="3" l="1"/>
  <c r="D4" i="3"/>
  <c r="C5" i="3"/>
  <c r="E5" i="3" s="1"/>
  <c r="A75" i="11"/>
  <c r="A69" i="11"/>
  <c r="A74" i="11"/>
  <c r="A79" i="11"/>
  <c r="A63" i="11"/>
  <c r="A68" i="11"/>
  <c r="A78" i="11"/>
  <c r="A62" i="11"/>
  <c r="A70" i="11"/>
  <c r="A56" i="11"/>
  <c r="A40" i="11"/>
  <c r="A24" i="11"/>
  <c r="A67" i="11"/>
  <c r="A77" i="11"/>
  <c r="A50" i="11"/>
  <c r="A34" i="11"/>
  <c r="A18" i="11"/>
  <c r="A71" i="11"/>
  <c r="A55" i="11"/>
  <c r="A39" i="11"/>
  <c r="A23" i="11"/>
  <c r="A44" i="11"/>
  <c r="A28" i="11"/>
  <c r="A49" i="11"/>
  <c r="A33" i="11"/>
  <c r="A17" i="11"/>
  <c r="A72" i="11"/>
  <c r="A60" i="11"/>
  <c r="A54" i="11"/>
  <c r="A38" i="11"/>
  <c r="A80" i="11"/>
  <c r="A64" i="11"/>
  <c r="A59" i="11"/>
  <c r="A43" i="11"/>
  <c r="A48" i="11"/>
  <c r="A32" i="11"/>
  <c r="A61" i="11"/>
  <c r="A53" i="11"/>
  <c r="A73" i="11"/>
  <c r="A58" i="11"/>
  <c r="A65" i="11"/>
  <c r="A47" i="11"/>
  <c r="A76" i="11"/>
  <c r="A52" i="11"/>
  <c r="A81" i="11"/>
  <c r="A42" i="11"/>
  <c r="A26" i="11"/>
  <c r="A22" i="11"/>
  <c r="A3" i="11"/>
  <c r="A36" i="11"/>
  <c r="A30" i="11"/>
  <c r="A8" i="11"/>
  <c r="B2" i="11"/>
  <c r="A46" i="11"/>
  <c r="A27" i="11"/>
  <c r="A66" i="11"/>
  <c r="A31" i="11"/>
  <c r="B17" i="11"/>
  <c r="A16" i="11"/>
  <c r="A15" i="11"/>
  <c r="A7" i="11"/>
  <c r="A14" i="11"/>
  <c r="A51" i="11"/>
  <c r="A13" i="11"/>
  <c r="A12" i="11"/>
  <c r="A6" i="11"/>
  <c r="A41" i="11"/>
  <c r="A37" i="11"/>
  <c r="A11" i="11"/>
  <c r="A45" i="11"/>
  <c r="A19" i="11"/>
  <c r="A5" i="11"/>
  <c r="A57" i="11"/>
  <c r="B20" i="11"/>
  <c r="A10" i="11"/>
  <c r="A29" i="11"/>
  <c r="A35" i="11"/>
  <c r="A21" i="11"/>
  <c r="A20" i="11"/>
  <c r="A9" i="11"/>
  <c r="A25" i="11"/>
  <c r="A4" i="11"/>
  <c r="D4" i="9"/>
  <c r="B3" i="9"/>
  <c r="B40" i="11" l="1"/>
  <c r="B25" i="11"/>
  <c r="B8" i="11"/>
  <c r="B4" i="11"/>
  <c r="B7" i="11"/>
  <c r="B45" i="11"/>
  <c r="B74" i="11"/>
  <c r="K20" i="11"/>
  <c r="H20" i="11"/>
  <c r="L20" i="11"/>
  <c r="B53" i="11"/>
  <c r="B29" i="11"/>
  <c r="B22" i="11"/>
  <c r="B75" i="11"/>
  <c r="B52" i="11"/>
  <c r="B15" i="11"/>
  <c r="B9" i="11"/>
  <c r="B3" i="11"/>
  <c r="B47" i="11"/>
  <c r="B54" i="11"/>
  <c r="B23" i="11"/>
  <c r="B67" i="11"/>
  <c r="B44" i="11"/>
  <c r="B76" i="11"/>
  <c r="B12" i="11"/>
  <c r="B31" i="11"/>
  <c r="B60" i="11"/>
  <c r="B68" i="11"/>
  <c r="B10" i="11"/>
  <c r="B5" i="11"/>
  <c r="B39" i="11"/>
  <c r="B30" i="11"/>
  <c r="B48" i="11"/>
  <c r="B65" i="11"/>
  <c r="B72" i="11"/>
  <c r="B19" i="11"/>
  <c r="B66" i="11"/>
  <c r="B42" i="11"/>
  <c r="B34" i="11"/>
  <c r="C2" i="11"/>
  <c r="D2" i="11" s="1"/>
  <c r="L2" i="11"/>
  <c r="K2" i="11"/>
  <c r="H2" i="11"/>
  <c r="B33" i="11"/>
  <c r="B55" i="11"/>
  <c r="B64" i="11"/>
  <c r="H17" i="11"/>
  <c r="L17" i="11"/>
  <c r="K17" i="11"/>
  <c r="B41" i="11"/>
  <c r="B35" i="11"/>
  <c r="B69" i="11"/>
  <c r="B56" i="11"/>
  <c r="B24" i="11"/>
  <c r="B43" i="11"/>
  <c r="B71" i="11"/>
  <c r="B36" i="11"/>
  <c r="B73" i="11"/>
  <c r="B38" i="11"/>
  <c r="B18" i="11"/>
  <c r="B21" i="11"/>
  <c r="B51" i="11"/>
  <c r="B27" i="11"/>
  <c r="B70" i="11"/>
  <c r="B46" i="11"/>
  <c r="B57" i="11"/>
  <c r="B58" i="11"/>
  <c r="B49" i="11"/>
  <c r="B78" i="11"/>
  <c r="B80" i="11"/>
  <c r="B32" i="11"/>
  <c r="B13" i="11"/>
  <c r="B14" i="11"/>
  <c r="B62" i="11"/>
  <c r="B59" i="11"/>
  <c r="B63" i="11"/>
  <c r="B6" i="3"/>
  <c r="D5" i="3"/>
  <c r="C6" i="3"/>
  <c r="E6" i="3" s="1"/>
  <c r="B61" i="11"/>
  <c r="B26" i="11"/>
  <c r="B50" i="11"/>
  <c r="B6" i="11"/>
  <c r="B16" i="11"/>
  <c r="A82" i="11"/>
  <c r="D5" i="9"/>
  <c r="B4" i="9"/>
  <c r="B11" i="11"/>
  <c r="B81" i="11"/>
  <c r="B37" i="11"/>
  <c r="B28" i="11"/>
  <c r="B77" i="11"/>
  <c r="B79" i="11"/>
  <c r="L31" i="11" l="1"/>
  <c r="H31" i="11"/>
  <c r="K31" i="11"/>
  <c r="L45" i="11"/>
  <c r="K45" i="11"/>
  <c r="H45" i="11"/>
  <c r="K68" i="11"/>
  <c r="H68" i="11"/>
  <c r="L68" i="11"/>
  <c r="L60" i="11"/>
  <c r="K60" i="11"/>
  <c r="H60" i="11"/>
  <c r="L28" i="11"/>
  <c r="K28" i="11"/>
  <c r="H28" i="11"/>
  <c r="L32" i="11"/>
  <c r="K32" i="11"/>
  <c r="H32" i="11"/>
  <c r="H43" i="11"/>
  <c r="L43" i="11"/>
  <c r="K43" i="11"/>
  <c r="K33" i="11"/>
  <c r="L33" i="11"/>
  <c r="H33" i="11"/>
  <c r="L66" i="11"/>
  <c r="H66" i="11"/>
  <c r="K66" i="11"/>
  <c r="H12" i="11"/>
  <c r="L12" i="11"/>
  <c r="K12" i="11"/>
  <c r="K52" i="11"/>
  <c r="H52" i="11"/>
  <c r="L52" i="11"/>
  <c r="L81" i="11"/>
  <c r="K81" i="11"/>
  <c r="H81" i="11"/>
  <c r="L49" i="11"/>
  <c r="K49" i="11"/>
  <c r="H49" i="11"/>
  <c r="L24" i="11"/>
  <c r="K24" i="11"/>
  <c r="H24" i="11"/>
  <c r="L19" i="11"/>
  <c r="K19" i="11"/>
  <c r="H19" i="11"/>
  <c r="L76" i="11"/>
  <c r="K76" i="11"/>
  <c r="H76" i="11"/>
  <c r="L7" i="11"/>
  <c r="K7" i="11"/>
  <c r="H7" i="11"/>
  <c r="L80" i="11"/>
  <c r="K80" i="11"/>
  <c r="H80" i="11"/>
  <c r="M20" i="11"/>
  <c r="J20" i="11"/>
  <c r="S20" i="11"/>
  <c r="R20" i="11"/>
  <c r="Q20" i="11"/>
  <c r="P20" i="11"/>
  <c r="O20" i="11"/>
  <c r="N20" i="11"/>
  <c r="L63" i="11"/>
  <c r="K63" i="11"/>
  <c r="H63" i="11"/>
  <c r="K58" i="11"/>
  <c r="H58" i="11"/>
  <c r="L58" i="11"/>
  <c r="S2" i="11"/>
  <c r="R2" i="11"/>
  <c r="Q2" i="11"/>
  <c r="P2" i="11"/>
  <c r="O2" i="11"/>
  <c r="N2" i="11"/>
  <c r="M2" i="11"/>
  <c r="J2" i="11"/>
  <c r="N2" i="13" s="1"/>
  <c r="N3" i="13" s="1"/>
  <c r="I2" i="11"/>
  <c r="L4" i="11"/>
  <c r="K4" i="11"/>
  <c r="H4" i="11"/>
  <c r="C4" i="11"/>
  <c r="D4" i="11" s="1"/>
  <c r="F4" i="11" s="1"/>
  <c r="H37" i="11"/>
  <c r="L37" i="11"/>
  <c r="K37" i="11"/>
  <c r="L57" i="11"/>
  <c r="K57" i="11"/>
  <c r="H57" i="11"/>
  <c r="L56" i="11"/>
  <c r="K56" i="11"/>
  <c r="H56" i="11"/>
  <c r="L75" i="11"/>
  <c r="K75" i="11"/>
  <c r="H75" i="11"/>
  <c r="K26" i="11"/>
  <c r="H26" i="11"/>
  <c r="L26" i="11"/>
  <c r="B7" i="3"/>
  <c r="D6" i="3"/>
  <c r="C7" i="3"/>
  <c r="E7" i="3" s="1"/>
  <c r="L46" i="11"/>
  <c r="K46" i="11"/>
  <c r="H46" i="11"/>
  <c r="L69" i="11"/>
  <c r="K69" i="11"/>
  <c r="H69" i="11"/>
  <c r="L15" i="11"/>
  <c r="K15" i="11"/>
  <c r="H15" i="11"/>
  <c r="B82" i="11"/>
  <c r="L70" i="11"/>
  <c r="K70" i="11"/>
  <c r="H70" i="11"/>
  <c r="E2" i="11"/>
  <c r="F2" i="11"/>
  <c r="H72" i="11"/>
  <c r="L72" i="11"/>
  <c r="K72" i="11"/>
  <c r="L44" i="11"/>
  <c r="K44" i="11"/>
  <c r="H44" i="11"/>
  <c r="L67" i="11"/>
  <c r="K67" i="11"/>
  <c r="H67" i="11"/>
  <c r="L8" i="11"/>
  <c r="K8" i="11"/>
  <c r="H8" i="11"/>
  <c r="L73" i="11"/>
  <c r="K73" i="11"/>
  <c r="H73" i="11"/>
  <c r="A140" i="11"/>
  <c r="A124" i="11"/>
  <c r="A108" i="11"/>
  <c r="A134" i="11"/>
  <c r="A118" i="11"/>
  <c r="A139" i="11"/>
  <c r="A123" i="11"/>
  <c r="A107" i="11"/>
  <c r="A128" i="11"/>
  <c r="A112" i="11"/>
  <c r="A133" i="11"/>
  <c r="A138" i="11"/>
  <c r="A122" i="11"/>
  <c r="A132" i="11"/>
  <c r="A131" i="11"/>
  <c r="A136" i="11"/>
  <c r="A91" i="11"/>
  <c r="A141" i="11"/>
  <c r="A96" i="11"/>
  <c r="A130" i="11"/>
  <c r="A101" i="11"/>
  <c r="A85" i="11"/>
  <c r="A113" i="11"/>
  <c r="A106" i="11"/>
  <c r="A90" i="11"/>
  <c r="A135" i="11"/>
  <c r="A95" i="11"/>
  <c r="A125" i="11"/>
  <c r="A100" i="11"/>
  <c r="A84" i="11"/>
  <c r="A114" i="11"/>
  <c r="A105" i="11"/>
  <c r="A89" i="11"/>
  <c r="A137" i="11"/>
  <c r="A119" i="11"/>
  <c r="A109" i="11"/>
  <c r="A94" i="11"/>
  <c r="A115" i="11"/>
  <c r="A99" i="11"/>
  <c r="A126" i="11"/>
  <c r="A110" i="11"/>
  <c r="A104" i="11"/>
  <c r="A88" i="11"/>
  <c r="A120" i="11"/>
  <c r="A116" i="11"/>
  <c r="A93" i="11"/>
  <c r="A129" i="11"/>
  <c r="A111" i="11"/>
  <c r="A98" i="11"/>
  <c r="A103" i="11"/>
  <c r="A87" i="11"/>
  <c r="A121" i="11"/>
  <c r="A86" i="11"/>
  <c r="A127" i="11"/>
  <c r="A102" i="11"/>
  <c r="A83" i="11"/>
  <c r="B111" i="11" s="1"/>
  <c r="A97" i="11"/>
  <c r="A92" i="11"/>
  <c r="A117" i="11"/>
  <c r="K61" i="11"/>
  <c r="H61" i="11"/>
  <c r="L61" i="11"/>
  <c r="H27" i="11"/>
  <c r="L27" i="11"/>
  <c r="K27" i="11"/>
  <c r="L34" i="11"/>
  <c r="K34" i="11"/>
  <c r="H34" i="11"/>
  <c r="L65" i="11"/>
  <c r="K65" i="11"/>
  <c r="H65" i="11"/>
  <c r="L10" i="11"/>
  <c r="K10" i="11"/>
  <c r="H10" i="11"/>
  <c r="K36" i="11"/>
  <c r="H36" i="11"/>
  <c r="L36" i="11"/>
  <c r="L50" i="11"/>
  <c r="K50" i="11"/>
  <c r="H50" i="11"/>
  <c r="H16" i="11"/>
  <c r="L16" i="11"/>
  <c r="K16" i="11"/>
  <c r="H59" i="11"/>
  <c r="L59" i="11"/>
  <c r="K59" i="11"/>
  <c r="L51" i="11"/>
  <c r="K51" i="11"/>
  <c r="H51" i="11"/>
  <c r="L35" i="11"/>
  <c r="K35" i="11"/>
  <c r="H35" i="11"/>
  <c r="K42" i="11"/>
  <c r="H42" i="11"/>
  <c r="L42" i="11"/>
  <c r="H23" i="11"/>
  <c r="K23" i="11"/>
  <c r="L23" i="11"/>
  <c r="L25" i="11"/>
  <c r="K25" i="11"/>
  <c r="H25" i="11"/>
  <c r="L74" i="11"/>
  <c r="K74" i="11"/>
  <c r="H74" i="11"/>
  <c r="D6" i="9"/>
  <c r="B5" i="9"/>
  <c r="H62" i="11"/>
  <c r="L62" i="11"/>
  <c r="K62" i="11"/>
  <c r="H21" i="11"/>
  <c r="L21" i="11"/>
  <c r="K21" i="11"/>
  <c r="L48" i="11"/>
  <c r="K48" i="11"/>
  <c r="H48" i="11"/>
  <c r="L54" i="11"/>
  <c r="K54" i="11"/>
  <c r="H54" i="11"/>
  <c r="L29" i="11"/>
  <c r="K29" i="11"/>
  <c r="H29" i="11"/>
  <c r="H78" i="11"/>
  <c r="L78" i="11"/>
  <c r="K78" i="11"/>
  <c r="L14" i="11"/>
  <c r="K14" i="11"/>
  <c r="H14" i="11"/>
  <c r="L41" i="11"/>
  <c r="K41" i="11"/>
  <c r="H41" i="11"/>
  <c r="L47" i="11"/>
  <c r="H47" i="11"/>
  <c r="K47" i="11"/>
  <c r="L40" i="11"/>
  <c r="K40" i="11"/>
  <c r="H40" i="11"/>
  <c r="K77" i="11"/>
  <c r="H77" i="11"/>
  <c r="L77" i="11"/>
  <c r="K71" i="11"/>
  <c r="H71" i="11"/>
  <c r="L71" i="11"/>
  <c r="H11" i="11"/>
  <c r="L11" i="11"/>
  <c r="K11" i="11"/>
  <c r="B132" i="11"/>
  <c r="H6" i="11"/>
  <c r="C6" i="11"/>
  <c r="D6" i="11" s="1"/>
  <c r="F6" i="11" s="1"/>
  <c r="L6" i="11"/>
  <c r="K6" i="11"/>
  <c r="H13" i="11"/>
  <c r="L13" i="11"/>
  <c r="K13" i="11"/>
  <c r="H18" i="11"/>
  <c r="K18" i="11"/>
  <c r="L18" i="11"/>
  <c r="L30" i="11"/>
  <c r="K30" i="11"/>
  <c r="H30" i="11"/>
  <c r="L39" i="11"/>
  <c r="K39" i="11"/>
  <c r="H39" i="11"/>
  <c r="L3" i="11"/>
  <c r="K3" i="11"/>
  <c r="H3" i="11"/>
  <c r="C3" i="11"/>
  <c r="D3" i="11" s="1"/>
  <c r="F3" i="11" s="1"/>
  <c r="H53" i="11"/>
  <c r="L53" i="11"/>
  <c r="K53" i="11"/>
  <c r="S17" i="11"/>
  <c r="Q17" i="11"/>
  <c r="R17" i="11"/>
  <c r="P17" i="11"/>
  <c r="O17" i="11"/>
  <c r="N17" i="11"/>
  <c r="M17" i="11"/>
  <c r="J17" i="11"/>
  <c r="L55" i="11"/>
  <c r="K55" i="11"/>
  <c r="H55" i="11"/>
  <c r="L79" i="11"/>
  <c r="K79" i="11"/>
  <c r="H79" i="11"/>
  <c r="L38" i="11"/>
  <c r="H38" i="11"/>
  <c r="K38" i="11"/>
  <c r="K64" i="11"/>
  <c r="H64" i="11"/>
  <c r="L64" i="11"/>
  <c r="B84" i="11"/>
  <c r="L5" i="11"/>
  <c r="K5" i="11"/>
  <c r="H5" i="11"/>
  <c r="C5" i="11"/>
  <c r="D5" i="11" s="1"/>
  <c r="F5" i="11" s="1"/>
  <c r="L9" i="11"/>
  <c r="K9" i="11"/>
  <c r="H9" i="11"/>
  <c r="L22" i="11"/>
  <c r="K22" i="11"/>
  <c r="H22" i="11"/>
  <c r="L111" i="11" l="1"/>
  <c r="K111" i="11"/>
  <c r="S18" i="11"/>
  <c r="Q18" i="11"/>
  <c r="P18" i="11"/>
  <c r="O18" i="11"/>
  <c r="N18" i="11"/>
  <c r="J18" i="11"/>
  <c r="R18" i="11"/>
  <c r="M18" i="11"/>
  <c r="B121" i="11"/>
  <c r="S79" i="11"/>
  <c r="R79" i="11"/>
  <c r="Q79" i="11"/>
  <c r="P79" i="11"/>
  <c r="O79" i="11"/>
  <c r="N79" i="11"/>
  <c r="J79" i="11"/>
  <c r="M79" i="11"/>
  <c r="R39" i="11"/>
  <c r="Q39" i="11"/>
  <c r="P39" i="11"/>
  <c r="O39" i="11"/>
  <c r="N39" i="11"/>
  <c r="M39" i="11"/>
  <c r="S39" i="11"/>
  <c r="J39" i="11"/>
  <c r="B141" i="11"/>
  <c r="M10" i="11"/>
  <c r="J10" i="11"/>
  <c r="S10" i="11"/>
  <c r="R10" i="11"/>
  <c r="Q10" i="11"/>
  <c r="P10" i="11"/>
  <c r="O10" i="11"/>
  <c r="N10" i="11"/>
  <c r="S34" i="11"/>
  <c r="Q34" i="11"/>
  <c r="P34" i="11"/>
  <c r="O34" i="11"/>
  <c r="N34" i="11"/>
  <c r="J34" i="11"/>
  <c r="R34" i="11"/>
  <c r="M34" i="11"/>
  <c r="S44" i="11"/>
  <c r="R44" i="11"/>
  <c r="Q44" i="11"/>
  <c r="P44" i="11"/>
  <c r="O44" i="11"/>
  <c r="N44" i="11"/>
  <c r="M44" i="11"/>
  <c r="J44" i="11"/>
  <c r="P70" i="11"/>
  <c r="N70" i="11"/>
  <c r="M70" i="11"/>
  <c r="S70" i="11"/>
  <c r="R70" i="11"/>
  <c r="Q70" i="11"/>
  <c r="O70" i="11"/>
  <c r="J70" i="11"/>
  <c r="B8" i="3"/>
  <c r="D7" i="3"/>
  <c r="B83" i="11"/>
  <c r="N4" i="13"/>
  <c r="O3" i="13"/>
  <c r="S63" i="11"/>
  <c r="R63" i="11"/>
  <c r="Q63" i="11"/>
  <c r="P63" i="11"/>
  <c r="N63" i="11"/>
  <c r="O63" i="11"/>
  <c r="M63" i="11"/>
  <c r="J63" i="11"/>
  <c r="P19" i="11"/>
  <c r="N19" i="11"/>
  <c r="M19" i="11"/>
  <c r="Q19" i="11"/>
  <c r="O19" i="11"/>
  <c r="J19" i="11"/>
  <c r="S19" i="11"/>
  <c r="R19" i="11"/>
  <c r="B96" i="11"/>
  <c r="S43" i="11"/>
  <c r="R43" i="11"/>
  <c r="Q43" i="11"/>
  <c r="P43" i="11"/>
  <c r="M43" i="11"/>
  <c r="O43" i="11"/>
  <c r="N43" i="11"/>
  <c r="J43" i="11"/>
  <c r="S68" i="11"/>
  <c r="R68" i="11"/>
  <c r="Q68" i="11"/>
  <c r="O68" i="11"/>
  <c r="J68" i="11"/>
  <c r="P68" i="11"/>
  <c r="N68" i="11"/>
  <c r="M68" i="11"/>
  <c r="B134" i="11"/>
  <c r="S26" i="11"/>
  <c r="R26" i="11"/>
  <c r="Q26" i="11"/>
  <c r="P26" i="11"/>
  <c r="O26" i="11"/>
  <c r="N26" i="11"/>
  <c r="M26" i="11"/>
  <c r="J26" i="11"/>
  <c r="O4" i="11"/>
  <c r="N4" i="11"/>
  <c r="M4" i="11"/>
  <c r="J4" i="11"/>
  <c r="I4" i="11"/>
  <c r="S4" i="11"/>
  <c r="R4" i="11"/>
  <c r="Q4" i="11"/>
  <c r="P4" i="11"/>
  <c r="B127" i="11"/>
  <c r="R74" i="11"/>
  <c r="Q74" i="11"/>
  <c r="P74" i="11"/>
  <c r="O74" i="11"/>
  <c r="N74" i="11"/>
  <c r="M74" i="11"/>
  <c r="S74" i="11"/>
  <c r="J74" i="11"/>
  <c r="P13" i="11"/>
  <c r="M13" i="11"/>
  <c r="S13" i="11"/>
  <c r="R13" i="11"/>
  <c r="Q13" i="11"/>
  <c r="O13" i="11"/>
  <c r="N13" i="11"/>
  <c r="J13" i="11"/>
  <c r="B113" i="11"/>
  <c r="J21" i="11"/>
  <c r="S21" i="11"/>
  <c r="R21" i="11"/>
  <c r="Q21" i="11"/>
  <c r="P21" i="11"/>
  <c r="O21" i="11"/>
  <c r="N21" i="11"/>
  <c r="M21" i="11"/>
  <c r="B123" i="11"/>
  <c r="P61" i="11"/>
  <c r="O61" i="11"/>
  <c r="N61" i="11"/>
  <c r="M61" i="11"/>
  <c r="J61" i="11"/>
  <c r="S61" i="11"/>
  <c r="R61" i="11"/>
  <c r="Q61" i="11"/>
  <c r="L82" i="11"/>
  <c r="K82" i="11"/>
  <c r="Q56" i="11"/>
  <c r="P56" i="11"/>
  <c r="O56" i="11"/>
  <c r="N56" i="11"/>
  <c r="M56" i="11"/>
  <c r="J56" i="11"/>
  <c r="R56" i="11"/>
  <c r="S56" i="11"/>
  <c r="C7" i="11"/>
  <c r="D7" i="11" s="1"/>
  <c r="B85" i="11"/>
  <c r="R32" i="11"/>
  <c r="Q32" i="11"/>
  <c r="N32" i="11"/>
  <c r="P32" i="11"/>
  <c r="O32" i="11"/>
  <c r="M32" i="11"/>
  <c r="J32" i="11"/>
  <c r="S32" i="11"/>
  <c r="A142" i="11"/>
  <c r="D7" i="9"/>
  <c r="B6" i="9"/>
  <c r="O30" i="11"/>
  <c r="M30" i="11"/>
  <c r="J30" i="11"/>
  <c r="S30" i="11"/>
  <c r="R30" i="11"/>
  <c r="Q30" i="11"/>
  <c r="P30" i="11"/>
  <c r="N30" i="11"/>
  <c r="S16" i="11"/>
  <c r="R16" i="11"/>
  <c r="Q16" i="11"/>
  <c r="P16" i="11"/>
  <c r="O16" i="11"/>
  <c r="N16" i="11"/>
  <c r="M16" i="11"/>
  <c r="J16" i="11"/>
  <c r="E4" i="11"/>
  <c r="S69" i="11"/>
  <c r="Q69" i="11"/>
  <c r="P69" i="11"/>
  <c r="O69" i="11"/>
  <c r="N69" i="11"/>
  <c r="R69" i="11"/>
  <c r="M69" i="11"/>
  <c r="J69" i="11"/>
  <c r="B97" i="11"/>
  <c r="J66" i="11"/>
  <c r="S66" i="11"/>
  <c r="R66" i="11"/>
  <c r="Q66" i="11"/>
  <c r="P66" i="11"/>
  <c r="O66" i="11"/>
  <c r="N66" i="11"/>
  <c r="M66" i="11"/>
  <c r="R45" i="11"/>
  <c r="P45" i="11"/>
  <c r="O45" i="11"/>
  <c r="N45" i="11"/>
  <c r="M45" i="11"/>
  <c r="J45" i="11"/>
  <c r="S45" i="11"/>
  <c r="Q45" i="11"/>
  <c r="S11" i="11"/>
  <c r="J11" i="11"/>
  <c r="R11" i="11"/>
  <c r="Q11" i="11"/>
  <c r="P11" i="11"/>
  <c r="O11" i="11"/>
  <c r="N11" i="11"/>
  <c r="M11" i="11"/>
  <c r="B107" i="11"/>
  <c r="B139" i="11"/>
  <c r="S8" i="11"/>
  <c r="R8" i="11"/>
  <c r="Q8" i="11"/>
  <c r="P8" i="11"/>
  <c r="O8" i="11"/>
  <c r="N8" i="11"/>
  <c r="M8" i="11"/>
  <c r="J8" i="11"/>
  <c r="J15" i="11"/>
  <c r="S15" i="11"/>
  <c r="R15" i="11"/>
  <c r="Q15" i="11"/>
  <c r="P15" i="11"/>
  <c r="O15" i="11"/>
  <c r="N15" i="11"/>
  <c r="M15" i="11"/>
  <c r="S54" i="11"/>
  <c r="R54" i="11"/>
  <c r="Q54" i="11"/>
  <c r="P54" i="11"/>
  <c r="O54" i="11"/>
  <c r="N54" i="11"/>
  <c r="M54" i="11"/>
  <c r="J54" i="11"/>
  <c r="O81" i="11"/>
  <c r="M81" i="11"/>
  <c r="J81" i="11"/>
  <c r="S81" i="11"/>
  <c r="R81" i="11"/>
  <c r="Q81" i="11"/>
  <c r="P81" i="11"/>
  <c r="N81" i="11"/>
  <c r="S38" i="11"/>
  <c r="R38" i="11"/>
  <c r="Q38" i="11"/>
  <c r="P38" i="11"/>
  <c r="O38" i="11"/>
  <c r="N38" i="11"/>
  <c r="M38" i="11"/>
  <c r="J38" i="11"/>
  <c r="Q24" i="11"/>
  <c r="O24" i="11"/>
  <c r="N24" i="11"/>
  <c r="M24" i="11"/>
  <c r="P24" i="11"/>
  <c r="J24" i="11"/>
  <c r="S24" i="11"/>
  <c r="R24" i="11"/>
  <c r="S55" i="11"/>
  <c r="R55" i="11"/>
  <c r="Q55" i="11"/>
  <c r="P55" i="11"/>
  <c r="O55" i="11"/>
  <c r="N55" i="11"/>
  <c r="M55" i="11"/>
  <c r="J55" i="11"/>
  <c r="J47" i="11"/>
  <c r="R47" i="11"/>
  <c r="Q47" i="11"/>
  <c r="P47" i="11"/>
  <c r="S47" i="11"/>
  <c r="O47" i="11"/>
  <c r="N47" i="11"/>
  <c r="M47" i="11"/>
  <c r="M14" i="11"/>
  <c r="J14" i="11"/>
  <c r="S14" i="11"/>
  <c r="R14" i="11"/>
  <c r="Q14" i="11"/>
  <c r="P14" i="11"/>
  <c r="O14" i="11"/>
  <c r="N14" i="11"/>
  <c r="S78" i="11"/>
  <c r="R78" i="11"/>
  <c r="Q78" i="11"/>
  <c r="M78" i="11"/>
  <c r="P78" i="11"/>
  <c r="O78" i="11"/>
  <c r="N78" i="11"/>
  <c r="J78" i="11"/>
  <c r="S48" i="11"/>
  <c r="R48" i="11"/>
  <c r="Q48" i="11"/>
  <c r="O48" i="11"/>
  <c r="N48" i="11"/>
  <c r="M48" i="11"/>
  <c r="P48" i="11"/>
  <c r="J48" i="11"/>
  <c r="N25" i="11"/>
  <c r="J25" i="11"/>
  <c r="S25" i="11"/>
  <c r="R25" i="11"/>
  <c r="Q25" i="11"/>
  <c r="P25" i="11"/>
  <c r="O25" i="11"/>
  <c r="M25" i="11"/>
  <c r="S33" i="11"/>
  <c r="R33" i="11"/>
  <c r="Q33" i="11"/>
  <c r="O33" i="11"/>
  <c r="N33" i="11"/>
  <c r="P33" i="11"/>
  <c r="M33" i="11"/>
  <c r="J33" i="11"/>
  <c r="S28" i="11"/>
  <c r="R28" i="11"/>
  <c r="Q28" i="11"/>
  <c r="P28" i="11"/>
  <c r="M28" i="11"/>
  <c r="N28" i="11"/>
  <c r="J28" i="11"/>
  <c r="O28" i="11"/>
  <c r="L132" i="11"/>
  <c r="K132" i="11"/>
  <c r="S7" i="11"/>
  <c r="R7" i="11"/>
  <c r="Q7" i="11"/>
  <c r="P7" i="11"/>
  <c r="O7" i="11"/>
  <c r="N7" i="11"/>
  <c r="M7" i="11"/>
  <c r="J7" i="11"/>
  <c r="I7" i="11"/>
  <c r="B95" i="11"/>
  <c r="E6" i="11"/>
  <c r="J5" i="11"/>
  <c r="I5" i="11"/>
  <c r="S5" i="11"/>
  <c r="R5" i="11"/>
  <c r="Q5" i="11"/>
  <c r="P5" i="11"/>
  <c r="O5" i="11"/>
  <c r="N5" i="11"/>
  <c r="M5" i="11"/>
  <c r="J53" i="11"/>
  <c r="S53" i="11"/>
  <c r="R53" i="11"/>
  <c r="Q53" i="11"/>
  <c r="P53" i="11"/>
  <c r="O53" i="11"/>
  <c r="N53" i="11"/>
  <c r="M53" i="11"/>
  <c r="B114" i="11"/>
  <c r="B137" i="11"/>
  <c r="M71" i="11"/>
  <c r="J71" i="11"/>
  <c r="S71" i="11"/>
  <c r="R71" i="11"/>
  <c r="Q71" i="11"/>
  <c r="P71" i="11"/>
  <c r="O71" i="11"/>
  <c r="N71" i="11"/>
  <c r="S62" i="11"/>
  <c r="Q62" i="11"/>
  <c r="R62" i="11"/>
  <c r="P62" i="11"/>
  <c r="O62" i="11"/>
  <c r="N62" i="11"/>
  <c r="M62" i="11"/>
  <c r="J62" i="11"/>
  <c r="S42" i="11"/>
  <c r="P42" i="11"/>
  <c r="R42" i="11"/>
  <c r="Q42" i="11"/>
  <c r="O42" i="11"/>
  <c r="N42" i="11"/>
  <c r="M42" i="11"/>
  <c r="J42" i="11"/>
  <c r="Q59" i="11"/>
  <c r="N59" i="11"/>
  <c r="S59" i="11"/>
  <c r="R59" i="11"/>
  <c r="P59" i="11"/>
  <c r="O59" i="11"/>
  <c r="M59" i="11"/>
  <c r="J59" i="11"/>
  <c r="J72" i="11"/>
  <c r="S72" i="11"/>
  <c r="M72" i="11"/>
  <c r="R72" i="11"/>
  <c r="Q72" i="11"/>
  <c r="P72" i="11"/>
  <c r="O72" i="11"/>
  <c r="N72" i="11"/>
  <c r="Q75" i="11"/>
  <c r="O75" i="11"/>
  <c r="N75" i="11"/>
  <c r="M75" i="11"/>
  <c r="J75" i="11"/>
  <c r="R75" i="11"/>
  <c r="P75" i="11"/>
  <c r="S75" i="11"/>
  <c r="N57" i="11"/>
  <c r="M57" i="11"/>
  <c r="J57" i="11"/>
  <c r="S57" i="11"/>
  <c r="R57" i="11"/>
  <c r="Q57" i="11"/>
  <c r="P57" i="11"/>
  <c r="O57" i="11"/>
  <c r="B106" i="11"/>
  <c r="S73" i="11"/>
  <c r="R73" i="11"/>
  <c r="Q73" i="11"/>
  <c r="P73" i="11"/>
  <c r="O73" i="11"/>
  <c r="N73" i="11"/>
  <c r="M73" i="11"/>
  <c r="J73" i="11"/>
  <c r="B101" i="11"/>
  <c r="S50" i="11"/>
  <c r="Q50" i="11"/>
  <c r="P50" i="11"/>
  <c r="O50" i="11"/>
  <c r="N50" i="11"/>
  <c r="M50" i="11"/>
  <c r="R50" i="11"/>
  <c r="J50" i="11"/>
  <c r="R3" i="11"/>
  <c r="Q3" i="11"/>
  <c r="P3" i="11"/>
  <c r="O3" i="11"/>
  <c r="N3" i="11"/>
  <c r="M3" i="11"/>
  <c r="J3" i="11"/>
  <c r="I3" i="11"/>
  <c r="S3" i="11"/>
  <c r="R29" i="11"/>
  <c r="P29" i="11"/>
  <c r="O29" i="11"/>
  <c r="N29" i="11"/>
  <c r="M29" i="11"/>
  <c r="J29" i="11"/>
  <c r="S29" i="11"/>
  <c r="Q29" i="11"/>
  <c r="S27" i="11"/>
  <c r="P27" i="11"/>
  <c r="J27" i="11"/>
  <c r="R27" i="11"/>
  <c r="Q27" i="11"/>
  <c r="O27" i="11"/>
  <c r="N27" i="11"/>
  <c r="M27" i="11"/>
  <c r="B89" i="11"/>
  <c r="B116" i="11"/>
  <c r="B124" i="11"/>
  <c r="B103" i="11"/>
  <c r="B140" i="11"/>
  <c r="B91" i="11"/>
  <c r="B115" i="11"/>
  <c r="B108" i="11"/>
  <c r="B131" i="11"/>
  <c r="B110" i="11"/>
  <c r="B120" i="11"/>
  <c r="B125" i="11"/>
  <c r="B87" i="11"/>
  <c r="B102" i="11"/>
  <c r="B99" i="11"/>
  <c r="B117" i="11"/>
  <c r="B86" i="11"/>
  <c r="B133" i="11"/>
  <c r="B93" i="11"/>
  <c r="B100" i="11"/>
  <c r="B109" i="11"/>
  <c r="B92" i="11"/>
  <c r="B98" i="11"/>
  <c r="B105" i="11"/>
  <c r="B119" i="11"/>
  <c r="B136" i="11"/>
  <c r="B90" i="11"/>
  <c r="N76" i="11"/>
  <c r="J76" i="11"/>
  <c r="S76" i="11"/>
  <c r="R76" i="11"/>
  <c r="Q76" i="11"/>
  <c r="P76" i="11"/>
  <c r="O76" i="11"/>
  <c r="M76" i="11"/>
  <c r="M52" i="11"/>
  <c r="J52" i="11"/>
  <c r="S52" i="11"/>
  <c r="R52" i="11"/>
  <c r="Q52" i="11"/>
  <c r="P52" i="11"/>
  <c r="O52" i="11"/>
  <c r="N52" i="11"/>
  <c r="R23" i="11"/>
  <c r="Q23" i="11"/>
  <c r="P23" i="11"/>
  <c r="O23" i="11"/>
  <c r="S23" i="11"/>
  <c r="N23" i="11"/>
  <c r="M23" i="11"/>
  <c r="J23" i="11"/>
  <c r="J37" i="11"/>
  <c r="S37" i="11"/>
  <c r="R37" i="11"/>
  <c r="O37" i="11"/>
  <c r="Q37" i="11"/>
  <c r="P37" i="11"/>
  <c r="N37" i="11"/>
  <c r="M37" i="11"/>
  <c r="N41" i="11"/>
  <c r="J41" i="11"/>
  <c r="S41" i="11"/>
  <c r="R41" i="11"/>
  <c r="Q41" i="11"/>
  <c r="P41" i="11"/>
  <c r="O41" i="11"/>
  <c r="M41" i="11"/>
  <c r="B104" i="11"/>
  <c r="L84" i="11"/>
  <c r="K84" i="11"/>
  <c r="B122" i="11"/>
  <c r="E3" i="11"/>
  <c r="O46" i="11"/>
  <c r="M46" i="11"/>
  <c r="J46" i="11"/>
  <c r="S46" i="11"/>
  <c r="P46" i="11"/>
  <c r="N46" i="11"/>
  <c r="R46" i="11"/>
  <c r="Q46" i="11"/>
  <c r="C8" i="3"/>
  <c r="E8" i="3" s="1"/>
  <c r="S49" i="11"/>
  <c r="R49" i="11"/>
  <c r="Q49" i="11"/>
  <c r="P49" i="11"/>
  <c r="O49" i="11"/>
  <c r="N49" i="11"/>
  <c r="J49" i="11"/>
  <c r="M49" i="11"/>
  <c r="P9" i="11"/>
  <c r="O9" i="11"/>
  <c r="N9" i="11"/>
  <c r="M9" i="11"/>
  <c r="J9" i="11"/>
  <c r="S9" i="11"/>
  <c r="R9" i="11"/>
  <c r="Q9" i="11"/>
  <c r="P51" i="11"/>
  <c r="N51" i="11"/>
  <c r="M51" i="11"/>
  <c r="J51" i="11"/>
  <c r="S51" i="11"/>
  <c r="R51" i="11"/>
  <c r="Q51" i="11"/>
  <c r="O51" i="11"/>
  <c r="B128" i="11"/>
  <c r="B88" i="11"/>
  <c r="B130" i="11"/>
  <c r="O65" i="11"/>
  <c r="M65" i="11"/>
  <c r="J65" i="11"/>
  <c r="R65" i="11"/>
  <c r="Q65" i="11"/>
  <c r="P65" i="11"/>
  <c r="N65" i="11"/>
  <c r="S65" i="11"/>
  <c r="R67" i="11"/>
  <c r="S67" i="11"/>
  <c r="Q67" i="11"/>
  <c r="P67" i="11"/>
  <c r="O67" i="11"/>
  <c r="N67" i="11"/>
  <c r="M67" i="11"/>
  <c r="J67" i="11"/>
  <c r="E5" i="11"/>
  <c r="S22" i="11"/>
  <c r="R22" i="11"/>
  <c r="Q22" i="11"/>
  <c r="P22" i="11"/>
  <c r="O22" i="11"/>
  <c r="N22" i="11"/>
  <c r="M22" i="11"/>
  <c r="J22" i="11"/>
  <c r="P77" i="11"/>
  <c r="S77" i="11"/>
  <c r="R77" i="11"/>
  <c r="Q77" i="11"/>
  <c r="O77" i="11"/>
  <c r="N77" i="11"/>
  <c r="M77" i="11"/>
  <c r="J77" i="11"/>
  <c r="B126" i="11"/>
  <c r="B129" i="11"/>
  <c r="P35" i="11"/>
  <c r="N35" i="11"/>
  <c r="M35" i="11"/>
  <c r="S35" i="11"/>
  <c r="R35" i="11"/>
  <c r="Q35" i="11"/>
  <c r="O35" i="11"/>
  <c r="J35" i="11"/>
  <c r="M36" i="11"/>
  <c r="J36" i="11"/>
  <c r="R36" i="11"/>
  <c r="S36" i="11"/>
  <c r="Q36" i="11"/>
  <c r="P36" i="11"/>
  <c r="O36" i="11"/>
  <c r="N36" i="11"/>
  <c r="B94" i="11"/>
  <c r="B138" i="11"/>
  <c r="J58" i="11"/>
  <c r="S58" i="11"/>
  <c r="R58" i="11"/>
  <c r="Q58" i="11"/>
  <c r="P58" i="11"/>
  <c r="O58" i="11"/>
  <c r="N58" i="11"/>
  <c r="M58" i="11"/>
  <c r="N60" i="11"/>
  <c r="J60" i="11"/>
  <c r="S60" i="11"/>
  <c r="R60" i="11"/>
  <c r="Q60" i="11"/>
  <c r="P60" i="11"/>
  <c r="O60" i="11"/>
  <c r="M60" i="11"/>
  <c r="J31" i="11"/>
  <c r="S31" i="11"/>
  <c r="R31" i="11"/>
  <c r="Q31" i="11"/>
  <c r="P31" i="11"/>
  <c r="O31" i="11"/>
  <c r="N31" i="11"/>
  <c r="M31" i="11"/>
  <c r="R80" i="11"/>
  <c r="P80" i="11"/>
  <c r="O80" i="11"/>
  <c r="N80" i="11"/>
  <c r="M80" i="11"/>
  <c r="J80" i="11"/>
  <c r="S80" i="11"/>
  <c r="Q80" i="11"/>
  <c r="B118" i="11"/>
  <c r="R64" i="11"/>
  <c r="P64" i="11"/>
  <c r="O64" i="11"/>
  <c r="N64" i="11"/>
  <c r="M64" i="11"/>
  <c r="S64" i="11"/>
  <c r="Q64" i="11"/>
  <c r="J64" i="11"/>
  <c r="I6" i="11"/>
  <c r="S6" i="11"/>
  <c r="R6" i="11"/>
  <c r="Q6" i="11"/>
  <c r="P6" i="11"/>
  <c r="O6" i="11"/>
  <c r="N6" i="11"/>
  <c r="M6" i="11"/>
  <c r="J6" i="11"/>
  <c r="Q40" i="11"/>
  <c r="O40" i="11"/>
  <c r="N40" i="11"/>
  <c r="M40" i="11"/>
  <c r="J40" i="11"/>
  <c r="S40" i="11"/>
  <c r="R40" i="11"/>
  <c r="P40" i="11"/>
  <c r="B112" i="11"/>
  <c r="B135" i="11"/>
  <c r="G6" i="11"/>
  <c r="G5" i="11"/>
  <c r="G4" i="11"/>
  <c r="G3" i="11"/>
  <c r="G2" i="11"/>
  <c r="E7" i="11"/>
  <c r="S12" i="11"/>
  <c r="P12" i="11"/>
  <c r="R12" i="11"/>
  <c r="Q12" i="11"/>
  <c r="O12" i="11"/>
  <c r="N12" i="11"/>
  <c r="M12" i="11"/>
  <c r="J12" i="11"/>
  <c r="L97" i="11" l="1"/>
  <c r="K97" i="11"/>
  <c r="A187" i="11"/>
  <c r="A171" i="11"/>
  <c r="A155" i="11"/>
  <c r="A192" i="11"/>
  <c r="A197" i="11"/>
  <c r="A181" i="11"/>
  <c r="A165" i="11"/>
  <c r="A186" i="11"/>
  <c r="B189" i="11" s="1"/>
  <c r="A170" i="11"/>
  <c r="B171" i="11" s="1"/>
  <c r="A191" i="11"/>
  <c r="A175" i="11"/>
  <c r="A159" i="11"/>
  <c r="A196" i="11"/>
  <c r="A180" i="11"/>
  <c r="A164" i="11"/>
  <c r="A201" i="11"/>
  <c r="A185" i="11"/>
  <c r="A190" i="11"/>
  <c r="A174" i="11"/>
  <c r="A195" i="11"/>
  <c r="A200" i="11"/>
  <c r="A184" i="11"/>
  <c r="A189" i="11"/>
  <c r="A173" i="11"/>
  <c r="B182" i="11" s="1"/>
  <c r="A194" i="11"/>
  <c r="B197" i="11" s="1"/>
  <c r="A178" i="11"/>
  <c r="B180" i="11" s="1"/>
  <c r="A199" i="11"/>
  <c r="A183" i="11"/>
  <c r="A179" i="11"/>
  <c r="A160" i="11"/>
  <c r="A145" i="11"/>
  <c r="A150" i="11"/>
  <c r="A176" i="11"/>
  <c r="A172" i="11"/>
  <c r="A169" i="11"/>
  <c r="A161" i="11"/>
  <c r="A157" i="11"/>
  <c r="A144" i="11"/>
  <c r="B191" i="11" s="1"/>
  <c r="A149" i="11"/>
  <c r="A198" i="11"/>
  <c r="B199" i="11" s="1"/>
  <c r="A158" i="11"/>
  <c r="B160" i="11" s="1"/>
  <c r="A156" i="11"/>
  <c r="A193" i="11"/>
  <c r="A162" i="11"/>
  <c r="A143" i="11"/>
  <c r="A148" i="11"/>
  <c r="A166" i="11"/>
  <c r="A154" i="11"/>
  <c r="A188" i="11"/>
  <c r="A163" i="11"/>
  <c r="A153" i="11"/>
  <c r="A147" i="11"/>
  <c r="A177" i="11"/>
  <c r="A167" i="11"/>
  <c r="A146" i="11"/>
  <c r="A168" i="11"/>
  <c r="B168" i="11" s="1"/>
  <c r="A152" i="11"/>
  <c r="A151" i="11"/>
  <c r="A182" i="11"/>
  <c r="L112" i="11"/>
  <c r="K112" i="11"/>
  <c r="L129" i="11"/>
  <c r="K129" i="11"/>
  <c r="B145" i="11"/>
  <c r="K87" i="11"/>
  <c r="L87" i="11"/>
  <c r="L140" i="11"/>
  <c r="K140" i="11"/>
  <c r="B143" i="11"/>
  <c r="J82" i="11"/>
  <c r="Q82" i="11"/>
  <c r="S82" i="11"/>
  <c r="R82" i="11"/>
  <c r="P82" i="11"/>
  <c r="O82" i="11"/>
  <c r="N82" i="11"/>
  <c r="M82" i="11"/>
  <c r="K126" i="11"/>
  <c r="L126" i="11"/>
  <c r="L105" i="11"/>
  <c r="K105" i="11"/>
  <c r="L125" i="11"/>
  <c r="K125" i="11"/>
  <c r="L114" i="11"/>
  <c r="K114" i="11"/>
  <c r="B170" i="11"/>
  <c r="L96" i="11"/>
  <c r="K96" i="11"/>
  <c r="L98" i="11"/>
  <c r="K98" i="11"/>
  <c r="S132" i="11"/>
  <c r="R132" i="11"/>
  <c r="Q132" i="11"/>
  <c r="O132" i="11"/>
  <c r="N132" i="11"/>
  <c r="M132" i="11"/>
  <c r="P132" i="11"/>
  <c r="J132" i="11"/>
  <c r="L123" i="11"/>
  <c r="K123" i="11"/>
  <c r="L137" i="11"/>
  <c r="K137" i="11"/>
  <c r="L138" i="11"/>
  <c r="K138" i="11"/>
  <c r="L133" i="11"/>
  <c r="K133" i="11"/>
  <c r="L89" i="11"/>
  <c r="K89" i="11"/>
  <c r="K93" i="11"/>
  <c r="L93" i="11"/>
  <c r="L94" i="11"/>
  <c r="K94" i="11"/>
  <c r="B144" i="11"/>
  <c r="L104" i="11"/>
  <c r="K104" i="11"/>
  <c r="L86" i="11"/>
  <c r="K86" i="11"/>
  <c r="K120" i="11"/>
  <c r="L120" i="11"/>
  <c r="L127" i="11"/>
  <c r="K127" i="11"/>
  <c r="K110" i="11"/>
  <c r="L110" i="11"/>
  <c r="Q4" i="13"/>
  <c r="O4" i="13"/>
  <c r="P4" i="13" s="1"/>
  <c r="N5" i="13"/>
  <c r="L117" i="11"/>
  <c r="K117" i="11"/>
  <c r="L83" i="11"/>
  <c r="K83" i="11"/>
  <c r="L135" i="11"/>
  <c r="K135" i="11"/>
  <c r="S84" i="11"/>
  <c r="R84" i="11"/>
  <c r="Q84" i="11"/>
  <c r="P84" i="11"/>
  <c r="O84" i="11"/>
  <c r="M84" i="11"/>
  <c r="J84" i="11"/>
  <c r="N84" i="11"/>
  <c r="L130" i="11"/>
  <c r="K130" i="11"/>
  <c r="L92" i="11"/>
  <c r="K92" i="11"/>
  <c r="L131" i="11"/>
  <c r="K131" i="11"/>
  <c r="L88" i="11"/>
  <c r="K88" i="11"/>
  <c r="K136" i="11"/>
  <c r="L136" i="11"/>
  <c r="K99" i="11"/>
  <c r="L99" i="11"/>
  <c r="K108" i="11"/>
  <c r="L108" i="11"/>
  <c r="L103" i="11"/>
  <c r="K103" i="11"/>
  <c r="L95" i="11"/>
  <c r="K95" i="11"/>
  <c r="B149" i="11"/>
  <c r="D8" i="9"/>
  <c r="B7" i="9"/>
  <c r="L90" i="11"/>
  <c r="K90" i="11"/>
  <c r="L109" i="11"/>
  <c r="K109" i="11"/>
  <c r="L124" i="11"/>
  <c r="K124" i="11"/>
  <c r="L106" i="11"/>
  <c r="K106" i="11"/>
  <c r="L91" i="11"/>
  <c r="K91" i="11"/>
  <c r="B146" i="11"/>
  <c r="L128" i="11"/>
  <c r="K128" i="11"/>
  <c r="L100" i="11"/>
  <c r="K100" i="11"/>
  <c r="B185" i="11"/>
  <c r="B151" i="11"/>
  <c r="L85" i="11"/>
  <c r="K85" i="11"/>
  <c r="L118" i="11"/>
  <c r="K118" i="11"/>
  <c r="L107" i="11"/>
  <c r="K107" i="11"/>
  <c r="L119" i="11"/>
  <c r="K119" i="11"/>
  <c r="L122" i="11"/>
  <c r="K122" i="11"/>
  <c r="B150" i="11"/>
  <c r="L115" i="11"/>
  <c r="K115" i="11"/>
  <c r="B142" i="11"/>
  <c r="F7" i="11"/>
  <c r="L121" i="11"/>
  <c r="K121" i="11"/>
  <c r="R111" i="11"/>
  <c r="Q111" i="11"/>
  <c r="P111" i="11"/>
  <c r="O111" i="11"/>
  <c r="N111" i="11"/>
  <c r="M111" i="11"/>
  <c r="J111" i="11"/>
  <c r="S111" i="11"/>
  <c r="L102" i="11"/>
  <c r="K102" i="11"/>
  <c r="L116" i="11"/>
  <c r="K116" i="11"/>
  <c r="L101" i="11"/>
  <c r="K101" i="11"/>
  <c r="L139" i="11"/>
  <c r="K139" i="11"/>
  <c r="L113" i="11"/>
  <c r="K113" i="11"/>
  <c r="L134" i="11"/>
  <c r="K134" i="11"/>
  <c r="B9" i="3"/>
  <c r="D8" i="3"/>
  <c r="C8" i="11"/>
  <c r="L141" i="11"/>
  <c r="K141" i="11"/>
  <c r="L180" i="11" l="1"/>
  <c r="K180" i="11"/>
  <c r="K189" i="11"/>
  <c r="L189" i="11"/>
  <c r="L197" i="11"/>
  <c r="K197" i="11"/>
  <c r="L182" i="11"/>
  <c r="K182" i="11"/>
  <c r="L171" i="11"/>
  <c r="K171" i="11"/>
  <c r="L191" i="11"/>
  <c r="K191" i="11"/>
  <c r="L199" i="11"/>
  <c r="K199" i="11"/>
  <c r="K160" i="11"/>
  <c r="L160" i="11"/>
  <c r="L168" i="11"/>
  <c r="K168" i="11"/>
  <c r="L185" i="11"/>
  <c r="K185" i="11"/>
  <c r="S118" i="11"/>
  <c r="Q118" i="11"/>
  <c r="P118" i="11"/>
  <c r="O118" i="11"/>
  <c r="N118" i="11"/>
  <c r="M118" i="11"/>
  <c r="R118" i="11"/>
  <c r="J118" i="11"/>
  <c r="L146" i="11"/>
  <c r="K146" i="11"/>
  <c r="N109" i="11"/>
  <c r="J109" i="11"/>
  <c r="S109" i="11"/>
  <c r="R109" i="11"/>
  <c r="Q109" i="11"/>
  <c r="M109" i="11"/>
  <c r="P109" i="11"/>
  <c r="O109" i="11"/>
  <c r="M103" i="11"/>
  <c r="J103" i="11"/>
  <c r="S103" i="11"/>
  <c r="R103" i="11"/>
  <c r="Q103" i="11"/>
  <c r="P103" i="11"/>
  <c r="O103" i="11"/>
  <c r="N103" i="11"/>
  <c r="B178" i="11"/>
  <c r="P86" i="11"/>
  <c r="N86" i="11"/>
  <c r="M86" i="11"/>
  <c r="J86" i="11"/>
  <c r="O86" i="11"/>
  <c r="S86" i="11"/>
  <c r="R86" i="11"/>
  <c r="Q86" i="11"/>
  <c r="J93" i="11"/>
  <c r="S93" i="11"/>
  <c r="R93" i="11"/>
  <c r="Q93" i="11"/>
  <c r="P93" i="11"/>
  <c r="O93" i="11"/>
  <c r="N93" i="11"/>
  <c r="M93" i="11"/>
  <c r="S133" i="11"/>
  <c r="R133" i="11"/>
  <c r="Q133" i="11"/>
  <c r="P133" i="11"/>
  <c r="O133" i="11"/>
  <c r="N133" i="11"/>
  <c r="J133" i="11"/>
  <c r="M133" i="11"/>
  <c r="B153" i="11"/>
  <c r="B163" i="11"/>
  <c r="B186" i="11"/>
  <c r="B161" i="11"/>
  <c r="S90" i="11"/>
  <c r="R90" i="11"/>
  <c r="Q90" i="11"/>
  <c r="P90" i="11"/>
  <c r="O90" i="11"/>
  <c r="N90" i="11"/>
  <c r="M90" i="11"/>
  <c r="J90" i="11"/>
  <c r="Q108" i="11"/>
  <c r="O108" i="11"/>
  <c r="N108" i="11"/>
  <c r="M108" i="11"/>
  <c r="S108" i="11"/>
  <c r="R108" i="11"/>
  <c r="P108" i="11"/>
  <c r="J108" i="11"/>
  <c r="J131" i="11"/>
  <c r="R131" i="11"/>
  <c r="Q131" i="11"/>
  <c r="P131" i="11"/>
  <c r="S131" i="11"/>
  <c r="O131" i="11"/>
  <c r="N131" i="11"/>
  <c r="M131" i="11"/>
  <c r="R123" i="11"/>
  <c r="Q123" i="11"/>
  <c r="P123" i="11"/>
  <c r="O123" i="11"/>
  <c r="N123" i="11"/>
  <c r="S123" i="11"/>
  <c r="M123" i="11"/>
  <c r="J123" i="11"/>
  <c r="B201" i="11"/>
  <c r="M87" i="11"/>
  <c r="J87" i="11"/>
  <c r="S87" i="11"/>
  <c r="R87" i="11"/>
  <c r="Q87" i="11"/>
  <c r="P87" i="11"/>
  <c r="O87" i="11"/>
  <c r="N87" i="11"/>
  <c r="B159" i="11"/>
  <c r="Q91" i="11"/>
  <c r="P91" i="11"/>
  <c r="O91" i="11"/>
  <c r="N91" i="11"/>
  <c r="M91" i="11"/>
  <c r="J91" i="11"/>
  <c r="S91" i="11"/>
  <c r="R91" i="11"/>
  <c r="Q106" i="11"/>
  <c r="S106" i="11"/>
  <c r="R106" i="11"/>
  <c r="P106" i="11"/>
  <c r="O106" i="11"/>
  <c r="N106" i="11"/>
  <c r="M106" i="11"/>
  <c r="J106" i="11"/>
  <c r="B169" i="11"/>
  <c r="L145" i="11"/>
  <c r="K145" i="11"/>
  <c r="B187" i="11"/>
  <c r="O110" i="11"/>
  <c r="N110" i="11"/>
  <c r="M110" i="11"/>
  <c r="J110" i="11"/>
  <c r="S110" i="11"/>
  <c r="R110" i="11"/>
  <c r="Q110" i="11"/>
  <c r="P110" i="11"/>
  <c r="S127" i="11"/>
  <c r="R127" i="11"/>
  <c r="P127" i="11"/>
  <c r="Q127" i="11"/>
  <c r="O127" i="11"/>
  <c r="N127" i="11"/>
  <c r="M127" i="11"/>
  <c r="J127" i="11"/>
  <c r="B173" i="11"/>
  <c r="K142" i="11"/>
  <c r="L142" i="11"/>
  <c r="J88" i="11"/>
  <c r="S88" i="11"/>
  <c r="R88" i="11"/>
  <c r="Q88" i="11"/>
  <c r="P88" i="11"/>
  <c r="O88" i="11"/>
  <c r="N88" i="11"/>
  <c r="M88" i="11"/>
  <c r="S138" i="11"/>
  <c r="R138" i="11"/>
  <c r="Q138" i="11"/>
  <c r="P138" i="11"/>
  <c r="O138" i="11"/>
  <c r="M138" i="11"/>
  <c r="N138" i="11"/>
  <c r="J138" i="11"/>
  <c r="O114" i="11"/>
  <c r="M114" i="11"/>
  <c r="S114" i="11"/>
  <c r="R114" i="11"/>
  <c r="Q114" i="11"/>
  <c r="P114" i="11"/>
  <c r="N114" i="11"/>
  <c r="J114" i="11"/>
  <c r="L143" i="11"/>
  <c r="K143" i="11"/>
  <c r="R129" i="11"/>
  <c r="P129" i="11"/>
  <c r="O129" i="11"/>
  <c r="N129" i="11"/>
  <c r="M129" i="11"/>
  <c r="J129" i="11"/>
  <c r="S129" i="11"/>
  <c r="Q129" i="11"/>
  <c r="B192" i="11"/>
  <c r="S83" i="11"/>
  <c r="R83" i="11"/>
  <c r="N83" i="11"/>
  <c r="Q83" i="11"/>
  <c r="P83" i="11"/>
  <c r="O83" i="11"/>
  <c r="M83" i="11"/>
  <c r="J83" i="11"/>
  <c r="N141" i="11"/>
  <c r="M141" i="11"/>
  <c r="J141" i="11"/>
  <c r="S141" i="11"/>
  <c r="R141" i="11"/>
  <c r="O141" i="11"/>
  <c r="Q141" i="11"/>
  <c r="P141" i="11"/>
  <c r="R139" i="11"/>
  <c r="Q139" i="11"/>
  <c r="P139" i="11"/>
  <c r="O139" i="11"/>
  <c r="N139" i="11"/>
  <c r="M139" i="11"/>
  <c r="J139" i="11"/>
  <c r="S139" i="11"/>
  <c r="S100" i="11"/>
  <c r="R100" i="11"/>
  <c r="Q100" i="11"/>
  <c r="P100" i="11"/>
  <c r="O100" i="11"/>
  <c r="N100" i="11"/>
  <c r="M100" i="11"/>
  <c r="J100" i="11"/>
  <c r="N92" i="11"/>
  <c r="M92" i="11"/>
  <c r="J92" i="11"/>
  <c r="S92" i="11"/>
  <c r="R92" i="11"/>
  <c r="Q92" i="11"/>
  <c r="P92" i="11"/>
  <c r="O92" i="11"/>
  <c r="J98" i="11"/>
  <c r="S98" i="11"/>
  <c r="R98" i="11"/>
  <c r="Q98" i="11"/>
  <c r="P98" i="11"/>
  <c r="O98" i="11"/>
  <c r="N98" i="11"/>
  <c r="M98" i="11"/>
  <c r="B166" i="11"/>
  <c r="B194" i="11"/>
  <c r="B198" i="11"/>
  <c r="J104" i="11"/>
  <c r="S104" i="11"/>
  <c r="R104" i="11"/>
  <c r="Q104" i="11"/>
  <c r="P104" i="11"/>
  <c r="O104" i="11"/>
  <c r="N104" i="11"/>
  <c r="M104" i="11"/>
  <c r="S126" i="11"/>
  <c r="Q126" i="11"/>
  <c r="P126" i="11"/>
  <c r="O126" i="11"/>
  <c r="N126" i="11"/>
  <c r="M126" i="11"/>
  <c r="J126" i="11"/>
  <c r="R126" i="11"/>
  <c r="B193" i="11"/>
  <c r="B10" i="3"/>
  <c r="D9" i="3"/>
  <c r="C9" i="11"/>
  <c r="C9" i="3"/>
  <c r="E9" i="3" s="1"/>
  <c r="C10" i="3"/>
  <c r="E10" i="3" s="1"/>
  <c r="B175" i="11"/>
  <c r="J121" i="11"/>
  <c r="R121" i="11"/>
  <c r="S121" i="11"/>
  <c r="Q121" i="11"/>
  <c r="P121" i="11"/>
  <c r="O121" i="11"/>
  <c r="N121" i="11"/>
  <c r="M121" i="11"/>
  <c r="P119" i="11"/>
  <c r="N119" i="11"/>
  <c r="M119" i="11"/>
  <c r="J119" i="11"/>
  <c r="S119" i="11"/>
  <c r="R119" i="11"/>
  <c r="Q119" i="11"/>
  <c r="O119" i="11"/>
  <c r="L144" i="11"/>
  <c r="K144" i="11"/>
  <c r="S112" i="11"/>
  <c r="R112" i="11"/>
  <c r="Q112" i="11"/>
  <c r="O112" i="11"/>
  <c r="P112" i="11"/>
  <c r="N112" i="11"/>
  <c r="M112" i="11"/>
  <c r="J112" i="11"/>
  <c r="G7" i="11"/>
  <c r="S89" i="11"/>
  <c r="R89" i="11"/>
  <c r="Q89" i="11"/>
  <c r="P89" i="11"/>
  <c r="O89" i="11"/>
  <c r="N89" i="11"/>
  <c r="M89" i="11"/>
  <c r="J89" i="11"/>
  <c r="B176" i="11"/>
  <c r="Q124" i="11"/>
  <c r="O124" i="11"/>
  <c r="N124" i="11"/>
  <c r="M124" i="11"/>
  <c r="S124" i="11"/>
  <c r="R124" i="11"/>
  <c r="P124" i="11"/>
  <c r="J124" i="11"/>
  <c r="S95" i="11"/>
  <c r="R95" i="11"/>
  <c r="Q95" i="11"/>
  <c r="P95" i="11"/>
  <c r="O95" i="11"/>
  <c r="N95" i="11"/>
  <c r="M95" i="11"/>
  <c r="J95" i="11"/>
  <c r="S99" i="11"/>
  <c r="R99" i="11"/>
  <c r="Q99" i="11"/>
  <c r="P99" i="11"/>
  <c r="O99" i="11"/>
  <c r="N99" i="11"/>
  <c r="M99" i="11"/>
  <c r="J99" i="11"/>
  <c r="B196" i="11"/>
  <c r="O5" i="13"/>
  <c r="N6" i="13"/>
  <c r="B156" i="11"/>
  <c r="B152" i="11"/>
  <c r="B167" i="11"/>
  <c r="S105" i="11"/>
  <c r="R105" i="11"/>
  <c r="Q105" i="11"/>
  <c r="P105" i="11"/>
  <c r="O105" i="11"/>
  <c r="N105" i="11"/>
  <c r="M105" i="11"/>
  <c r="J105" i="11"/>
  <c r="P102" i="11"/>
  <c r="O102" i="11"/>
  <c r="N102" i="11"/>
  <c r="M102" i="11"/>
  <c r="J102" i="11"/>
  <c r="S102" i="11"/>
  <c r="R102" i="11"/>
  <c r="Q102" i="11"/>
  <c r="B158" i="11"/>
  <c r="S101" i="11"/>
  <c r="R101" i="11"/>
  <c r="Q101" i="11"/>
  <c r="P101" i="11"/>
  <c r="O101" i="11"/>
  <c r="N101" i="11"/>
  <c r="M101" i="11"/>
  <c r="J101" i="11"/>
  <c r="J115" i="11"/>
  <c r="N115" i="11"/>
  <c r="M115" i="11"/>
  <c r="S115" i="11"/>
  <c r="R115" i="11"/>
  <c r="P115" i="11"/>
  <c r="O115" i="11"/>
  <c r="Q115" i="11"/>
  <c r="S85" i="11"/>
  <c r="Q85" i="11"/>
  <c r="P85" i="11"/>
  <c r="O85" i="11"/>
  <c r="N85" i="11"/>
  <c r="M85" i="11"/>
  <c r="J85" i="11"/>
  <c r="R85" i="11"/>
  <c r="B174" i="11"/>
  <c r="B172" i="11"/>
  <c r="P135" i="11"/>
  <c r="N135" i="11"/>
  <c r="M135" i="11"/>
  <c r="J135" i="11"/>
  <c r="O135" i="11"/>
  <c r="S135" i="11"/>
  <c r="R135" i="11"/>
  <c r="Q135" i="11"/>
  <c r="B179" i="11"/>
  <c r="P6" i="13"/>
  <c r="P5" i="13"/>
  <c r="B183" i="11"/>
  <c r="O97" i="11"/>
  <c r="N97" i="11"/>
  <c r="M97" i="11"/>
  <c r="J97" i="11"/>
  <c r="S97" i="11"/>
  <c r="R97" i="11"/>
  <c r="Q97" i="11"/>
  <c r="P97" i="11"/>
  <c r="L170" i="11"/>
  <c r="K170" i="11"/>
  <c r="S134" i="11"/>
  <c r="Q134" i="11"/>
  <c r="P134" i="11"/>
  <c r="O134" i="11"/>
  <c r="N134" i="11"/>
  <c r="M134" i="11"/>
  <c r="R134" i="11"/>
  <c r="J134" i="11"/>
  <c r="R107" i="11"/>
  <c r="Q107" i="11"/>
  <c r="N107" i="11"/>
  <c r="S107" i="11"/>
  <c r="P107" i="11"/>
  <c r="O107" i="11"/>
  <c r="M107" i="11"/>
  <c r="J107" i="11"/>
  <c r="O130" i="11"/>
  <c r="M130" i="11"/>
  <c r="J130" i="11"/>
  <c r="S130" i="11"/>
  <c r="R130" i="11"/>
  <c r="Q130" i="11"/>
  <c r="P130" i="11"/>
  <c r="N130" i="11"/>
  <c r="Q6" i="13"/>
  <c r="Q5" i="13"/>
  <c r="Q140" i="11"/>
  <c r="P140" i="11"/>
  <c r="O140" i="11"/>
  <c r="N140" i="11"/>
  <c r="M140" i="11"/>
  <c r="J140" i="11"/>
  <c r="S140" i="11"/>
  <c r="R140" i="11"/>
  <c r="S122" i="11"/>
  <c r="R122" i="11"/>
  <c r="Q122" i="11"/>
  <c r="O122" i="11"/>
  <c r="J122" i="11"/>
  <c r="P122" i="11"/>
  <c r="N122" i="11"/>
  <c r="M122" i="11"/>
  <c r="B184" i="11"/>
  <c r="L150" i="11"/>
  <c r="K150" i="11"/>
  <c r="A202" i="11"/>
  <c r="B8" i="9"/>
  <c r="D9" i="9"/>
  <c r="M120" i="11"/>
  <c r="J120" i="11"/>
  <c r="R120" i="11"/>
  <c r="Q120" i="11"/>
  <c r="P120" i="11"/>
  <c r="O120" i="11"/>
  <c r="N120" i="11"/>
  <c r="S120" i="11"/>
  <c r="S94" i="11"/>
  <c r="R94" i="11"/>
  <c r="Q94" i="11"/>
  <c r="P94" i="11"/>
  <c r="O94" i="11"/>
  <c r="N94" i="11"/>
  <c r="M94" i="11"/>
  <c r="J94" i="11"/>
  <c r="N125" i="11"/>
  <c r="J125" i="11"/>
  <c r="S125" i="11"/>
  <c r="R125" i="11"/>
  <c r="Q125" i="11"/>
  <c r="P125" i="11"/>
  <c r="O125" i="11"/>
  <c r="M125" i="11"/>
  <c r="B157" i="11"/>
  <c r="B188" i="11"/>
  <c r="B147" i="11"/>
  <c r="B165" i="11"/>
  <c r="B195" i="11"/>
  <c r="B164" i="11"/>
  <c r="B177" i="11"/>
  <c r="B162" i="11"/>
  <c r="B181" i="11"/>
  <c r="B190" i="11"/>
  <c r="B155" i="11"/>
  <c r="D8" i="11"/>
  <c r="I8" i="11"/>
  <c r="S128" i="11"/>
  <c r="R128" i="11"/>
  <c r="Q128" i="11"/>
  <c r="P128" i="11"/>
  <c r="O128" i="11"/>
  <c r="M128" i="11"/>
  <c r="N128" i="11"/>
  <c r="J128" i="11"/>
  <c r="B200" i="11"/>
  <c r="M136" i="11"/>
  <c r="J136" i="11"/>
  <c r="S136" i="11"/>
  <c r="R136" i="11"/>
  <c r="Q136" i="11"/>
  <c r="P136" i="11"/>
  <c r="O136" i="11"/>
  <c r="N136" i="11"/>
  <c r="S117" i="11"/>
  <c r="R117" i="11"/>
  <c r="Q117" i="11"/>
  <c r="P117" i="11"/>
  <c r="O117" i="11"/>
  <c r="N117" i="11"/>
  <c r="M117" i="11"/>
  <c r="J117" i="11"/>
  <c r="B148" i="11"/>
  <c r="J137" i="11"/>
  <c r="S137" i="11"/>
  <c r="R137" i="11"/>
  <c r="P137" i="11"/>
  <c r="O137" i="11"/>
  <c r="N137" i="11"/>
  <c r="Q137" i="11"/>
  <c r="M137" i="11"/>
  <c r="R96" i="11"/>
  <c r="Q96" i="11"/>
  <c r="P96" i="11"/>
  <c r="O96" i="11"/>
  <c r="N96" i="11"/>
  <c r="M96" i="11"/>
  <c r="J96" i="11"/>
  <c r="S96" i="11"/>
  <c r="B154" i="11"/>
  <c r="R113" i="11"/>
  <c r="P113" i="11"/>
  <c r="O113" i="11"/>
  <c r="N113" i="11"/>
  <c r="S113" i="11"/>
  <c r="Q113" i="11"/>
  <c r="M113" i="11"/>
  <c r="J113" i="11"/>
  <c r="S116" i="11"/>
  <c r="P116" i="11"/>
  <c r="O116" i="11"/>
  <c r="N116" i="11"/>
  <c r="M116" i="11"/>
  <c r="J116" i="11"/>
  <c r="R116" i="11"/>
  <c r="Q116" i="11"/>
  <c r="L151" i="11"/>
  <c r="K151" i="11"/>
  <c r="L149" i="11"/>
  <c r="K149" i="11"/>
  <c r="K195" i="11" l="1"/>
  <c r="L195" i="11"/>
  <c r="J142" i="11"/>
  <c r="S142" i="11"/>
  <c r="R142" i="11"/>
  <c r="Q142" i="11"/>
  <c r="P142" i="11"/>
  <c r="O142" i="11"/>
  <c r="N142" i="11"/>
  <c r="M142" i="11"/>
  <c r="R160" i="11"/>
  <c r="P160" i="11"/>
  <c r="O160" i="11"/>
  <c r="N160" i="11"/>
  <c r="M160" i="11"/>
  <c r="S160" i="11"/>
  <c r="Q160" i="11"/>
  <c r="J160" i="11"/>
  <c r="P182" i="11"/>
  <c r="N182" i="11"/>
  <c r="M182" i="11"/>
  <c r="J182" i="11"/>
  <c r="S182" i="11"/>
  <c r="R182" i="11"/>
  <c r="Q182" i="11"/>
  <c r="O182" i="11"/>
  <c r="D9" i="11"/>
  <c r="F9" i="11" s="1"/>
  <c r="I9" i="11"/>
  <c r="K173" i="11"/>
  <c r="L173" i="11"/>
  <c r="S197" i="11"/>
  <c r="R197" i="11"/>
  <c r="Q197" i="11"/>
  <c r="P197" i="11"/>
  <c r="O197" i="11"/>
  <c r="N197" i="11"/>
  <c r="M197" i="11"/>
  <c r="J197" i="11"/>
  <c r="L165" i="11"/>
  <c r="K165" i="11"/>
  <c r="L162" i="11"/>
  <c r="K162" i="11"/>
  <c r="L192" i="11"/>
  <c r="K192" i="11"/>
  <c r="L161" i="11"/>
  <c r="K161" i="11"/>
  <c r="M199" i="11"/>
  <c r="J199" i="11"/>
  <c r="S199" i="11"/>
  <c r="R199" i="11"/>
  <c r="Q199" i="11"/>
  <c r="N199" i="11"/>
  <c r="P199" i="11"/>
  <c r="O199" i="11"/>
  <c r="K184" i="11"/>
  <c r="L184" i="11"/>
  <c r="D10" i="3"/>
  <c r="B11" i="3"/>
  <c r="C10" i="11"/>
  <c r="K186" i="11"/>
  <c r="L186" i="11"/>
  <c r="L178" i="11"/>
  <c r="K178" i="11"/>
  <c r="L159" i="11"/>
  <c r="K159" i="11"/>
  <c r="L158" i="11"/>
  <c r="K158" i="11"/>
  <c r="L193" i="11"/>
  <c r="K193" i="11"/>
  <c r="L163" i="11"/>
  <c r="K163" i="11"/>
  <c r="L187" i="11"/>
  <c r="K187" i="11"/>
  <c r="S185" i="11"/>
  <c r="R185" i="11"/>
  <c r="Q185" i="11"/>
  <c r="P185" i="11"/>
  <c r="N185" i="11"/>
  <c r="M185" i="11"/>
  <c r="O185" i="11"/>
  <c r="J185" i="11"/>
  <c r="S191" i="11"/>
  <c r="R191" i="11"/>
  <c r="Q191" i="11"/>
  <c r="P191" i="11"/>
  <c r="O191" i="11"/>
  <c r="N191" i="11"/>
  <c r="M191" i="11"/>
  <c r="J191" i="11"/>
  <c r="L153" i="11"/>
  <c r="K153" i="11"/>
  <c r="L147" i="11"/>
  <c r="K147" i="11"/>
  <c r="L172" i="11"/>
  <c r="K172" i="11"/>
  <c r="K167" i="11"/>
  <c r="L167" i="11"/>
  <c r="S144" i="11"/>
  <c r="R144" i="11"/>
  <c r="Q144" i="11"/>
  <c r="P144" i="11"/>
  <c r="O144" i="11"/>
  <c r="N144" i="11"/>
  <c r="M144" i="11"/>
  <c r="J144" i="11"/>
  <c r="R145" i="11"/>
  <c r="Q145" i="11"/>
  <c r="P145" i="11"/>
  <c r="O145" i="11"/>
  <c r="N145" i="11"/>
  <c r="M145" i="11"/>
  <c r="J145" i="11"/>
  <c r="S145" i="11"/>
  <c r="J189" i="11"/>
  <c r="S189" i="11"/>
  <c r="R189" i="11"/>
  <c r="Q189" i="11"/>
  <c r="P189" i="11"/>
  <c r="O189" i="11"/>
  <c r="N189" i="11"/>
  <c r="M189" i="11"/>
  <c r="L188" i="11"/>
  <c r="K188" i="11"/>
  <c r="B9" i="9"/>
  <c r="D10" i="9"/>
  <c r="L174" i="11"/>
  <c r="K174" i="11"/>
  <c r="L152" i="11"/>
  <c r="K152" i="11"/>
  <c r="L198" i="11"/>
  <c r="K198" i="11"/>
  <c r="O146" i="11"/>
  <c r="N146" i="11"/>
  <c r="M146" i="11"/>
  <c r="J146" i="11"/>
  <c r="S146" i="11"/>
  <c r="R146" i="11"/>
  <c r="Q146" i="11"/>
  <c r="P146" i="11"/>
  <c r="S143" i="11"/>
  <c r="R143" i="11"/>
  <c r="Q143" i="11"/>
  <c r="P143" i="11"/>
  <c r="O143" i="11"/>
  <c r="N143" i="11"/>
  <c r="M143" i="11"/>
  <c r="J143" i="11"/>
  <c r="L148" i="11"/>
  <c r="K148" i="11"/>
  <c r="L177" i="11"/>
  <c r="K177" i="11"/>
  <c r="K157" i="11"/>
  <c r="L157" i="11"/>
  <c r="K183" i="11"/>
  <c r="L183" i="11"/>
  <c r="L176" i="11"/>
  <c r="K176" i="11"/>
  <c r="L194" i="11"/>
  <c r="K194" i="11"/>
  <c r="L155" i="11"/>
  <c r="K155" i="11"/>
  <c r="A239" i="11"/>
  <c r="A256" i="11"/>
  <c r="A244" i="11"/>
  <c r="A228" i="11"/>
  <c r="B228" i="11" s="1"/>
  <c r="A212" i="11"/>
  <c r="A249" i="11"/>
  <c r="A233" i="11"/>
  <c r="A217" i="11"/>
  <c r="A255" i="11"/>
  <c r="A238" i="11"/>
  <c r="A222" i="11"/>
  <c r="A243" i="11"/>
  <c r="A227" i="11"/>
  <c r="A211" i="11"/>
  <c r="A254" i="11"/>
  <c r="A248" i="11"/>
  <c r="A232" i="11"/>
  <c r="A216" i="11"/>
  <c r="A237" i="11"/>
  <c r="A221" i="11"/>
  <c r="B221" i="11" s="1"/>
  <c r="A253" i="11"/>
  <c r="A242" i="11"/>
  <c r="A226" i="11"/>
  <c r="A261" i="11"/>
  <c r="A247" i="11"/>
  <c r="A231" i="11"/>
  <c r="A215" i="11"/>
  <c r="A252" i="11"/>
  <c r="A236" i="11"/>
  <c r="A260" i="11"/>
  <c r="A241" i="11"/>
  <c r="A246" i="11"/>
  <c r="A230" i="11"/>
  <c r="A214" i="11"/>
  <c r="A259" i="11"/>
  <c r="A251" i="11"/>
  <c r="B251" i="11" s="1"/>
  <c r="A235" i="11"/>
  <c r="A257" i="11"/>
  <c r="A250" i="11"/>
  <c r="A234" i="11"/>
  <c r="A218" i="11"/>
  <c r="A258" i="11"/>
  <c r="A225" i="11"/>
  <c r="A223" i="11"/>
  <c r="A203" i="11"/>
  <c r="A208" i="11"/>
  <c r="A220" i="11"/>
  <c r="A210" i="11"/>
  <c r="A229" i="11"/>
  <c r="A207" i="11"/>
  <c r="A206" i="11"/>
  <c r="B206" i="11" s="1"/>
  <c r="A224" i="11"/>
  <c r="B224" i="11" s="1"/>
  <c r="A240" i="11"/>
  <c r="A205" i="11"/>
  <c r="A219" i="11"/>
  <c r="A213" i="11"/>
  <c r="A245" i="11"/>
  <c r="A209" i="11"/>
  <c r="A204" i="11"/>
  <c r="B202" i="11"/>
  <c r="L156" i="11"/>
  <c r="K156" i="11"/>
  <c r="L166" i="11"/>
  <c r="K166" i="11"/>
  <c r="Q171" i="11"/>
  <c r="O171" i="11"/>
  <c r="N171" i="11"/>
  <c r="M171" i="11"/>
  <c r="J171" i="11"/>
  <c r="S171" i="11"/>
  <c r="R171" i="11"/>
  <c r="P171" i="11"/>
  <c r="S180" i="11"/>
  <c r="R180" i="11"/>
  <c r="Q180" i="11"/>
  <c r="P180" i="11"/>
  <c r="O180" i="11"/>
  <c r="M180" i="11"/>
  <c r="J180" i="11"/>
  <c r="N180" i="11"/>
  <c r="S149" i="11"/>
  <c r="R149" i="11"/>
  <c r="Q149" i="11"/>
  <c r="P149" i="11"/>
  <c r="O149" i="11"/>
  <c r="N149" i="11"/>
  <c r="M149" i="11"/>
  <c r="J149" i="11"/>
  <c r="F8" i="11"/>
  <c r="E8" i="11"/>
  <c r="E9" i="11"/>
  <c r="L164" i="11"/>
  <c r="K164" i="11"/>
  <c r="O6" i="13"/>
  <c r="L201" i="11"/>
  <c r="K201" i="11"/>
  <c r="L181" i="11"/>
  <c r="K181" i="11"/>
  <c r="K154" i="11"/>
  <c r="L154" i="11"/>
  <c r="L200" i="11"/>
  <c r="K200" i="11"/>
  <c r="S150" i="11"/>
  <c r="R150" i="11"/>
  <c r="Q150" i="11"/>
  <c r="P150" i="11"/>
  <c r="O150" i="11"/>
  <c r="N150" i="11"/>
  <c r="M150" i="11"/>
  <c r="J150" i="11"/>
  <c r="R170" i="11"/>
  <c r="Q170" i="11"/>
  <c r="P170" i="11"/>
  <c r="O170" i="11"/>
  <c r="M170" i="11"/>
  <c r="J170" i="11"/>
  <c r="S170" i="11"/>
  <c r="N170" i="11"/>
  <c r="L179" i="11"/>
  <c r="K179" i="11"/>
  <c r="L169" i="11"/>
  <c r="K169" i="11"/>
  <c r="J168" i="11"/>
  <c r="S168" i="11"/>
  <c r="R168" i="11"/>
  <c r="Q168" i="11"/>
  <c r="P168" i="11"/>
  <c r="O168" i="11"/>
  <c r="N168" i="11"/>
  <c r="M168" i="11"/>
  <c r="L190" i="11"/>
  <c r="K190" i="11"/>
  <c r="M151" i="11"/>
  <c r="Q151" i="11"/>
  <c r="P151" i="11"/>
  <c r="O151" i="11"/>
  <c r="N151" i="11"/>
  <c r="J151" i="11"/>
  <c r="S151" i="11"/>
  <c r="R151" i="11"/>
  <c r="L196" i="11"/>
  <c r="K196" i="11"/>
  <c r="L175" i="11"/>
  <c r="K175" i="11"/>
  <c r="S179" i="11" l="1"/>
  <c r="R179" i="11"/>
  <c r="P179" i="11"/>
  <c r="O179" i="11"/>
  <c r="N179" i="11"/>
  <c r="M179" i="11"/>
  <c r="Q179" i="11"/>
  <c r="J179" i="11"/>
  <c r="S201" i="11"/>
  <c r="R201" i="11"/>
  <c r="Q201" i="11"/>
  <c r="P201" i="11"/>
  <c r="O201" i="11"/>
  <c r="N201" i="11"/>
  <c r="M201" i="11"/>
  <c r="J201" i="11"/>
  <c r="B235" i="11"/>
  <c r="B253" i="11"/>
  <c r="B212" i="11"/>
  <c r="S148" i="11"/>
  <c r="R148" i="11"/>
  <c r="Q148" i="11"/>
  <c r="P148" i="11"/>
  <c r="O148" i="11"/>
  <c r="N148" i="11"/>
  <c r="M148" i="11"/>
  <c r="J148" i="11"/>
  <c r="A262" i="11"/>
  <c r="D11" i="9"/>
  <c r="B10" i="9"/>
  <c r="B244" i="11"/>
  <c r="B207" i="11"/>
  <c r="B214" i="11"/>
  <c r="B216" i="11"/>
  <c r="B256" i="11"/>
  <c r="M183" i="11"/>
  <c r="J183" i="11"/>
  <c r="S183" i="11"/>
  <c r="R183" i="11"/>
  <c r="Q183" i="11"/>
  <c r="P183" i="11"/>
  <c r="O183" i="11"/>
  <c r="N183" i="11"/>
  <c r="N188" i="11"/>
  <c r="J188" i="11"/>
  <c r="S188" i="11"/>
  <c r="R188" i="11"/>
  <c r="Q188" i="11"/>
  <c r="P188" i="11"/>
  <c r="O188" i="11"/>
  <c r="M188" i="11"/>
  <c r="M167" i="11"/>
  <c r="J167" i="11"/>
  <c r="S167" i="11"/>
  <c r="R167" i="11"/>
  <c r="Q167" i="11"/>
  <c r="P167" i="11"/>
  <c r="O167" i="11"/>
  <c r="N167" i="11"/>
  <c r="S159" i="11"/>
  <c r="R159" i="11"/>
  <c r="Q159" i="11"/>
  <c r="P159" i="11"/>
  <c r="N159" i="11"/>
  <c r="O159" i="11"/>
  <c r="M159" i="11"/>
  <c r="J159" i="11"/>
  <c r="L251" i="11"/>
  <c r="K251" i="11"/>
  <c r="B230" i="11"/>
  <c r="B232" i="11"/>
  <c r="B239" i="11"/>
  <c r="P198" i="11"/>
  <c r="O198" i="11"/>
  <c r="N198" i="11"/>
  <c r="M198" i="11"/>
  <c r="J198" i="11"/>
  <c r="S198" i="11"/>
  <c r="R198" i="11"/>
  <c r="Q198" i="11"/>
  <c r="Q187" i="11"/>
  <c r="O187" i="11"/>
  <c r="N187" i="11"/>
  <c r="M187" i="11"/>
  <c r="J187" i="11"/>
  <c r="S187" i="11"/>
  <c r="R187" i="11"/>
  <c r="P187" i="11"/>
  <c r="S158" i="11"/>
  <c r="Q158" i="11"/>
  <c r="J158" i="11"/>
  <c r="R158" i="11"/>
  <c r="P158" i="11"/>
  <c r="O158" i="11"/>
  <c r="N158" i="11"/>
  <c r="M158" i="11"/>
  <c r="G8" i="11"/>
  <c r="G9" i="11"/>
  <c r="N156" i="11"/>
  <c r="S156" i="11"/>
  <c r="R156" i="11"/>
  <c r="Q156" i="11"/>
  <c r="P156" i="11"/>
  <c r="O156" i="11"/>
  <c r="M156" i="11"/>
  <c r="J156" i="11"/>
  <c r="B210" i="11"/>
  <c r="B246" i="11"/>
  <c r="B248" i="11"/>
  <c r="B259" i="11"/>
  <c r="B220" i="11"/>
  <c r="B241" i="11"/>
  <c r="B254" i="11"/>
  <c r="N172" i="11"/>
  <c r="J172" i="11"/>
  <c r="S172" i="11"/>
  <c r="R172" i="11"/>
  <c r="Q172" i="11"/>
  <c r="P172" i="11"/>
  <c r="O172" i="11"/>
  <c r="M172" i="11"/>
  <c r="R192" i="11"/>
  <c r="Q192" i="11"/>
  <c r="P192" i="11"/>
  <c r="O192" i="11"/>
  <c r="N192" i="11"/>
  <c r="M192" i="11"/>
  <c r="J192" i="11"/>
  <c r="S192" i="11"/>
  <c r="L206" i="11"/>
  <c r="K206" i="11"/>
  <c r="S164" i="11"/>
  <c r="R164" i="11"/>
  <c r="Q164" i="11"/>
  <c r="O164" i="11"/>
  <c r="P164" i="11"/>
  <c r="N164" i="11"/>
  <c r="M164" i="11"/>
  <c r="J164" i="11"/>
  <c r="B208" i="11"/>
  <c r="B260" i="11"/>
  <c r="B211" i="11"/>
  <c r="S157" i="11"/>
  <c r="R157" i="11"/>
  <c r="Q157" i="11"/>
  <c r="P157" i="11"/>
  <c r="O157" i="11"/>
  <c r="N157" i="11"/>
  <c r="M157" i="11"/>
  <c r="J157" i="11"/>
  <c r="J184" i="11"/>
  <c r="S184" i="11"/>
  <c r="Q184" i="11"/>
  <c r="P184" i="11"/>
  <c r="O184" i="11"/>
  <c r="N184" i="11"/>
  <c r="R184" i="11"/>
  <c r="M184" i="11"/>
  <c r="L224" i="11"/>
  <c r="K224" i="11"/>
  <c r="B203" i="11"/>
  <c r="B240" i="11"/>
  <c r="B236" i="11"/>
  <c r="B227" i="11"/>
  <c r="Q155" i="11"/>
  <c r="S155" i="11"/>
  <c r="R155" i="11"/>
  <c r="P155" i="11"/>
  <c r="O155" i="11"/>
  <c r="N155" i="11"/>
  <c r="M155" i="11"/>
  <c r="J155" i="11"/>
  <c r="R163" i="11"/>
  <c r="Q163" i="11"/>
  <c r="P163" i="11"/>
  <c r="O163" i="11"/>
  <c r="N163" i="11"/>
  <c r="M163" i="11"/>
  <c r="J163" i="11"/>
  <c r="S163" i="11"/>
  <c r="L228" i="11"/>
  <c r="K228" i="11"/>
  <c r="J200" i="11"/>
  <c r="S200" i="11"/>
  <c r="R200" i="11"/>
  <c r="Q200" i="11"/>
  <c r="P200" i="11"/>
  <c r="O200" i="11"/>
  <c r="N200" i="11"/>
  <c r="M200" i="11"/>
  <c r="L202" i="11"/>
  <c r="K202" i="11"/>
  <c r="B223" i="11"/>
  <c r="B252" i="11"/>
  <c r="B243" i="11"/>
  <c r="J152" i="11"/>
  <c r="O152" i="11"/>
  <c r="N152" i="11"/>
  <c r="M152" i="11"/>
  <c r="S152" i="11"/>
  <c r="R152" i="11"/>
  <c r="Q152" i="11"/>
  <c r="P152" i="11"/>
  <c r="J178" i="11"/>
  <c r="S178" i="11"/>
  <c r="R178" i="11"/>
  <c r="Q178" i="11"/>
  <c r="P178" i="11"/>
  <c r="O178" i="11"/>
  <c r="N178" i="11"/>
  <c r="M178" i="11"/>
  <c r="B229" i="11"/>
  <c r="B204" i="11"/>
  <c r="B225" i="11"/>
  <c r="B215" i="11"/>
  <c r="B222" i="11"/>
  <c r="J194" i="11"/>
  <c r="S194" i="11"/>
  <c r="R194" i="11"/>
  <c r="Q194" i="11"/>
  <c r="P194" i="11"/>
  <c r="O194" i="11"/>
  <c r="N194" i="11"/>
  <c r="M194" i="11"/>
  <c r="O177" i="11"/>
  <c r="M177" i="11"/>
  <c r="J177" i="11"/>
  <c r="S177" i="11"/>
  <c r="R177" i="11"/>
  <c r="Q177" i="11"/>
  <c r="P177" i="11"/>
  <c r="N177" i="11"/>
  <c r="J147" i="11"/>
  <c r="S147" i="11"/>
  <c r="R147" i="11"/>
  <c r="Q147" i="11"/>
  <c r="P147" i="11"/>
  <c r="O147" i="11"/>
  <c r="N147" i="11"/>
  <c r="M147" i="11"/>
  <c r="D10" i="11"/>
  <c r="I10" i="11"/>
  <c r="P166" i="11"/>
  <c r="N166" i="11"/>
  <c r="M166" i="11"/>
  <c r="O166" i="11"/>
  <c r="J166" i="11"/>
  <c r="S166" i="11"/>
  <c r="R166" i="11"/>
  <c r="Q166" i="11"/>
  <c r="B209" i="11"/>
  <c r="B258" i="11"/>
  <c r="B231" i="11"/>
  <c r="B238" i="11"/>
  <c r="J162" i="11"/>
  <c r="N162" i="11"/>
  <c r="M162" i="11"/>
  <c r="S162" i="11"/>
  <c r="R162" i="11"/>
  <c r="Q162" i="11"/>
  <c r="P162" i="11"/>
  <c r="O162" i="11"/>
  <c r="J154" i="11"/>
  <c r="S154" i="11"/>
  <c r="R154" i="11"/>
  <c r="Q154" i="11"/>
  <c r="P154" i="11"/>
  <c r="O154" i="11"/>
  <c r="N154" i="11"/>
  <c r="M154" i="11"/>
  <c r="B245" i="11"/>
  <c r="B218" i="11"/>
  <c r="B247" i="11"/>
  <c r="B255" i="11"/>
  <c r="O193" i="11"/>
  <c r="N193" i="11"/>
  <c r="M193" i="11"/>
  <c r="J193" i="11"/>
  <c r="S193" i="11"/>
  <c r="R193" i="11"/>
  <c r="Q193" i="11"/>
  <c r="P193" i="11"/>
  <c r="Q173" i="11"/>
  <c r="R173" i="11"/>
  <c r="P173" i="11"/>
  <c r="O173" i="11"/>
  <c r="N173" i="11"/>
  <c r="M173" i="11"/>
  <c r="J173" i="11"/>
  <c r="S173" i="11"/>
  <c r="L221" i="11"/>
  <c r="K221" i="11"/>
  <c r="B12" i="3"/>
  <c r="D11" i="3"/>
  <c r="C11" i="11"/>
  <c r="B213" i="11"/>
  <c r="B234" i="11"/>
  <c r="B261" i="11"/>
  <c r="B217" i="11"/>
  <c r="R186" i="11"/>
  <c r="Q186" i="11"/>
  <c r="P186" i="11"/>
  <c r="O186" i="11"/>
  <c r="N186" i="11"/>
  <c r="M186" i="11"/>
  <c r="J186" i="11"/>
  <c r="S186" i="11"/>
  <c r="S165" i="11"/>
  <c r="Q165" i="11"/>
  <c r="P165" i="11"/>
  <c r="O165" i="11"/>
  <c r="N165" i="11"/>
  <c r="R165" i="11"/>
  <c r="M165" i="11"/>
  <c r="J165" i="11"/>
  <c r="B237" i="11"/>
  <c r="O161" i="11"/>
  <c r="M161" i="11"/>
  <c r="J161" i="11"/>
  <c r="S161" i="11"/>
  <c r="R161" i="11"/>
  <c r="Q161" i="11"/>
  <c r="P161" i="11"/>
  <c r="N161" i="11"/>
  <c r="S175" i="11"/>
  <c r="R175" i="11"/>
  <c r="Q175" i="11"/>
  <c r="P175" i="11"/>
  <c r="O175" i="11"/>
  <c r="N175" i="11"/>
  <c r="J175" i="11"/>
  <c r="M175" i="11"/>
  <c r="S169" i="11"/>
  <c r="R169" i="11"/>
  <c r="P169" i="11"/>
  <c r="Q169" i="11"/>
  <c r="O169" i="11"/>
  <c r="N169" i="11"/>
  <c r="M169" i="11"/>
  <c r="J169" i="11"/>
  <c r="B219" i="11"/>
  <c r="B250" i="11"/>
  <c r="B226" i="11"/>
  <c r="B233" i="11"/>
  <c r="R176" i="11"/>
  <c r="P176" i="11"/>
  <c r="O176" i="11"/>
  <c r="N176" i="11"/>
  <c r="M176" i="11"/>
  <c r="S176" i="11"/>
  <c r="Q176" i="11"/>
  <c r="J176" i="11"/>
  <c r="M153" i="11"/>
  <c r="J153" i="11"/>
  <c r="S153" i="11"/>
  <c r="R153" i="11"/>
  <c r="Q153" i="11"/>
  <c r="P153" i="11"/>
  <c r="O153" i="11"/>
  <c r="N153" i="11"/>
  <c r="S195" i="11"/>
  <c r="R195" i="11"/>
  <c r="Q195" i="11"/>
  <c r="P195" i="11"/>
  <c r="O195" i="11"/>
  <c r="N195" i="11"/>
  <c r="M195" i="11"/>
  <c r="J195" i="11"/>
  <c r="S196" i="11"/>
  <c r="R196" i="11"/>
  <c r="Q196" i="11"/>
  <c r="P196" i="11"/>
  <c r="O196" i="11"/>
  <c r="N196" i="11"/>
  <c r="M196" i="11"/>
  <c r="J196" i="11"/>
  <c r="S190" i="11"/>
  <c r="R190" i="11"/>
  <c r="Q190" i="11"/>
  <c r="P190" i="11"/>
  <c r="O190" i="11"/>
  <c r="N190" i="11"/>
  <c r="M190" i="11"/>
  <c r="J190" i="11"/>
  <c r="S181" i="11"/>
  <c r="Q181" i="11"/>
  <c r="P181" i="11"/>
  <c r="O181" i="11"/>
  <c r="N181" i="11"/>
  <c r="M181" i="11"/>
  <c r="J181" i="11"/>
  <c r="R181" i="11"/>
  <c r="B205" i="11"/>
  <c r="B257" i="11"/>
  <c r="B242" i="11"/>
  <c r="B249" i="11"/>
  <c r="S174" i="11"/>
  <c r="R174" i="11"/>
  <c r="Q174" i="11"/>
  <c r="N174" i="11"/>
  <c r="M174" i="11"/>
  <c r="P174" i="11"/>
  <c r="O174" i="11"/>
  <c r="J174" i="11"/>
  <c r="C11" i="3"/>
  <c r="E11" i="3" s="1"/>
  <c r="L219" i="11" l="1"/>
  <c r="K219" i="11"/>
  <c r="K261" i="11"/>
  <c r="L261" i="11"/>
  <c r="L245" i="11"/>
  <c r="K245" i="11"/>
  <c r="L204" i="11"/>
  <c r="K204" i="11"/>
  <c r="K210" i="11"/>
  <c r="L210" i="11"/>
  <c r="L232" i="11"/>
  <c r="K232" i="11"/>
  <c r="D12" i="9"/>
  <c r="B11" i="9"/>
  <c r="L230" i="11"/>
  <c r="K230" i="11"/>
  <c r="L249" i="11"/>
  <c r="K249" i="11"/>
  <c r="L238" i="11"/>
  <c r="K238" i="11"/>
  <c r="M224" i="11"/>
  <c r="J224" i="11"/>
  <c r="S224" i="11"/>
  <c r="O224" i="11"/>
  <c r="R224" i="11"/>
  <c r="Q224" i="11"/>
  <c r="P224" i="11"/>
  <c r="N224" i="11"/>
  <c r="M251" i="11"/>
  <c r="J251" i="11"/>
  <c r="S251" i="11"/>
  <c r="R251" i="11"/>
  <c r="Q251" i="11"/>
  <c r="N251" i="11"/>
  <c r="P251" i="11"/>
  <c r="O251" i="11"/>
  <c r="L213" i="11"/>
  <c r="K213" i="11"/>
  <c r="L242" i="11"/>
  <c r="K242" i="11"/>
  <c r="D11" i="11"/>
  <c r="F11" i="11" s="1"/>
  <c r="I11" i="11"/>
  <c r="L231" i="11"/>
  <c r="K231" i="11"/>
  <c r="L243" i="11"/>
  <c r="K243" i="11"/>
  <c r="L258" i="11"/>
  <c r="K258" i="11"/>
  <c r="K252" i="11"/>
  <c r="L252" i="11"/>
  <c r="R228" i="11"/>
  <c r="Q228" i="11"/>
  <c r="P228" i="11"/>
  <c r="O228" i="11"/>
  <c r="N228" i="11"/>
  <c r="M228" i="11"/>
  <c r="J228" i="11"/>
  <c r="S228" i="11"/>
  <c r="B13" i="3"/>
  <c r="D12" i="3"/>
  <c r="C12" i="11"/>
  <c r="C12" i="3"/>
  <c r="E12" i="3" s="1"/>
  <c r="L223" i="11"/>
  <c r="K223" i="11"/>
  <c r="F10" i="11"/>
  <c r="E10" i="11"/>
  <c r="E11" i="11"/>
  <c r="A321" i="11"/>
  <c r="A305" i="11"/>
  <c r="A289" i="11"/>
  <c r="A273" i="11"/>
  <c r="B273" i="11" s="1"/>
  <c r="A315" i="11"/>
  <c r="A299" i="11"/>
  <c r="A283" i="11"/>
  <c r="A267" i="11"/>
  <c r="A320" i="11"/>
  <c r="A304" i="11"/>
  <c r="A288" i="11"/>
  <c r="A272" i="11"/>
  <c r="A309" i="11"/>
  <c r="A293" i="11"/>
  <c r="A277" i="11"/>
  <c r="A314" i="11"/>
  <c r="A298" i="11"/>
  <c r="A282" i="11"/>
  <c r="A319" i="11"/>
  <c r="A303" i="11"/>
  <c r="B303" i="11" s="1"/>
  <c r="A287" i="11"/>
  <c r="A308" i="11"/>
  <c r="A292" i="11"/>
  <c r="A313" i="11"/>
  <c r="A297" i="11"/>
  <c r="A281" i="11"/>
  <c r="A265" i="11"/>
  <c r="A318" i="11"/>
  <c r="A302" i="11"/>
  <c r="A286" i="11"/>
  <c r="A270" i="11"/>
  <c r="A307" i="11"/>
  <c r="A291" i="11"/>
  <c r="A275" i="11"/>
  <c r="A317" i="11"/>
  <c r="A301" i="11"/>
  <c r="B301" i="11" s="1"/>
  <c r="A285" i="11"/>
  <c r="A269" i="11"/>
  <c r="A316" i="11"/>
  <c r="A300" i="11"/>
  <c r="A284" i="11"/>
  <c r="A268" i="11"/>
  <c r="A276" i="11"/>
  <c r="A312" i="11"/>
  <c r="A278" i="11"/>
  <c r="A264" i="11"/>
  <c r="A294" i="11"/>
  <c r="A271" i="11"/>
  <c r="B271" i="11" s="1"/>
  <c r="A280" i="11"/>
  <c r="A263" i="11"/>
  <c r="B263" i="11" s="1"/>
  <c r="A311" i="11"/>
  <c r="A290" i="11"/>
  <c r="B290" i="11" s="1"/>
  <c r="A296" i="11"/>
  <c r="A310" i="11"/>
  <c r="A306" i="11"/>
  <c r="A266" i="11"/>
  <c r="A279" i="11"/>
  <c r="A295" i="11"/>
  <c r="A274" i="11"/>
  <c r="B262" i="11"/>
  <c r="L209" i="11"/>
  <c r="K209" i="11"/>
  <c r="S202" i="11"/>
  <c r="R202" i="11"/>
  <c r="Q202" i="11"/>
  <c r="P202" i="11"/>
  <c r="O202" i="11"/>
  <c r="N202" i="11"/>
  <c r="M202" i="11"/>
  <c r="J202" i="11"/>
  <c r="S206" i="11"/>
  <c r="R206" i="11"/>
  <c r="Q206" i="11"/>
  <c r="P206" i="11"/>
  <c r="O206" i="11"/>
  <c r="N206" i="11"/>
  <c r="M206" i="11"/>
  <c r="J206" i="11"/>
  <c r="L234" i="11"/>
  <c r="K234" i="11"/>
  <c r="L257" i="11"/>
  <c r="K257" i="11"/>
  <c r="K205" i="11"/>
  <c r="L205" i="11"/>
  <c r="S221" i="11"/>
  <c r="R221" i="11"/>
  <c r="Q221" i="11"/>
  <c r="P221" i="11"/>
  <c r="O221" i="11"/>
  <c r="N221" i="11"/>
  <c r="M221" i="11"/>
  <c r="J221" i="11"/>
  <c r="L211" i="11"/>
  <c r="K211" i="11"/>
  <c r="L260" i="11"/>
  <c r="K260" i="11"/>
  <c r="L227" i="11"/>
  <c r="K227" i="11"/>
  <c r="L208" i="11"/>
  <c r="K208" i="11"/>
  <c r="K254" i="11"/>
  <c r="L254" i="11"/>
  <c r="L256" i="11"/>
  <c r="K256" i="11"/>
  <c r="K236" i="11"/>
  <c r="L236" i="11"/>
  <c r="K241" i="11"/>
  <c r="L241" i="11"/>
  <c r="K216" i="11"/>
  <c r="L216" i="11"/>
  <c r="L212" i="11"/>
  <c r="K212" i="11"/>
  <c r="L237" i="11"/>
  <c r="K237" i="11"/>
  <c r="K220" i="11"/>
  <c r="L220" i="11"/>
  <c r="K214" i="11"/>
  <c r="L214" i="11"/>
  <c r="L253" i="11"/>
  <c r="K253" i="11"/>
  <c r="L229" i="11"/>
  <c r="K229" i="11"/>
  <c r="L233" i="11"/>
  <c r="K233" i="11"/>
  <c r="L255" i="11"/>
  <c r="K255" i="11"/>
  <c r="L222" i="11"/>
  <c r="K222" i="11"/>
  <c r="L259" i="11"/>
  <c r="K259" i="11"/>
  <c r="L207" i="11"/>
  <c r="K207" i="11"/>
  <c r="L235" i="11"/>
  <c r="K235" i="11"/>
  <c r="L226" i="11"/>
  <c r="K226" i="11"/>
  <c r="L247" i="11"/>
  <c r="K247" i="11"/>
  <c r="L215" i="11"/>
  <c r="K215" i="11"/>
  <c r="L248" i="11"/>
  <c r="K248" i="11"/>
  <c r="L244" i="11"/>
  <c r="K244" i="11"/>
  <c r="L203" i="11"/>
  <c r="K203" i="11"/>
  <c r="L250" i="11"/>
  <c r="K250" i="11"/>
  <c r="L217" i="11"/>
  <c r="K217" i="11"/>
  <c r="L218" i="11"/>
  <c r="K218" i="11"/>
  <c r="K225" i="11"/>
  <c r="L225" i="11"/>
  <c r="L240" i="11"/>
  <c r="K240" i="11"/>
  <c r="L246" i="11"/>
  <c r="K246" i="11"/>
  <c r="L239" i="11"/>
  <c r="K239" i="11"/>
  <c r="N204" i="11" l="1"/>
  <c r="M204" i="11"/>
  <c r="J204" i="11"/>
  <c r="S204" i="11"/>
  <c r="R204" i="11"/>
  <c r="Q204" i="11"/>
  <c r="P204" i="11"/>
  <c r="O204" i="11"/>
  <c r="J241" i="11"/>
  <c r="S241" i="11"/>
  <c r="R241" i="11"/>
  <c r="Q241" i="11"/>
  <c r="P241" i="11"/>
  <c r="O241" i="11"/>
  <c r="N241" i="11"/>
  <c r="M241" i="11"/>
  <c r="P234" i="11"/>
  <c r="O234" i="11"/>
  <c r="N234" i="11"/>
  <c r="M234" i="11"/>
  <c r="J234" i="11"/>
  <c r="Q234" i="11"/>
  <c r="S234" i="11"/>
  <c r="R234" i="11"/>
  <c r="B296" i="11"/>
  <c r="B285" i="11"/>
  <c r="B287" i="11"/>
  <c r="B315" i="11"/>
  <c r="S237" i="11"/>
  <c r="R237" i="11"/>
  <c r="Q237" i="11"/>
  <c r="P237" i="11"/>
  <c r="O237" i="11"/>
  <c r="N237" i="11"/>
  <c r="M237" i="11"/>
  <c r="J237" i="11"/>
  <c r="L263" i="11"/>
  <c r="K263" i="11"/>
  <c r="B275" i="11"/>
  <c r="B282" i="11"/>
  <c r="B305" i="11"/>
  <c r="O258" i="11"/>
  <c r="P258" i="11"/>
  <c r="N258" i="11"/>
  <c r="M258" i="11"/>
  <c r="J258" i="11"/>
  <c r="Q258" i="11"/>
  <c r="S258" i="11"/>
  <c r="R258" i="11"/>
  <c r="S242" i="11"/>
  <c r="R242" i="11"/>
  <c r="Q242" i="11"/>
  <c r="P242" i="11"/>
  <c r="O242" i="11"/>
  <c r="N242" i="11"/>
  <c r="M242" i="11"/>
  <c r="J242" i="11"/>
  <c r="J230" i="11"/>
  <c r="S230" i="11"/>
  <c r="R230" i="11"/>
  <c r="Q230" i="11"/>
  <c r="P230" i="11"/>
  <c r="M230" i="11"/>
  <c r="N230" i="11"/>
  <c r="O230" i="11"/>
  <c r="S220" i="11"/>
  <c r="R220" i="11"/>
  <c r="O220" i="11"/>
  <c r="M220" i="11"/>
  <c r="J220" i="11"/>
  <c r="Q220" i="11"/>
  <c r="P220" i="11"/>
  <c r="N220" i="11"/>
  <c r="B280" i="11"/>
  <c r="B291" i="11"/>
  <c r="B298" i="11"/>
  <c r="B321" i="11"/>
  <c r="B14" i="3"/>
  <c r="D13" i="3"/>
  <c r="C13" i="11"/>
  <c r="C13" i="3"/>
  <c r="E13" i="3" s="1"/>
  <c r="L273" i="11"/>
  <c r="K273" i="11"/>
  <c r="K271" i="11"/>
  <c r="L271" i="11"/>
  <c r="B307" i="11"/>
  <c r="B314" i="11"/>
  <c r="N213" i="11"/>
  <c r="M213" i="11"/>
  <c r="J213" i="11"/>
  <c r="P213" i="11"/>
  <c r="S213" i="11"/>
  <c r="R213" i="11"/>
  <c r="Q213" i="11"/>
  <c r="O213" i="11"/>
  <c r="O245" i="11"/>
  <c r="N245" i="11"/>
  <c r="M245" i="11"/>
  <c r="J245" i="11"/>
  <c r="S245" i="11"/>
  <c r="P245" i="11"/>
  <c r="R245" i="11"/>
  <c r="Q245" i="11"/>
  <c r="O229" i="11"/>
  <c r="N229" i="11"/>
  <c r="M229" i="11"/>
  <c r="J229" i="11"/>
  <c r="S229" i="11"/>
  <c r="P229" i="11"/>
  <c r="R229" i="11"/>
  <c r="Q229" i="11"/>
  <c r="J236" i="11"/>
  <c r="S236" i="11"/>
  <c r="R236" i="11"/>
  <c r="Q236" i="11"/>
  <c r="P236" i="11"/>
  <c r="O236" i="11"/>
  <c r="N236" i="11"/>
  <c r="M236" i="11"/>
  <c r="S222" i="11"/>
  <c r="R222" i="11"/>
  <c r="Q222" i="11"/>
  <c r="P222" i="11"/>
  <c r="O222" i="11"/>
  <c r="N222" i="11"/>
  <c r="M222" i="11"/>
  <c r="J222" i="11"/>
  <c r="B294" i="11"/>
  <c r="B270" i="11"/>
  <c r="B277" i="11"/>
  <c r="S243" i="11"/>
  <c r="R243" i="11"/>
  <c r="Q243" i="11"/>
  <c r="P243" i="11"/>
  <c r="O243" i="11"/>
  <c r="N243" i="11"/>
  <c r="M243" i="11"/>
  <c r="J243" i="11"/>
  <c r="K301" i="11"/>
  <c r="L301" i="11"/>
  <c r="D12" i="11"/>
  <c r="I12" i="11"/>
  <c r="B264" i="11"/>
  <c r="B286" i="11"/>
  <c r="B293" i="11"/>
  <c r="D13" i="9"/>
  <c r="B12" i="9"/>
  <c r="B317" i="11"/>
  <c r="J225" i="11"/>
  <c r="S225" i="11"/>
  <c r="R225" i="11"/>
  <c r="P225" i="11"/>
  <c r="Q225" i="11"/>
  <c r="O225" i="11"/>
  <c r="N225" i="11"/>
  <c r="M225" i="11"/>
  <c r="J209" i="11"/>
  <c r="P209" i="11"/>
  <c r="S209" i="11"/>
  <c r="R209" i="11"/>
  <c r="Q209" i="11"/>
  <c r="O209" i="11"/>
  <c r="N209" i="11"/>
  <c r="M209" i="11"/>
  <c r="B278" i="11"/>
  <c r="B302" i="11"/>
  <c r="B309" i="11"/>
  <c r="S232" i="11"/>
  <c r="R232" i="11"/>
  <c r="Q232" i="11"/>
  <c r="P232" i="11"/>
  <c r="O232" i="11"/>
  <c r="N232" i="11"/>
  <c r="M232" i="11"/>
  <c r="J232" i="11"/>
  <c r="S215" i="11"/>
  <c r="Q215" i="11"/>
  <c r="N215" i="11"/>
  <c r="J215" i="11"/>
  <c r="R215" i="11"/>
  <c r="P215" i="11"/>
  <c r="O215" i="11"/>
  <c r="M215" i="11"/>
  <c r="Q252" i="11"/>
  <c r="J252" i="11"/>
  <c r="S252" i="11"/>
  <c r="R252" i="11"/>
  <c r="P252" i="11"/>
  <c r="O252" i="11"/>
  <c r="N252" i="11"/>
  <c r="M252" i="11"/>
  <c r="Q239" i="11"/>
  <c r="P239" i="11"/>
  <c r="O239" i="11"/>
  <c r="N239" i="11"/>
  <c r="M239" i="11"/>
  <c r="J239" i="11"/>
  <c r="R239" i="11"/>
  <c r="S239" i="11"/>
  <c r="S226" i="11"/>
  <c r="R226" i="11"/>
  <c r="Q226" i="11"/>
  <c r="P226" i="11"/>
  <c r="O226" i="11"/>
  <c r="N226" i="11"/>
  <c r="M226" i="11"/>
  <c r="J226" i="11"/>
  <c r="N253" i="11"/>
  <c r="S253" i="11"/>
  <c r="R253" i="11"/>
  <c r="Q253" i="11"/>
  <c r="P253" i="11"/>
  <c r="O253" i="11"/>
  <c r="M253" i="11"/>
  <c r="J253" i="11"/>
  <c r="J205" i="11"/>
  <c r="S205" i="11"/>
  <c r="R205" i="11"/>
  <c r="Q205" i="11"/>
  <c r="P205" i="11"/>
  <c r="O205" i="11"/>
  <c r="N205" i="11"/>
  <c r="M205" i="11"/>
  <c r="L262" i="11"/>
  <c r="K262" i="11"/>
  <c r="B312" i="11"/>
  <c r="B318" i="11"/>
  <c r="B272" i="11"/>
  <c r="L290" i="11"/>
  <c r="K290" i="11"/>
  <c r="Q203" i="11"/>
  <c r="P203" i="11"/>
  <c r="O203" i="11"/>
  <c r="N203" i="11"/>
  <c r="M203" i="11"/>
  <c r="J203" i="11"/>
  <c r="S203" i="11"/>
  <c r="R203" i="11"/>
  <c r="Q212" i="11"/>
  <c r="P212" i="11"/>
  <c r="O212" i="11"/>
  <c r="N212" i="11"/>
  <c r="M212" i="11"/>
  <c r="J212" i="11"/>
  <c r="S212" i="11"/>
  <c r="R212" i="11"/>
  <c r="S248" i="11"/>
  <c r="R248" i="11"/>
  <c r="Q248" i="11"/>
  <c r="P248" i="11"/>
  <c r="O248" i="11"/>
  <c r="N248" i="11"/>
  <c r="M248" i="11"/>
  <c r="J248" i="11"/>
  <c r="S254" i="11"/>
  <c r="R254" i="11"/>
  <c r="Q254" i="11"/>
  <c r="P254" i="11"/>
  <c r="O254" i="11"/>
  <c r="N254" i="11"/>
  <c r="M254" i="11"/>
  <c r="J254" i="11"/>
  <c r="S211" i="11"/>
  <c r="R211" i="11"/>
  <c r="Q211" i="11"/>
  <c r="P211" i="11"/>
  <c r="O211" i="11"/>
  <c r="M211" i="11"/>
  <c r="J211" i="11"/>
  <c r="N211" i="11"/>
  <c r="B274" i="11"/>
  <c r="B276" i="11"/>
  <c r="B265" i="11"/>
  <c r="B288" i="11"/>
  <c r="S238" i="11"/>
  <c r="R238" i="11"/>
  <c r="Q238" i="11"/>
  <c r="P238" i="11"/>
  <c r="O238" i="11"/>
  <c r="N238" i="11"/>
  <c r="M238" i="11"/>
  <c r="J238" i="11"/>
  <c r="K303" i="11"/>
  <c r="L303" i="11"/>
  <c r="R244" i="11"/>
  <c r="Q244" i="11"/>
  <c r="P244" i="11"/>
  <c r="O244" i="11"/>
  <c r="N244" i="11"/>
  <c r="M244" i="11"/>
  <c r="J244" i="11"/>
  <c r="S244" i="11"/>
  <c r="R217" i="11"/>
  <c r="Q217" i="11"/>
  <c r="P217" i="11"/>
  <c r="O217" i="11"/>
  <c r="N217" i="11"/>
  <c r="M217" i="11"/>
  <c r="S217" i="11"/>
  <c r="J217" i="11"/>
  <c r="S216" i="11"/>
  <c r="R216" i="11"/>
  <c r="Q216" i="11"/>
  <c r="P216" i="11"/>
  <c r="N216" i="11"/>
  <c r="O216" i="11"/>
  <c r="M216" i="11"/>
  <c r="J216" i="11"/>
  <c r="B295" i="11"/>
  <c r="B268" i="11"/>
  <c r="B281" i="11"/>
  <c r="B304" i="11"/>
  <c r="J261" i="11"/>
  <c r="S261" i="11"/>
  <c r="R261" i="11"/>
  <c r="Q261" i="11"/>
  <c r="P261" i="11"/>
  <c r="O261" i="11"/>
  <c r="N261" i="11"/>
  <c r="M261" i="11"/>
  <c r="B311" i="11"/>
  <c r="N259" i="11"/>
  <c r="M259" i="11"/>
  <c r="J259" i="11"/>
  <c r="S259" i="11"/>
  <c r="R259" i="11"/>
  <c r="O259" i="11"/>
  <c r="Q259" i="11"/>
  <c r="P259" i="11"/>
  <c r="S256" i="11"/>
  <c r="R256" i="11"/>
  <c r="Q256" i="11"/>
  <c r="P256" i="11"/>
  <c r="O256" i="11"/>
  <c r="N256" i="11"/>
  <c r="M256" i="11"/>
  <c r="J256" i="11"/>
  <c r="J214" i="11"/>
  <c r="Q214" i="11"/>
  <c r="M214" i="11"/>
  <c r="S214" i="11"/>
  <c r="R214" i="11"/>
  <c r="P214" i="11"/>
  <c r="O214" i="11"/>
  <c r="N214" i="11"/>
  <c r="R257" i="11"/>
  <c r="Q257" i="11"/>
  <c r="P257" i="11"/>
  <c r="O257" i="11"/>
  <c r="N257" i="11"/>
  <c r="M257" i="11"/>
  <c r="J257" i="11"/>
  <c r="S257" i="11"/>
  <c r="B279" i="11"/>
  <c r="B284" i="11"/>
  <c r="B297" i="11"/>
  <c r="B320" i="11"/>
  <c r="G10" i="11"/>
  <c r="G11" i="11"/>
  <c r="S227" i="11"/>
  <c r="R227" i="11"/>
  <c r="Q227" i="11"/>
  <c r="P227" i="11"/>
  <c r="O227" i="11"/>
  <c r="N227" i="11"/>
  <c r="M227" i="11"/>
  <c r="J227" i="11"/>
  <c r="S247" i="11"/>
  <c r="R247" i="11"/>
  <c r="Q247" i="11"/>
  <c r="P247" i="11"/>
  <c r="O247" i="11"/>
  <c r="N247" i="11"/>
  <c r="M247" i="11"/>
  <c r="J247" i="11"/>
  <c r="O218" i="11"/>
  <c r="N218" i="11"/>
  <c r="M218" i="11"/>
  <c r="J218" i="11"/>
  <c r="Q218" i="11"/>
  <c r="S218" i="11"/>
  <c r="R218" i="11"/>
  <c r="P218" i="11"/>
  <c r="M235" i="11"/>
  <c r="J235" i="11"/>
  <c r="S235" i="11"/>
  <c r="R235" i="11"/>
  <c r="Q235" i="11"/>
  <c r="N235" i="11"/>
  <c r="P235" i="11"/>
  <c r="O235" i="11"/>
  <c r="S255" i="11"/>
  <c r="R255" i="11"/>
  <c r="Q255" i="11"/>
  <c r="P255" i="11"/>
  <c r="O255" i="11"/>
  <c r="N255" i="11"/>
  <c r="M255" i="11"/>
  <c r="J255" i="11"/>
  <c r="B266" i="11"/>
  <c r="B300" i="11"/>
  <c r="B313" i="11"/>
  <c r="B267" i="11"/>
  <c r="S231" i="11"/>
  <c r="R231" i="11"/>
  <c r="Q231" i="11"/>
  <c r="P231" i="11"/>
  <c r="O231" i="11"/>
  <c r="N231" i="11"/>
  <c r="M231" i="11"/>
  <c r="J231" i="11"/>
  <c r="S210" i="11"/>
  <c r="R210" i="11"/>
  <c r="P210" i="11"/>
  <c r="M210" i="11"/>
  <c r="J210" i="11"/>
  <c r="Q210" i="11"/>
  <c r="O210" i="11"/>
  <c r="N210" i="11"/>
  <c r="J219" i="11"/>
  <c r="R219" i="11"/>
  <c r="N219" i="11"/>
  <c r="S219" i="11"/>
  <c r="Q219" i="11"/>
  <c r="P219" i="11"/>
  <c r="O219" i="11"/>
  <c r="M219" i="11"/>
  <c r="B319" i="11"/>
  <c r="J260" i="11"/>
  <c r="S260" i="11"/>
  <c r="R260" i="11"/>
  <c r="Q260" i="11"/>
  <c r="P260" i="11"/>
  <c r="M260" i="11"/>
  <c r="O260" i="11"/>
  <c r="N260" i="11"/>
  <c r="S207" i="11"/>
  <c r="R207" i="11"/>
  <c r="Q207" i="11"/>
  <c r="P207" i="11"/>
  <c r="O207" i="11"/>
  <c r="N207" i="11"/>
  <c r="M207" i="11"/>
  <c r="J207" i="11"/>
  <c r="S233" i="11"/>
  <c r="R233" i="11"/>
  <c r="Q233" i="11"/>
  <c r="P233" i="11"/>
  <c r="O233" i="11"/>
  <c r="N233" i="11"/>
  <c r="M233" i="11"/>
  <c r="J233" i="11"/>
  <c r="B306" i="11"/>
  <c r="B316" i="11"/>
  <c r="B292" i="11"/>
  <c r="B283" i="11"/>
  <c r="P223" i="11"/>
  <c r="O223" i="11"/>
  <c r="N223" i="11"/>
  <c r="M223" i="11"/>
  <c r="J223" i="11"/>
  <c r="R223" i="11"/>
  <c r="S223" i="11"/>
  <c r="Q223" i="11"/>
  <c r="S249" i="11"/>
  <c r="R249" i="11"/>
  <c r="Q249" i="11"/>
  <c r="P249" i="11"/>
  <c r="O249" i="11"/>
  <c r="N249" i="11"/>
  <c r="M249" i="11"/>
  <c r="J249" i="11"/>
  <c r="B289" i="11"/>
  <c r="J246" i="11"/>
  <c r="S246" i="11"/>
  <c r="R246" i="11"/>
  <c r="Q246" i="11"/>
  <c r="P246" i="11"/>
  <c r="M246" i="11"/>
  <c r="O246" i="11"/>
  <c r="N246" i="11"/>
  <c r="N240" i="11"/>
  <c r="M240" i="11"/>
  <c r="J240" i="11"/>
  <c r="S240" i="11"/>
  <c r="R240" i="11"/>
  <c r="O240" i="11"/>
  <c r="Q240" i="11"/>
  <c r="P240" i="11"/>
  <c r="P250" i="11"/>
  <c r="O250" i="11"/>
  <c r="N250" i="11"/>
  <c r="M250" i="11"/>
  <c r="J250" i="11"/>
  <c r="Q250" i="11"/>
  <c r="R250" i="11"/>
  <c r="S250" i="11"/>
  <c r="S208" i="11"/>
  <c r="R208" i="11"/>
  <c r="Q208" i="11"/>
  <c r="P208" i="11"/>
  <c r="O208" i="11"/>
  <c r="N208" i="11"/>
  <c r="M208" i="11"/>
  <c r="J208" i="11"/>
  <c r="B310" i="11"/>
  <c r="B269" i="11"/>
  <c r="B308" i="11"/>
  <c r="B299" i="11"/>
  <c r="L313" i="11" l="1"/>
  <c r="K313" i="11"/>
  <c r="L311" i="11"/>
  <c r="K311" i="11"/>
  <c r="S262" i="11"/>
  <c r="R262" i="11"/>
  <c r="Q262" i="11"/>
  <c r="P262" i="11"/>
  <c r="O262" i="11"/>
  <c r="N262" i="11"/>
  <c r="M262" i="11"/>
  <c r="J262" i="11"/>
  <c r="M301" i="11"/>
  <c r="J301" i="11"/>
  <c r="S301" i="11"/>
  <c r="Q301" i="11"/>
  <c r="N301" i="11"/>
  <c r="O301" i="11"/>
  <c r="R301" i="11"/>
  <c r="P301" i="11"/>
  <c r="L300" i="11"/>
  <c r="K300" i="11"/>
  <c r="K319" i="11"/>
  <c r="L319" i="11"/>
  <c r="K278" i="11"/>
  <c r="L278" i="11"/>
  <c r="Q273" i="11"/>
  <c r="O273" i="11"/>
  <c r="N273" i="11"/>
  <c r="M273" i="11"/>
  <c r="R273" i="11"/>
  <c r="S273" i="11"/>
  <c r="P273" i="11"/>
  <c r="J273" i="11"/>
  <c r="K275" i="11"/>
  <c r="L275" i="11"/>
  <c r="K285" i="11"/>
  <c r="L285" i="11"/>
  <c r="L289" i="11"/>
  <c r="K289" i="11"/>
  <c r="L283" i="11"/>
  <c r="K283" i="11"/>
  <c r="P263" i="11"/>
  <c r="S263" i="11"/>
  <c r="R263" i="11"/>
  <c r="Q263" i="11"/>
  <c r="O263" i="11"/>
  <c r="N263" i="11"/>
  <c r="M263" i="11"/>
  <c r="J263" i="11"/>
  <c r="L296" i="11"/>
  <c r="K296" i="11"/>
  <c r="L292" i="11"/>
  <c r="K292" i="11"/>
  <c r="K287" i="11"/>
  <c r="L287" i="11"/>
  <c r="L316" i="11"/>
  <c r="K316" i="11"/>
  <c r="L288" i="11"/>
  <c r="K288" i="11"/>
  <c r="K317" i="11"/>
  <c r="L317" i="11"/>
  <c r="D13" i="11"/>
  <c r="F13" i="11" s="1"/>
  <c r="I13" i="11"/>
  <c r="L306" i="11"/>
  <c r="K306" i="11"/>
  <c r="K265" i="11"/>
  <c r="L265" i="11"/>
  <c r="L320" i="11"/>
  <c r="K320" i="11"/>
  <c r="L276" i="11"/>
  <c r="K276" i="11"/>
  <c r="N290" i="11"/>
  <c r="J290" i="11"/>
  <c r="R290" i="11"/>
  <c r="O290" i="11"/>
  <c r="S290" i="11"/>
  <c r="Q290" i="11"/>
  <c r="P290" i="11"/>
  <c r="M290" i="11"/>
  <c r="D14" i="9"/>
  <c r="B14" i="9" s="1"/>
  <c r="B13" i="9"/>
  <c r="B15" i="3"/>
  <c r="D14" i="3"/>
  <c r="C14" i="11"/>
  <c r="C14" i="3"/>
  <c r="E14" i="3" s="1"/>
  <c r="L282" i="11"/>
  <c r="K282" i="11"/>
  <c r="L299" i="11"/>
  <c r="K299" i="11"/>
  <c r="L297" i="11"/>
  <c r="K297" i="11"/>
  <c r="L274" i="11"/>
  <c r="K274" i="11"/>
  <c r="L293" i="11"/>
  <c r="K293" i="11"/>
  <c r="L321" i="11"/>
  <c r="K321" i="11"/>
  <c r="K302" i="11"/>
  <c r="L302" i="11"/>
  <c r="L308" i="11"/>
  <c r="K308" i="11"/>
  <c r="L284" i="11"/>
  <c r="K284" i="11"/>
  <c r="L304" i="11"/>
  <c r="K304" i="11"/>
  <c r="S303" i="11"/>
  <c r="R303" i="11"/>
  <c r="Q303" i="11"/>
  <c r="P303" i="11"/>
  <c r="O303" i="11"/>
  <c r="N303" i="11"/>
  <c r="M303" i="11"/>
  <c r="J303" i="11"/>
  <c r="K286" i="11"/>
  <c r="L286" i="11"/>
  <c r="L298" i="11"/>
  <c r="K298" i="11"/>
  <c r="L315" i="11"/>
  <c r="K315" i="11"/>
  <c r="L279" i="11"/>
  <c r="K279" i="11"/>
  <c r="K281" i="11"/>
  <c r="L281" i="11"/>
  <c r="L272" i="11"/>
  <c r="K272" i="11"/>
  <c r="L264" i="11"/>
  <c r="K264" i="11"/>
  <c r="L277" i="11"/>
  <c r="K277" i="11"/>
  <c r="L314" i="11"/>
  <c r="K314" i="11"/>
  <c r="K291" i="11"/>
  <c r="L291" i="11"/>
  <c r="L305" i="11"/>
  <c r="K305" i="11"/>
  <c r="K269" i="11"/>
  <c r="L269" i="11"/>
  <c r="L268" i="11"/>
  <c r="K268" i="11"/>
  <c r="K318" i="11"/>
  <c r="L318" i="11"/>
  <c r="K270" i="11"/>
  <c r="L270" i="11"/>
  <c r="K307" i="11"/>
  <c r="L307" i="11"/>
  <c r="L280" i="11"/>
  <c r="K280" i="11"/>
  <c r="L309" i="11"/>
  <c r="K309" i="11"/>
  <c r="L295" i="11"/>
  <c r="K295" i="11"/>
  <c r="L312" i="11"/>
  <c r="K312" i="11"/>
  <c r="F12" i="11"/>
  <c r="E13" i="11"/>
  <c r="E12" i="11"/>
  <c r="L294" i="11"/>
  <c r="K294" i="11"/>
  <c r="L266" i="11"/>
  <c r="K266" i="11"/>
  <c r="L310" i="11"/>
  <c r="K310" i="11"/>
  <c r="S271" i="11"/>
  <c r="R271" i="11"/>
  <c r="O271" i="11"/>
  <c r="N271" i="11"/>
  <c r="M271" i="11"/>
  <c r="J271" i="11"/>
  <c r="P271" i="11"/>
  <c r="Q271" i="11"/>
  <c r="K267" i="11"/>
  <c r="L267" i="11"/>
  <c r="J312" i="11" l="1"/>
  <c r="S312" i="11"/>
  <c r="R312" i="11"/>
  <c r="P312" i="11"/>
  <c r="O312" i="11"/>
  <c r="M312" i="11"/>
  <c r="N312" i="11"/>
  <c r="Q312" i="11"/>
  <c r="S307" i="11"/>
  <c r="R307" i="11"/>
  <c r="Q307" i="11"/>
  <c r="O307" i="11"/>
  <c r="P307" i="11"/>
  <c r="N307" i="11"/>
  <c r="M307" i="11"/>
  <c r="J307" i="11"/>
  <c r="M269" i="11"/>
  <c r="J269" i="11"/>
  <c r="S269" i="11"/>
  <c r="Q269" i="11"/>
  <c r="N269" i="11"/>
  <c r="R269" i="11"/>
  <c r="P269" i="11"/>
  <c r="O269" i="11"/>
  <c r="N274" i="11"/>
  <c r="J274" i="11"/>
  <c r="R274" i="11"/>
  <c r="O274" i="11"/>
  <c r="S274" i="11"/>
  <c r="Q274" i="11"/>
  <c r="P274" i="11"/>
  <c r="M274" i="11"/>
  <c r="D14" i="11"/>
  <c r="I14" i="11"/>
  <c r="O295" i="11"/>
  <c r="M295" i="11"/>
  <c r="J295" i="11"/>
  <c r="S295" i="11"/>
  <c r="P295" i="11"/>
  <c r="R295" i="11"/>
  <c r="Q295" i="11"/>
  <c r="N295" i="11"/>
  <c r="Q305" i="11"/>
  <c r="O305" i="11"/>
  <c r="N305" i="11"/>
  <c r="M305" i="11"/>
  <c r="J305" i="11"/>
  <c r="R305" i="11"/>
  <c r="S305" i="11"/>
  <c r="P305" i="11"/>
  <c r="S297" i="11"/>
  <c r="R297" i="11"/>
  <c r="Q297" i="11"/>
  <c r="P297" i="11"/>
  <c r="O297" i="11"/>
  <c r="M297" i="11"/>
  <c r="J297" i="11"/>
  <c r="N297" i="11"/>
  <c r="R320" i="11"/>
  <c r="Q320" i="11"/>
  <c r="P320" i="11"/>
  <c r="O320" i="11"/>
  <c r="N320" i="11"/>
  <c r="M320" i="11"/>
  <c r="J320" i="11"/>
  <c r="S320" i="11"/>
  <c r="S292" i="11"/>
  <c r="R292" i="11"/>
  <c r="Q292" i="11"/>
  <c r="P292" i="11"/>
  <c r="O292" i="11"/>
  <c r="N292" i="11"/>
  <c r="M292" i="11"/>
  <c r="J292" i="11"/>
  <c r="P300" i="11"/>
  <c r="N300" i="11"/>
  <c r="M300" i="11"/>
  <c r="J300" i="11"/>
  <c r="Q300" i="11"/>
  <c r="S300" i="11"/>
  <c r="R300" i="11"/>
  <c r="O300" i="11"/>
  <c r="S283" i="11"/>
  <c r="Q283" i="11"/>
  <c r="P283" i="11"/>
  <c r="O283" i="11"/>
  <c r="N283" i="11"/>
  <c r="M283" i="11"/>
  <c r="J283" i="11"/>
  <c r="R283" i="11"/>
  <c r="S264" i="11"/>
  <c r="R264" i="11"/>
  <c r="P264" i="11"/>
  <c r="M264" i="11"/>
  <c r="Q264" i="11"/>
  <c r="O264" i="11"/>
  <c r="N264" i="11"/>
  <c r="J264" i="11"/>
  <c r="S315" i="11"/>
  <c r="Q315" i="11"/>
  <c r="P315" i="11"/>
  <c r="O315" i="11"/>
  <c r="N315" i="11"/>
  <c r="M315" i="11"/>
  <c r="J315" i="11"/>
  <c r="R315" i="11"/>
  <c r="J270" i="11"/>
  <c r="R270" i="11"/>
  <c r="Q270" i="11"/>
  <c r="P270" i="11"/>
  <c r="N270" i="11"/>
  <c r="S270" i="11"/>
  <c r="O270" i="11"/>
  <c r="M270" i="11"/>
  <c r="R288" i="11"/>
  <c r="Q288" i="11"/>
  <c r="P288" i="11"/>
  <c r="O288" i="11"/>
  <c r="N288" i="11"/>
  <c r="M288" i="11"/>
  <c r="J288" i="11"/>
  <c r="S288" i="11"/>
  <c r="S309" i="11"/>
  <c r="R309" i="11"/>
  <c r="Q309" i="11"/>
  <c r="P309" i="11"/>
  <c r="O309" i="11"/>
  <c r="N309" i="11"/>
  <c r="M309" i="11"/>
  <c r="J309" i="11"/>
  <c r="J302" i="11"/>
  <c r="S302" i="11"/>
  <c r="R302" i="11"/>
  <c r="Q302" i="11"/>
  <c r="P302" i="11"/>
  <c r="N302" i="11"/>
  <c r="O302" i="11"/>
  <c r="M302" i="11"/>
  <c r="J296" i="11"/>
  <c r="S296" i="11"/>
  <c r="R296" i="11"/>
  <c r="P296" i="11"/>
  <c r="M296" i="11"/>
  <c r="Q296" i="11"/>
  <c r="O296" i="11"/>
  <c r="N296" i="11"/>
  <c r="Q289" i="11"/>
  <c r="O289" i="11"/>
  <c r="N289" i="11"/>
  <c r="M289" i="11"/>
  <c r="J289" i="11"/>
  <c r="R289" i="11"/>
  <c r="S289" i="11"/>
  <c r="P289" i="11"/>
  <c r="S276" i="11"/>
  <c r="P276" i="11"/>
  <c r="O276" i="11"/>
  <c r="N276" i="11"/>
  <c r="R276" i="11"/>
  <c r="Q276" i="11"/>
  <c r="M276" i="11"/>
  <c r="J276" i="11"/>
  <c r="R272" i="11"/>
  <c r="Q272" i="11"/>
  <c r="P272" i="11"/>
  <c r="O272" i="11"/>
  <c r="J272" i="11"/>
  <c r="S272" i="11"/>
  <c r="N272" i="11"/>
  <c r="M272" i="11"/>
  <c r="S298" i="11"/>
  <c r="R298" i="11"/>
  <c r="Q298" i="11"/>
  <c r="P298" i="11"/>
  <c r="O298" i="11"/>
  <c r="N298" i="11"/>
  <c r="M298" i="11"/>
  <c r="J298" i="11"/>
  <c r="S299" i="11"/>
  <c r="Q299" i="11"/>
  <c r="P299" i="11"/>
  <c r="O299" i="11"/>
  <c r="N299" i="11"/>
  <c r="M299" i="11"/>
  <c r="J299" i="11"/>
  <c r="R299" i="11"/>
  <c r="S291" i="11"/>
  <c r="R291" i="11"/>
  <c r="Q291" i="11"/>
  <c r="O291" i="11"/>
  <c r="J291" i="11"/>
  <c r="M291" i="11"/>
  <c r="P291" i="11"/>
  <c r="N291" i="11"/>
  <c r="R304" i="11"/>
  <c r="Q304" i="11"/>
  <c r="P304" i="11"/>
  <c r="O304" i="11"/>
  <c r="N304" i="11"/>
  <c r="M304" i="11"/>
  <c r="J304" i="11"/>
  <c r="S304" i="11"/>
  <c r="Q321" i="11"/>
  <c r="O321" i="11"/>
  <c r="N321" i="11"/>
  <c r="M321" i="11"/>
  <c r="J321" i="11"/>
  <c r="R321" i="11"/>
  <c r="P321" i="11"/>
  <c r="S321" i="11"/>
  <c r="Q265" i="11"/>
  <c r="P265" i="11"/>
  <c r="O265" i="11"/>
  <c r="M265" i="11"/>
  <c r="J265" i="11"/>
  <c r="S265" i="11"/>
  <c r="N265" i="11"/>
  <c r="R265" i="11"/>
  <c r="J318" i="11"/>
  <c r="S318" i="11"/>
  <c r="R318" i="11"/>
  <c r="Q318" i="11"/>
  <c r="P318" i="11"/>
  <c r="N318" i="11"/>
  <c r="M318" i="11"/>
  <c r="O318" i="11"/>
  <c r="P316" i="11"/>
  <c r="N316" i="11"/>
  <c r="M316" i="11"/>
  <c r="J316" i="11"/>
  <c r="S316" i="11"/>
  <c r="Q316" i="11"/>
  <c r="R316" i="11"/>
  <c r="O316" i="11"/>
  <c r="O311" i="11"/>
  <c r="M311" i="11"/>
  <c r="J311" i="11"/>
  <c r="S311" i="11"/>
  <c r="R311" i="11"/>
  <c r="P311" i="11"/>
  <c r="Q311" i="11"/>
  <c r="N311" i="11"/>
  <c r="B16" i="3"/>
  <c r="D15" i="3"/>
  <c r="C15" i="11"/>
  <c r="C15" i="3"/>
  <c r="E15" i="3" s="1"/>
  <c r="R294" i="11"/>
  <c r="P294" i="11"/>
  <c r="O294" i="11"/>
  <c r="N294" i="11"/>
  <c r="M294" i="11"/>
  <c r="J294" i="11"/>
  <c r="S294" i="11"/>
  <c r="Q294" i="11"/>
  <c r="S314" i="11"/>
  <c r="R314" i="11"/>
  <c r="Q314" i="11"/>
  <c r="P314" i="11"/>
  <c r="O314" i="11"/>
  <c r="N314" i="11"/>
  <c r="M314" i="11"/>
  <c r="J314" i="11"/>
  <c r="S308" i="11"/>
  <c r="R308" i="11"/>
  <c r="Q308" i="11"/>
  <c r="P308" i="11"/>
  <c r="O308" i="11"/>
  <c r="N308" i="11"/>
  <c r="J308" i="11"/>
  <c r="M308" i="11"/>
  <c r="P268" i="11"/>
  <c r="N268" i="11"/>
  <c r="M268" i="11"/>
  <c r="Q268" i="11"/>
  <c r="S268" i="11"/>
  <c r="R268" i="11"/>
  <c r="O268" i="11"/>
  <c r="J268" i="11"/>
  <c r="S293" i="11"/>
  <c r="R293" i="11"/>
  <c r="Q293" i="11"/>
  <c r="P293" i="11"/>
  <c r="O293" i="11"/>
  <c r="N293" i="11"/>
  <c r="M293" i="11"/>
  <c r="J293" i="11"/>
  <c r="S282" i="11"/>
  <c r="R282" i="11"/>
  <c r="Q282" i="11"/>
  <c r="P282" i="11"/>
  <c r="O282" i="11"/>
  <c r="N282" i="11"/>
  <c r="M282" i="11"/>
  <c r="J282" i="11"/>
  <c r="N306" i="11"/>
  <c r="J306" i="11"/>
  <c r="R306" i="11"/>
  <c r="O306" i="11"/>
  <c r="S306" i="11"/>
  <c r="Q306" i="11"/>
  <c r="P306" i="11"/>
  <c r="M306" i="11"/>
  <c r="M285" i="11"/>
  <c r="J285" i="11"/>
  <c r="S285" i="11"/>
  <c r="Q285" i="11"/>
  <c r="N285" i="11"/>
  <c r="R285" i="11"/>
  <c r="P285" i="11"/>
  <c r="O285" i="11"/>
  <c r="J280" i="11"/>
  <c r="S280" i="11"/>
  <c r="R280" i="11"/>
  <c r="P280" i="11"/>
  <c r="M280" i="11"/>
  <c r="Q280" i="11"/>
  <c r="O280" i="11"/>
  <c r="N280" i="11"/>
  <c r="S281" i="11"/>
  <c r="R281" i="11"/>
  <c r="Q281" i="11"/>
  <c r="P281" i="11"/>
  <c r="O281" i="11"/>
  <c r="M281" i="11"/>
  <c r="J281" i="11"/>
  <c r="N281" i="11"/>
  <c r="P284" i="11"/>
  <c r="N284" i="11"/>
  <c r="M284" i="11"/>
  <c r="J284" i="11"/>
  <c r="Q284" i="11"/>
  <c r="O284" i="11"/>
  <c r="R284" i="11"/>
  <c r="S284" i="11"/>
  <c r="G12" i="11"/>
  <c r="G13" i="11"/>
  <c r="J286" i="11"/>
  <c r="S286" i="11"/>
  <c r="R286" i="11"/>
  <c r="Q286" i="11"/>
  <c r="P286" i="11"/>
  <c r="N286" i="11"/>
  <c r="O286" i="11"/>
  <c r="M286" i="11"/>
  <c r="S287" i="11"/>
  <c r="R287" i="11"/>
  <c r="Q287" i="11"/>
  <c r="P287" i="11"/>
  <c r="O287" i="11"/>
  <c r="N287" i="11"/>
  <c r="M287" i="11"/>
  <c r="J287" i="11"/>
  <c r="R278" i="11"/>
  <c r="P278" i="11"/>
  <c r="O278" i="11"/>
  <c r="N278" i="11"/>
  <c r="M278" i="11"/>
  <c r="J278" i="11"/>
  <c r="S278" i="11"/>
  <c r="Q278" i="11"/>
  <c r="S313" i="11"/>
  <c r="R313" i="11"/>
  <c r="Q313" i="11"/>
  <c r="P313" i="11"/>
  <c r="O313" i="11"/>
  <c r="M313" i="11"/>
  <c r="J313" i="11"/>
  <c r="N313" i="11"/>
  <c r="M317" i="11"/>
  <c r="J317" i="11"/>
  <c r="S317" i="11"/>
  <c r="Q317" i="11"/>
  <c r="P317" i="11"/>
  <c r="N317" i="11"/>
  <c r="R317" i="11"/>
  <c r="O317" i="11"/>
  <c r="R310" i="11"/>
  <c r="P310" i="11"/>
  <c r="O310" i="11"/>
  <c r="N310" i="11"/>
  <c r="M310" i="11"/>
  <c r="J310" i="11"/>
  <c r="S310" i="11"/>
  <c r="Q310" i="11"/>
  <c r="S267" i="11"/>
  <c r="Q267" i="11"/>
  <c r="P267" i="11"/>
  <c r="O267" i="11"/>
  <c r="N267" i="11"/>
  <c r="J267" i="11"/>
  <c r="R267" i="11"/>
  <c r="M267" i="11"/>
  <c r="S277" i="11"/>
  <c r="R277" i="11"/>
  <c r="Q277" i="11"/>
  <c r="P277" i="11"/>
  <c r="M277" i="11"/>
  <c r="O277" i="11"/>
  <c r="N277" i="11"/>
  <c r="J277" i="11"/>
  <c r="O279" i="11"/>
  <c r="M279" i="11"/>
  <c r="J279" i="11"/>
  <c r="S279" i="11"/>
  <c r="P279" i="11"/>
  <c r="R279" i="11"/>
  <c r="Q279" i="11"/>
  <c r="N279" i="11"/>
  <c r="S266" i="11"/>
  <c r="N266" i="11"/>
  <c r="M266" i="11"/>
  <c r="J266" i="11"/>
  <c r="R266" i="11"/>
  <c r="Q266" i="11"/>
  <c r="P266" i="11"/>
  <c r="O266" i="11"/>
  <c r="S275" i="11"/>
  <c r="R275" i="11"/>
  <c r="Q275" i="11"/>
  <c r="O275" i="11"/>
  <c r="P275" i="11"/>
  <c r="N275" i="11"/>
  <c r="M275" i="11"/>
  <c r="J275" i="11"/>
  <c r="S319" i="11"/>
  <c r="R319" i="11"/>
  <c r="Q319" i="11"/>
  <c r="P319" i="11"/>
  <c r="O319" i="11"/>
  <c r="N319" i="11"/>
  <c r="M319" i="11"/>
  <c r="J319" i="11"/>
  <c r="F14" i="11" l="1"/>
  <c r="G14" i="11" s="1"/>
  <c r="E14" i="11"/>
  <c r="D15" i="11"/>
  <c r="I15" i="11"/>
  <c r="B17" i="3"/>
  <c r="D16" i="3"/>
  <c r="C16" i="11"/>
  <c r="C16" i="3"/>
  <c r="E16" i="3" s="1"/>
  <c r="D16" i="11" l="1"/>
  <c r="I16" i="11"/>
  <c r="F15" i="11"/>
  <c r="G15" i="11" s="1"/>
  <c r="E15" i="11"/>
  <c r="B18" i="3"/>
  <c r="D17" i="3"/>
  <c r="C17" i="11"/>
  <c r="C17" i="3"/>
  <c r="E17" i="3" s="1"/>
  <c r="D17" i="11" l="1"/>
  <c r="I17" i="11"/>
  <c r="B19" i="3"/>
  <c r="D18" i="3"/>
  <c r="C18" i="11"/>
  <c r="C18" i="3"/>
  <c r="E18" i="3" s="1"/>
  <c r="F16" i="11"/>
  <c r="G16" i="11" s="1"/>
  <c r="E16" i="11"/>
  <c r="D18" i="11" l="1"/>
  <c r="I18" i="11"/>
  <c r="B20" i="3"/>
  <c r="D19" i="3"/>
  <c r="C19" i="11"/>
  <c r="C19" i="3"/>
  <c r="E19" i="3" s="1"/>
  <c r="F17" i="11"/>
  <c r="G17" i="11" s="1"/>
  <c r="E17" i="11"/>
  <c r="D19" i="11" l="1"/>
  <c r="I19" i="11"/>
  <c r="B21" i="3"/>
  <c r="D20" i="3"/>
  <c r="C20" i="11"/>
  <c r="C20" i="3"/>
  <c r="E20" i="3" s="1"/>
  <c r="F18" i="11"/>
  <c r="G18" i="11" s="1"/>
  <c r="E18" i="11"/>
  <c r="D20" i="11" l="1"/>
  <c r="I20" i="11"/>
  <c r="B22" i="3"/>
  <c r="D21" i="3"/>
  <c r="C21" i="11"/>
  <c r="C21" i="3"/>
  <c r="E21" i="3" s="1"/>
  <c r="F19" i="11"/>
  <c r="G19" i="11" s="1"/>
  <c r="E19" i="11"/>
  <c r="D21" i="11" l="1"/>
  <c r="I21" i="11"/>
  <c r="B23" i="3"/>
  <c r="D22" i="3"/>
  <c r="C22" i="11"/>
  <c r="C22" i="3"/>
  <c r="E22" i="3" s="1"/>
  <c r="F20" i="11"/>
  <c r="G20" i="11" s="1"/>
  <c r="E20" i="11"/>
  <c r="D22" i="11" l="1"/>
  <c r="I22" i="11"/>
  <c r="B24" i="3"/>
  <c r="D23" i="3"/>
  <c r="C23" i="11"/>
  <c r="C23" i="3"/>
  <c r="E23" i="3" s="1"/>
  <c r="F21" i="11"/>
  <c r="G21" i="11" s="1"/>
  <c r="E21" i="11"/>
  <c r="D23" i="11" l="1"/>
  <c r="I23" i="11"/>
  <c r="B25" i="3"/>
  <c r="D24" i="3"/>
  <c r="C24" i="11"/>
  <c r="C24" i="3"/>
  <c r="E24" i="3" s="1"/>
  <c r="F22" i="11"/>
  <c r="G22" i="11" s="1"/>
  <c r="E22" i="11"/>
  <c r="D24" i="11" l="1"/>
  <c r="I24" i="11"/>
  <c r="B26" i="3"/>
  <c r="D25" i="3"/>
  <c r="C25" i="11"/>
  <c r="C25" i="3"/>
  <c r="E25" i="3" s="1"/>
  <c r="F23" i="11"/>
  <c r="G23" i="11" s="1"/>
  <c r="E23" i="11"/>
  <c r="D25" i="11" l="1"/>
  <c r="I25" i="11"/>
  <c r="B27" i="3"/>
  <c r="D26" i="3"/>
  <c r="C26" i="11"/>
  <c r="C26" i="3"/>
  <c r="E26" i="3" s="1"/>
  <c r="F24" i="11"/>
  <c r="G24" i="11" s="1"/>
  <c r="E24" i="11"/>
  <c r="D26" i="11" l="1"/>
  <c r="I26" i="11"/>
  <c r="B28" i="3"/>
  <c r="D27" i="3"/>
  <c r="C27" i="11"/>
  <c r="C27" i="3"/>
  <c r="E27" i="3" s="1"/>
  <c r="F25" i="11"/>
  <c r="G25" i="11" s="1"/>
  <c r="E25" i="11"/>
  <c r="D27" i="11" l="1"/>
  <c r="I27" i="11"/>
  <c r="B29" i="3"/>
  <c r="D28" i="3"/>
  <c r="C28" i="11"/>
  <c r="C28" i="3"/>
  <c r="E28" i="3" s="1"/>
  <c r="F26" i="11"/>
  <c r="G26" i="11" s="1"/>
  <c r="E26" i="11"/>
  <c r="D28" i="11" l="1"/>
  <c r="I28" i="11"/>
  <c r="B30" i="3"/>
  <c r="D29" i="3"/>
  <c r="C29" i="11"/>
  <c r="C29" i="3"/>
  <c r="E29" i="3" s="1"/>
  <c r="F27" i="11"/>
  <c r="G27" i="11" s="1"/>
  <c r="E27" i="11"/>
  <c r="D29" i="11" l="1"/>
  <c r="I29" i="11"/>
  <c r="B31" i="3"/>
  <c r="D30" i="3"/>
  <c r="C30" i="11"/>
  <c r="C30" i="3"/>
  <c r="E30" i="3" s="1"/>
  <c r="F28" i="11"/>
  <c r="G28" i="11" s="1"/>
  <c r="E28" i="11"/>
  <c r="D30" i="11" l="1"/>
  <c r="I30" i="11"/>
  <c r="B32" i="3"/>
  <c r="D31" i="3"/>
  <c r="C31" i="11"/>
  <c r="C31" i="3"/>
  <c r="E31" i="3" s="1"/>
  <c r="F29" i="11"/>
  <c r="G29" i="11" s="1"/>
  <c r="E29" i="11"/>
  <c r="D31" i="11" l="1"/>
  <c r="I31" i="11"/>
  <c r="B33" i="3"/>
  <c r="D32" i="3"/>
  <c r="C32" i="11"/>
  <c r="C32" i="3"/>
  <c r="E32" i="3" s="1"/>
  <c r="F30" i="11"/>
  <c r="G30" i="11" s="1"/>
  <c r="E30" i="11"/>
  <c r="D32" i="11" l="1"/>
  <c r="I32" i="11"/>
  <c r="B34" i="3"/>
  <c r="D33" i="3"/>
  <c r="C33" i="11"/>
  <c r="C33" i="3"/>
  <c r="E33" i="3" s="1"/>
  <c r="F31" i="11"/>
  <c r="G31" i="11" s="1"/>
  <c r="E31" i="11"/>
  <c r="D33" i="11" l="1"/>
  <c r="I33" i="11"/>
  <c r="B35" i="3"/>
  <c r="D34" i="3"/>
  <c r="C34" i="11"/>
  <c r="C34" i="3"/>
  <c r="E34" i="3" s="1"/>
  <c r="F32" i="11"/>
  <c r="G32" i="11" s="1"/>
  <c r="E32" i="11"/>
  <c r="D34" i="11" l="1"/>
  <c r="I34" i="11"/>
  <c r="B36" i="3"/>
  <c r="D35" i="3"/>
  <c r="C35" i="11"/>
  <c r="C35" i="3"/>
  <c r="E35" i="3" s="1"/>
  <c r="F33" i="11"/>
  <c r="G33" i="11" s="1"/>
  <c r="E33" i="11"/>
  <c r="D35" i="11" l="1"/>
  <c r="I35" i="11"/>
  <c r="B37" i="3"/>
  <c r="D36" i="3"/>
  <c r="C36" i="11"/>
  <c r="C36" i="3"/>
  <c r="E36" i="3" s="1"/>
  <c r="F34" i="11"/>
  <c r="G34" i="11" s="1"/>
  <c r="E34" i="11"/>
  <c r="D36" i="11" l="1"/>
  <c r="I36" i="11"/>
  <c r="B38" i="3"/>
  <c r="D37" i="3"/>
  <c r="C37" i="11"/>
  <c r="C37" i="3"/>
  <c r="E37" i="3" s="1"/>
  <c r="F35" i="11"/>
  <c r="G35" i="11" s="1"/>
  <c r="E35" i="11"/>
  <c r="D37" i="11" l="1"/>
  <c r="I37" i="11"/>
  <c r="B39" i="3"/>
  <c r="D38" i="3"/>
  <c r="C38" i="11"/>
  <c r="C38" i="3"/>
  <c r="E38" i="3" s="1"/>
  <c r="F36" i="11"/>
  <c r="G36" i="11" s="1"/>
  <c r="E36" i="11"/>
  <c r="D38" i="11" l="1"/>
  <c r="I38" i="11"/>
  <c r="B40" i="3"/>
  <c r="D39" i="3"/>
  <c r="C39" i="11"/>
  <c r="C39" i="3"/>
  <c r="E39" i="3" s="1"/>
  <c r="F37" i="11"/>
  <c r="G37" i="11" s="1"/>
  <c r="E37" i="11"/>
  <c r="D39" i="11" l="1"/>
  <c r="I39" i="11"/>
  <c r="B41" i="3"/>
  <c r="D40" i="3"/>
  <c r="C40" i="11"/>
  <c r="C40" i="3"/>
  <c r="E40" i="3" s="1"/>
  <c r="F38" i="11"/>
  <c r="G38" i="11" s="1"/>
  <c r="E38" i="11"/>
  <c r="D40" i="11" l="1"/>
  <c r="I40" i="11"/>
  <c r="B42" i="3"/>
  <c r="D41" i="3"/>
  <c r="C41" i="11"/>
  <c r="C41" i="3"/>
  <c r="E41" i="3" s="1"/>
  <c r="F39" i="11"/>
  <c r="G39" i="11" s="1"/>
  <c r="E39" i="11"/>
  <c r="D41" i="11" l="1"/>
  <c r="I41" i="11"/>
  <c r="B43" i="3"/>
  <c r="D42" i="3"/>
  <c r="C42" i="11"/>
  <c r="C42" i="3"/>
  <c r="E42" i="3" s="1"/>
  <c r="F40" i="11"/>
  <c r="G40" i="11" s="1"/>
  <c r="E40" i="11"/>
  <c r="D42" i="11" l="1"/>
  <c r="I42" i="11"/>
  <c r="B44" i="3"/>
  <c r="D43" i="3"/>
  <c r="C43" i="11"/>
  <c r="C43" i="3"/>
  <c r="E43" i="3" s="1"/>
  <c r="F41" i="11"/>
  <c r="G41" i="11" s="1"/>
  <c r="E41" i="11"/>
  <c r="D43" i="11" l="1"/>
  <c r="I43" i="11"/>
  <c r="B45" i="3"/>
  <c r="D44" i="3"/>
  <c r="C44" i="11"/>
  <c r="C44" i="3"/>
  <c r="E44" i="3" s="1"/>
  <c r="F42" i="11"/>
  <c r="G42" i="11" s="1"/>
  <c r="E42" i="11"/>
  <c r="D44" i="11" l="1"/>
  <c r="I44" i="11"/>
  <c r="B46" i="3"/>
  <c r="D45" i="3"/>
  <c r="C45" i="11"/>
  <c r="C45" i="3"/>
  <c r="E45" i="3" s="1"/>
  <c r="F43" i="11"/>
  <c r="G43" i="11" s="1"/>
  <c r="E43" i="11"/>
  <c r="D45" i="11" l="1"/>
  <c r="I45" i="11"/>
  <c r="B47" i="3"/>
  <c r="D46" i="3"/>
  <c r="C46" i="11"/>
  <c r="C46" i="3"/>
  <c r="E46" i="3" s="1"/>
  <c r="F44" i="11"/>
  <c r="G44" i="11" s="1"/>
  <c r="E44" i="11"/>
  <c r="D46" i="11" l="1"/>
  <c r="I46" i="11"/>
  <c r="B48" i="3"/>
  <c r="D47" i="3"/>
  <c r="C47" i="11"/>
  <c r="C47" i="3"/>
  <c r="E47" i="3" s="1"/>
  <c r="F45" i="11"/>
  <c r="G45" i="11" s="1"/>
  <c r="E45" i="11"/>
  <c r="D47" i="11" l="1"/>
  <c r="I47" i="11"/>
  <c r="B49" i="3"/>
  <c r="D48" i="3"/>
  <c r="C48" i="11"/>
  <c r="C48" i="3"/>
  <c r="E48" i="3" s="1"/>
  <c r="F46" i="11"/>
  <c r="G46" i="11" s="1"/>
  <c r="E46" i="11"/>
  <c r="D48" i="11" l="1"/>
  <c r="I48" i="11"/>
  <c r="B50" i="3"/>
  <c r="D49" i="3"/>
  <c r="C49" i="11"/>
  <c r="C49" i="3"/>
  <c r="E49" i="3" s="1"/>
  <c r="F47" i="11"/>
  <c r="G47" i="11" s="1"/>
  <c r="E47" i="11"/>
  <c r="D49" i="11" l="1"/>
  <c r="I49" i="11"/>
  <c r="B51" i="3"/>
  <c r="D50" i="3"/>
  <c r="C50" i="11"/>
  <c r="C50" i="3"/>
  <c r="E50" i="3" s="1"/>
  <c r="F48" i="11"/>
  <c r="G48" i="11" s="1"/>
  <c r="E48" i="11"/>
  <c r="D50" i="11" l="1"/>
  <c r="I50" i="11"/>
  <c r="B52" i="3"/>
  <c r="D51" i="3"/>
  <c r="C51" i="11"/>
  <c r="C51" i="3"/>
  <c r="E51" i="3" s="1"/>
  <c r="F49" i="11"/>
  <c r="G49" i="11" s="1"/>
  <c r="E49" i="11"/>
  <c r="D51" i="11" l="1"/>
  <c r="I51" i="11"/>
  <c r="B53" i="3"/>
  <c r="D52" i="3"/>
  <c r="C52" i="11"/>
  <c r="C52" i="3"/>
  <c r="E52" i="3" s="1"/>
  <c r="F50" i="11"/>
  <c r="G50" i="11" s="1"/>
  <c r="E50" i="11"/>
  <c r="D52" i="11" l="1"/>
  <c r="I52" i="11"/>
  <c r="B54" i="3"/>
  <c r="D53" i="3"/>
  <c r="C53" i="11"/>
  <c r="C53" i="3"/>
  <c r="E53" i="3" s="1"/>
  <c r="F51" i="11"/>
  <c r="G51" i="11" s="1"/>
  <c r="E51" i="11"/>
  <c r="D53" i="11" l="1"/>
  <c r="I53" i="11"/>
  <c r="B55" i="3"/>
  <c r="D54" i="3"/>
  <c r="C54" i="11"/>
  <c r="C54" i="3"/>
  <c r="E54" i="3" s="1"/>
  <c r="F52" i="11"/>
  <c r="G52" i="11" s="1"/>
  <c r="E52" i="11"/>
  <c r="D54" i="11" l="1"/>
  <c r="I54" i="11"/>
  <c r="B56" i="3"/>
  <c r="D55" i="3"/>
  <c r="C55" i="11"/>
  <c r="C55" i="3"/>
  <c r="E55" i="3" s="1"/>
  <c r="F53" i="11"/>
  <c r="G53" i="11" s="1"/>
  <c r="E53" i="11"/>
  <c r="D55" i="11" l="1"/>
  <c r="I55" i="11"/>
  <c r="B57" i="3"/>
  <c r="D56" i="3"/>
  <c r="C56" i="11"/>
  <c r="C56" i="3"/>
  <c r="E56" i="3" s="1"/>
  <c r="F54" i="11"/>
  <c r="G54" i="11" s="1"/>
  <c r="E54" i="11"/>
  <c r="D56" i="11" l="1"/>
  <c r="I56" i="11"/>
  <c r="B58" i="3"/>
  <c r="D57" i="3"/>
  <c r="C57" i="11"/>
  <c r="C57" i="3"/>
  <c r="E57" i="3" s="1"/>
  <c r="F55" i="11"/>
  <c r="G55" i="11" s="1"/>
  <c r="E55" i="11"/>
  <c r="B59" i="3" l="1"/>
  <c r="D58" i="3"/>
  <c r="C58" i="11"/>
  <c r="C58" i="3"/>
  <c r="E58" i="3" s="1"/>
  <c r="D57" i="11"/>
  <c r="I57" i="11"/>
  <c r="F56" i="11"/>
  <c r="G56" i="11" s="1"/>
  <c r="E56" i="11"/>
  <c r="F57" i="11" l="1"/>
  <c r="G57" i="11" s="1"/>
  <c r="E57" i="11"/>
  <c r="D58" i="11"/>
  <c r="I58" i="11"/>
  <c r="B60" i="3"/>
  <c r="D59" i="3"/>
  <c r="C59" i="11"/>
  <c r="C59" i="3"/>
  <c r="E59" i="3" s="1"/>
  <c r="D59" i="11" l="1"/>
  <c r="I59" i="11"/>
  <c r="F58" i="11"/>
  <c r="G58" i="11" s="1"/>
  <c r="E58" i="11"/>
  <c r="B61" i="3"/>
  <c r="D60" i="3"/>
  <c r="C60" i="11"/>
  <c r="C60" i="3"/>
  <c r="E60" i="3" s="1"/>
  <c r="D60" i="11" l="1"/>
  <c r="I60" i="11"/>
  <c r="B62" i="3"/>
  <c r="D61" i="3"/>
  <c r="C61" i="11"/>
  <c r="C61" i="3"/>
  <c r="E61" i="3" s="1"/>
  <c r="F59" i="11"/>
  <c r="G59" i="11" s="1"/>
  <c r="E59" i="11"/>
  <c r="D61" i="11" l="1"/>
  <c r="I61" i="11"/>
  <c r="B63" i="3"/>
  <c r="D62" i="3"/>
  <c r="C62" i="11"/>
  <c r="C62" i="3"/>
  <c r="E62" i="3" s="1"/>
  <c r="F60" i="11"/>
  <c r="G60" i="11" s="1"/>
  <c r="E60" i="11"/>
  <c r="D62" i="11" l="1"/>
  <c r="I62" i="11"/>
  <c r="B64" i="3"/>
  <c r="D63" i="3"/>
  <c r="C63" i="11"/>
  <c r="C63" i="3"/>
  <c r="E63" i="3" s="1"/>
  <c r="F61" i="11"/>
  <c r="G61" i="11" s="1"/>
  <c r="E61" i="11"/>
  <c r="D63" i="11" l="1"/>
  <c r="I63" i="11"/>
  <c r="B65" i="3"/>
  <c r="D64" i="3"/>
  <c r="C64" i="11"/>
  <c r="C64" i="3"/>
  <c r="E64" i="3" s="1"/>
  <c r="F62" i="11"/>
  <c r="G62" i="11" s="1"/>
  <c r="E62" i="11"/>
  <c r="D64" i="11" l="1"/>
  <c r="I64" i="11"/>
  <c r="B66" i="3"/>
  <c r="D65" i="3"/>
  <c r="C65" i="11"/>
  <c r="C65" i="3"/>
  <c r="E65" i="3" s="1"/>
  <c r="F63" i="11"/>
  <c r="G63" i="11" s="1"/>
  <c r="E63" i="11"/>
  <c r="D65" i="11" l="1"/>
  <c r="I65" i="11"/>
  <c r="B67" i="3"/>
  <c r="D66" i="3"/>
  <c r="C66" i="11"/>
  <c r="C66" i="3"/>
  <c r="E66" i="3" s="1"/>
  <c r="F64" i="11"/>
  <c r="G64" i="11" s="1"/>
  <c r="E64" i="11"/>
  <c r="D66" i="11" l="1"/>
  <c r="I66" i="11"/>
  <c r="B68" i="3"/>
  <c r="D67" i="3"/>
  <c r="C67" i="11"/>
  <c r="C67" i="3"/>
  <c r="E67" i="3" s="1"/>
  <c r="F65" i="11"/>
  <c r="G65" i="11" s="1"/>
  <c r="E65" i="11"/>
  <c r="D67" i="11" l="1"/>
  <c r="I67" i="11"/>
  <c r="B69" i="3"/>
  <c r="D68" i="3"/>
  <c r="C68" i="11"/>
  <c r="C68" i="3"/>
  <c r="E68" i="3" s="1"/>
  <c r="F66" i="11"/>
  <c r="G66" i="11" s="1"/>
  <c r="E66" i="11"/>
  <c r="D68" i="11" l="1"/>
  <c r="I68" i="11"/>
  <c r="B70" i="3"/>
  <c r="D69" i="3"/>
  <c r="C69" i="11"/>
  <c r="C69" i="3"/>
  <c r="E69" i="3" s="1"/>
  <c r="F67" i="11"/>
  <c r="G67" i="11" s="1"/>
  <c r="E67" i="11"/>
  <c r="D69" i="11" l="1"/>
  <c r="I69" i="11"/>
  <c r="B71" i="3"/>
  <c r="D70" i="3"/>
  <c r="C70" i="11"/>
  <c r="C70" i="3"/>
  <c r="E70" i="3" s="1"/>
  <c r="F68" i="11"/>
  <c r="G68" i="11" s="1"/>
  <c r="E68" i="11"/>
  <c r="D70" i="11" l="1"/>
  <c r="I70" i="11"/>
  <c r="B72" i="3"/>
  <c r="D71" i="3"/>
  <c r="C71" i="11"/>
  <c r="C71" i="3"/>
  <c r="E71" i="3" s="1"/>
  <c r="F69" i="11"/>
  <c r="G69" i="11" s="1"/>
  <c r="E69" i="11"/>
  <c r="D71" i="11" l="1"/>
  <c r="I71" i="11"/>
  <c r="B73" i="3"/>
  <c r="D72" i="3"/>
  <c r="C72" i="11"/>
  <c r="C72" i="3"/>
  <c r="E72" i="3" s="1"/>
  <c r="F70" i="11"/>
  <c r="G70" i="11" s="1"/>
  <c r="E70" i="11"/>
  <c r="D72" i="11" l="1"/>
  <c r="I72" i="11"/>
  <c r="B74" i="3"/>
  <c r="D73" i="3"/>
  <c r="C73" i="11"/>
  <c r="C73" i="3"/>
  <c r="E73" i="3" s="1"/>
  <c r="F71" i="11"/>
  <c r="G71" i="11" s="1"/>
  <c r="E71" i="11"/>
  <c r="D73" i="11" l="1"/>
  <c r="I73" i="11"/>
  <c r="B75" i="3"/>
  <c r="D74" i="3"/>
  <c r="C74" i="11"/>
  <c r="C74" i="3"/>
  <c r="E74" i="3" s="1"/>
  <c r="F72" i="11"/>
  <c r="G72" i="11" s="1"/>
  <c r="E72" i="11"/>
  <c r="D74" i="11" l="1"/>
  <c r="I74" i="11"/>
  <c r="B76" i="3"/>
  <c r="D75" i="3"/>
  <c r="C75" i="11"/>
  <c r="C75" i="3"/>
  <c r="E75" i="3" s="1"/>
  <c r="F73" i="11"/>
  <c r="G73" i="11" s="1"/>
  <c r="E73" i="11"/>
  <c r="D75" i="11" l="1"/>
  <c r="I75" i="11"/>
  <c r="B77" i="3"/>
  <c r="D76" i="3"/>
  <c r="C76" i="11"/>
  <c r="C76" i="3"/>
  <c r="E76" i="3" s="1"/>
  <c r="F74" i="11"/>
  <c r="G74" i="11" s="1"/>
  <c r="E74" i="11"/>
  <c r="D76" i="11" l="1"/>
  <c r="I76" i="11"/>
  <c r="B78" i="3"/>
  <c r="D77" i="3"/>
  <c r="C77" i="11"/>
  <c r="C77" i="3"/>
  <c r="E77" i="3" s="1"/>
  <c r="F75" i="11"/>
  <c r="G75" i="11" s="1"/>
  <c r="E75" i="11"/>
  <c r="D77" i="11" l="1"/>
  <c r="I77" i="11"/>
  <c r="B79" i="3"/>
  <c r="D78" i="3"/>
  <c r="C78" i="11"/>
  <c r="C78" i="3"/>
  <c r="E78" i="3" s="1"/>
  <c r="F76" i="11"/>
  <c r="G76" i="11" s="1"/>
  <c r="E76" i="11"/>
  <c r="D78" i="11" l="1"/>
  <c r="I78" i="11"/>
  <c r="B80" i="3"/>
  <c r="D79" i="3"/>
  <c r="C79" i="11"/>
  <c r="C79" i="3"/>
  <c r="E79" i="3" s="1"/>
  <c r="F77" i="11"/>
  <c r="G77" i="11" s="1"/>
  <c r="E77" i="11"/>
  <c r="D79" i="11" l="1"/>
  <c r="I79" i="11"/>
  <c r="B81" i="3"/>
  <c r="D80" i="3"/>
  <c r="C80" i="11"/>
  <c r="C80" i="3"/>
  <c r="E80" i="3" s="1"/>
  <c r="F78" i="11"/>
  <c r="G78" i="11" s="1"/>
  <c r="E78" i="11"/>
  <c r="D80" i="11" l="1"/>
  <c r="I80" i="11"/>
  <c r="B82" i="3"/>
  <c r="D81" i="3"/>
  <c r="C81" i="11"/>
  <c r="C81" i="3"/>
  <c r="E81" i="3" s="1"/>
  <c r="F2" i="3"/>
  <c r="F3" i="3" s="1"/>
  <c r="F79" i="11"/>
  <c r="G79" i="11" s="1"/>
  <c r="E79" i="11"/>
  <c r="D81" i="11" l="1"/>
  <c r="I81" i="11"/>
  <c r="B83" i="3"/>
  <c r="D82" i="3"/>
  <c r="C82" i="11"/>
  <c r="C82" i="3"/>
  <c r="E82" i="3" s="1"/>
  <c r="F80" i="11"/>
  <c r="G80" i="11" s="1"/>
  <c r="E80" i="11"/>
  <c r="D82" i="11" l="1"/>
  <c r="I82" i="11"/>
  <c r="B84" i="3"/>
  <c r="D83" i="3"/>
  <c r="C83" i="11"/>
  <c r="C83" i="3"/>
  <c r="E83" i="3" s="1"/>
  <c r="F81" i="11"/>
  <c r="G81" i="11" s="1"/>
  <c r="E81" i="11"/>
  <c r="D83" i="11" l="1"/>
  <c r="I83" i="11"/>
  <c r="B85" i="3"/>
  <c r="D84" i="3"/>
  <c r="C84" i="11"/>
  <c r="C84" i="3"/>
  <c r="E84" i="3" s="1"/>
  <c r="F82" i="11"/>
  <c r="G82" i="11" s="1"/>
  <c r="E82" i="11"/>
  <c r="D84" i="11" l="1"/>
  <c r="I84" i="11"/>
  <c r="B86" i="3"/>
  <c r="D85" i="3"/>
  <c r="C85" i="11"/>
  <c r="C85" i="3"/>
  <c r="E85" i="3" s="1"/>
  <c r="F83" i="11"/>
  <c r="G83" i="11" s="1"/>
  <c r="E83" i="11"/>
  <c r="D85" i="11" l="1"/>
  <c r="I85" i="11"/>
  <c r="B87" i="3"/>
  <c r="D86" i="3"/>
  <c r="C86" i="11"/>
  <c r="C86" i="3"/>
  <c r="E86" i="3" s="1"/>
  <c r="F84" i="11"/>
  <c r="G84" i="11" s="1"/>
  <c r="E84" i="11"/>
  <c r="D86" i="11" l="1"/>
  <c r="I86" i="11"/>
  <c r="B88" i="3"/>
  <c r="D87" i="3"/>
  <c r="C87" i="11"/>
  <c r="C87" i="3"/>
  <c r="E87" i="3" s="1"/>
  <c r="F85" i="11"/>
  <c r="G85" i="11" s="1"/>
  <c r="E85" i="11"/>
  <c r="D87" i="11" l="1"/>
  <c r="I87" i="11"/>
  <c r="B89" i="3"/>
  <c r="D88" i="3"/>
  <c r="C88" i="11"/>
  <c r="C88" i="3"/>
  <c r="E88" i="3" s="1"/>
  <c r="F86" i="11"/>
  <c r="G86" i="11" s="1"/>
  <c r="E86" i="11"/>
  <c r="D88" i="11" l="1"/>
  <c r="I88" i="11"/>
  <c r="B90" i="3"/>
  <c r="D89" i="3"/>
  <c r="C89" i="3"/>
  <c r="E89" i="3" s="1"/>
  <c r="C89" i="11"/>
  <c r="F87" i="11"/>
  <c r="G87" i="11" s="1"/>
  <c r="E87" i="11"/>
  <c r="D89" i="11" l="1"/>
  <c r="I89" i="11"/>
  <c r="B91" i="3"/>
  <c r="D90" i="3"/>
  <c r="C90" i="11"/>
  <c r="C90" i="3"/>
  <c r="E90" i="3" s="1"/>
  <c r="F88" i="11"/>
  <c r="G88" i="11" s="1"/>
  <c r="E88" i="11"/>
  <c r="D90" i="11" l="1"/>
  <c r="I90" i="11"/>
  <c r="B92" i="3"/>
  <c r="D91" i="3"/>
  <c r="C91" i="11"/>
  <c r="C91" i="3"/>
  <c r="E91" i="3" s="1"/>
  <c r="F89" i="11"/>
  <c r="G89" i="11" s="1"/>
  <c r="E89" i="11"/>
  <c r="D91" i="11" l="1"/>
  <c r="I91" i="11"/>
  <c r="B93" i="3"/>
  <c r="D92" i="3"/>
  <c r="C92" i="11"/>
  <c r="C92" i="3"/>
  <c r="E92" i="3" s="1"/>
  <c r="F90" i="11"/>
  <c r="G90" i="11" s="1"/>
  <c r="E90" i="11"/>
  <c r="D92" i="11" l="1"/>
  <c r="I92" i="11"/>
  <c r="B94" i="3"/>
  <c r="D93" i="3"/>
  <c r="C93" i="11"/>
  <c r="C93" i="3"/>
  <c r="E93" i="3" s="1"/>
  <c r="F91" i="11"/>
  <c r="G91" i="11" s="1"/>
  <c r="E91" i="11"/>
  <c r="D93" i="11" l="1"/>
  <c r="I93" i="11"/>
  <c r="B95" i="3"/>
  <c r="D94" i="3"/>
  <c r="C94" i="11"/>
  <c r="C94" i="3"/>
  <c r="E94" i="3" s="1"/>
  <c r="F92" i="11"/>
  <c r="G92" i="11" s="1"/>
  <c r="E92" i="11"/>
  <c r="D94" i="11" l="1"/>
  <c r="I94" i="11"/>
  <c r="B96" i="3"/>
  <c r="D95" i="3"/>
  <c r="C95" i="11"/>
  <c r="C95" i="3"/>
  <c r="E95" i="3" s="1"/>
  <c r="F93" i="11"/>
  <c r="G93" i="11" s="1"/>
  <c r="E93" i="11"/>
  <c r="D95" i="11" l="1"/>
  <c r="I95" i="11"/>
  <c r="B97" i="3"/>
  <c r="D96" i="3"/>
  <c r="C96" i="11"/>
  <c r="C96" i="3"/>
  <c r="E96" i="3" s="1"/>
  <c r="F94" i="11"/>
  <c r="G94" i="11" s="1"/>
  <c r="E94" i="11"/>
  <c r="D96" i="11" l="1"/>
  <c r="I96" i="11"/>
  <c r="B98" i="3"/>
  <c r="D97" i="3"/>
  <c r="C97" i="11"/>
  <c r="C97" i="3"/>
  <c r="E97" i="3" s="1"/>
  <c r="F95" i="11"/>
  <c r="G95" i="11" s="1"/>
  <c r="E95" i="11"/>
  <c r="D97" i="11" l="1"/>
  <c r="I97" i="11"/>
  <c r="B99" i="3"/>
  <c r="D98" i="3"/>
  <c r="C98" i="11"/>
  <c r="C98" i="3"/>
  <c r="E98" i="3" s="1"/>
  <c r="F96" i="11"/>
  <c r="G96" i="11" s="1"/>
  <c r="E96" i="11"/>
  <c r="D98" i="11" l="1"/>
  <c r="I98" i="11"/>
  <c r="B100" i="3"/>
  <c r="D99" i="3"/>
  <c r="C99" i="11"/>
  <c r="C99" i="3"/>
  <c r="E99" i="3" s="1"/>
  <c r="F97" i="11"/>
  <c r="G97" i="11" s="1"/>
  <c r="E97" i="11"/>
  <c r="D99" i="11" l="1"/>
  <c r="I99" i="11"/>
  <c r="B101" i="3"/>
  <c r="D100" i="3"/>
  <c r="C100" i="11"/>
  <c r="C100" i="3"/>
  <c r="E100" i="3" s="1"/>
  <c r="F98" i="11"/>
  <c r="G98" i="11" s="1"/>
  <c r="E98" i="11"/>
  <c r="D100" i="11" l="1"/>
  <c r="I100" i="11"/>
  <c r="B102" i="3"/>
  <c r="D101" i="3"/>
  <c r="C101" i="11"/>
  <c r="C101" i="3"/>
  <c r="E101" i="3" s="1"/>
  <c r="F99" i="11"/>
  <c r="G99" i="11" s="1"/>
  <c r="E99" i="11"/>
  <c r="D101" i="11" l="1"/>
  <c r="I101" i="11"/>
  <c r="B103" i="3"/>
  <c r="D102" i="3"/>
  <c r="C102" i="11"/>
  <c r="C102" i="3"/>
  <c r="E102" i="3" s="1"/>
  <c r="F100" i="11"/>
  <c r="G100" i="11" s="1"/>
  <c r="E100" i="11"/>
  <c r="D102" i="11" l="1"/>
  <c r="I102" i="11"/>
  <c r="B104" i="3"/>
  <c r="D103" i="3"/>
  <c r="C103" i="11"/>
  <c r="C103" i="3"/>
  <c r="E103" i="3" s="1"/>
  <c r="F101" i="11"/>
  <c r="G101" i="11" s="1"/>
  <c r="E101" i="11"/>
  <c r="D103" i="11" l="1"/>
  <c r="I103" i="11"/>
  <c r="B105" i="3"/>
  <c r="D104" i="3"/>
  <c r="C104" i="11"/>
  <c r="C104" i="3"/>
  <c r="E104" i="3" s="1"/>
  <c r="F102" i="11"/>
  <c r="G102" i="11" s="1"/>
  <c r="E102" i="11"/>
  <c r="D104" i="11" l="1"/>
  <c r="I104" i="11"/>
  <c r="B106" i="3"/>
  <c r="D105" i="3"/>
  <c r="C105" i="11"/>
  <c r="C105" i="3"/>
  <c r="E105" i="3" s="1"/>
  <c r="F103" i="11"/>
  <c r="G103" i="11" s="1"/>
  <c r="E103" i="11"/>
  <c r="D105" i="11" l="1"/>
  <c r="I105" i="11"/>
  <c r="B107" i="3"/>
  <c r="D106" i="3"/>
  <c r="C106" i="11"/>
  <c r="C106" i="3"/>
  <c r="E106" i="3" s="1"/>
  <c r="F104" i="11"/>
  <c r="G104" i="11" s="1"/>
  <c r="E104" i="11"/>
  <c r="D106" i="11" l="1"/>
  <c r="I106" i="11"/>
  <c r="B108" i="3"/>
  <c r="D107" i="3"/>
  <c r="C107" i="11"/>
  <c r="C107" i="3"/>
  <c r="E107" i="3" s="1"/>
  <c r="F105" i="11"/>
  <c r="G105" i="11" s="1"/>
  <c r="E105" i="11"/>
  <c r="D107" i="11" l="1"/>
  <c r="I107" i="11"/>
  <c r="B109" i="3"/>
  <c r="D108" i="3"/>
  <c r="C108" i="11"/>
  <c r="C108" i="3"/>
  <c r="E108" i="3" s="1"/>
  <c r="F106" i="11"/>
  <c r="G106" i="11" s="1"/>
  <c r="E106" i="11"/>
  <c r="D108" i="11" l="1"/>
  <c r="I108" i="11"/>
  <c r="B110" i="3"/>
  <c r="D109" i="3"/>
  <c r="C109" i="11"/>
  <c r="C109" i="3"/>
  <c r="E109" i="3" s="1"/>
  <c r="F107" i="11"/>
  <c r="G107" i="11" s="1"/>
  <c r="E107" i="11"/>
  <c r="D109" i="11" l="1"/>
  <c r="I109" i="11"/>
  <c r="B111" i="3"/>
  <c r="D110" i="3"/>
  <c r="C110" i="11"/>
  <c r="C110" i="3"/>
  <c r="E110" i="3" s="1"/>
  <c r="F108" i="11"/>
  <c r="G108" i="11" s="1"/>
  <c r="E108" i="11"/>
  <c r="D110" i="11" l="1"/>
  <c r="I110" i="11"/>
  <c r="B112" i="3"/>
  <c r="D111" i="3"/>
  <c r="C111" i="11"/>
  <c r="C111" i="3"/>
  <c r="E111" i="3" s="1"/>
  <c r="F109" i="11"/>
  <c r="G109" i="11" s="1"/>
  <c r="E109" i="11"/>
  <c r="D111" i="11" l="1"/>
  <c r="I111" i="11"/>
  <c r="B113" i="3"/>
  <c r="D112" i="3"/>
  <c r="C112" i="11"/>
  <c r="C112" i="3"/>
  <c r="E112" i="3" s="1"/>
  <c r="F110" i="11"/>
  <c r="G110" i="11" s="1"/>
  <c r="E110" i="11"/>
  <c r="D112" i="11" l="1"/>
  <c r="I112" i="11"/>
  <c r="B114" i="3"/>
  <c r="D113" i="3"/>
  <c r="C113" i="11"/>
  <c r="C113" i="3"/>
  <c r="E113" i="3" s="1"/>
  <c r="F111" i="11"/>
  <c r="G111" i="11" s="1"/>
  <c r="E111" i="11"/>
  <c r="D113" i="11" l="1"/>
  <c r="I113" i="11"/>
  <c r="B115" i="3"/>
  <c r="D114" i="3"/>
  <c r="C114" i="3"/>
  <c r="E114" i="3" s="1"/>
  <c r="C114" i="11"/>
  <c r="F112" i="11"/>
  <c r="G112" i="11" s="1"/>
  <c r="E112" i="11"/>
  <c r="D114" i="11" l="1"/>
  <c r="I114" i="11"/>
  <c r="B116" i="3"/>
  <c r="D115" i="3"/>
  <c r="C115" i="11"/>
  <c r="C115" i="3"/>
  <c r="E115" i="3" s="1"/>
  <c r="F113" i="11"/>
  <c r="G113" i="11" s="1"/>
  <c r="E113" i="11"/>
  <c r="D115" i="11" l="1"/>
  <c r="I115" i="11"/>
  <c r="B117" i="3"/>
  <c r="D116" i="3"/>
  <c r="C116" i="11"/>
  <c r="C116" i="3"/>
  <c r="E116" i="3" s="1"/>
  <c r="F114" i="11"/>
  <c r="G114" i="11" s="1"/>
  <c r="E114" i="11"/>
  <c r="D116" i="11" l="1"/>
  <c r="I116" i="11"/>
  <c r="B118" i="3"/>
  <c r="D117" i="3"/>
  <c r="C117" i="11"/>
  <c r="C117" i="3"/>
  <c r="E117" i="3" s="1"/>
  <c r="F115" i="11"/>
  <c r="G115" i="11" s="1"/>
  <c r="E115" i="11"/>
  <c r="D117" i="11" l="1"/>
  <c r="I117" i="11"/>
  <c r="B119" i="3"/>
  <c r="D118" i="3"/>
  <c r="C118" i="3"/>
  <c r="E118" i="3" s="1"/>
  <c r="C118" i="11"/>
  <c r="F116" i="11"/>
  <c r="G116" i="11" s="1"/>
  <c r="E116" i="11"/>
  <c r="D118" i="11" l="1"/>
  <c r="I118" i="11"/>
  <c r="B120" i="3"/>
  <c r="D119" i="3"/>
  <c r="C119" i="11"/>
  <c r="C119" i="3"/>
  <c r="E119" i="3" s="1"/>
  <c r="F117" i="11"/>
  <c r="G117" i="11" s="1"/>
  <c r="E117" i="11"/>
  <c r="D119" i="11" l="1"/>
  <c r="I119" i="11"/>
  <c r="B121" i="3"/>
  <c r="D120" i="3"/>
  <c r="C120" i="3"/>
  <c r="E120" i="3" s="1"/>
  <c r="C120" i="11"/>
  <c r="F118" i="11"/>
  <c r="G118" i="11" s="1"/>
  <c r="E118" i="11"/>
  <c r="D120" i="11" l="1"/>
  <c r="I120" i="11"/>
  <c r="B122" i="3"/>
  <c r="D121" i="3"/>
  <c r="C121" i="11"/>
  <c r="C121" i="3"/>
  <c r="E121" i="3" s="1"/>
  <c r="F119" i="11"/>
  <c r="G119" i="11" s="1"/>
  <c r="E119" i="11"/>
  <c r="D121" i="11" l="1"/>
  <c r="I121" i="11"/>
  <c r="B123" i="3"/>
  <c r="D122" i="3"/>
  <c r="C122" i="11"/>
  <c r="C122" i="3"/>
  <c r="E122" i="3" s="1"/>
  <c r="F120" i="11"/>
  <c r="G120" i="11" s="1"/>
  <c r="E120" i="11"/>
  <c r="D122" i="11" l="1"/>
  <c r="I122" i="11"/>
  <c r="B124" i="3"/>
  <c r="D123" i="3"/>
  <c r="C123" i="11"/>
  <c r="C123" i="3"/>
  <c r="E123" i="3" s="1"/>
  <c r="F121" i="11"/>
  <c r="G121" i="11" s="1"/>
  <c r="E121" i="11"/>
  <c r="D123" i="11" l="1"/>
  <c r="I123" i="11"/>
  <c r="B125" i="3"/>
  <c r="D124" i="3"/>
  <c r="C124" i="11"/>
  <c r="C124" i="3"/>
  <c r="E124" i="3" s="1"/>
  <c r="F122" i="11"/>
  <c r="G122" i="11" s="1"/>
  <c r="E122" i="11"/>
  <c r="D124" i="11" l="1"/>
  <c r="I124" i="11"/>
  <c r="B126" i="3"/>
  <c r="D125" i="3"/>
  <c r="C125" i="11"/>
  <c r="C125" i="3"/>
  <c r="E125" i="3" s="1"/>
  <c r="F123" i="11"/>
  <c r="G123" i="11" s="1"/>
  <c r="E123" i="11"/>
  <c r="D125" i="11" l="1"/>
  <c r="I125" i="11"/>
  <c r="B127" i="3"/>
  <c r="D126" i="3"/>
  <c r="C126" i="3"/>
  <c r="E126" i="3" s="1"/>
  <c r="C126" i="11"/>
  <c r="F124" i="11"/>
  <c r="G124" i="11" s="1"/>
  <c r="E124" i="11"/>
  <c r="D126" i="11" l="1"/>
  <c r="I126" i="11"/>
  <c r="B128" i="3"/>
  <c r="D127" i="3"/>
  <c r="C127" i="11"/>
  <c r="C127" i="3"/>
  <c r="E127" i="3" s="1"/>
  <c r="F125" i="11"/>
  <c r="G125" i="11" s="1"/>
  <c r="E125" i="11"/>
  <c r="D127" i="11" l="1"/>
  <c r="I127" i="11"/>
  <c r="B129" i="3"/>
  <c r="D128" i="3"/>
  <c r="C128" i="11"/>
  <c r="C128" i="3"/>
  <c r="E128" i="3" s="1"/>
  <c r="F126" i="11"/>
  <c r="G126" i="11" s="1"/>
  <c r="E126" i="11"/>
  <c r="D128" i="11" l="1"/>
  <c r="I128" i="11"/>
  <c r="B130" i="3"/>
  <c r="D129" i="3"/>
  <c r="C129" i="11"/>
  <c r="C129" i="3"/>
  <c r="E129" i="3" s="1"/>
  <c r="F127" i="11"/>
  <c r="G127" i="11" s="1"/>
  <c r="E127" i="11"/>
  <c r="D129" i="11" l="1"/>
  <c r="I129" i="11"/>
  <c r="B131" i="3"/>
  <c r="D130" i="3"/>
  <c r="C130" i="11"/>
  <c r="C130" i="3"/>
  <c r="E130" i="3" s="1"/>
  <c r="F128" i="11"/>
  <c r="G128" i="11" s="1"/>
  <c r="E128" i="11"/>
  <c r="D130" i="11" l="1"/>
  <c r="I130" i="11"/>
  <c r="B132" i="3"/>
  <c r="D131" i="3"/>
  <c r="C131" i="11"/>
  <c r="C131" i="3"/>
  <c r="E131" i="3" s="1"/>
  <c r="F129" i="11"/>
  <c r="G129" i="11" s="1"/>
  <c r="E129" i="11"/>
  <c r="D131" i="11" l="1"/>
  <c r="I131" i="11"/>
  <c r="B133" i="3"/>
  <c r="D132" i="3"/>
  <c r="C132" i="11"/>
  <c r="C132" i="3"/>
  <c r="E132" i="3" s="1"/>
  <c r="F130" i="11"/>
  <c r="G130" i="11" s="1"/>
  <c r="E130" i="11"/>
  <c r="D132" i="11" l="1"/>
  <c r="I132" i="11"/>
  <c r="B134" i="3"/>
  <c r="D133" i="3"/>
  <c r="C133" i="11"/>
  <c r="C133" i="3"/>
  <c r="E133" i="3" s="1"/>
  <c r="F131" i="11"/>
  <c r="G131" i="11" s="1"/>
  <c r="E131" i="11"/>
  <c r="D133" i="11" l="1"/>
  <c r="I133" i="11"/>
  <c r="B135" i="3"/>
  <c r="D134" i="3"/>
  <c r="C134" i="11"/>
  <c r="C134" i="3"/>
  <c r="E134" i="3" s="1"/>
  <c r="F132" i="11"/>
  <c r="G132" i="11" s="1"/>
  <c r="E132" i="11"/>
  <c r="D134" i="11" l="1"/>
  <c r="I134" i="11"/>
  <c r="B136" i="3"/>
  <c r="D135" i="3"/>
  <c r="C135" i="11"/>
  <c r="C135" i="3"/>
  <c r="E135" i="3" s="1"/>
  <c r="F133" i="11"/>
  <c r="G133" i="11" s="1"/>
  <c r="E133" i="11"/>
  <c r="D135" i="11" l="1"/>
  <c r="I135" i="11"/>
  <c r="B137" i="3"/>
  <c r="D136" i="3"/>
  <c r="C136" i="11"/>
  <c r="C136" i="3"/>
  <c r="E136" i="3" s="1"/>
  <c r="F134" i="11"/>
  <c r="G134" i="11" s="1"/>
  <c r="E134" i="11"/>
  <c r="D136" i="11" l="1"/>
  <c r="I136" i="11"/>
  <c r="B138" i="3"/>
  <c r="D137" i="3"/>
  <c r="C137" i="11"/>
  <c r="C137" i="3"/>
  <c r="E137" i="3" s="1"/>
  <c r="F135" i="11"/>
  <c r="G135" i="11" s="1"/>
  <c r="E135" i="11"/>
  <c r="D137" i="11" l="1"/>
  <c r="I137" i="11"/>
  <c r="B139" i="3"/>
  <c r="D138" i="3"/>
  <c r="C138" i="11"/>
  <c r="C138" i="3"/>
  <c r="E138" i="3" s="1"/>
  <c r="F136" i="11"/>
  <c r="G136" i="11" s="1"/>
  <c r="E136" i="11"/>
  <c r="D138" i="11" l="1"/>
  <c r="I138" i="11"/>
  <c r="B140" i="3"/>
  <c r="D139" i="3"/>
  <c r="C139" i="11"/>
  <c r="C139" i="3"/>
  <c r="E139" i="3" s="1"/>
  <c r="F137" i="11"/>
  <c r="G137" i="11" s="1"/>
  <c r="E137" i="11"/>
  <c r="D139" i="11" l="1"/>
  <c r="I139" i="11"/>
  <c r="B141" i="3"/>
  <c r="D140" i="3"/>
  <c r="C140" i="11"/>
  <c r="C140" i="3"/>
  <c r="E140" i="3" s="1"/>
  <c r="F138" i="11"/>
  <c r="G138" i="11" s="1"/>
  <c r="E138" i="11"/>
  <c r="D140" i="11" l="1"/>
  <c r="I140" i="11"/>
  <c r="B142" i="3"/>
  <c r="D141" i="3"/>
  <c r="C141" i="3"/>
  <c r="E141" i="3" s="1"/>
  <c r="C141" i="11"/>
  <c r="G2" i="3"/>
  <c r="G3" i="3" s="1"/>
  <c r="F139" i="11"/>
  <c r="G139" i="11" s="1"/>
  <c r="E139" i="11"/>
  <c r="D141" i="11" l="1"/>
  <c r="I141" i="11"/>
  <c r="B143" i="3"/>
  <c r="D142" i="3"/>
  <c r="C142" i="11"/>
  <c r="C142" i="3"/>
  <c r="E142" i="3" s="1"/>
  <c r="F140" i="11"/>
  <c r="G140" i="11" s="1"/>
  <c r="E140" i="11"/>
  <c r="B144" i="3" l="1"/>
  <c r="D143" i="3"/>
  <c r="C143" i="3"/>
  <c r="E143" i="3" s="1"/>
  <c r="C143" i="11"/>
  <c r="D142" i="11"/>
  <c r="I142" i="11"/>
  <c r="F141" i="11"/>
  <c r="G141" i="11" s="1"/>
  <c r="E141" i="11"/>
  <c r="F142" i="11" l="1"/>
  <c r="G142" i="11" s="1"/>
  <c r="E142" i="11"/>
  <c r="D143" i="11"/>
  <c r="I143" i="11"/>
  <c r="B145" i="3"/>
  <c r="D144" i="3"/>
  <c r="C144" i="11"/>
  <c r="C144" i="3"/>
  <c r="E144" i="3" s="1"/>
  <c r="B146" i="3" l="1"/>
  <c r="D145" i="3"/>
  <c r="C145" i="3"/>
  <c r="E145" i="3" s="1"/>
  <c r="C145" i="11"/>
  <c r="F143" i="11"/>
  <c r="G143" i="11" s="1"/>
  <c r="E143" i="11"/>
  <c r="D144" i="11"/>
  <c r="I144" i="11"/>
  <c r="D145" i="11" l="1"/>
  <c r="I145" i="11"/>
  <c r="F144" i="11"/>
  <c r="G144" i="11" s="1"/>
  <c r="E144" i="11"/>
  <c r="B147" i="3"/>
  <c r="D146" i="3"/>
  <c r="C146" i="11"/>
  <c r="C146" i="3"/>
  <c r="E146" i="3" s="1"/>
  <c r="D146" i="11" l="1"/>
  <c r="I146" i="11"/>
  <c r="B148" i="3"/>
  <c r="D147" i="3"/>
  <c r="C147" i="3"/>
  <c r="E147" i="3" s="1"/>
  <c r="C147" i="11"/>
  <c r="F145" i="11"/>
  <c r="G145" i="11" s="1"/>
  <c r="E145" i="11"/>
  <c r="D147" i="11" l="1"/>
  <c r="I147" i="11"/>
  <c r="B149" i="3"/>
  <c r="D148" i="3"/>
  <c r="C148" i="11"/>
  <c r="C148" i="3"/>
  <c r="E148" i="3" s="1"/>
  <c r="F146" i="11"/>
  <c r="G146" i="11" s="1"/>
  <c r="E146" i="11"/>
  <c r="D148" i="11" l="1"/>
  <c r="I148" i="11"/>
  <c r="B150" i="3"/>
  <c r="D149" i="3"/>
  <c r="C149" i="3"/>
  <c r="E149" i="3" s="1"/>
  <c r="C149" i="11"/>
  <c r="F147" i="11"/>
  <c r="G147" i="11" s="1"/>
  <c r="E147" i="11"/>
  <c r="D149" i="11" l="1"/>
  <c r="I149" i="11"/>
  <c r="B151" i="3"/>
  <c r="D150" i="3"/>
  <c r="C150" i="11"/>
  <c r="C150" i="3"/>
  <c r="E150" i="3" s="1"/>
  <c r="F148" i="11"/>
  <c r="G148" i="11" s="1"/>
  <c r="E148" i="11"/>
  <c r="D150" i="11" l="1"/>
  <c r="I150" i="11"/>
  <c r="B152" i="3"/>
  <c r="D151" i="3"/>
  <c r="C151" i="11"/>
  <c r="C151" i="3"/>
  <c r="E151" i="3" s="1"/>
  <c r="F149" i="11"/>
  <c r="G149" i="11" s="1"/>
  <c r="E149" i="11"/>
  <c r="D151" i="11" l="1"/>
  <c r="I151" i="11"/>
  <c r="B153" i="3"/>
  <c r="D152" i="3"/>
  <c r="C152" i="3"/>
  <c r="E152" i="3" s="1"/>
  <c r="C152" i="11"/>
  <c r="F150" i="11"/>
  <c r="G150" i="11" s="1"/>
  <c r="E150" i="11"/>
  <c r="D152" i="11" l="1"/>
  <c r="I152" i="11"/>
  <c r="B154" i="3"/>
  <c r="D153" i="3"/>
  <c r="C153" i="3"/>
  <c r="E153" i="3" s="1"/>
  <c r="C153" i="11"/>
  <c r="F151" i="11"/>
  <c r="G151" i="11" s="1"/>
  <c r="E151" i="11"/>
  <c r="D153" i="11" l="1"/>
  <c r="I153" i="11"/>
  <c r="B155" i="3"/>
  <c r="D154" i="3"/>
  <c r="C154" i="3"/>
  <c r="E154" i="3" s="1"/>
  <c r="C154" i="11"/>
  <c r="F152" i="11"/>
  <c r="G152" i="11" s="1"/>
  <c r="E152" i="11"/>
  <c r="D154" i="11" l="1"/>
  <c r="I154" i="11"/>
  <c r="B156" i="3"/>
  <c r="D155" i="3"/>
  <c r="C155" i="3"/>
  <c r="E155" i="3" s="1"/>
  <c r="C155" i="11"/>
  <c r="F153" i="11"/>
  <c r="G153" i="11" s="1"/>
  <c r="E153" i="11"/>
  <c r="D155" i="11" l="1"/>
  <c r="I155" i="11"/>
  <c r="B157" i="3"/>
  <c r="D156" i="3"/>
  <c r="C156" i="11"/>
  <c r="C156" i="3"/>
  <c r="E156" i="3" s="1"/>
  <c r="F154" i="11"/>
  <c r="G154" i="11" s="1"/>
  <c r="E154" i="11"/>
  <c r="D156" i="11" l="1"/>
  <c r="I156" i="11"/>
  <c r="B158" i="3"/>
  <c r="D157" i="3"/>
  <c r="C157" i="3"/>
  <c r="E157" i="3" s="1"/>
  <c r="C157" i="11"/>
  <c r="F155" i="11"/>
  <c r="G155" i="11" s="1"/>
  <c r="E155" i="11"/>
  <c r="D157" i="11" l="1"/>
  <c r="I157" i="11"/>
  <c r="B159" i="3"/>
  <c r="D158" i="3"/>
  <c r="C158" i="3"/>
  <c r="E158" i="3" s="1"/>
  <c r="C158" i="11"/>
  <c r="F156" i="11"/>
  <c r="G156" i="11" s="1"/>
  <c r="E156" i="11"/>
  <c r="D158" i="11" l="1"/>
  <c r="I158" i="11"/>
  <c r="B160" i="3"/>
  <c r="D159" i="3"/>
  <c r="C159" i="3"/>
  <c r="E159" i="3" s="1"/>
  <c r="C159" i="11"/>
  <c r="F157" i="11"/>
  <c r="G157" i="11" s="1"/>
  <c r="E157" i="11"/>
  <c r="D159" i="11" l="1"/>
  <c r="I159" i="11"/>
  <c r="B161" i="3"/>
  <c r="D160" i="3"/>
  <c r="C160" i="11"/>
  <c r="C160" i="3"/>
  <c r="E160" i="3" s="1"/>
  <c r="F158" i="11"/>
  <c r="G158" i="11" s="1"/>
  <c r="E158" i="11"/>
  <c r="D160" i="11" l="1"/>
  <c r="I160" i="11"/>
  <c r="B162" i="3"/>
  <c r="D161" i="3"/>
  <c r="C161" i="3"/>
  <c r="E161" i="3" s="1"/>
  <c r="C161" i="11"/>
  <c r="F159" i="11"/>
  <c r="G159" i="11" s="1"/>
  <c r="E159" i="11"/>
  <c r="D161" i="11" l="1"/>
  <c r="I161" i="11"/>
  <c r="B163" i="3"/>
  <c r="D162" i="3"/>
  <c r="C162" i="3"/>
  <c r="E162" i="3" s="1"/>
  <c r="C162" i="11"/>
  <c r="F160" i="11"/>
  <c r="G160" i="11" s="1"/>
  <c r="E160" i="11"/>
  <c r="D162" i="11" l="1"/>
  <c r="I162" i="11"/>
  <c r="B164" i="3"/>
  <c r="D163" i="3"/>
  <c r="C163" i="3"/>
  <c r="E163" i="3" s="1"/>
  <c r="C163" i="11"/>
  <c r="F161" i="11"/>
  <c r="G161" i="11" s="1"/>
  <c r="E161" i="11"/>
  <c r="D163" i="11" l="1"/>
  <c r="I163" i="11"/>
  <c r="B165" i="3"/>
  <c r="D164" i="3"/>
  <c r="C164" i="3"/>
  <c r="E164" i="3" s="1"/>
  <c r="C164" i="11"/>
  <c r="F162" i="11"/>
  <c r="G162" i="11" s="1"/>
  <c r="E162" i="11"/>
  <c r="D164" i="11" l="1"/>
  <c r="I164" i="11"/>
  <c r="D165" i="3"/>
  <c r="B166" i="3"/>
  <c r="C165" i="3"/>
  <c r="E165" i="3" s="1"/>
  <c r="C165" i="11"/>
  <c r="F163" i="11"/>
  <c r="G163" i="11" s="1"/>
  <c r="E163" i="11"/>
  <c r="B167" i="3" l="1"/>
  <c r="D166" i="3"/>
  <c r="C166" i="3"/>
  <c r="E166" i="3" s="1"/>
  <c r="C166" i="11"/>
  <c r="D165" i="11"/>
  <c r="I165" i="11"/>
  <c r="F164" i="11"/>
  <c r="G164" i="11" s="1"/>
  <c r="E164" i="11"/>
  <c r="F165" i="11" l="1"/>
  <c r="G165" i="11" s="1"/>
  <c r="E165" i="11"/>
  <c r="D166" i="11"/>
  <c r="I166" i="11"/>
  <c r="B168" i="3"/>
  <c r="D167" i="3"/>
  <c r="C167" i="3"/>
  <c r="E167" i="3" s="1"/>
  <c r="C167" i="11"/>
  <c r="D167" i="11" l="1"/>
  <c r="I167" i="11"/>
  <c r="B169" i="3"/>
  <c r="D168" i="3"/>
  <c r="C168" i="11"/>
  <c r="C168" i="3"/>
  <c r="E168" i="3" s="1"/>
  <c r="F166" i="11"/>
  <c r="G166" i="11" s="1"/>
  <c r="E166" i="11"/>
  <c r="D168" i="11" l="1"/>
  <c r="I168" i="11"/>
  <c r="D169" i="3"/>
  <c r="B170" i="3"/>
  <c r="C169" i="11"/>
  <c r="C169" i="3"/>
  <c r="E169" i="3" s="1"/>
  <c r="F167" i="11"/>
  <c r="G167" i="11" s="1"/>
  <c r="E167" i="11"/>
  <c r="B171" i="3" l="1"/>
  <c r="D170" i="3"/>
  <c r="C170" i="11"/>
  <c r="C170" i="3"/>
  <c r="E170" i="3" s="1"/>
  <c r="D169" i="11"/>
  <c r="I169" i="11"/>
  <c r="F168" i="11"/>
  <c r="G168" i="11" s="1"/>
  <c r="E168" i="11"/>
  <c r="F169" i="11" l="1"/>
  <c r="G169" i="11" s="1"/>
  <c r="E169" i="11"/>
  <c r="D170" i="11"/>
  <c r="I170" i="11"/>
  <c r="B172" i="3"/>
  <c r="D171" i="3"/>
  <c r="C171" i="11"/>
  <c r="C171" i="3"/>
  <c r="E171" i="3" s="1"/>
  <c r="B173" i="3" l="1"/>
  <c r="D172" i="3"/>
  <c r="C172" i="3"/>
  <c r="E172" i="3" s="1"/>
  <c r="C172" i="11"/>
  <c r="F170" i="11"/>
  <c r="G170" i="11" s="1"/>
  <c r="E170" i="11"/>
  <c r="D171" i="11"/>
  <c r="I171" i="11"/>
  <c r="F171" i="11" l="1"/>
  <c r="G171" i="11" s="1"/>
  <c r="E171" i="11"/>
  <c r="D172" i="11"/>
  <c r="I172" i="11"/>
  <c r="D173" i="3"/>
  <c r="B174" i="3"/>
  <c r="C173" i="11"/>
  <c r="C173" i="3"/>
  <c r="E173" i="3" s="1"/>
  <c r="D173" i="11" l="1"/>
  <c r="I173" i="11"/>
  <c r="F172" i="11"/>
  <c r="G172" i="11" s="1"/>
  <c r="E172" i="11"/>
  <c r="B175" i="3"/>
  <c r="D174" i="3"/>
  <c r="C174" i="3"/>
  <c r="E174" i="3" s="1"/>
  <c r="C174" i="11"/>
  <c r="B176" i="3" l="1"/>
  <c r="D175" i="3"/>
  <c r="C175" i="3"/>
  <c r="E175" i="3" s="1"/>
  <c r="C175" i="11"/>
  <c r="D174" i="11"/>
  <c r="I174" i="11"/>
  <c r="F173" i="11"/>
  <c r="G173" i="11" s="1"/>
  <c r="E173" i="11"/>
  <c r="F174" i="11" l="1"/>
  <c r="G174" i="11" s="1"/>
  <c r="E174" i="11"/>
  <c r="D175" i="11"/>
  <c r="I175" i="11"/>
  <c r="B177" i="3"/>
  <c r="D176" i="3"/>
  <c r="C176" i="11"/>
  <c r="C176" i="3"/>
  <c r="E176" i="3" s="1"/>
  <c r="D177" i="3" l="1"/>
  <c r="B178" i="3"/>
  <c r="C177" i="3"/>
  <c r="E177" i="3" s="1"/>
  <c r="C177" i="11"/>
  <c r="F175" i="11"/>
  <c r="G175" i="11" s="1"/>
  <c r="E175" i="11"/>
  <c r="D176" i="11"/>
  <c r="I176" i="11"/>
  <c r="D178" i="3" l="1"/>
  <c r="B179" i="3"/>
  <c r="C178" i="3"/>
  <c r="E178" i="3" s="1"/>
  <c r="C178" i="11"/>
  <c r="F176" i="11"/>
  <c r="G176" i="11" s="1"/>
  <c r="E176" i="11"/>
  <c r="D177" i="11"/>
  <c r="I177" i="11"/>
  <c r="F177" i="11" l="1"/>
  <c r="G177" i="11" s="1"/>
  <c r="E177" i="11"/>
  <c r="D178" i="11"/>
  <c r="I178" i="11"/>
  <c r="D179" i="3"/>
  <c r="B180" i="3"/>
  <c r="C179" i="3"/>
  <c r="E179" i="3" s="1"/>
  <c r="C179" i="11"/>
  <c r="B181" i="3" l="1"/>
  <c r="D180" i="3"/>
  <c r="C180" i="11"/>
  <c r="C180" i="3"/>
  <c r="E180" i="3" s="1"/>
  <c r="D179" i="11"/>
  <c r="I179" i="11"/>
  <c r="F178" i="11"/>
  <c r="G178" i="11" s="1"/>
  <c r="E178" i="11"/>
  <c r="F179" i="11" l="1"/>
  <c r="G179" i="11" s="1"/>
  <c r="E179" i="11"/>
  <c r="D180" i="11"/>
  <c r="I180" i="11"/>
  <c r="D181" i="3"/>
  <c r="B182" i="3"/>
  <c r="C181" i="11"/>
  <c r="C181" i="3"/>
  <c r="E181" i="3" s="1"/>
  <c r="D181" i="11" l="1"/>
  <c r="I181" i="11"/>
  <c r="F180" i="11"/>
  <c r="G180" i="11" s="1"/>
  <c r="E180" i="11"/>
  <c r="B183" i="3"/>
  <c r="D182" i="3"/>
  <c r="C182" i="11"/>
  <c r="C182" i="3"/>
  <c r="E182" i="3" s="1"/>
  <c r="D182" i="11" l="1"/>
  <c r="I182" i="11"/>
  <c r="B184" i="3"/>
  <c r="D183" i="3"/>
  <c r="C183" i="3"/>
  <c r="E183" i="3" s="1"/>
  <c r="C183" i="11"/>
  <c r="F181" i="11"/>
  <c r="G181" i="11" s="1"/>
  <c r="E181" i="11"/>
  <c r="D183" i="11" l="1"/>
  <c r="I183" i="11"/>
  <c r="B185" i="3"/>
  <c r="D184" i="3"/>
  <c r="C184" i="3"/>
  <c r="E184" i="3" s="1"/>
  <c r="C184" i="11"/>
  <c r="F182" i="11"/>
  <c r="G182" i="11" s="1"/>
  <c r="E182" i="11"/>
  <c r="D184" i="11" l="1"/>
  <c r="I184" i="11"/>
  <c r="D185" i="3"/>
  <c r="B186" i="3"/>
  <c r="C185" i="11"/>
  <c r="C185" i="3"/>
  <c r="E185" i="3" s="1"/>
  <c r="F183" i="11"/>
  <c r="G183" i="11" s="1"/>
  <c r="E183" i="11"/>
  <c r="D185" i="11" l="1"/>
  <c r="I185" i="11"/>
  <c r="B187" i="3"/>
  <c r="D186" i="3"/>
  <c r="C186" i="3"/>
  <c r="E186" i="3" s="1"/>
  <c r="C186" i="11"/>
  <c r="F184" i="11"/>
  <c r="G184" i="11" s="1"/>
  <c r="E184" i="11"/>
  <c r="D186" i="11" l="1"/>
  <c r="I186" i="11"/>
  <c r="B188" i="3"/>
  <c r="D187" i="3"/>
  <c r="C187" i="3"/>
  <c r="E187" i="3" s="1"/>
  <c r="C187" i="11"/>
  <c r="F185" i="11"/>
  <c r="G185" i="11" s="1"/>
  <c r="E185" i="11"/>
  <c r="D187" i="11" l="1"/>
  <c r="I187" i="11"/>
  <c r="B189" i="3"/>
  <c r="D188" i="3"/>
  <c r="C188" i="3"/>
  <c r="E188" i="3" s="1"/>
  <c r="C188" i="11"/>
  <c r="F186" i="11"/>
  <c r="G186" i="11" s="1"/>
  <c r="E186" i="11"/>
  <c r="D188" i="11" l="1"/>
  <c r="I188" i="11"/>
  <c r="D189" i="3"/>
  <c r="B190" i="3"/>
  <c r="C189" i="11"/>
  <c r="C189" i="3"/>
  <c r="E189" i="3" s="1"/>
  <c r="F187" i="11"/>
  <c r="G187" i="11" s="1"/>
  <c r="E187" i="11"/>
  <c r="B191" i="3" l="1"/>
  <c r="D190" i="3"/>
  <c r="C190" i="3"/>
  <c r="E190" i="3" s="1"/>
  <c r="C190" i="11"/>
  <c r="D189" i="11"/>
  <c r="I189" i="11"/>
  <c r="F188" i="11"/>
  <c r="G188" i="11" s="1"/>
  <c r="E188" i="11"/>
  <c r="F189" i="11" l="1"/>
  <c r="G189" i="11" s="1"/>
  <c r="E189" i="11"/>
  <c r="D190" i="11"/>
  <c r="I190" i="11"/>
  <c r="D191" i="3"/>
  <c r="B192" i="3"/>
  <c r="C191" i="3"/>
  <c r="E191" i="3" s="1"/>
  <c r="C191" i="11"/>
  <c r="D191" i="11" l="1"/>
  <c r="I191" i="11"/>
  <c r="F190" i="11"/>
  <c r="G190" i="11" s="1"/>
  <c r="E190" i="11"/>
  <c r="B193" i="3"/>
  <c r="D192" i="3"/>
  <c r="C192" i="11"/>
  <c r="C192" i="3"/>
  <c r="E192" i="3" s="1"/>
  <c r="D193" i="3" l="1"/>
  <c r="B194" i="3"/>
  <c r="C193" i="3"/>
  <c r="E193" i="3" s="1"/>
  <c r="C193" i="11"/>
  <c r="D192" i="11"/>
  <c r="I192" i="11"/>
  <c r="F191" i="11"/>
  <c r="G191" i="11" s="1"/>
  <c r="E191" i="11"/>
  <c r="F192" i="11" l="1"/>
  <c r="G192" i="11" s="1"/>
  <c r="E192" i="11"/>
  <c r="B195" i="3"/>
  <c r="D194" i="3"/>
  <c r="C194" i="3"/>
  <c r="E194" i="3" s="1"/>
  <c r="C194" i="11"/>
  <c r="D193" i="11"/>
  <c r="I193" i="11"/>
  <c r="F193" i="11" l="1"/>
  <c r="G193" i="11" s="1"/>
  <c r="E193" i="11"/>
  <c r="B196" i="3"/>
  <c r="D195" i="3"/>
  <c r="C195" i="11"/>
  <c r="C195" i="3"/>
  <c r="E195" i="3" s="1"/>
  <c r="D194" i="11"/>
  <c r="I194" i="11"/>
  <c r="F194" i="11" l="1"/>
  <c r="G194" i="11" s="1"/>
  <c r="E194" i="11"/>
  <c r="B197" i="3"/>
  <c r="D196" i="3"/>
  <c r="C196" i="3"/>
  <c r="E196" i="3" s="1"/>
  <c r="C196" i="11"/>
  <c r="D195" i="11"/>
  <c r="I195" i="11"/>
  <c r="D197" i="3" l="1"/>
  <c r="B198" i="3"/>
  <c r="C197" i="3"/>
  <c r="E197" i="3" s="1"/>
  <c r="C197" i="11"/>
  <c r="D196" i="11"/>
  <c r="I196" i="11"/>
  <c r="F195" i="11"/>
  <c r="G195" i="11" s="1"/>
  <c r="E195" i="11"/>
  <c r="F196" i="11" l="1"/>
  <c r="G196" i="11" s="1"/>
  <c r="E196" i="11"/>
  <c r="B199" i="3"/>
  <c r="D198" i="3"/>
  <c r="C198" i="3"/>
  <c r="E198" i="3" s="1"/>
  <c r="C198" i="11"/>
  <c r="D197" i="11"/>
  <c r="I197" i="11"/>
  <c r="D198" i="11" l="1"/>
  <c r="I198" i="11"/>
  <c r="B200" i="3"/>
  <c r="D199" i="3"/>
  <c r="C199" i="11"/>
  <c r="C199" i="3"/>
  <c r="E199" i="3" s="1"/>
  <c r="F197" i="11"/>
  <c r="G197" i="11" s="1"/>
  <c r="E197" i="11"/>
  <c r="D199" i="11" l="1"/>
  <c r="I199" i="11"/>
  <c r="B201" i="3"/>
  <c r="D200" i="3"/>
  <c r="C200" i="3"/>
  <c r="E200" i="3" s="1"/>
  <c r="C200" i="11"/>
  <c r="F198" i="11"/>
  <c r="G198" i="11" s="1"/>
  <c r="E198" i="11"/>
  <c r="D200" i="11" l="1"/>
  <c r="I200" i="11"/>
  <c r="D201" i="3"/>
  <c r="B202" i="3"/>
  <c r="C201" i="11"/>
  <c r="C201" i="3"/>
  <c r="E201" i="3" s="1"/>
  <c r="H2" i="3"/>
  <c r="H3" i="3" s="1"/>
  <c r="F199" i="11"/>
  <c r="G199" i="11" s="1"/>
  <c r="E199" i="11"/>
  <c r="D201" i="11" l="1"/>
  <c r="I201" i="11"/>
  <c r="B203" i="3"/>
  <c r="D202" i="3"/>
  <c r="C202" i="3"/>
  <c r="E202" i="3" s="1"/>
  <c r="C202" i="11"/>
  <c r="F200" i="11"/>
  <c r="G200" i="11" s="1"/>
  <c r="E200" i="11"/>
  <c r="D202" i="11" l="1"/>
  <c r="I202" i="11"/>
  <c r="B204" i="3"/>
  <c r="D203" i="3"/>
  <c r="C203" i="3"/>
  <c r="E203" i="3" s="1"/>
  <c r="C203" i="11"/>
  <c r="F201" i="11"/>
  <c r="G201" i="11" s="1"/>
  <c r="E201" i="11"/>
  <c r="D203" i="11" l="1"/>
  <c r="I203" i="11"/>
  <c r="B205" i="3"/>
  <c r="D204" i="3"/>
  <c r="C204" i="3"/>
  <c r="E204" i="3" s="1"/>
  <c r="C204" i="11"/>
  <c r="F202" i="11"/>
  <c r="G202" i="11" s="1"/>
  <c r="E202" i="11"/>
  <c r="D204" i="11" l="1"/>
  <c r="I204" i="11"/>
  <c r="D205" i="3"/>
  <c r="B206" i="3"/>
  <c r="C205" i="3"/>
  <c r="E205" i="3" s="1"/>
  <c r="C205" i="11"/>
  <c r="F203" i="11"/>
  <c r="G203" i="11" s="1"/>
  <c r="E203" i="11"/>
  <c r="D205" i="11" l="1"/>
  <c r="I205" i="11"/>
  <c r="B207" i="3"/>
  <c r="D206" i="3"/>
  <c r="C206" i="3"/>
  <c r="E206" i="3" s="1"/>
  <c r="C206" i="11"/>
  <c r="F204" i="11"/>
  <c r="G204" i="11" s="1"/>
  <c r="E204" i="11"/>
  <c r="D206" i="11" l="1"/>
  <c r="I206" i="11"/>
  <c r="D207" i="3"/>
  <c r="B208" i="3"/>
  <c r="C207" i="3"/>
  <c r="E207" i="3" s="1"/>
  <c r="C207" i="11"/>
  <c r="F205" i="11"/>
  <c r="G205" i="11" s="1"/>
  <c r="E205" i="11"/>
  <c r="D207" i="11" l="1"/>
  <c r="I207" i="11"/>
  <c r="B209" i="3"/>
  <c r="D208" i="3"/>
  <c r="C208" i="3"/>
  <c r="E208" i="3" s="1"/>
  <c r="C208" i="11"/>
  <c r="F206" i="11"/>
  <c r="G206" i="11" s="1"/>
  <c r="E206" i="11"/>
  <c r="D208" i="11" l="1"/>
  <c r="I208" i="11"/>
  <c r="D209" i="3"/>
  <c r="B210" i="3"/>
  <c r="C209" i="3"/>
  <c r="E209" i="3" s="1"/>
  <c r="C209" i="11"/>
  <c r="F207" i="11"/>
  <c r="G207" i="11" s="1"/>
  <c r="E207" i="11"/>
  <c r="B211" i="3" l="1"/>
  <c r="D210" i="3"/>
  <c r="C210" i="3"/>
  <c r="E210" i="3" s="1"/>
  <c r="C210" i="11"/>
  <c r="D209" i="11"/>
  <c r="I209" i="11"/>
  <c r="F208" i="11"/>
  <c r="G208" i="11" s="1"/>
  <c r="E208" i="11"/>
  <c r="F209" i="11" l="1"/>
  <c r="G209" i="11" s="1"/>
  <c r="E209" i="11"/>
  <c r="D210" i="11"/>
  <c r="I210" i="11"/>
  <c r="D211" i="3"/>
  <c r="B212" i="3"/>
  <c r="C211" i="3"/>
  <c r="E211" i="3" s="1"/>
  <c r="C211" i="11"/>
  <c r="D211" i="11" l="1"/>
  <c r="I211" i="11"/>
  <c r="B213" i="3"/>
  <c r="D212" i="3"/>
  <c r="C212" i="3"/>
  <c r="E212" i="3" s="1"/>
  <c r="C212" i="11"/>
  <c r="F210" i="11"/>
  <c r="G210" i="11" s="1"/>
  <c r="E210" i="11"/>
  <c r="D212" i="11" l="1"/>
  <c r="I212" i="11"/>
  <c r="D213" i="3"/>
  <c r="B214" i="3"/>
  <c r="C213" i="3"/>
  <c r="E213" i="3" s="1"/>
  <c r="C213" i="11"/>
  <c r="F211" i="11"/>
  <c r="G211" i="11" s="1"/>
  <c r="E211" i="11"/>
  <c r="D213" i="11" l="1"/>
  <c r="I213" i="11"/>
  <c r="B215" i="3"/>
  <c r="D214" i="3"/>
  <c r="C214" i="3"/>
  <c r="E214" i="3" s="1"/>
  <c r="C214" i="11"/>
  <c r="F212" i="11"/>
  <c r="G212" i="11" s="1"/>
  <c r="E212" i="11"/>
  <c r="D214" i="11" l="1"/>
  <c r="I214" i="11"/>
  <c r="D215" i="3"/>
  <c r="B216" i="3"/>
  <c r="C215" i="3"/>
  <c r="E215" i="3" s="1"/>
  <c r="C215" i="11"/>
  <c r="F213" i="11"/>
  <c r="G213" i="11" s="1"/>
  <c r="E213" i="11"/>
  <c r="D215" i="11" l="1"/>
  <c r="I215" i="11"/>
  <c r="B217" i="3"/>
  <c r="D216" i="3"/>
  <c r="C216" i="3"/>
  <c r="E216" i="3" s="1"/>
  <c r="C216" i="11"/>
  <c r="F214" i="11"/>
  <c r="G214" i="11" s="1"/>
  <c r="E214" i="11"/>
  <c r="D216" i="11" l="1"/>
  <c r="I216" i="11"/>
  <c r="D217" i="3"/>
  <c r="B218" i="3"/>
  <c r="C217" i="3"/>
  <c r="E217" i="3" s="1"/>
  <c r="C217" i="11"/>
  <c r="F215" i="11"/>
  <c r="G215" i="11" s="1"/>
  <c r="E215" i="11"/>
  <c r="D217" i="11" l="1"/>
  <c r="I217" i="11"/>
  <c r="B219" i="3"/>
  <c r="D218" i="3"/>
  <c r="C218" i="3"/>
  <c r="E218" i="3" s="1"/>
  <c r="C218" i="11"/>
  <c r="F216" i="11"/>
  <c r="G216" i="11" s="1"/>
  <c r="E216" i="11"/>
  <c r="D218" i="11" l="1"/>
  <c r="I218" i="11"/>
  <c r="D219" i="3"/>
  <c r="B220" i="3"/>
  <c r="C219" i="3"/>
  <c r="E219" i="3" s="1"/>
  <c r="C219" i="11"/>
  <c r="F217" i="11"/>
  <c r="G217" i="11" s="1"/>
  <c r="E217" i="11"/>
  <c r="B221" i="3" l="1"/>
  <c r="D220" i="3"/>
  <c r="C220" i="3"/>
  <c r="E220" i="3" s="1"/>
  <c r="C220" i="11"/>
  <c r="D219" i="11"/>
  <c r="I219" i="11"/>
  <c r="F218" i="11"/>
  <c r="G218" i="11" s="1"/>
  <c r="E218" i="11"/>
  <c r="D220" i="11" l="1"/>
  <c r="I220" i="11"/>
  <c r="F219" i="11"/>
  <c r="G219" i="11" s="1"/>
  <c r="E219" i="11"/>
  <c r="D221" i="3"/>
  <c r="B222" i="3"/>
  <c r="C221" i="3"/>
  <c r="E221" i="3" s="1"/>
  <c r="C221" i="11"/>
  <c r="B223" i="3" l="1"/>
  <c r="D222" i="3"/>
  <c r="C222" i="3"/>
  <c r="E222" i="3" s="1"/>
  <c r="C222" i="11"/>
  <c r="D221" i="11"/>
  <c r="I221" i="11"/>
  <c r="F220" i="11"/>
  <c r="G220" i="11" s="1"/>
  <c r="E220" i="11"/>
  <c r="F221" i="11" l="1"/>
  <c r="G221" i="11" s="1"/>
  <c r="E221" i="11"/>
  <c r="D222" i="11"/>
  <c r="I222" i="11"/>
  <c r="D223" i="3"/>
  <c r="B224" i="3"/>
  <c r="C223" i="3"/>
  <c r="E223" i="3" s="1"/>
  <c r="C223" i="11"/>
  <c r="D223" i="11" l="1"/>
  <c r="I223" i="11"/>
  <c r="F222" i="11"/>
  <c r="G222" i="11" s="1"/>
  <c r="E222" i="11"/>
  <c r="B225" i="3"/>
  <c r="D224" i="3"/>
  <c r="C224" i="3"/>
  <c r="E224" i="3" s="1"/>
  <c r="C224" i="11"/>
  <c r="D224" i="11" l="1"/>
  <c r="I224" i="11"/>
  <c r="D225" i="3"/>
  <c r="B226" i="3"/>
  <c r="C225" i="3"/>
  <c r="E225" i="3" s="1"/>
  <c r="C225" i="11"/>
  <c r="F223" i="11"/>
  <c r="G223" i="11" s="1"/>
  <c r="E223" i="11"/>
  <c r="D225" i="11" l="1"/>
  <c r="I225" i="11"/>
  <c r="B227" i="3"/>
  <c r="D226" i="3"/>
  <c r="C226" i="3"/>
  <c r="E226" i="3" s="1"/>
  <c r="C226" i="11"/>
  <c r="F224" i="11"/>
  <c r="G224" i="11" s="1"/>
  <c r="E224" i="11"/>
  <c r="D226" i="11" l="1"/>
  <c r="I226" i="11"/>
  <c r="D227" i="3"/>
  <c r="B228" i="3"/>
  <c r="C227" i="3"/>
  <c r="E227" i="3" s="1"/>
  <c r="C227" i="11"/>
  <c r="F225" i="11"/>
  <c r="G225" i="11" s="1"/>
  <c r="E225" i="11"/>
  <c r="B229" i="3" l="1"/>
  <c r="D228" i="3"/>
  <c r="C228" i="3"/>
  <c r="E228" i="3" s="1"/>
  <c r="C228" i="11"/>
  <c r="D227" i="11"/>
  <c r="I227" i="11"/>
  <c r="F226" i="11"/>
  <c r="G226" i="11" s="1"/>
  <c r="E226" i="11"/>
  <c r="F227" i="11" l="1"/>
  <c r="G227" i="11" s="1"/>
  <c r="E227" i="11"/>
  <c r="D228" i="11"/>
  <c r="I228" i="11"/>
  <c r="D229" i="3"/>
  <c r="B230" i="3"/>
  <c r="C229" i="3"/>
  <c r="E229" i="3" s="1"/>
  <c r="C229" i="11"/>
  <c r="B231" i="3" l="1"/>
  <c r="D230" i="3"/>
  <c r="C230" i="3"/>
  <c r="E230" i="3" s="1"/>
  <c r="C230" i="11"/>
  <c r="F228" i="11"/>
  <c r="G228" i="11" s="1"/>
  <c r="E228" i="11"/>
  <c r="D229" i="11"/>
  <c r="I229" i="11"/>
  <c r="F229" i="11" l="1"/>
  <c r="G229" i="11" s="1"/>
  <c r="E229" i="11"/>
  <c r="D230" i="11"/>
  <c r="I230" i="11"/>
  <c r="D231" i="3"/>
  <c r="B232" i="3"/>
  <c r="C231" i="3"/>
  <c r="E231" i="3" s="1"/>
  <c r="C231" i="11"/>
  <c r="B233" i="3" l="1"/>
  <c r="D232" i="3"/>
  <c r="C232" i="3"/>
  <c r="E232" i="3" s="1"/>
  <c r="C232" i="11"/>
  <c r="D231" i="11"/>
  <c r="I231" i="11"/>
  <c r="F230" i="11"/>
  <c r="G230" i="11" s="1"/>
  <c r="E230" i="11"/>
  <c r="F231" i="11" l="1"/>
  <c r="G231" i="11" s="1"/>
  <c r="E231" i="11"/>
  <c r="D232" i="11"/>
  <c r="I232" i="11"/>
  <c r="D233" i="3"/>
  <c r="B234" i="3"/>
  <c r="C233" i="3"/>
  <c r="E233" i="3" s="1"/>
  <c r="C233" i="11"/>
  <c r="B235" i="3" l="1"/>
  <c r="D234" i="3"/>
  <c r="C234" i="3"/>
  <c r="E234" i="3" s="1"/>
  <c r="C234" i="11"/>
  <c r="D233" i="11"/>
  <c r="I233" i="11"/>
  <c r="F232" i="11"/>
  <c r="G232" i="11" s="1"/>
  <c r="E232" i="11"/>
  <c r="F233" i="11" l="1"/>
  <c r="G233" i="11" s="1"/>
  <c r="E233" i="11"/>
  <c r="D234" i="11"/>
  <c r="I234" i="11"/>
  <c r="B236" i="3"/>
  <c r="D235" i="3"/>
  <c r="C235" i="3"/>
  <c r="E235" i="3" s="1"/>
  <c r="C235" i="11"/>
  <c r="D235" i="11" l="1"/>
  <c r="I235" i="11"/>
  <c r="B237" i="3"/>
  <c r="D236" i="3"/>
  <c r="C236" i="3"/>
  <c r="E236" i="3" s="1"/>
  <c r="C236" i="11"/>
  <c r="F234" i="11"/>
  <c r="G234" i="11" s="1"/>
  <c r="E234" i="11"/>
  <c r="D236" i="11" l="1"/>
  <c r="I236" i="11"/>
  <c r="D237" i="3"/>
  <c r="B238" i="3"/>
  <c r="C237" i="3"/>
  <c r="E237" i="3" s="1"/>
  <c r="C237" i="11"/>
  <c r="F235" i="11"/>
  <c r="G235" i="11" s="1"/>
  <c r="E235" i="11"/>
  <c r="B239" i="3" l="1"/>
  <c r="D238" i="3"/>
  <c r="C238" i="3"/>
  <c r="E238" i="3" s="1"/>
  <c r="C238" i="11"/>
  <c r="D237" i="11"/>
  <c r="I237" i="11"/>
  <c r="F236" i="11"/>
  <c r="G236" i="11" s="1"/>
  <c r="E236" i="11"/>
  <c r="D238" i="11" l="1"/>
  <c r="I238" i="11"/>
  <c r="F237" i="11"/>
  <c r="G237" i="11" s="1"/>
  <c r="E237" i="11"/>
  <c r="B240" i="3"/>
  <c r="D239" i="3"/>
  <c r="C239" i="3"/>
  <c r="E239" i="3" s="1"/>
  <c r="C239" i="11"/>
  <c r="D239" i="11" l="1"/>
  <c r="I239" i="11"/>
  <c r="B241" i="3"/>
  <c r="D240" i="3"/>
  <c r="C240" i="3"/>
  <c r="E240" i="3" s="1"/>
  <c r="C240" i="11"/>
  <c r="F238" i="11"/>
  <c r="G238" i="11" s="1"/>
  <c r="E238" i="11"/>
  <c r="D240" i="11" l="1"/>
  <c r="I240" i="11"/>
  <c r="D241" i="3"/>
  <c r="B242" i="3"/>
  <c r="C241" i="3"/>
  <c r="E241" i="3" s="1"/>
  <c r="C241" i="11"/>
  <c r="F239" i="11"/>
  <c r="G239" i="11" s="1"/>
  <c r="E239" i="11"/>
  <c r="D241" i="11" l="1"/>
  <c r="I241" i="11"/>
  <c r="B243" i="3"/>
  <c r="D242" i="3"/>
  <c r="C242" i="3"/>
  <c r="E242" i="3" s="1"/>
  <c r="C242" i="11"/>
  <c r="F240" i="11"/>
  <c r="G240" i="11" s="1"/>
  <c r="E240" i="11"/>
  <c r="D242" i="11" l="1"/>
  <c r="I242" i="11"/>
  <c r="B244" i="3"/>
  <c r="D243" i="3"/>
  <c r="C243" i="3"/>
  <c r="E243" i="3" s="1"/>
  <c r="C243" i="11"/>
  <c r="F241" i="11"/>
  <c r="G241" i="11" s="1"/>
  <c r="E241" i="11"/>
  <c r="D243" i="11" l="1"/>
  <c r="I243" i="11"/>
  <c r="B245" i="3"/>
  <c r="D244" i="3"/>
  <c r="C244" i="3"/>
  <c r="E244" i="3" s="1"/>
  <c r="C244" i="11"/>
  <c r="F242" i="11"/>
  <c r="G242" i="11" s="1"/>
  <c r="E242" i="11"/>
  <c r="D244" i="11" l="1"/>
  <c r="I244" i="11"/>
  <c r="D245" i="3"/>
  <c r="B246" i="3"/>
  <c r="C245" i="3"/>
  <c r="E245" i="3" s="1"/>
  <c r="C245" i="11"/>
  <c r="F243" i="11"/>
  <c r="G243" i="11" s="1"/>
  <c r="E243" i="11"/>
  <c r="D245" i="11" l="1"/>
  <c r="I245" i="11"/>
  <c r="B247" i="3"/>
  <c r="D246" i="3"/>
  <c r="C246" i="3"/>
  <c r="E246" i="3" s="1"/>
  <c r="C246" i="11"/>
  <c r="F244" i="11"/>
  <c r="G244" i="11" s="1"/>
  <c r="E244" i="11"/>
  <c r="D246" i="11" l="1"/>
  <c r="I246" i="11"/>
  <c r="B248" i="3"/>
  <c r="D247" i="3"/>
  <c r="C247" i="3"/>
  <c r="E247" i="3" s="1"/>
  <c r="C247" i="11"/>
  <c r="F245" i="11"/>
  <c r="G245" i="11" s="1"/>
  <c r="E245" i="11"/>
  <c r="D247" i="11" l="1"/>
  <c r="I247" i="11"/>
  <c r="B249" i="3"/>
  <c r="D248" i="3"/>
  <c r="C248" i="3"/>
  <c r="E248" i="3" s="1"/>
  <c r="C248" i="11"/>
  <c r="F246" i="11"/>
  <c r="G246" i="11" s="1"/>
  <c r="E246" i="11"/>
  <c r="D248" i="11" l="1"/>
  <c r="I248" i="11"/>
  <c r="D249" i="3"/>
  <c r="B250" i="3"/>
  <c r="C249" i="3"/>
  <c r="E249" i="3" s="1"/>
  <c r="C249" i="11"/>
  <c r="F247" i="11"/>
  <c r="G247" i="11" s="1"/>
  <c r="E247" i="11"/>
  <c r="D249" i="11" l="1"/>
  <c r="I249" i="11"/>
  <c r="B251" i="3"/>
  <c r="D250" i="3"/>
  <c r="C250" i="3"/>
  <c r="E250" i="3" s="1"/>
  <c r="C250" i="11"/>
  <c r="F248" i="11"/>
  <c r="G248" i="11" s="1"/>
  <c r="E248" i="11"/>
  <c r="D250" i="11" l="1"/>
  <c r="I250" i="11"/>
  <c r="B252" i="3"/>
  <c r="D251" i="3"/>
  <c r="C251" i="3"/>
  <c r="E251" i="3" s="1"/>
  <c r="C251" i="11"/>
  <c r="F249" i="11"/>
  <c r="G249" i="11" s="1"/>
  <c r="E249" i="11"/>
  <c r="D251" i="11" l="1"/>
  <c r="I251" i="11"/>
  <c r="B253" i="3"/>
  <c r="D252" i="3"/>
  <c r="C252" i="3"/>
  <c r="E252" i="3" s="1"/>
  <c r="C252" i="11"/>
  <c r="F250" i="11"/>
  <c r="G250" i="11" s="1"/>
  <c r="E250" i="11"/>
  <c r="D252" i="11" l="1"/>
  <c r="I252" i="11"/>
  <c r="D253" i="3"/>
  <c r="B254" i="3"/>
  <c r="C253" i="3"/>
  <c r="E253" i="3" s="1"/>
  <c r="C253" i="11"/>
  <c r="F251" i="11"/>
  <c r="G251" i="11" s="1"/>
  <c r="E251" i="11"/>
  <c r="B255" i="3" l="1"/>
  <c r="D254" i="3"/>
  <c r="C254" i="3"/>
  <c r="E254" i="3" s="1"/>
  <c r="C254" i="11"/>
  <c r="D253" i="11"/>
  <c r="I253" i="11"/>
  <c r="F252" i="11"/>
  <c r="G252" i="11" s="1"/>
  <c r="E252" i="11"/>
  <c r="F253" i="11" l="1"/>
  <c r="G253" i="11" s="1"/>
  <c r="E253" i="11"/>
  <c r="D254" i="11"/>
  <c r="I254" i="11"/>
  <c r="B256" i="3"/>
  <c r="D255" i="3"/>
  <c r="C255" i="3"/>
  <c r="E255" i="3" s="1"/>
  <c r="C255" i="11"/>
  <c r="D255" i="11" l="1"/>
  <c r="I255" i="11"/>
  <c r="B257" i="3"/>
  <c r="D256" i="3"/>
  <c r="C256" i="3"/>
  <c r="E256" i="3" s="1"/>
  <c r="C256" i="11"/>
  <c r="F254" i="11"/>
  <c r="G254" i="11" s="1"/>
  <c r="E254" i="11"/>
  <c r="D256" i="11" l="1"/>
  <c r="I256" i="11"/>
  <c r="D257" i="3"/>
  <c r="B258" i="3"/>
  <c r="C257" i="3"/>
  <c r="E257" i="3" s="1"/>
  <c r="C257" i="11"/>
  <c r="F255" i="11"/>
  <c r="G255" i="11" s="1"/>
  <c r="E255" i="11"/>
  <c r="B259" i="3" l="1"/>
  <c r="D258" i="3"/>
  <c r="C258" i="3"/>
  <c r="E258" i="3" s="1"/>
  <c r="C258" i="11"/>
  <c r="D257" i="11"/>
  <c r="I257" i="11"/>
  <c r="F256" i="11"/>
  <c r="G256" i="11" s="1"/>
  <c r="E256" i="11"/>
  <c r="F257" i="11" l="1"/>
  <c r="G257" i="11" s="1"/>
  <c r="E257" i="11"/>
  <c r="D258" i="11"/>
  <c r="I258" i="11"/>
  <c r="B260" i="3"/>
  <c r="D259" i="3"/>
  <c r="C259" i="3"/>
  <c r="E259" i="3" s="1"/>
  <c r="C259" i="11"/>
  <c r="B261" i="3" l="1"/>
  <c r="D260" i="3"/>
  <c r="C260" i="3"/>
  <c r="E260" i="3" s="1"/>
  <c r="C260" i="11"/>
  <c r="F258" i="11"/>
  <c r="G258" i="11" s="1"/>
  <c r="E258" i="11"/>
  <c r="D259" i="11"/>
  <c r="I259" i="11"/>
  <c r="F259" i="11" l="1"/>
  <c r="G259" i="11" s="1"/>
  <c r="E259" i="11"/>
  <c r="D260" i="11"/>
  <c r="I260" i="11"/>
  <c r="D261" i="3"/>
  <c r="B262" i="3"/>
  <c r="C261" i="3"/>
  <c r="E261" i="3" s="1"/>
  <c r="C261" i="11"/>
  <c r="I2" i="3"/>
  <c r="I3" i="3" s="1"/>
  <c r="B263" i="3" l="1"/>
  <c r="D262" i="3"/>
  <c r="C262" i="3"/>
  <c r="E262" i="3" s="1"/>
  <c r="C262" i="11"/>
  <c r="D261" i="11"/>
  <c r="I261" i="11"/>
  <c r="F260" i="11"/>
  <c r="G260" i="11" s="1"/>
  <c r="E260" i="11"/>
  <c r="F261" i="11" l="1"/>
  <c r="G261" i="11" s="1"/>
  <c r="E261" i="11"/>
  <c r="D262" i="11"/>
  <c r="I262" i="11"/>
  <c r="B264" i="3"/>
  <c r="D263" i="3"/>
  <c r="C263" i="3"/>
  <c r="E263" i="3" s="1"/>
  <c r="C263" i="11"/>
  <c r="D263" i="11" l="1"/>
  <c r="I263" i="11"/>
  <c r="B265" i="3"/>
  <c r="D264" i="3"/>
  <c r="C264" i="3"/>
  <c r="E264" i="3" s="1"/>
  <c r="C264" i="11"/>
  <c r="F262" i="11"/>
  <c r="G262" i="11" s="1"/>
  <c r="E262" i="11"/>
  <c r="D264" i="11" l="1"/>
  <c r="I264" i="11"/>
  <c r="D265" i="3"/>
  <c r="B266" i="3"/>
  <c r="C265" i="3"/>
  <c r="E265" i="3" s="1"/>
  <c r="C265" i="11"/>
  <c r="F263" i="11"/>
  <c r="G263" i="11" s="1"/>
  <c r="E263" i="11"/>
  <c r="D265" i="11" l="1"/>
  <c r="I265" i="11"/>
  <c r="B267" i="3"/>
  <c r="D266" i="3"/>
  <c r="C266" i="3"/>
  <c r="E266" i="3" s="1"/>
  <c r="C266" i="11"/>
  <c r="F264" i="11"/>
  <c r="G264" i="11" s="1"/>
  <c r="E264" i="11"/>
  <c r="D266" i="11" l="1"/>
  <c r="I266" i="11"/>
  <c r="B268" i="3"/>
  <c r="D267" i="3"/>
  <c r="C267" i="3"/>
  <c r="E267" i="3" s="1"/>
  <c r="C267" i="11"/>
  <c r="F265" i="11"/>
  <c r="G265" i="11" s="1"/>
  <c r="E265" i="11"/>
  <c r="D267" i="11" l="1"/>
  <c r="I267" i="11"/>
  <c r="B269" i="3"/>
  <c r="D268" i="3"/>
  <c r="C268" i="3"/>
  <c r="E268" i="3" s="1"/>
  <c r="C268" i="11"/>
  <c r="F266" i="11"/>
  <c r="G266" i="11" s="1"/>
  <c r="E266" i="11"/>
  <c r="D268" i="11" l="1"/>
  <c r="I268" i="11"/>
  <c r="D269" i="3"/>
  <c r="B270" i="3"/>
  <c r="C269" i="3"/>
  <c r="E269" i="3" s="1"/>
  <c r="C269" i="11"/>
  <c r="F267" i="11"/>
  <c r="G267" i="11" s="1"/>
  <c r="E267" i="11"/>
  <c r="D269" i="11" l="1"/>
  <c r="I269" i="11"/>
  <c r="B271" i="3"/>
  <c r="D270" i="3"/>
  <c r="C270" i="3"/>
  <c r="E270" i="3" s="1"/>
  <c r="C270" i="11"/>
  <c r="F268" i="11"/>
  <c r="G268" i="11" s="1"/>
  <c r="E268" i="11"/>
  <c r="D270" i="11" l="1"/>
  <c r="I270" i="11"/>
  <c r="B272" i="3"/>
  <c r="D271" i="3"/>
  <c r="C271" i="3"/>
  <c r="E271" i="3" s="1"/>
  <c r="C271" i="11"/>
  <c r="F269" i="11"/>
  <c r="G269" i="11" s="1"/>
  <c r="E269" i="11"/>
  <c r="D271" i="11" l="1"/>
  <c r="I271" i="11"/>
  <c r="B273" i="3"/>
  <c r="D272" i="3"/>
  <c r="C272" i="3"/>
  <c r="E272" i="3" s="1"/>
  <c r="C272" i="11"/>
  <c r="F270" i="11"/>
  <c r="G270" i="11" s="1"/>
  <c r="E270" i="11"/>
  <c r="D272" i="11" l="1"/>
  <c r="I272" i="11"/>
  <c r="D273" i="3"/>
  <c r="B274" i="3"/>
  <c r="C273" i="3"/>
  <c r="E273" i="3" s="1"/>
  <c r="C273" i="11"/>
  <c r="F271" i="11"/>
  <c r="G271" i="11" s="1"/>
  <c r="E271" i="11"/>
  <c r="B275" i="3" l="1"/>
  <c r="D274" i="3"/>
  <c r="C274" i="3"/>
  <c r="E274" i="3" s="1"/>
  <c r="C274" i="11"/>
  <c r="D273" i="11"/>
  <c r="I273" i="11"/>
  <c r="F272" i="11"/>
  <c r="G272" i="11" s="1"/>
  <c r="E272" i="11"/>
  <c r="F273" i="11" l="1"/>
  <c r="G273" i="11" s="1"/>
  <c r="E273" i="11"/>
  <c r="D274" i="11"/>
  <c r="I274" i="11"/>
  <c r="B276" i="3"/>
  <c r="D275" i="3"/>
  <c r="C275" i="3"/>
  <c r="E275" i="3" s="1"/>
  <c r="C275" i="11"/>
  <c r="B277" i="3" l="1"/>
  <c r="D276" i="3"/>
  <c r="C276" i="3"/>
  <c r="E276" i="3" s="1"/>
  <c r="C276" i="11"/>
  <c r="F274" i="11"/>
  <c r="G274" i="11" s="1"/>
  <c r="E274" i="11"/>
  <c r="D275" i="11"/>
  <c r="I275" i="11"/>
  <c r="F275" i="11" l="1"/>
  <c r="G275" i="11" s="1"/>
  <c r="E275" i="11"/>
  <c r="D276" i="11"/>
  <c r="I276" i="11"/>
  <c r="D277" i="3"/>
  <c r="B278" i="3"/>
  <c r="C277" i="3"/>
  <c r="E277" i="3" s="1"/>
  <c r="C277" i="11"/>
  <c r="B279" i="3" l="1"/>
  <c r="D278" i="3"/>
  <c r="C278" i="3"/>
  <c r="E278" i="3" s="1"/>
  <c r="C278" i="11"/>
  <c r="D277" i="11"/>
  <c r="I277" i="11"/>
  <c r="F276" i="11"/>
  <c r="G276" i="11" s="1"/>
  <c r="E276" i="11"/>
  <c r="F277" i="11" l="1"/>
  <c r="G277" i="11" s="1"/>
  <c r="E277" i="11"/>
  <c r="D278" i="11"/>
  <c r="I278" i="11"/>
  <c r="B280" i="3"/>
  <c r="D279" i="3"/>
  <c r="C279" i="3"/>
  <c r="E279" i="3" s="1"/>
  <c r="C279" i="11"/>
  <c r="B281" i="3" l="1"/>
  <c r="D280" i="3"/>
  <c r="C280" i="3"/>
  <c r="E280" i="3" s="1"/>
  <c r="C280" i="11"/>
  <c r="F278" i="11"/>
  <c r="G278" i="11" s="1"/>
  <c r="E278" i="11"/>
  <c r="D279" i="11"/>
  <c r="I279" i="11"/>
  <c r="F279" i="11" l="1"/>
  <c r="G279" i="11" s="1"/>
  <c r="E279" i="11"/>
  <c r="D280" i="11"/>
  <c r="I280" i="11"/>
  <c r="D281" i="3"/>
  <c r="B282" i="3"/>
  <c r="C281" i="3"/>
  <c r="E281" i="3" s="1"/>
  <c r="C281" i="11"/>
  <c r="D281" i="11" l="1"/>
  <c r="I281" i="11"/>
  <c r="B283" i="3"/>
  <c r="D282" i="3"/>
  <c r="C282" i="3"/>
  <c r="E282" i="3" s="1"/>
  <c r="C282" i="11"/>
  <c r="F280" i="11"/>
  <c r="G280" i="11" s="1"/>
  <c r="E280" i="11"/>
  <c r="D282" i="11" l="1"/>
  <c r="I282" i="11"/>
  <c r="B284" i="3"/>
  <c r="D283" i="3"/>
  <c r="C283" i="3"/>
  <c r="E283" i="3" s="1"/>
  <c r="C283" i="11"/>
  <c r="F281" i="11"/>
  <c r="G281" i="11" s="1"/>
  <c r="E281" i="11"/>
  <c r="D283" i="11" l="1"/>
  <c r="I283" i="11"/>
  <c r="B285" i="3"/>
  <c r="D284" i="3"/>
  <c r="C284" i="3"/>
  <c r="E284" i="3" s="1"/>
  <c r="C284" i="11"/>
  <c r="F282" i="11"/>
  <c r="G282" i="11" s="1"/>
  <c r="E282" i="11"/>
  <c r="D284" i="11" l="1"/>
  <c r="I284" i="11"/>
  <c r="D285" i="3"/>
  <c r="B286" i="3"/>
  <c r="C285" i="3"/>
  <c r="E285" i="3" s="1"/>
  <c r="C285" i="11"/>
  <c r="F283" i="11"/>
  <c r="G283" i="11" s="1"/>
  <c r="E283" i="11"/>
  <c r="B287" i="3" l="1"/>
  <c r="D286" i="3"/>
  <c r="C286" i="3"/>
  <c r="E286" i="3" s="1"/>
  <c r="C286" i="11"/>
  <c r="D285" i="11"/>
  <c r="I285" i="11"/>
  <c r="F284" i="11"/>
  <c r="G284" i="11" s="1"/>
  <c r="E284" i="11"/>
  <c r="D286" i="11" l="1"/>
  <c r="I286" i="11"/>
  <c r="F285" i="11"/>
  <c r="G285" i="11" s="1"/>
  <c r="E285" i="11"/>
  <c r="B288" i="3"/>
  <c r="D287" i="3"/>
  <c r="C287" i="3"/>
  <c r="E287" i="3" s="1"/>
  <c r="C287" i="11"/>
  <c r="D287" i="11" l="1"/>
  <c r="I287" i="11"/>
  <c r="B289" i="3"/>
  <c r="D288" i="3"/>
  <c r="C288" i="3"/>
  <c r="E288" i="3" s="1"/>
  <c r="C288" i="11"/>
  <c r="F286" i="11"/>
  <c r="G286" i="11" s="1"/>
  <c r="E286" i="11"/>
  <c r="D288" i="11" l="1"/>
  <c r="I288" i="11"/>
  <c r="D289" i="3"/>
  <c r="B290" i="3"/>
  <c r="C289" i="3"/>
  <c r="E289" i="3" s="1"/>
  <c r="C289" i="11"/>
  <c r="F287" i="11"/>
  <c r="G287" i="11" s="1"/>
  <c r="E287" i="11"/>
  <c r="B291" i="3" l="1"/>
  <c r="D290" i="3"/>
  <c r="C290" i="3"/>
  <c r="E290" i="3" s="1"/>
  <c r="C290" i="11"/>
  <c r="D289" i="11"/>
  <c r="I289" i="11"/>
  <c r="F288" i="11"/>
  <c r="G288" i="11" s="1"/>
  <c r="E288" i="11"/>
  <c r="F289" i="11" l="1"/>
  <c r="G289" i="11" s="1"/>
  <c r="E289" i="11"/>
  <c r="D290" i="11"/>
  <c r="I290" i="11"/>
  <c r="B292" i="3"/>
  <c r="D291" i="3"/>
  <c r="C291" i="3"/>
  <c r="E291" i="3" s="1"/>
  <c r="C291" i="11"/>
  <c r="D291" i="11" l="1"/>
  <c r="I291" i="11"/>
  <c r="B293" i="3"/>
  <c r="D292" i="3"/>
  <c r="C292" i="3"/>
  <c r="E292" i="3" s="1"/>
  <c r="C292" i="11"/>
  <c r="F290" i="11"/>
  <c r="G290" i="11" s="1"/>
  <c r="E290" i="11"/>
  <c r="D292" i="11" l="1"/>
  <c r="I292" i="11"/>
  <c r="D293" i="3"/>
  <c r="B294" i="3"/>
  <c r="C293" i="3"/>
  <c r="E293" i="3" s="1"/>
  <c r="C293" i="11"/>
  <c r="F291" i="11"/>
  <c r="G291" i="11" s="1"/>
  <c r="E291" i="11"/>
  <c r="D293" i="11" l="1"/>
  <c r="I293" i="11"/>
  <c r="B295" i="3"/>
  <c r="D294" i="3"/>
  <c r="C294" i="3"/>
  <c r="E294" i="3" s="1"/>
  <c r="C294" i="11"/>
  <c r="F292" i="11"/>
  <c r="G292" i="11" s="1"/>
  <c r="E292" i="11"/>
  <c r="D294" i="11" l="1"/>
  <c r="I294" i="11"/>
  <c r="B296" i="3"/>
  <c r="D295" i="3"/>
  <c r="C295" i="3"/>
  <c r="E295" i="3" s="1"/>
  <c r="C295" i="11"/>
  <c r="F293" i="11"/>
  <c r="G293" i="11" s="1"/>
  <c r="E293" i="11"/>
  <c r="D295" i="11" l="1"/>
  <c r="I295" i="11"/>
  <c r="B297" i="3"/>
  <c r="D296" i="3"/>
  <c r="C296" i="3"/>
  <c r="E296" i="3" s="1"/>
  <c r="C296" i="11"/>
  <c r="F294" i="11"/>
  <c r="G294" i="11" s="1"/>
  <c r="E294" i="11"/>
  <c r="D296" i="11" l="1"/>
  <c r="I296" i="11"/>
  <c r="D297" i="3"/>
  <c r="B298" i="3"/>
  <c r="C297" i="3"/>
  <c r="E297" i="3" s="1"/>
  <c r="C297" i="11"/>
  <c r="F295" i="11"/>
  <c r="G295" i="11" s="1"/>
  <c r="E295" i="11"/>
  <c r="D297" i="11" l="1"/>
  <c r="I297" i="11"/>
  <c r="B299" i="3"/>
  <c r="D298" i="3"/>
  <c r="C298" i="3"/>
  <c r="E298" i="3" s="1"/>
  <c r="C298" i="11"/>
  <c r="F296" i="11"/>
  <c r="G296" i="11" s="1"/>
  <c r="E296" i="11"/>
  <c r="D298" i="11" l="1"/>
  <c r="I298" i="11"/>
  <c r="B300" i="3"/>
  <c r="D299" i="3"/>
  <c r="C299" i="3"/>
  <c r="E299" i="3" s="1"/>
  <c r="C299" i="11"/>
  <c r="F297" i="11"/>
  <c r="G297" i="11" s="1"/>
  <c r="E297" i="11"/>
  <c r="B301" i="3" l="1"/>
  <c r="D300" i="3"/>
  <c r="C300" i="3"/>
  <c r="E300" i="3" s="1"/>
  <c r="C300" i="11"/>
  <c r="D299" i="11"/>
  <c r="I299" i="11"/>
  <c r="F298" i="11"/>
  <c r="G298" i="11" s="1"/>
  <c r="E298" i="11"/>
  <c r="F299" i="11" l="1"/>
  <c r="G299" i="11" s="1"/>
  <c r="E299" i="11"/>
  <c r="D300" i="11"/>
  <c r="I300" i="11"/>
  <c r="D301" i="3"/>
  <c r="B302" i="3"/>
  <c r="C301" i="3"/>
  <c r="E301" i="3" s="1"/>
  <c r="C301" i="11"/>
  <c r="B303" i="3" l="1"/>
  <c r="D302" i="3"/>
  <c r="C302" i="3"/>
  <c r="E302" i="3" s="1"/>
  <c r="C302" i="11"/>
  <c r="D301" i="11"/>
  <c r="I301" i="11"/>
  <c r="F300" i="11"/>
  <c r="G300" i="11" s="1"/>
  <c r="E300" i="11"/>
  <c r="F301" i="11" l="1"/>
  <c r="G301" i="11" s="1"/>
  <c r="E301" i="11"/>
  <c r="D302" i="11"/>
  <c r="I302" i="11"/>
  <c r="B304" i="3"/>
  <c r="D303" i="3"/>
  <c r="C303" i="3"/>
  <c r="E303" i="3" s="1"/>
  <c r="C303" i="11"/>
  <c r="D303" i="11" l="1"/>
  <c r="I303" i="11"/>
  <c r="B305" i="3"/>
  <c r="D304" i="3"/>
  <c r="C304" i="3"/>
  <c r="E304" i="3" s="1"/>
  <c r="C304" i="11"/>
  <c r="F302" i="11"/>
  <c r="G302" i="11" s="1"/>
  <c r="E302" i="11"/>
  <c r="D304" i="11" l="1"/>
  <c r="I304" i="11"/>
  <c r="D305" i="3"/>
  <c r="B306" i="3"/>
  <c r="C305" i="3"/>
  <c r="E305" i="3" s="1"/>
  <c r="C305" i="11"/>
  <c r="F303" i="11"/>
  <c r="G303" i="11" s="1"/>
  <c r="E303" i="11"/>
  <c r="B307" i="3" l="1"/>
  <c r="D306" i="3"/>
  <c r="C306" i="3"/>
  <c r="E306" i="3" s="1"/>
  <c r="C306" i="11"/>
  <c r="D305" i="11"/>
  <c r="I305" i="11"/>
  <c r="F304" i="11"/>
  <c r="G304" i="11" s="1"/>
  <c r="E304" i="11"/>
  <c r="F305" i="11" l="1"/>
  <c r="G305" i="11" s="1"/>
  <c r="E305" i="11"/>
  <c r="D306" i="11"/>
  <c r="I306" i="11"/>
  <c r="B308" i="3"/>
  <c r="D307" i="3"/>
  <c r="C307" i="3"/>
  <c r="E307" i="3" s="1"/>
  <c r="C307" i="11"/>
  <c r="D307" i="11" l="1"/>
  <c r="I307" i="11"/>
  <c r="B309" i="3"/>
  <c r="D308" i="3"/>
  <c r="C308" i="3"/>
  <c r="E308" i="3" s="1"/>
  <c r="C308" i="11"/>
  <c r="F306" i="11"/>
  <c r="G306" i="11" s="1"/>
  <c r="E306" i="11"/>
  <c r="D308" i="11" l="1"/>
  <c r="I308" i="11"/>
  <c r="D309" i="3"/>
  <c r="B310" i="3"/>
  <c r="C309" i="3"/>
  <c r="E309" i="3" s="1"/>
  <c r="C309" i="11"/>
  <c r="F307" i="11"/>
  <c r="G307" i="11" s="1"/>
  <c r="E307" i="11"/>
  <c r="B311" i="3" l="1"/>
  <c r="D310" i="3"/>
  <c r="C310" i="3"/>
  <c r="E310" i="3" s="1"/>
  <c r="C310" i="11"/>
  <c r="D309" i="11"/>
  <c r="I309" i="11"/>
  <c r="F308" i="11"/>
  <c r="G308" i="11" s="1"/>
  <c r="E308" i="11"/>
  <c r="F309" i="11" l="1"/>
  <c r="G309" i="11" s="1"/>
  <c r="E309" i="11"/>
  <c r="D310" i="11"/>
  <c r="I310" i="11"/>
  <c r="B312" i="3"/>
  <c r="D311" i="3"/>
  <c r="C311" i="3"/>
  <c r="E311" i="3" s="1"/>
  <c r="C311" i="11"/>
  <c r="D311" i="11" l="1"/>
  <c r="I311" i="11"/>
  <c r="B313" i="3"/>
  <c r="D312" i="3"/>
  <c r="C312" i="3"/>
  <c r="E312" i="3" s="1"/>
  <c r="C312" i="11"/>
  <c r="F310" i="11"/>
  <c r="G310" i="11" s="1"/>
  <c r="E310" i="11"/>
  <c r="D312" i="11" l="1"/>
  <c r="I312" i="11"/>
  <c r="D313" i="3"/>
  <c r="B314" i="3"/>
  <c r="C313" i="3"/>
  <c r="E313" i="3" s="1"/>
  <c r="C313" i="11"/>
  <c r="F311" i="11"/>
  <c r="G311" i="11" s="1"/>
  <c r="E311" i="11"/>
  <c r="B315" i="3" l="1"/>
  <c r="D314" i="3"/>
  <c r="C314" i="3"/>
  <c r="E314" i="3" s="1"/>
  <c r="C314" i="11"/>
  <c r="D313" i="11"/>
  <c r="I313" i="11"/>
  <c r="F312" i="11"/>
  <c r="G312" i="11" s="1"/>
  <c r="E312" i="11"/>
  <c r="D314" i="11" l="1"/>
  <c r="I314" i="11"/>
  <c r="F313" i="11"/>
  <c r="G313" i="11" s="1"/>
  <c r="E313" i="11"/>
  <c r="B316" i="3"/>
  <c r="D315" i="3"/>
  <c r="C315" i="3"/>
  <c r="E315" i="3" s="1"/>
  <c r="C315" i="11"/>
  <c r="B317" i="3" l="1"/>
  <c r="D316" i="3"/>
  <c r="C316" i="3"/>
  <c r="E316" i="3" s="1"/>
  <c r="C316" i="11"/>
  <c r="D315" i="11"/>
  <c r="I315" i="11"/>
  <c r="F314" i="11"/>
  <c r="G314" i="11" s="1"/>
  <c r="E314" i="11"/>
  <c r="D316" i="11" l="1"/>
  <c r="I316" i="11"/>
  <c r="F315" i="11"/>
  <c r="G315" i="11" s="1"/>
  <c r="E315" i="11"/>
  <c r="D317" i="3"/>
  <c r="B318" i="3"/>
  <c r="C317" i="3"/>
  <c r="E317" i="3" s="1"/>
  <c r="C317" i="11"/>
  <c r="D317" i="11" l="1"/>
  <c r="I317" i="11"/>
  <c r="B319" i="3"/>
  <c r="D318" i="3"/>
  <c r="C318" i="3"/>
  <c r="E318" i="3" s="1"/>
  <c r="C318" i="11"/>
  <c r="F316" i="11"/>
  <c r="G316" i="11" s="1"/>
  <c r="E316" i="11"/>
  <c r="D318" i="11" l="1"/>
  <c r="I318" i="11"/>
  <c r="B320" i="3"/>
  <c r="D319" i="3"/>
  <c r="C319" i="3"/>
  <c r="E319" i="3" s="1"/>
  <c r="C319" i="11"/>
  <c r="F317" i="11"/>
  <c r="G317" i="11" s="1"/>
  <c r="E317" i="11"/>
  <c r="D319" i="11" l="1"/>
  <c r="I319" i="11"/>
  <c r="B321" i="3"/>
  <c r="D320" i="3"/>
  <c r="C320" i="3"/>
  <c r="E320" i="3" s="1"/>
  <c r="C320" i="11"/>
  <c r="F318" i="11"/>
  <c r="G318" i="11" s="1"/>
  <c r="E318" i="11"/>
  <c r="D320" i="11" l="1"/>
  <c r="I320" i="11"/>
  <c r="D321" i="3"/>
  <c r="C321" i="3"/>
  <c r="E321" i="3" s="1"/>
  <c r="K2" i="3"/>
  <c r="K3" i="3" s="1"/>
  <c r="C321" i="11"/>
  <c r="J2" i="3"/>
  <c r="J3" i="3" s="1"/>
  <c r="F319" i="11"/>
  <c r="G319" i="11" s="1"/>
  <c r="E319" i="11"/>
  <c r="D321" i="11" l="1"/>
  <c r="I321" i="11"/>
  <c r="F320" i="11"/>
  <c r="G320" i="11" s="1"/>
  <c r="E320" i="11"/>
  <c r="F321" i="11" l="1"/>
  <c r="G321" i="11" s="1"/>
  <c r="E321" i="11"/>
</calcChain>
</file>

<file path=xl/sharedStrings.xml><?xml version="1.0" encoding="utf-8"?>
<sst xmlns="http://schemas.openxmlformats.org/spreadsheetml/2006/main" count="93" uniqueCount="93">
  <si>
    <t>店铺等级</t>
  </si>
  <si>
    <t>可购买员工等级</t>
  </si>
  <si>
    <t>需购买次数</t>
  </si>
  <si>
    <t>单个员工合成总次数</t>
  </si>
  <si>
    <t>员工等级</t>
  </si>
  <si>
    <t>升级店铺所需个数</t>
  </si>
  <si>
    <t>所需购买次数</t>
  </si>
  <si>
    <t>所需合成次数</t>
  </si>
  <si>
    <t>1级店铺</t>
  </si>
  <si>
    <t>2级店铺</t>
  </si>
  <si>
    <t>3级店铺</t>
  </si>
  <si>
    <t>4级店铺</t>
  </si>
  <si>
    <t>5级店铺</t>
  </si>
  <si>
    <t>玩家耗时公式系数</t>
  </si>
  <si>
    <t>玩家阶段一耗时公式底数</t>
  </si>
  <si>
    <t>玩家阶段二耗时公式底数</t>
  </si>
  <si>
    <t>员工基础售价</t>
  </si>
  <si>
    <t>一个视频价值钻石</t>
  </si>
  <si>
    <t>员工级别</t>
  </si>
  <si>
    <t>单个员工耗时（秒）</t>
  </si>
  <si>
    <t>员工累计耗时（秒）</t>
  </si>
  <si>
    <t>单个员工耗时（小时）</t>
  </si>
  <si>
    <t>员工累计耗时（小时）</t>
  </si>
  <si>
    <t>一级总时间</t>
  </si>
  <si>
    <t>二级总时间</t>
  </si>
  <si>
    <t>三级总时间</t>
  </si>
  <si>
    <t>四级总时间</t>
  </si>
  <si>
    <t>五级总时间</t>
  </si>
  <si>
    <t>总时间</t>
  </si>
  <si>
    <t>等级</t>
  </si>
  <si>
    <t>单次产出</t>
  </si>
  <si>
    <t>产出间隔（秒）</t>
  </si>
  <si>
    <t>平均每秒产出（金币）</t>
  </si>
  <si>
    <t>单个员工秒产出</t>
  </si>
  <si>
    <t>员工累计秒产出</t>
  </si>
  <si>
    <t>该员工售价</t>
  </si>
  <si>
    <t>购买时间（s）</t>
  </si>
  <si>
    <t>累计购买时间（s）</t>
  </si>
  <si>
    <t>购买时间（h）</t>
  </si>
  <si>
    <t>累计购买时间（h）</t>
  </si>
  <si>
    <t>飞来的视频奖励金币</t>
  </si>
  <si>
    <t>视频奖励员工数量</t>
  </si>
  <si>
    <t>视频价值时间（h）</t>
  </si>
  <si>
    <t>飞鸽罚金下限</t>
  </si>
  <si>
    <t>飞鸽罚金上限</t>
  </si>
  <si>
    <t>福袋金币下限</t>
  </si>
  <si>
    <t>福袋金币上限</t>
  </si>
  <si>
    <t>抽奖少量金币</t>
  </si>
  <si>
    <t>抽奖中量金币</t>
  </si>
  <si>
    <t>抽奖大量金币</t>
  </si>
  <si>
    <t>抽奖海量金币</t>
  </si>
  <si>
    <t>每日任务完成金币</t>
  </si>
  <si>
    <t>每日钻石下限</t>
  </si>
  <si>
    <t>视频钻石下限</t>
  </si>
  <si>
    <t>幸运抽奖钻石（小）</t>
  </si>
  <si>
    <t>信件金币返还钻石</t>
  </si>
  <si>
    <t>顾客答题正确钻石（小）</t>
  </si>
  <si>
    <t>顾客答题错误钻石</t>
  </si>
  <si>
    <t>好友互赠钻石</t>
  </si>
  <si>
    <t>第一天签到领取钻石</t>
  </si>
  <si>
    <t>每日任务钻石</t>
  </si>
  <si>
    <t>世界榜第一钻石</t>
  </si>
  <si>
    <t>福袋钻石（小一）</t>
  </si>
  <si>
    <t>建造烧烤摊</t>
  </si>
  <si>
    <t>店铺级别</t>
  </si>
  <si>
    <t>视频价值时间</t>
  </si>
  <si>
    <t>增幅数值</t>
  </si>
  <si>
    <t>桌子消耗钻石</t>
  </si>
  <si>
    <t>装饰消耗钻石</t>
  </si>
  <si>
    <t>一级</t>
  </si>
  <si>
    <t>每日钻石上限</t>
  </si>
  <si>
    <t>视频钻石上限</t>
  </si>
  <si>
    <t>幸运抽奖钻石（大）</t>
  </si>
  <si>
    <t>顾客答题正确钻石（大）</t>
  </si>
  <si>
    <t>第二天签到领取钻石</t>
  </si>
  <si>
    <t>世界榜2-3名钻石</t>
  </si>
  <si>
    <t>福袋钻石（小二）</t>
  </si>
  <si>
    <t>二级</t>
  </si>
  <si>
    <t>三级</t>
  </si>
  <si>
    <t>第三天签到领取钻石</t>
  </si>
  <si>
    <t>世界榜4-10名钻石</t>
  </si>
  <si>
    <t>福袋钻石（大一）</t>
  </si>
  <si>
    <t>四级</t>
  </si>
  <si>
    <t>五级</t>
  </si>
  <si>
    <t>第四天签到领取钻石</t>
  </si>
  <si>
    <t>世界榜11-50名钻石</t>
  </si>
  <si>
    <t>福袋钻石（大二）</t>
  </si>
  <si>
    <t>第五天签到领取钻石</t>
  </si>
  <si>
    <t>世界榜51-100名钻石</t>
  </si>
  <si>
    <t>第六天签到领取钻石</t>
  </si>
  <si>
    <t>世界榜101-500名钻石</t>
  </si>
  <si>
    <t>第七天签到领取钻石</t>
  </si>
  <si>
    <t>世界榜500名以外钻石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</si>
</sst>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30555555555601"/>
          <c:y val="2.430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'基础时间表（无杠杆）'!$B$1</c:f>
              <c:strCache>
                <c:ptCount val="1"/>
                <c:pt idx="0">
                  <c:v>单个员工耗时（秒）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'基础时间表（无杠杆）'!$B$2:$B$321</c:f>
              <c:numCache>
                <c:formatCode>General</c:formatCode>
                <c:ptCount val="320"/>
                <c:pt idx="0">
                  <c:v>10</c:v>
                </c:pt>
                <c:pt idx="1">
                  <c:v>10.229999999999999</c:v>
                </c:pt>
                <c:pt idx="2">
                  <c:v>10.465289999999998</c:v>
                </c:pt>
                <c:pt idx="3">
                  <c:v>10.705991669999996</c:v>
                </c:pt>
                <c:pt idx="4">
                  <c:v>10.952229478409995</c:v>
                </c:pt>
                <c:pt idx="5">
                  <c:v>11.204130756413424</c:v>
                </c:pt>
                <c:pt idx="6">
                  <c:v>11.461825763810932</c:v>
                </c:pt>
                <c:pt idx="7">
                  <c:v>11.725447756378582</c:v>
                </c:pt>
                <c:pt idx="8">
                  <c:v>11.995133054775287</c:v>
                </c:pt>
                <c:pt idx="9">
                  <c:v>12.271021115035118</c:v>
                </c:pt>
                <c:pt idx="10">
                  <c:v>12.553254600680924</c:v>
                </c:pt>
                <c:pt idx="11">
                  <c:v>12.841979456496585</c:v>
                </c:pt>
                <c:pt idx="12">
                  <c:v>13.137344983996005</c:v>
                </c:pt>
                <c:pt idx="13">
                  <c:v>13.439503918627912</c:v>
                </c:pt>
                <c:pt idx="14">
                  <c:v>13.748612508756352</c:v>
                </c:pt>
                <c:pt idx="15">
                  <c:v>14.064830596457748</c:v>
                </c:pt>
                <c:pt idx="16">
                  <c:v>14.388321700176276</c:v>
                </c:pt>
                <c:pt idx="17">
                  <c:v>14.719253099280328</c:v>
                </c:pt>
                <c:pt idx="18">
                  <c:v>15.057795920563775</c:v>
                </c:pt>
                <c:pt idx="19">
                  <c:v>15.40412522673674</c:v>
                </c:pt>
                <c:pt idx="20">
                  <c:v>15.758420106951684</c:v>
                </c:pt>
                <c:pt idx="21">
                  <c:v>16.120863769411571</c:v>
                </c:pt>
                <c:pt idx="22">
                  <c:v>16.491643636108037</c:v>
                </c:pt>
                <c:pt idx="23">
                  <c:v>16.870951439738519</c:v>
                </c:pt>
                <c:pt idx="24">
                  <c:v>17.258983322852504</c:v>
                </c:pt>
                <c:pt idx="25">
                  <c:v>17.65593993927811</c:v>
                </c:pt>
                <c:pt idx="26">
                  <c:v>18.062026557881506</c:v>
                </c:pt>
                <c:pt idx="27">
                  <c:v>18.477453168712778</c:v>
                </c:pt>
                <c:pt idx="28">
                  <c:v>18.90243459159317</c:v>
                </c:pt>
                <c:pt idx="29">
                  <c:v>19.33719058719981</c:v>
                </c:pt>
                <c:pt idx="30">
                  <c:v>19.781945970705404</c:v>
                </c:pt>
                <c:pt idx="31">
                  <c:v>20.236930728031627</c:v>
                </c:pt>
                <c:pt idx="32">
                  <c:v>20.702380134776352</c:v>
                </c:pt>
                <c:pt idx="33">
                  <c:v>21.178534877876206</c:v>
                </c:pt>
                <c:pt idx="34">
                  <c:v>21.665641180067357</c:v>
                </c:pt>
                <c:pt idx="35">
                  <c:v>22.163950927208905</c:v>
                </c:pt>
                <c:pt idx="36">
                  <c:v>22.673721798534707</c:v>
                </c:pt>
                <c:pt idx="37">
                  <c:v>23.195217399901004</c:v>
                </c:pt>
                <c:pt idx="38">
                  <c:v>23.728707400098724</c:v>
                </c:pt>
                <c:pt idx="39">
                  <c:v>24.274467670300993</c:v>
                </c:pt>
                <c:pt idx="40">
                  <c:v>24.832780426717914</c:v>
                </c:pt>
                <c:pt idx="41">
                  <c:v>25.403934376532423</c:v>
                </c:pt>
                <c:pt idx="42">
                  <c:v>25.988224867192667</c:v>
                </c:pt>
                <c:pt idx="43">
                  <c:v>26.585954039138095</c:v>
                </c:pt>
                <c:pt idx="44">
                  <c:v>27.19743098203827</c:v>
                </c:pt>
                <c:pt idx="45">
                  <c:v>27.822971894625148</c:v>
                </c:pt>
                <c:pt idx="46">
                  <c:v>28.462900248201525</c:v>
                </c:pt>
                <c:pt idx="47">
                  <c:v>29.117546953910157</c:v>
                </c:pt>
                <c:pt idx="48">
                  <c:v>29.787250533850088</c:v>
                </c:pt>
                <c:pt idx="49">
                  <c:v>30.472357296128639</c:v>
                </c:pt>
                <c:pt idx="50">
                  <c:v>31.173221513939595</c:v>
                </c:pt>
                <c:pt idx="51">
                  <c:v>31.890205608760201</c:v>
                </c:pt>
                <c:pt idx="52">
                  <c:v>32.623680337761684</c:v>
                </c:pt>
                <c:pt idx="53">
                  <c:v>33.374024985530198</c:v>
                </c:pt>
                <c:pt idx="54">
                  <c:v>34.141627560197392</c:v>
                </c:pt>
                <c:pt idx="55">
                  <c:v>34.926884994081931</c:v>
                </c:pt>
                <c:pt idx="56">
                  <c:v>35.730203348945814</c:v>
                </c:pt>
                <c:pt idx="57">
                  <c:v>36.551998025971564</c:v>
                </c:pt>
                <c:pt idx="58">
                  <c:v>37.392693980568907</c:v>
                </c:pt>
                <c:pt idx="59">
                  <c:v>38.252725942121991</c:v>
                </c:pt>
                <c:pt idx="60">
                  <c:v>39.132538638790791</c:v>
                </c:pt>
                <c:pt idx="61">
                  <c:v>40.032587027482975</c:v>
                </c:pt>
                <c:pt idx="62">
                  <c:v>40.953336529115077</c:v>
                </c:pt>
                <c:pt idx="63">
                  <c:v>41.895263269284719</c:v>
                </c:pt>
                <c:pt idx="64">
                  <c:v>42.858854324478266</c:v>
                </c:pt>
                <c:pt idx="65">
                  <c:v>43.844607973941265</c:v>
                </c:pt>
                <c:pt idx="66">
                  <c:v>44.853033957341907</c:v>
                </c:pt>
                <c:pt idx="67">
                  <c:v>45.884653738360768</c:v>
                </c:pt>
                <c:pt idx="68">
                  <c:v>46.940000774343062</c:v>
                </c:pt>
                <c:pt idx="69">
                  <c:v>48.019620792152949</c:v>
                </c:pt>
                <c:pt idx="70">
                  <c:v>49.124072070372463</c:v>
                </c:pt>
                <c:pt idx="71">
                  <c:v>50.253925727991025</c:v>
                </c:pt>
                <c:pt idx="72">
                  <c:v>51.409766019734811</c:v>
                </c:pt>
                <c:pt idx="73">
                  <c:v>52.592190638188704</c:v>
                </c:pt>
                <c:pt idx="74">
                  <c:v>53.801811022867042</c:v>
                </c:pt>
                <c:pt idx="75">
                  <c:v>55.039252676392977</c:v>
                </c:pt>
                <c:pt idx="76">
                  <c:v>56.30515548795001</c:v>
                </c:pt>
                <c:pt idx="77">
                  <c:v>57.600174064172855</c:v>
                </c:pt>
                <c:pt idx="78">
                  <c:v>58.924978067648823</c:v>
                </c:pt>
                <c:pt idx="79">
                  <c:v>60.280252563204741</c:v>
                </c:pt>
                <c:pt idx="80">
                  <c:v>61.666698372158443</c:v>
                </c:pt>
                <c:pt idx="81">
                  <c:v>63.08503243471808</c:v>
                </c:pt>
                <c:pt idx="82">
                  <c:v>64.535988180716586</c:v>
                </c:pt>
                <c:pt idx="83">
                  <c:v>66.020315908873059</c:v>
                </c:pt>
                <c:pt idx="84">
                  <c:v>67.538783174777137</c:v>
                </c:pt>
                <c:pt idx="85">
                  <c:v>69.092175187797011</c:v>
                </c:pt>
                <c:pt idx="86">
                  <c:v>70.681295217116329</c:v>
                </c:pt>
                <c:pt idx="87">
                  <c:v>72.306965007109994</c:v>
                </c:pt>
                <c:pt idx="88">
                  <c:v>73.970025202273519</c:v>
                </c:pt>
                <c:pt idx="89">
                  <c:v>75.671335781925805</c:v>
                </c:pt>
                <c:pt idx="90">
                  <c:v>77.411776504910094</c:v>
                </c:pt>
                <c:pt idx="91">
                  <c:v>79.192247364523013</c:v>
                </c:pt>
                <c:pt idx="92">
                  <c:v>81.013669053907037</c:v>
                </c:pt>
                <c:pt idx="93">
                  <c:v>82.876983442146894</c:v>
                </c:pt>
                <c:pt idx="94">
                  <c:v>84.783154061316267</c:v>
                </c:pt>
                <c:pt idx="95">
                  <c:v>86.733166604726534</c:v>
                </c:pt>
                <c:pt idx="96">
                  <c:v>88.728029436635239</c:v>
                </c:pt>
                <c:pt idx="97">
                  <c:v>90.768774113677836</c:v>
                </c:pt>
                <c:pt idx="98">
                  <c:v>92.856455918292411</c:v>
                </c:pt>
                <c:pt idx="99">
                  <c:v>94.992154404413128</c:v>
                </c:pt>
                <c:pt idx="100">
                  <c:v>97.176973955714615</c:v>
                </c:pt>
                <c:pt idx="101">
                  <c:v>99.412044356696043</c:v>
                </c:pt>
                <c:pt idx="102">
                  <c:v>101.69852137690005</c:v>
                </c:pt>
                <c:pt idx="103">
                  <c:v>104.03758736856874</c:v>
                </c:pt>
                <c:pt idx="104">
                  <c:v>106.4304518780458</c:v>
                </c:pt>
                <c:pt idx="105">
                  <c:v>108.87835227124084</c:v>
                </c:pt>
                <c:pt idx="106">
                  <c:v>111.38255437347937</c:v>
                </c:pt>
                <c:pt idx="107">
                  <c:v>113.94435312406938</c:v>
                </c:pt>
                <c:pt idx="108">
                  <c:v>116.56507324592296</c:v>
                </c:pt>
                <c:pt idx="109">
                  <c:v>119.24606993057918</c:v>
                </c:pt>
                <c:pt idx="110">
                  <c:v>121.9887295389825</c:v>
                </c:pt>
                <c:pt idx="111">
                  <c:v>124.79447031837908</c:v>
                </c:pt>
                <c:pt idx="112">
                  <c:v>127.6647431357018</c:v>
                </c:pt>
                <c:pt idx="113">
                  <c:v>130.60103222782294</c:v>
                </c:pt>
                <c:pt idx="114">
                  <c:v>133.60485596906287</c:v>
                </c:pt>
                <c:pt idx="115">
                  <c:v>136.67776765635131</c:v>
                </c:pt>
                <c:pt idx="116">
                  <c:v>139.82135631244736</c:v>
                </c:pt>
                <c:pt idx="117">
                  <c:v>143.03724750763365</c:v>
                </c:pt>
                <c:pt idx="118">
                  <c:v>146.32710420030921</c:v>
                </c:pt>
                <c:pt idx="119">
                  <c:v>149.69262759691631</c:v>
                </c:pt>
                <c:pt idx="120">
                  <c:v>153.13555803164536</c:v>
                </c:pt>
                <c:pt idx="121">
                  <c:v>156.65767586637318</c:v>
                </c:pt>
                <c:pt idx="122">
                  <c:v>160.26080241129975</c:v>
                </c:pt>
                <c:pt idx="123">
                  <c:v>163.94680086675962</c:v>
                </c:pt>
                <c:pt idx="124">
                  <c:v>167.71757728669508</c:v>
                </c:pt>
                <c:pt idx="125">
                  <c:v>171.57508156428904</c:v>
                </c:pt>
                <c:pt idx="126">
                  <c:v>175.52130844026766</c:v>
                </c:pt>
                <c:pt idx="127">
                  <c:v>179.5582985343938</c:v>
                </c:pt>
                <c:pt idx="128">
                  <c:v>183.68813940068483</c:v>
                </c:pt>
                <c:pt idx="129">
                  <c:v>187.91296660690057</c:v>
                </c:pt>
                <c:pt idx="130">
                  <c:v>192.23496483885927</c:v>
                </c:pt>
                <c:pt idx="131">
                  <c:v>196.656369030153</c:v>
                </c:pt>
                <c:pt idx="132">
                  <c:v>201.1794655178465</c:v>
                </c:pt>
                <c:pt idx="133">
                  <c:v>205.80659322475694</c:v>
                </c:pt>
                <c:pt idx="134">
                  <c:v>210.54014486892632</c:v>
                </c:pt>
                <c:pt idx="135">
                  <c:v>215.38256820091161</c:v>
                </c:pt>
                <c:pt idx="136">
                  <c:v>220.33636726953256</c:v>
                </c:pt>
                <c:pt idx="137">
                  <c:v>225.40410371673178</c:v>
                </c:pt>
                <c:pt idx="138">
                  <c:v>230.58839810221659</c:v>
                </c:pt>
                <c:pt idx="139">
                  <c:v>235.89193125856755</c:v>
                </c:pt>
                <c:pt idx="140">
                  <c:v>238.25085057115322</c:v>
                </c:pt>
                <c:pt idx="141">
                  <c:v>240.63335907686476</c:v>
                </c:pt>
                <c:pt idx="142">
                  <c:v>243.0396926676334</c:v>
                </c:pt>
                <c:pt idx="143">
                  <c:v>245.47008959430974</c:v>
                </c:pt>
                <c:pt idx="144">
                  <c:v>247.92479049025283</c:v>
                </c:pt>
                <c:pt idx="145">
                  <c:v>250.40403839515537</c:v>
                </c:pt>
                <c:pt idx="146">
                  <c:v>252.90807877910692</c:v>
                </c:pt>
                <c:pt idx="147">
                  <c:v>255.43715956689798</c:v>
                </c:pt>
                <c:pt idx="148">
                  <c:v>257.99153116256696</c:v>
                </c:pt>
                <c:pt idx="149">
                  <c:v>260.57144647419261</c:v>
                </c:pt>
                <c:pt idx="150">
                  <c:v>263.17716093893455</c:v>
                </c:pt>
                <c:pt idx="151">
                  <c:v>265.80893254832392</c:v>
                </c:pt>
                <c:pt idx="152">
                  <c:v>268.46702187380714</c:v>
                </c:pt>
                <c:pt idx="153">
                  <c:v>271.1516920925452</c:v>
                </c:pt>
                <c:pt idx="154">
                  <c:v>273.86320901347068</c:v>
                </c:pt>
                <c:pt idx="155">
                  <c:v>276.60184110360541</c:v>
                </c:pt>
                <c:pt idx="156">
                  <c:v>279.36785951464145</c:v>
                </c:pt>
                <c:pt idx="157">
                  <c:v>282.16153810978784</c:v>
                </c:pt>
                <c:pt idx="158">
                  <c:v>284.98315349088574</c:v>
                </c:pt>
                <c:pt idx="159">
                  <c:v>287.83298502579458</c:v>
                </c:pt>
                <c:pt idx="160">
                  <c:v>290.71131487605254</c:v>
                </c:pt>
                <c:pt idx="161">
                  <c:v>293.61842802481306</c:v>
                </c:pt>
                <c:pt idx="162">
                  <c:v>296.5546123050612</c:v>
                </c:pt>
                <c:pt idx="163">
                  <c:v>299.52015842811181</c:v>
                </c:pt>
                <c:pt idx="164">
                  <c:v>302.51536001239293</c:v>
                </c:pt>
                <c:pt idx="165">
                  <c:v>305.54051361251686</c:v>
                </c:pt>
                <c:pt idx="166">
                  <c:v>308.59591874864202</c:v>
                </c:pt>
                <c:pt idx="167">
                  <c:v>311.68187793612844</c:v>
                </c:pt>
                <c:pt idx="168">
                  <c:v>314.79869671548971</c:v>
                </c:pt>
                <c:pt idx="169">
                  <c:v>317.94668368264462</c:v>
                </c:pt>
                <c:pt idx="170">
                  <c:v>321.12615051947108</c:v>
                </c:pt>
                <c:pt idx="171">
                  <c:v>324.33741202466581</c:v>
                </c:pt>
                <c:pt idx="172">
                  <c:v>327.58078614491245</c:v>
                </c:pt>
                <c:pt idx="173">
                  <c:v>330.8565940063616</c:v>
                </c:pt>
                <c:pt idx="174">
                  <c:v>334.16515994642521</c:v>
                </c:pt>
                <c:pt idx="175">
                  <c:v>337.50681154588943</c:v>
                </c:pt>
                <c:pt idx="176">
                  <c:v>340.88187966134831</c:v>
                </c:pt>
                <c:pt idx="177">
                  <c:v>344.29069845796181</c:v>
                </c:pt>
                <c:pt idx="178">
                  <c:v>347.73360544254143</c:v>
                </c:pt>
                <c:pt idx="179">
                  <c:v>351.21094149696683</c:v>
                </c:pt>
                <c:pt idx="180">
                  <c:v>354.72305091193647</c:v>
                </c:pt>
                <c:pt idx="181">
                  <c:v>358.27028142105581</c:v>
                </c:pt>
                <c:pt idx="182">
                  <c:v>361.85298423526638</c:v>
                </c:pt>
                <c:pt idx="183">
                  <c:v>365.47151407761902</c:v>
                </c:pt>
                <c:pt idx="184">
                  <c:v>369.12622921839522</c:v>
                </c:pt>
                <c:pt idx="185">
                  <c:v>372.8174915105792</c:v>
                </c:pt>
                <c:pt idx="186">
                  <c:v>376.545666425685</c:v>
                </c:pt>
                <c:pt idx="187">
                  <c:v>380.31112308994187</c:v>
                </c:pt>
                <c:pt idx="188">
                  <c:v>384.11423432084132</c:v>
                </c:pt>
                <c:pt idx="189">
                  <c:v>387.95537666404971</c:v>
                </c:pt>
                <c:pt idx="190">
                  <c:v>391.83493043069024</c:v>
                </c:pt>
                <c:pt idx="191">
                  <c:v>395.75327973499714</c:v>
                </c:pt>
                <c:pt idx="192">
                  <c:v>399.71081253234712</c:v>
                </c:pt>
                <c:pt idx="193">
                  <c:v>403.70792065767057</c:v>
                </c:pt>
                <c:pt idx="194">
                  <c:v>407.74499986424729</c:v>
                </c:pt>
                <c:pt idx="195">
                  <c:v>411.82244986288975</c:v>
                </c:pt>
                <c:pt idx="196">
                  <c:v>415.94067436151863</c:v>
                </c:pt>
                <c:pt idx="197">
                  <c:v>420.10008110513382</c:v>
                </c:pt>
                <c:pt idx="198">
                  <c:v>424.30108191618518</c:v>
                </c:pt>
                <c:pt idx="199">
                  <c:v>428.54409273534702</c:v>
                </c:pt>
                <c:pt idx="200">
                  <c:v>432.8295336627005</c:v>
                </c:pt>
                <c:pt idx="201">
                  <c:v>437.15782899932753</c:v>
                </c:pt>
                <c:pt idx="202">
                  <c:v>441.52940728932083</c:v>
                </c:pt>
                <c:pt idx="203">
                  <c:v>445.94470136221406</c:v>
                </c:pt>
                <c:pt idx="204">
                  <c:v>450.4041483758362</c:v>
                </c:pt>
                <c:pt idx="205">
                  <c:v>454.90818985959459</c:v>
                </c:pt>
                <c:pt idx="206">
                  <c:v>459.45727175819053</c:v>
                </c:pt>
                <c:pt idx="207">
                  <c:v>464.05184447577244</c:v>
                </c:pt>
                <c:pt idx="208">
                  <c:v>468.69236292053017</c:v>
                </c:pt>
                <c:pt idx="209">
                  <c:v>473.37928654973547</c:v>
                </c:pt>
                <c:pt idx="210">
                  <c:v>478.11307941523285</c:v>
                </c:pt>
                <c:pt idx="211">
                  <c:v>482.89421020938516</c:v>
                </c:pt>
                <c:pt idx="212">
                  <c:v>487.723152311479</c:v>
                </c:pt>
                <c:pt idx="213">
                  <c:v>492.6003838345938</c:v>
                </c:pt>
                <c:pt idx="214">
                  <c:v>497.52638767293973</c:v>
                </c:pt>
                <c:pt idx="215">
                  <c:v>502.50165154966913</c:v>
                </c:pt>
                <c:pt idx="216">
                  <c:v>507.52666806516584</c:v>
                </c:pt>
                <c:pt idx="217">
                  <c:v>512.60193474581752</c:v>
                </c:pt>
                <c:pt idx="218">
                  <c:v>517.72795409327568</c:v>
                </c:pt>
                <c:pt idx="219">
                  <c:v>522.90523363420846</c:v>
                </c:pt>
                <c:pt idx="220">
                  <c:v>528.13428597055054</c:v>
                </c:pt>
                <c:pt idx="221">
                  <c:v>533.41562883025608</c:v>
                </c:pt>
                <c:pt idx="222">
                  <c:v>538.74978511855863</c:v>
                </c:pt>
                <c:pt idx="223">
                  <c:v>544.13728296974421</c:v>
                </c:pt>
                <c:pt idx="224">
                  <c:v>549.57865579944166</c:v>
                </c:pt>
                <c:pt idx="225">
                  <c:v>555.07444235743606</c:v>
                </c:pt>
                <c:pt idx="226">
                  <c:v>560.62518678101037</c:v>
                </c:pt>
                <c:pt idx="227">
                  <c:v>566.23143864882047</c:v>
                </c:pt>
                <c:pt idx="228">
                  <c:v>571.89375303530869</c:v>
                </c:pt>
                <c:pt idx="229">
                  <c:v>577.61269056566175</c:v>
                </c:pt>
                <c:pt idx="230">
                  <c:v>583.38881747131836</c:v>
                </c:pt>
                <c:pt idx="231">
                  <c:v>589.2227056460315</c:v>
                </c:pt>
                <c:pt idx="232">
                  <c:v>595.11493270249184</c:v>
                </c:pt>
                <c:pt idx="233">
                  <c:v>601.06608202951679</c:v>
                </c:pt>
                <c:pt idx="234">
                  <c:v>607.07674284981192</c:v>
                </c:pt>
                <c:pt idx="235">
                  <c:v>613.14751027831005</c:v>
                </c:pt>
                <c:pt idx="236">
                  <c:v>619.27898538109321</c:v>
                </c:pt>
                <c:pt idx="237">
                  <c:v>625.47177523490416</c:v>
                </c:pt>
                <c:pt idx="238">
                  <c:v>631.72649298725321</c:v>
                </c:pt>
                <c:pt idx="239">
                  <c:v>638.04375791712573</c:v>
                </c:pt>
                <c:pt idx="240">
                  <c:v>644.42419549629699</c:v>
                </c:pt>
                <c:pt idx="241">
                  <c:v>650.86843745125998</c:v>
                </c:pt>
                <c:pt idx="242">
                  <c:v>657.37712182577263</c:v>
                </c:pt>
                <c:pt idx="243">
                  <c:v>663.95089304403041</c:v>
                </c:pt>
                <c:pt idx="244">
                  <c:v>670.59040197447075</c:v>
                </c:pt>
                <c:pt idx="245">
                  <c:v>677.29630599421546</c:v>
                </c:pt>
                <c:pt idx="246">
                  <c:v>684.06926905415764</c:v>
                </c:pt>
                <c:pt idx="247">
                  <c:v>690.90996174469922</c:v>
                </c:pt>
                <c:pt idx="248">
                  <c:v>697.81906136214627</c:v>
                </c:pt>
                <c:pt idx="249">
                  <c:v>704.79725197576772</c:v>
                </c:pt>
                <c:pt idx="250">
                  <c:v>711.84522449552537</c:v>
                </c:pt>
                <c:pt idx="251">
                  <c:v>718.96367674048065</c:v>
                </c:pt>
                <c:pt idx="252">
                  <c:v>726.15331350788551</c:v>
                </c:pt>
                <c:pt idx="253">
                  <c:v>733.41484664296433</c:v>
                </c:pt>
                <c:pt idx="254">
                  <c:v>740.74899510939395</c:v>
                </c:pt>
                <c:pt idx="255">
                  <c:v>748.15648506048785</c:v>
                </c:pt>
                <c:pt idx="256">
                  <c:v>755.63804991109271</c:v>
                </c:pt>
                <c:pt idx="257">
                  <c:v>763.19443041020361</c:v>
                </c:pt>
                <c:pt idx="258">
                  <c:v>770.82637471430564</c:v>
                </c:pt>
                <c:pt idx="259">
                  <c:v>778.53463846144871</c:v>
                </c:pt>
                <c:pt idx="260">
                  <c:v>786.31998484606322</c:v>
                </c:pt>
                <c:pt idx="261">
                  <c:v>794.1831846945239</c:v>
                </c:pt>
                <c:pt idx="262">
                  <c:v>802.12501654146911</c:v>
                </c:pt>
                <c:pt idx="263">
                  <c:v>810.14626670688381</c:v>
                </c:pt>
                <c:pt idx="264">
                  <c:v>818.24772937395267</c:v>
                </c:pt>
                <c:pt idx="265">
                  <c:v>826.43020666769223</c:v>
                </c:pt>
                <c:pt idx="266">
                  <c:v>834.69450873436915</c:v>
                </c:pt>
                <c:pt idx="267">
                  <c:v>843.04145382171282</c:v>
                </c:pt>
                <c:pt idx="268">
                  <c:v>851.47186835993</c:v>
                </c:pt>
                <c:pt idx="269">
                  <c:v>859.98658704352931</c:v>
                </c:pt>
                <c:pt idx="270">
                  <c:v>868.58645291396465</c:v>
                </c:pt>
                <c:pt idx="271">
                  <c:v>877.27231744310427</c:v>
                </c:pt>
                <c:pt idx="272">
                  <c:v>886.04504061753528</c:v>
                </c:pt>
                <c:pt idx="273">
                  <c:v>894.90549102371062</c:v>
                </c:pt>
                <c:pt idx="274">
                  <c:v>903.85454593394775</c:v>
                </c:pt>
                <c:pt idx="275">
                  <c:v>912.89309139328725</c:v>
                </c:pt>
                <c:pt idx="276">
                  <c:v>922.02202230722014</c:v>
                </c:pt>
                <c:pt idx="277">
                  <c:v>931.2422425302924</c:v>
                </c:pt>
                <c:pt idx="278">
                  <c:v>940.55466495559529</c:v>
                </c:pt>
                <c:pt idx="279">
                  <c:v>949.96021160515124</c:v>
                </c:pt>
                <c:pt idx="280">
                  <c:v>959.45981372120275</c:v>
                </c:pt>
                <c:pt idx="281">
                  <c:v>969.05441185841482</c:v>
                </c:pt>
                <c:pt idx="282">
                  <c:v>978.74495597699899</c:v>
                </c:pt>
                <c:pt idx="283">
                  <c:v>988.53240553676903</c:v>
                </c:pt>
                <c:pt idx="284">
                  <c:v>998.41772959213677</c:v>
                </c:pt>
                <c:pt idx="285">
                  <c:v>1008.4019068880582</c:v>
                </c:pt>
                <c:pt idx="286">
                  <c:v>1018.4859259569388</c:v>
                </c:pt>
                <c:pt idx="287">
                  <c:v>1028.6707852165082</c:v>
                </c:pt>
                <c:pt idx="288">
                  <c:v>1038.9574930686733</c:v>
                </c:pt>
                <c:pt idx="289">
                  <c:v>1049.34706799936</c:v>
                </c:pt>
                <c:pt idx="290">
                  <c:v>1059.8405386793536</c:v>
                </c:pt>
                <c:pt idx="291">
                  <c:v>1070.4389440661471</c:v>
                </c:pt>
                <c:pt idx="292">
                  <c:v>1081.1433335068086</c:v>
                </c:pt>
                <c:pt idx="293">
                  <c:v>1091.9547668418768</c:v>
                </c:pt>
                <c:pt idx="294">
                  <c:v>1102.8743145102956</c:v>
                </c:pt>
                <c:pt idx="295">
                  <c:v>1113.9030576553985</c:v>
                </c:pt>
                <c:pt idx="296">
                  <c:v>1125.0420882319524</c:v>
                </c:pt>
                <c:pt idx="297">
                  <c:v>1136.292509114272</c:v>
                </c:pt>
                <c:pt idx="298">
                  <c:v>1147.6554342054146</c:v>
                </c:pt>
                <c:pt idx="299">
                  <c:v>1159.1319885474688</c:v>
                </c:pt>
                <c:pt idx="300">
                  <c:v>1170.7233084329434</c:v>
                </c:pt>
                <c:pt idx="301">
                  <c:v>1182.4305415172728</c:v>
                </c:pt>
                <c:pt idx="302">
                  <c:v>1194.2548469324456</c:v>
                </c:pt>
                <c:pt idx="303">
                  <c:v>1206.1973954017701</c:v>
                </c:pt>
                <c:pt idx="304">
                  <c:v>1218.2593693557878</c:v>
                </c:pt>
                <c:pt idx="305">
                  <c:v>1230.4419630493458</c:v>
                </c:pt>
                <c:pt idx="306">
                  <c:v>1242.7463826798391</c:v>
                </c:pt>
                <c:pt idx="307">
                  <c:v>1255.1738465066376</c:v>
                </c:pt>
                <c:pt idx="308">
                  <c:v>1267.7255849717039</c:v>
                </c:pt>
                <c:pt idx="309">
                  <c:v>1280.402840821421</c:v>
                </c:pt>
                <c:pt idx="310">
                  <c:v>1293.2068692296352</c:v>
                </c:pt>
                <c:pt idx="311">
                  <c:v>1306.1389379219315</c:v>
                </c:pt>
                <c:pt idx="312">
                  <c:v>1319.2003273011508</c:v>
                </c:pt>
                <c:pt idx="313">
                  <c:v>1332.3923305741623</c:v>
                </c:pt>
                <c:pt idx="314">
                  <c:v>1345.7162538799039</c:v>
                </c:pt>
                <c:pt idx="315">
                  <c:v>1359.173416418703</c:v>
                </c:pt>
                <c:pt idx="316">
                  <c:v>1372.7651505828901</c:v>
                </c:pt>
                <c:pt idx="317">
                  <c:v>1386.4928020887189</c:v>
                </c:pt>
                <c:pt idx="318">
                  <c:v>1400.3577301096061</c:v>
                </c:pt>
                <c:pt idx="319">
                  <c:v>1414.3613074107022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0-4132-AD3B-AA90CA59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1818"/>
        <c:axId val="747470476"/>
      </c:lineChart>
      <c:catAx>
        <c:axId val="456818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470476"/>
        <c:crosses val="autoZero"/>
        <c:auto val="1"/>
        <c:lblAlgn val="ctr"/>
        <c:lblOffset val="100"/>
        <c:noMultiLvlLbl val="0"/>
      </c:catAx>
      <c:valAx>
        <c:axId val="7474704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818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'基础时间表（无杠杆）'!$C$1</c:f>
              <c:strCache>
                <c:ptCount val="1"/>
                <c:pt idx="0">
                  <c:v>员工累计耗时（秒）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'基础时间表（无杠杆）'!$C$2:$C$321</c:f>
              <c:numCache>
                <c:formatCode>General</c:formatCode>
                <c:ptCount val="320"/>
                <c:pt idx="0">
                  <c:v>10</c:v>
                </c:pt>
                <c:pt idx="1">
                  <c:v>20.229999999999997</c:v>
                </c:pt>
                <c:pt idx="2">
                  <c:v>30.695289999999993</c:v>
                </c:pt>
                <c:pt idx="3">
                  <c:v>41.401281669999989</c:v>
                </c:pt>
                <c:pt idx="4">
                  <c:v>52.353511148409986</c:v>
                </c:pt>
                <c:pt idx="5">
                  <c:v>63.557641904823413</c:v>
                </c:pt>
                <c:pt idx="6">
                  <c:v>75.019467668634348</c:v>
                </c:pt>
                <c:pt idx="7">
                  <c:v>86.744915425012934</c:v>
                </c:pt>
                <c:pt idx="8">
                  <c:v>98.740048479788214</c:v>
                </c:pt>
                <c:pt idx="9">
                  <c:v>111.01106959482334</c:v>
                </c:pt>
                <c:pt idx="10">
                  <c:v>123.56432419550427</c:v>
                </c:pt>
                <c:pt idx="11">
                  <c:v>136.40630365200084</c:v>
                </c:pt>
                <c:pt idx="12">
                  <c:v>149.54364863599685</c:v>
                </c:pt>
                <c:pt idx="13">
                  <c:v>162.98315255462475</c:v>
                </c:pt>
                <c:pt idx="14">
                  <c:v>176.73176506338109</c:v>
                </c:pt>
                <c:pt idx="15">
                  <c:v>190.79659565983883</c:v>
                </c:pt>
                <c:pt idx="16">
                  <c:v>205.18491736001511</c:v>
                </c:pt>
                <c:pt idx="17">
                  <c:v>219.90417045929544</c:v>
                </c:pt>
                <c:pt idx="18">
                  <c:v>234.96196637985921</c:v>
                </c:pt>
                <c:pt idx="19">
                  <c:v>250.36609160659594</c:v>
                </c:pt>
                <c:pt idx="20">
                  <c:v>266.12451171354763</c:v>
                </c:pt>
                <c:pt idx="21">
                  <c:v>282.24537548295922</c:v>
                </c:pt>
                <c:pt idx="22">
                  <c:v>298.73701911906727</c:v>
                </c:pt>
                <c:pt idx="23">
                  <c:v>315.60797055880579</c:v>
                </c:pt>
                <c:pt idx="24">
                  <c:v>332.86695388165828</c:v>
                </c:pt>
                <c:pt idx="25">
                  <c:v>350.52289382093636</c:v>
                </c:pt>
                <c:pt idx="26">
                  <c:v>368.58492037881786</c:v>
                </c:pt>
                <c:pt idx="27">
                  <c:v>387.06237354753063</c:v>
                </c:pt>
                <c:pt idx="28">
                  <c:v>405.96480813912382</c:v>
                </c:pt>
                <c:pt idx="29">
                  <c:v>425.30199872632363</c:v>
                </c:pt>
                <c:pt idx="30">
                  <c:v>445.08394469702904</c:v>
                </c:pt>
                <c:pt idx="31">
                  <c:v>465.32087542506065</c:v>
                </c:pt>
                <c:pt idx="32">
                  <c:v>486.02325555983703</c:v>
                </c:pt>
                <c:pt idx="33">
                  <c:v>507.20179043771321</c:v>
                </c:pt>
                <c:pt idx="34">
                  <c:v>528.86743161778054</c:v>
                </c:pt>
                <c:pt idx="35">
                  <c:v>551.03138254498947</c:v>
                </c:pt>
                <c:pt idx="36">
                  <c:v>573.70510434352423</c:v>
                </c:pt>
                <c:pt idx="37">
                  <c:v>596.90032174342525</c:v>
                </c:pt>
                <c:pt idx="38">
                  <c:v>620.62902914352401</c:v>
                </c:pt>
                <c:pt idx="39">
                  <c:v>644.90349681382497</c:v>
                </c:pt>
                <c:pt idx="40">
                  <c:v>669.7362772405429</c:v>
                </c:pt>
                <c:pt idx="41">
                  <c:v>695.14021161707535</c:v>
                </c:pt>
                <c:pt idx="42">
                  <c:v>721.12843648426804</c:v>
                </c:pt>
                <c:pt idx="43">
                  <c:v>747.71439052340611</c:v>
                </c:pt>
                <c:pt idx="44">
                  <c:v>774.91182150544432</c:v>
                </c:pt>
                <c:pt idx="45">
                  <c:v>802.73479340006952</c:v>
                </c:pt>
                <c:pt idx="46">
                  <c:v>831.19769364827107</c:v>
                </c:pt>
                <c:pt idx="47">
                  <c:v>860.31524060218123</c:v>
                </c:pt>
                <c:pt idx="48">
                  <c:v>890.10249113603129</c:v>
                </c:pt>
                <c:pt idx="49">
                  <c:v>920.57484843215991</c:v>
                </c:pt>
                <c:pt idx="50">
                  <c:v>951.74806994609946</c:v>
                </c:pt>
                <c:pt idx="51">
                  <c:v>983.63827555485966</c:v>
                </c:pt>
                <c:pt idx="52">
                  <c:v>1016.2619558926214</c:v>
                </c:pt>
                <c:pt idx="53">
                  <c:v>1049.6359808781515</c:v>
                </c:pt>
                <c:pt idx="54">
                  <c:v>1083.7776084383488</c:v>
                </c:pt>
                <c:pt idx="55">
                  <c:v>1118.7044934324308</c:v>
                </c:pt>
                <c:pt idx="56">
                  <c:v>1154.4346967813767</c:v>
                </c:pt>
                <c:pt idx="57">
                  <c:v>1190.9866948073484</c:v>
                </c:pt>
                <c:pt idx="58">
                  <c:v>1228.3793887879174</c:v>
                </c:pt>
                <c:pt idx="59">
                  <c:v>1266.6321147300393</c:v>
                </c:pt>
                <c:pt idx="60">
                  <c:v>1305.7646533688301</c:v>
                </c:pt>
                <c:pt idx="61">
                  <c:v>1345.7972403963131</c:v>
                </c:pt>
                <c:pt idx="62">
                  <c:v>1386.7505769254283</c:v>
                </c:pt>
                <c:pt idx="63">
                  <c:v>1428.6458401947129</c:v>
                </c:pt>
                <c:pt idx="64">
                  <c:v>1471.5046945191912</c:v>
                </c:pt>
                <c:pt idx="65">
                  <c:v>1515.3493024931324</c:v>
                </c:pt>
                <c:pt idx="66">
                  <c:v>1560.2023364504744</c:v>
                </c:pt>
                <c:pt idx="67">
                  <c:v>1606.0869901888352</c:v>
                </c:pt>
                <c:pt idx="68">
                  <c:v>1653.0269909631784</c:v>
                </c:pt>
                <c:pt idx="69">
                  <c:v>1701.0466117553312</c:v>
                </c:pt>
                <c:pt idx="70">
                  <c:v>1750.1706838257037</c:v>
                </c:pt>
                <c:pt idx="71">
                  <c:v>1800.4246095536946</c:v>
                </c:pt>
                <c:pt idx="72">
                  <c:v>1851.8343755734295</c:v>
                </c:pt>
                <c:pt idx="73">
                  <c:v>1904.4265662116181</c:v>
                </c:pt>
                <c:pt idx="74">
                  <c:v>1958.2283772344852</c:v>
                </c:pt>
                <c:pt idx="75">
                  <c:v>2013.2676299108782</c:v>
                </c:pt>
                <c:pt idx="76">
                  <c:v>2069.5727853988283</c:v>
                </c:pt>
                <c:pt idx="77">
                  <c:v>2127.172959463001</c:v>
                </c:pt>
                <c:pt idx="78">
                  <c:v>2186.0979375306497</c:v>
                </c:pt>
                <c:pt idx="79">
                  <c:v>2246.3781900938543</c:v>
                </c:pt>
                <c:pt idx="80">
                  <c:v>2308.0448884660127</c:v>
                </c:pt>
                <c:pt idx="81">
                  <c:v>2371.1299209007307</c:v>
                </c:pt>
                <c:pt idx="82">
                  <c:v>2435.6659090814474</c:v>
                </c:pt>
                <c:pt idx="83">
                  <c:v>2501.6862249903206</c:v>
                </c:pt>
                <c:pt idx="84">
                  <c:v>2569.2250081650977</c:v>
                </c:pt>
                <c:pt idx="85">
                  <c:v>2638.317183352895</c:v>
                </c:pt>
                <c:pt idx="86">
                  <c:v>2708.9984785700112</c:v>
                </c:pt>
                <c:pt idx="87">
                  <c:v>2781.3054435771214</c:v>
                </c:pt>
                <c:pt idx="88">
                  <c:v>2855.2754687793949</c:v>
                </c:pt>
                <c:pt idx="89">
                  <c:v>2930.9468045613207</c:v>
                </c:pt>
                <c:pt idx="90">
                  <c:v>3008.3585810662307</c:v>
                </c:pt>
                <c:pt idx="91">
                  <c:v>3087.5508284307539</c:v>
                </c:pt>
                <c:pt idx="92">
                  <c:v>3168.5644974846609</c:v>
                </c:pt>
                <c:pt idx="93">
                  <c:v>3251.4414809268078</c:v>
                </c:pt>
                <c:pt idx="94">
                  <c:v>3336.2246349881239</c:v>
                </c:pt>
                <c:pt idx="95">
                  <c:v>3422.9578015928505</c:v>
                </c:pt>
                <c:pt idx="96">
                  <c:v>3511.6858310294856</c:v>
                </c:pt>
                <c:pt idx="97">
                  <c:v>3602.4546051431635</c:v>
                </c:pt>
                <c:pt idx="98">
                  <c:v>3695.3110610614558</c:v>
                </c:pt>
                <c:pt idx="99">
                  <c:v>3790.303215465869</c:v>
                </c:pt>
                <c:pt idx="100">
                  <c:v>3887.4801894215834</c:v>
                </c:pt>
                <c:pt idx="101">
                  <c:v>3986.8922337782797</c:v>
                </c:pt>
                <c:pt idx="102">
                  <c:v>4088.5907551551795</c:v>
                </c:pt>
                <c:pt idx="103">
                  <c:v>4192.628342523748</c:v>
                </c:pt>
                <c:pt idx="104">
                  <c:v>4299.0587944017934</c:v>
                </c:pt>
                <c:pt idx="105">
                  <c:v>4407.9371466730345</c:v>
                </c:pt>
                <c:pt idx="106">
                  <c:v>4519.3197010465137</c:v>
                </c:pt>
                <c:pt idx="107">
                  <c:v>4633.2640541705832</c:v>
                </c:pt>
                <c:pt idx="108">
                  <c:v>4749.8291274165058</c:v>
                </c:pt>
                <c:pt idx="109">
                  <c:v>4869.0751973470851</c:v>
                </c:pt>
                <c:pt idx="110">
                  <c:v>4991.0639268860677</c:v>
                </c:pt>
                <c:pt idx="111">
                  <c:v>5115.8583972044471</c:v>
                </c:pt>
                <c:pt idx="112">
                  <c:v>5243.5231403401485</c:v>
                </c:pt>
                <c:pt idx="113">
                  <c:v>5374.1241725679711</c:v>
                </c:pt>
                <c:pt idx="114">
                  <c:v>5507.7290285370336</c:v>
                </c:pt>
                <c:pt idx="115">
                  <c:v>5644.4067961933852</c:v>
                </c:pt>
                <c:pt idx="116">
                  <c:v>5784.2281525058324</c:v>
                </c:pt>
                <c:pt idx="117">
                  <c:v>5927.2654000134662</c:v>
                </c:pt>
                <c:pt idx="118">
                  <c:v>6073.5925042137751</c:v>
                </c:pt>
                <c:pt idx="119">
                  <c:v>6223.2851318106914</c:v>
                </c:pt>
                <c:pt idx="120">
                  <c:v>6376.4206898423363</c:v>
                </c:pt>
                <c:pt idx="121">
                  <c:v>6533.0783657087095</c:v>
                </c:pt>
                <c:pt idx="122">
                  <c:v>6693.3391681200092</c:v>
                </c:pt>
                <c:pt idx="123">
                  <c:v>6857.2859689867691</c:v>
                </c:pt>
                <c:pt idx="124">
                  <c:v>7025.0035462734641</c:v>
                </c:pt>
                <c:pt idx="125">
                  <c:v>7196.5786278377527</c:v>
                </c:pt>
                <c:pt idx="126">
                  <c:v>7372.0999362780203</c:v>
                </c:pt>
                <c:pt idx="127">
                  <c:v>7551.6582348124139</c:v>
                </c:pt>
                <c:pt idx="128">
                  <c:v>7735.3463742130989</c:v>
                </c:pt>
                <c:pt idx="129">
                  <c:v>7923.2593408199991</c:v>
                </c:pt>
                <c:pt idx="130">
                  <c:v>8115.4943056588581</c:v>
                </c:pt>
                <c:pt idx="131">
                  <c:v>8312.1506746890118</c:v>
                </c:pt>
                <c:pt idx="132">
                  <c:v>8513.3301402068591</c:v>
                </c:pt>
                <c:pt idx="133">
                  <c:v>8719.1367334316164</c:v>
                </c:pt>
                <c:pt idx="134">
                  <c:v>8929.6768783005427</c:v>
                </c:pt>
                <c:pt idx="135">
                  <c:v>9145.0594465014547</c:v>
                </c:pt>
                <c:pt idx="136">
                  <c:v>9365.3958137709869</c:v>
                </c:pt>
                <c:pt idx="137">
                  <c:v>9590.7999174877186</c:v>
                </c:pt>
                <c:pt idx="138">
                  <c:v>9821.3883155899348</c:v>
                </c:pt>
                <c:pt idx="139">
                  <c:v>10057.280246848502</c:v>
                </c:pt>
                <c:pt idx="140">
                  <c:v>10295.531097419656</c:v>
                </c:pt>
                <c:pt idx="141">
                  <c:v>10536.164456496521</c:v>
                </c:pt>
                <c:pt idx="142">
                  <c:v>10779.204149164154</c:v>
                </c:pt>
                <c:pt idx="143">
                  <c:v>11024.674238758464</c:v>
                </c:pt>
                <c:pt idx="144">
                  <c:v>11272.599029248717</c:v>
                </c:pt>
                <c:pt idx="145">
                  <c:v>11523.003067643873</c:v>
                </c:pt>
                <c:pt idx="146">
                  <c:v>11775.911146422979</c:v>
                </c:pt>
                <c:pt idx="147">
                  <c:v>12031.348305989877</c:v>
                </c:pt>
                <c:pt idx="148">
                  <c:v>12289.339837152444</c:v>
                </c:pt>
                <c:pt idx="149">
                  <c:v>12549.911283626636</c:v>
                </c:pt>
                <c:pt idx="150">
                  <c:v>12813.08844456557</c:v>
                </c:pt>
                <c:pt idx="151">
                  <c:v>13078.897377113894</c:v>
                </c:pt>
                <c:pt idx="152">
                  <c:v>13347.3643989877</c:v>
                </c:pt>
                <c:pt idx="153">
                  <c:v>13618.516091080246</c:v>
                </c:pt>
                <c:pt idx="154">
                  <c:v>13892.379300093717</c:v>
                </c:pt>
                <c:pt idx="155">
                  <c:v>14168.981141197322</c:v>
                </c:pt>
                <c:pt idx="156">
                  <c:v>14448.349000711964</c:v>
                </c:pt>
                <c:pt idx="157">
                  <c:v>14730.510538821751</c:v>
                </c:pt>
                <c:pt idx="158">
                  <c:v>15015.493692312637</c:v>
                </c:pt>
                <c:pt idx="159">
                  <c:v>15303.326677338431</c:v>
                </c:pt>
                <c:pt idx="160">
                  <c:v>15594.037992214484</c:v>
                </c:pt>
                <c:pt idx="161">
                  <c:v>15887.656420239296</c:v>
                </c:pt>
                <c:pt idx="162">
                  <c:v>16184.211032544357</c:v>
                </c:pt>
                <c:pt idx="163">
                  <c:v>16483.73119097247</c:v>
                </c:pt>
                <c:pt idx="164">
                  <c:v>16786.246550984863</c:v>
                </c:pt>
                <c:pt idx="165">
                  <c:v>17091.787064597378</c:v>
                </c:pt>
                <c:pt idx="166">
                  <c:v>17400.382983346019</c:v>
                </c:pt>
                <c:pt idx="167">
                  <c:v>17712.064861282146</c:v>
                </c:pt>
                <c:pt idx="168">
                  <c:v>18026.863557997636</c:v>
                </c:pt>
                <c:pt idx="169">
                  <c:v>18344.810241680279</c:v>
                </c:pt>
                <c:pt idx="170">
                  <c:v>18665.93639219975</c:v>
                </c:pt>
                <c:pt idx="171">
                  <c:v>18990.273804224416</c:v>
                </c:pt>
                <c:pt idx="172">
                  <c:v>19317.85459036933</c:v>
                </c:pt>
                <c:pt idx="173">
                  <c:v>19648.71118437569</c:v>
                </c:pt>
                <c:pt idx="174">
                  <c:v>19982.876344322114</c:v>
                </c:pt>
                <c:pt idx="175">
                  <c:v>20320.383155868003</c:v>
                </c:pt>
                <c:pt idx="176">
                  <c:v>20661.265035529352</c:v>
                </c:pt>
                <c:pt idx="177">
                  <c:v>21005.555733987312</c:v>
                </c:pt>
                <c:pt idx="178">
                  <c:v>21353.289339429855</c:v>
                </c:pt>
                <c:pt idx="179">
                  <c:v>21704.500280926823</c:v>
                </c:pt>
                <c:pt idx="180">
                  <c:v>22059.223331838759</c:v>
                </c:pt>
                <c:pt idx="181">
                  <c:v>22417.493613259816</c:v>
                </c:pt>
                <c:pt idx="182">
                  <c:v>22779.346597495081</c:v>
                </c:pt>
                <c:pt idx="183">
                  <c:v>23144.818111572702</c:v>
                </c:pt>
                <c:pt idx="184">
                  <c:v>23513.944340791099</c:v>
                </c:pt>
                <c:pt idx="185">
                  <c:v>23886.76183230168</c:v>
                </c:pt>
                <c:pt idx="186">
                  <c:v>24263.307498727365</c:v>
                </c:pt>
                <c:pt idx="187">
                  <c:v>24643.618621817306</c:v>
                </c:pt>
                <c:pt idx="188">
                  <c:v>25027.732856138147</c:v>
                </c:pt>
                <c:pt idx="189">
                  <c:v>25415.688232802197</c:v>
                </c:pt>
                <c:pt idx="190">
                  <c:v>25807.523163232887</c:v>
                </c:pt>
                <c:pt idx="191">
                  <c:v>26203.276442967883</c:v>
                </c:pt>
                <c:pt idx="192">
                  <c:v>26602.987255500229</c:v>
                </c:pt>
                <c:pt idx="193">
                  <c:v>27006.6951761579</c:v>
                </c:pt>
                <c:pt idx="194">
                  <c:v>27414.440176022148</c:v>
                </c:pt>
                <c:pt idx="195">
                  <c:v>27826.26262588504</c:v>
                </c:pt>
                <c:pt idx="196">
                  <c:v>28242.203300246558</c:v>
                </c:pt>
                <c:pt idx="197">
                  <c:v>28662.303381351692</c:v>
                </c:pt>
                <c:pt idx="198">
                  <c:v>29086.604463267879</c:v>
                </c:pt>
                <c:pt idx="199">
                  <c:v>29515.148556003227</c:v>
                </c:pt>
                <c:pt idx="200">
                  <c:v>29947.978089665929</c:v>
                </c:pt>
                <c:pt idx="201">
                  <c:v>30385.135918665255</c:v>
                </c:pt>
                <c:pt idx="202">
                  <c:v>30826.665325954575</c:v>
                </c:pt>
                <c:pt idx="203">
                  <c:v>31272.61002731679</c:v>
                </c:pt>
                <c:pt idx="204">
                  <c:v>31723.014175692628</c:v>
                </c:pt>
                <c:pt idx="205">
                  <c:v>32177.922365552222</c:v>
                </c:pt>
                <c:pt idx="206">
                  <c:v>32637.379637310412</c:v>
                </c:pt>
                <c:pt idx="207">
                  <c:v>33101.431481786181</c:v>
                </c:pt>
                <c:pt idx="208">
                  <c:v>33570.123844706708</c:v>
                </c:pt>
                <c:pt idx="209">
                  <c:v>34043.503131256446</c:v>
                </c:pt>
                <c:pt idx="210">
                  <c:v>34521.61621067168</c:v>
                </c:pt>
                <c:pt idx="211">
                  <c:v>35004.510420881066</c:v>
                </c:pt>
                <c:pt idx="212">
                  <c:v>35492.233573192549</c:v>
                </c:pt>
                <c:pt idx="213">
                  <c:v>35984.833957027142</c:v>
                </c:pt>
                <c:pt idx="214">
                  <c:v>36482.360344700079</c:v>
                </c:pt>
                <c:pt idx="215">
                  <c:v>36984.861996249747</c:v>
                </c:pt>
                <c:pt idx="216">
                  <c:v>37492.388664314916</c:v>
                </c:pt>
                <c:pt idx="217">
                  <c:v>38004.990599060737</c:v>
                </c:pt>
                <c:pt idx="218">
                  <c:v>38522.718553154009</c:v>
                </c:pt>
                <c:pt idx="219">
                  <c:v>39045.623786788216</c:v>
                </c:pt>
                <c:pt idx="220">
                  <c:v>39573.758072758763</c:v>
                </c:pt>
                <c:pt idx="221">
                  <c:v>40107.173701589018</c:v>
                </c:pt>
                <c:pt idx="222">
                  <c:v>40645.923486707579</c:v>
                </c:pt>
                <c:pt idx="223">
                  <c:v>41190.060769677322</c:v>
                </c:pt>
                <c:pt idx="224">
                  <c:v>41739.639425476766</c:v>
                </c:pt>
                <c:pt idx="225">
                  <c:v>42294.713867834202</c:v>
                </c:pt>
                <c:pt idx="226">
                  <c:v>42855.339054615215</c:v>
                </c:pt>
                <c:pt idx="227">
                  <c:v>43421.570493264036</c:v>
                </c:pt>
                <c:pt idx="228">
                  <c:v>43993.464246299343</c:v>
                </c:pt>
                <c:pt idx="229">
                  <c:v>44571.076936865007</c:v>
                </c:pt>
                <c:pt idx="230">
                  <c:v>45154.465754336328</c:v>
                </c:pt>
                <c:pt idx="231">
                  <c:v>45743.688459982361</c:v>
                </c:pt>
                <c:pt idx="232">
                  <c:v>46338.803392684851</c:v>
                </c:pt>
                <c:pt idx="233">
                  <c:v>46939.869474714367</c:v>
                </c:pt>
                <c:pt idx="234">
                  <c:v>47546.946217564182</c:v>
                </c:pt>
                <c:pt idx="235">
                  <c:v>48160.09372784249</c:v>
                </c:pt>
                <c:pt idx="236">
                  <c:v>48779.37271322358</c:v>
                </c:pt>
                <c:pt idx="237">
                  <c:v>49404.844488458482</c:v>
                </c:pt>
                <c:pt idx="238">
                  <c:v>50036.570981445737</c:v>
                </c:pt>
                <c:pt idx="239">
                  <c:v>50674.614739362863</c:v>
                </c:pt>
                <c:pt idx="240">
                  <c:v>51319.038934859163</c:v>
                </c:pt>
                <c:pt idx="241">
                  <c:v>51969.907372310423</c:v>
                </c:pt>
                <c:pt idx="242">
                  <c:v>52627.284494136198</c:v>
                </c:pt>
                <c:pt idx="243">
                  <c:v>53291.235387180226</c:v>
                </c:pt>
                <c:pt idx="244">
                  <c:v>53961.825789154696</c:v>
                </c:pt>
                <c:pt idx="245">
                  <c:v>54639.122095148909</c:v>
                </c:pt>
                <c:pt idx="246">
                  <c:v>55323.191364203063</c:v>
                </c:pt>
                <c:pt idx="247">
                  <c:v>56014.101325947762</c:v>
                </c:pt>
                <c:pt idx="248">
                  <c:v>56711.92038730991</c:v>
                </c:pt>
                <c:pt idx="249">
                  <c:v>57416.717639285678</c:v>
                </c:pt>
                <c:pt idx="250">
                  <c:v>58128.562863781204</c:v>
                </c:pt>
                <c:pt idx="251">
                  <c:v>58847.526540521685</c:v>
                </c:pt>
                <c:pt idx="252">
                  <c:v>59573.679854029571</c:v>
                </c:pt>
                <c:pt idx="253">
                  <c:v>60307.094700672533</c:v>
                </c:pt>
                <c:pt idx="254">
                  <c:v>61047.843695781929</c:v>
                </c:pt>
                <c:pt idx="255">
                  <c:v>61796.000180842413</c:v>
                </c:pt>
                <c:pt idx="256">
                  <c:v>62551.638230753502</c:v>
                </c:pt>
                <c:pt idx="257">
                  <c:v>63314.832661163709</c:v>
                </c:pt>
                <c:pt idx="258">
                  <c:v>64085.659035878016</c:v>
                </c:pt>
                <c:pt idx="259">
                  <c:v>64864.193674339462</c:v>
                </c:pt>
                <c:pt idx="260">
                  <c:v>65650.513659185526</c:v>
                </c:pt>
                <c:pt idx="261">
                  <c:v>66444.696843880054</c:v>
                </c:pt>
                <c:pt idx="262">
                  <c:v>67246.821860421522</c:v>
                </c:pt>
                <c:pt idx="263">
                  <c:v>68056.968127128406</c:v>
                </c:pt>
                <c:pt idx="264">
                  <c:v>68875.215856502356</c:v>
                </c:pt>
                <c:pt idx="265">
                  <c:v>69701.646063170047</c:v>
                </c:pt>
                <c:pt idx="266">
                  <c:v>70536.340571904409</c:v>
                </c:pt>
                <c:pt idx="267">
                  <c:v>71379.382025726125</c:v>
                </c:pt>
                <c:pt idx="268">
                  <c:v>72230.85389408606</c:v>
                </c:pt>
                <c:pt idx="269">
                  <c:v>73090.840481129591</c:v>
                </c:pt>
                <c:pt idx="270">
                  <c:v>73959.426934043557</c:v>
                </c:pt>
                <c:pt idx="271">
                  <c:v>74836.699251486658</c:v>
                </c:pt>
                <c:pt idx="272">
                  <c:v>75722.744292104195</c:v>
                </c:pt>
                <c:pt idx="273">
                  <c:v>76617.649783127912</c:v>
                </c:pt>
                <c:pt idx="274">
                  <c:v>77521.504329061863</c:v>
                </c:pt>
                <c:pt idx="275">
                  <c:v>78434.397420455149</c:v>
                </c:pt>
                <c:pt idx="276">
                  <c:v>79356.419442762373</c:v>
                </c:pt>
                <c:pt idx="277">
                  <c:v>80287.661685292667</c:v>
                </c:pt>
                <c:pt idx="278">
                  <c:v>81228.216350248258</c:v>
                </c:pt>
                <c:pt idx="279">
                  <c:v>82178.176561853412</c:v>
                </c:pt>
                <c:pt idx="280">
                  <c:v>83137.636375574613</c:v>
                </c:pt>
                <c:pt idx="281">
                  <c:v>84106.690787433035</c:v>
                </c:pt>
                <c:pt idx="282">
                  <c:v>85085.435743410038</c:v>
                </c:pt>
                <c:pt idx="283">
                  <c:v>86073.968148946806</c:v>
                </c:pt>
                <c:pt idx="284">
                  <c:v>87072.385878538946</c:v>
                </c:pt>
                <c:pt idx="285">
                  <c:v>88080.787785427005</c:v>
                </c:pt>
                <c:pt idx="286">
                  <c:v>89099.273711383939</c:v>
                </c:pt>
                <c:pt idx="287">
                  <c:v>90127.944496600452</c:v>
                </c:pt>
                <c:pt idx="288">
                  <c:v>91166.901989669132</c:v>
                </c:pt>
                <c:pt idx="289">
                  <c:v>92216.249057668494</c:v>
                </c:pt>
                <c:pt idx="290">
                  <c:v>93276.089596347854</c:v>
                </c:pt>
                <c:pt idx="291">
                  <c:v>94346.528540414001</c:v>
                </c:pt>
                <c:pt idx="292">
                  <c:v>95427.671873920815</c:v>
                </c:pt>
                <c:pt idx="293">
                  <c:v>96519.626640762697</c:v>
                </c:pt>
                <c:pt idx="294">
                  <c:v>97622.50095527299</c:v>
                </c:pt>
                <c:pt idx="295">
                  <c:v>98736.404012928382</c:v>
                </c:pt>
                <c:pt idx="296">
                  <c:v>99861.446101160342</c:v>
                </c:pt>
                <c:pt idx="297">
                  <c:v>100997.73861027461</c:v>
                </c:pt>
                <c:pt idx="298">
                  <c:v>102145.39404448002</c:v>
                </c:pt>
                <c:pt idx="299">
                  <c:v>103304.52603302749</c:v>
                </c:pt>
                <c:pt idx="300">
                  <c:v>104475.24934146044</c:v>
                </c:pt>
                <c:pt idx="301">
                  <c:v>105657.67988297771</c:v>
                </c:pt>
                <c:pt idx="302">
                  <c:v>106851.93472991015</c:v>
                </c:pt>
                <c:pt idx="303">
                  <c:v>108058.13212531192</c:v>
                </c:pt>
                <c:pt idx="304">
                  <c:v>109276.39149466771</c:v>
                </c:pt>
                <c:pt idx="305">
                  <c:v>110506.83345771706</c:v>
                </c:pt>
                <c:pt idx="306">
                  <c:v>111749.57984039689</c:v>
                </c:pt>
                <c:pt idx="307">
                  <c:v>113004.75368690354</c:v>
                </c:pt>
                <c:pt idx="308">
                  <c:v>114272.47927187524</c:v>
                </c:pt>
                <c:pt idx="309">
                  <c:v>115552.88211269666</c:v>
                </c:pt>
                <c:pt idx="310">
                  <c:v>116846.0889819263</c:v>
                </c:pt>
                <c:pt idx="311">
                  <c:v>118152.22791984823</c:v>
                </c:pt>
                <c:pt idx="312">
                  <c:v>119471.42824714938</c:v>
                </c:pt>
                <c:pt idx="313">
                  <c:v>120803.82057772354</c:v>
                </c:pt>
                <c:pt idx="314">
                  <c:v>122149.53683160344</c:v>
                </c:pt>
                <c:pt idx="315">
                  <c:v>123508.71024802215</c:v>
                </c:pt>
                <c:pt idx="316">
                  <c:v>124881.47539860503</c:v>
                </c:pt>
                <c:pt idx="317">
                  <c:v>126267.96820069375</c:v>
                </c:pt>
                <c:pt idx="318">
                  <c:v>127668.32593080336</c:v>
                </c:pt>
                <c:pt idx="319">
                  <c:v>129082.68723821406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0-42F1-94AA-A8390634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1198"/>
        <c:axId val="392054066"/>
      </c:lineChart>
      <c:catAx>
        <c:axId val="2469711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54066"/>
        <c:crosses val="autoZero"/>
        <c:auto val="1"/>
        <c:lblAlgn val="ctr"/>
        <c:lblOffset val="100"/>
        <c:noMultiLvlLbl val="0"/>
      </c:catAx>
      <c:valAx>
        <c:axId val="392054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9711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'基础时间表（无杠杆）'!$D$1</c:f>
              <c:strCache>
                <c:ptCount val="1"/>
                <c:pt idx="0">
                  <c:v>单个员工耗时（小时）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'基础时间表（无杠杆）'!$D$2:$D$321</c:f>
              <c:numCache>
                <c:formatCode>General</c:formatCode>
                <c:ptCount val="320"/>
                <c:pt idx="0">
                  <c:v>2.8E-3</c:v>
                </c:pt>
                <c:pt idx="1">
                  <c:v>2.8E-3</c:v>
                </c:pt>
                <c:pt idx="2">
                  <c:v>2.8999999999999998E-3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3.0999999999999999E-3</c:v>
                </c:pt>
                <c:pt idx="6">
                  <c:v>3.2000000000000002E-3</c:v>
                </c:pt>
                <c:pt idx="7">
                  <c:v>3.3E-3</c:v>
                </c:pt>
                <c:pt idx="8">
                  <c:v>3.3E-3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3.5999999999999999E-3</c:v>
                </c:pt>
                <c:pt idx="12">
                  <c:v>3.5999999999999999E-3</c:v>
                </c:pt>
                <c:pt idx="13">
                  <c:v>3.7000000000000002E-3</c:v>
                </c:pt>
                <c:pt idx="14">
                  <c:v>3.8E-3</c:v>
                </c:pt>
                <c:pt idx="15">
                  <c:v>3.8999999999999998E-3</c:v>
                </c:pt>
                <c:pt idx="16">
                  <c:v>4.0000000000000001E-3</c:v>
                </c:pt>
                <c:pt idx="17">
                  <c:v>4.1000000000000003E-3</c:v>
                </c:pt>
                <c:pt idx="18">
                  <c:v>4.1999999999999997E-3</c:v>
                </c:pt>
                <c:pt idx="19">
                  <c:v>4.3E-3</c:v>
                </c:pt>
                <c:pt idx="20">
                  <c:v>4.4000000000000003E-3</c:v>
                </c:pt>
                <c:pt idx="21">
                  <c:v>4.4999999999999997E-3</c:v>
                </c:pt>
                <c:pt idx="22">
                  <c:v>4.5999999999999999E-3</c:v>
                </c:pt>
                <c:pt idx="23">
                  <c:v>4.7000000000000002E-3</c:v>
                </c:pt>
                <c:pt idx="24">
                  <c:v>4.7999999999999996E-3</c:v>
                </c:pt>
                <c:pt idx="25">
                  <c:v>4.8999999999999998E-3</c:v>
                </c:pt>
                <c:pt idx="26">
                  <c:v>5.0000000000000001E-3</c:v>
                </c:pt>
                <c:pt idx="27">
                  <c:v>5.1000000000000004E-3</c:v>
                </c:pt>
                <c:pt idx="28">
                  <c:v>5.3E-3</c:v>
                </c:pt>
                <c:pt idx="29">
                  <c:v>5.4000000000000003E-3</c:v>
                </c:pt>
                <c:pt idx="30">
                  <c:v>5.4999999999999997E-3</c:v>
                </c:pt>
                <c:pt idx="31">
                  <c:v>5.5999999999999999E-3</c:v>
                </c:pt>
                <c:pt idx="32">
                  <c:v>5.7999999999999996E-3</c:v>
                </c:pt>
                <c:pt idx="33">
                  <c:v>5.8999999999999999E-3</c:v>
                </c:pt>
                <c:pt idx="34">
                  <c:v>6.0000000000000001E-3</c:v>
                </c:pt>
                <c:pt idx="35">
                  <c:v>6.1999999999999998E-3</c:v>
                </c:pt>
                <c:pt idx="36">
                  <c:v>6.3E-3</c:v>
                </c:pt>
                <c:pt idx="37">
                  <c:v>6.4000000000000003E-3</c:v>
                </c:pt>
                <c:pt idx="38">
                  <c:v>6.6E-3</c:v>
                </c:pt>
                <c:pt idx="39">
                  <c:v>6.7000000000000002E-3</c:v>
                </c:pt>
                <c:pt idx="40">
                  <c:v>6.8999999999999999E-3</c:v>
                </c:pt>
                <c:pt idx="41">
                  <c:v>7.1000000000000004E-3</c:v>
                </c:pt>
                <c:pt idx="42">
                  <c:v>7.1999999999999998E-3</c:v>
                </c:pt>
                <c:pt idx="43">
                  <c:v>7.4000000000000003E-3</c:v>
                </c:pt>
                <c:pt idx="44">
                  <c:v>7.6E-3</c:v>
                </c:pt>
                <c:pt idx="45">
                  <c:v>7.7000000000000002E-3</c:v>
                </c:pt>
                <c:pt idx="46">
                  <c:v>7.9000000000000008E-3</c:v>
                </c:pt>
                <c:pt idx="47">
                  <c:v>8.0999999999999996E-3</c:v>
                </c:pt>
                <c:pt idx="48">
                  <c:v>8.3000000000000001E-3</c:v>
                </c:pt>
                <c:pt idx="49">
                  <c:v>8.5000000000000006E-3</c:v>
                </c:pt>
                <c:pt idx="50">
                  <c:v>8.6999999999999994E-3</c:v>
                </c:pt>
                <c:pt idx="51">
                  <c:v>8.8999999999999999E-3</c:v>
                </c:pt>
                <c:pt idx="52">
                  <c:v>9.1000000000000004E-3</c:v>
                </c:pt>
                <c:pt idx="53">
                  <c:v>9.2999999999999992E-3</c:v>
                </c:pt>
                <c:pt idx="54">
                  <c:v>9.4999999999999998E-3</c:v>
                </c:pt>
                <c:pt idx="55">
                  <c:v>9.7000000000000003E-3</c:v>
                </c:pt>
                <c:pt idx="56">
                  <c:v>9.9000000000000008E-3</c:v>
                </c:pt>
                <c:pt idx="57">
                  <c:v>1.0200000000000001E-2</c:v>
                </c:pt>
                <c:pt idx="58">
                  <c:v>1.04E-2</c:v>
                </c:pt>
                <c:pt idx="59">
                  <c:v>1.06E-2</c:v>
                </c:pt>
                <c:pt idx="60">
                  <c:v>1.09E-2</c:v>
                </c:pt>
                <c:pt idx="61">
                  <c:v>1.11E-2</c:v>
                </c:pt>
                <c:pt idx="62">
                  <c:v>1.14E-2</c:v>
                </c:pt>
                <c:pt idx="63">
                  <c:v>1.1599999999999999E-2</c:v>
                </c:pt>
                <c:pt idx="64">
                  <c:v>1.1900000000000001E-2</c:v>
                </c:pt>
                <c:pt idx="65">
                  <c:v>1.2200000000000001E-2</c:v>
                </c:pt>
                <c:pt idx="66">
                  <c:v>1.2500000000000001E-2</c:v>
                </c:pt>
                <c:pt idx="67">
                  <c:v>1.2699999999999999E-2</c:v>
                </c:pt>
                <c:pt idx="68">
                  <c:v>1.2999999999999999E-2</c:v>
                </c:pt>
                <c:pt idx="69">
                  <c:v>1.3299999999999999E-2</c:v>
                </c:pt>
                <c:pt idx="70">
                  <c:v>1.3599999999999999E-2</c:v>
                </c:pt>
                <c:pt idx="71">
                  <c:v>1.4E-2</c:v>
                </c:pt>
                <c:pt idx="72">
                  <c:v>1.43E-2</c:v>
                </c:pt>
                <c:pt idx="73">
                  <c:v>1.46E-2</c:v>
                </c:pt>
                <c:pt idx="74">
                  <c:v>1.49E-2</c:v>
                </c:pt>
                <c:pt idx="75">
                  <c:v>1.5299999999999999E-2</c:v>
                </c:pt>
                <c:pt idx="76">
                  <c:v>1.5599999999999999E-2</c:v>
                </c:pt>
                <c:pt idx="77">
                  <c:v>1.6E-2</c:v>
                </c:pt>
                <c:pt idx="78">
                  <c:v>1.6400000000000001E-2</c:v>
                </c:pt>
                <c:pt idx="79">
                  <c:v>1.67E-2</c:v>
                </c:pt>
                <c:pt idx="80">
                  <c:v>1.7100000000000001E-2</c:v>
                </c:pt>
                <c:pt idx="81">
                  <c:v>1.7500000000000002E-2</c:v>
                </c:pt>
                <c:pt idx="82">
                  <c:v>1.7899999999999999E-2</c:v>
                </c:pt>
                <c:pt idx="83">
                  <c:v>1.83E-2</c:v>
                </c:pt>
                <c:pt idx="84">
                  <c:v>1.8800000000000001E-2</c:v>
                </c:pt>
                <c:pt idx="85">
                  <c:v>1.9199999999999998E-2</c:v>
                </c:pt>
                <c:pt idx="86">
                  <c:v>1.9599999999999999E-2</c:v>
                </c:pt>
                <c:pt idx="87">
                  <c:v>2.01E-2</c:v>
                </c:pt>
                <c:pt idx="88">
                  <c:v>2.0500000000000001E-2</c:v>
                </c:pt>
                <c:pt idx="89">
                  <c:v>2.1000000000000001E-2</c:v>
                </c:pt>
                <c:pt idx="90">
                  <c:v>2.1499999999999998E-2</c:v>
                </c:pt>
                <c:pt idx="91">
                  <c:v>2.1999999999999999E-2</c:v>
                </c:pt>
                <c:pt idx="92">
                  <c:v>2.2499999999999999E-2</c:v>
                </c:pt>
                <c:pt idx="93">
                  <c:v>2.3E-2</c:v>
                </c:pt>
                <c:pt idx="94">
                  <c:v>2.3599999999999999E-2</c:v>
                </c:pt>
                <c:pt idx="95">
                  <c:v>2.41E-2</c:v>
                </c:pt>
                <c:pt idx="96">
                  <c:v>2.46E-2</c:v>
                </c:pt>
                <c:pt idx="97">
                  <c:v>2.52E-2</c:v>
                </c:pt>
                <c:pt idx="98">
                  <c:v>2.58E-2</c:v>
                </c:pt>
                <c:pt idx="99">
                  <c:v>2.64E-2</c:v>
                </c:pt>
                <c:pt idx="100">
                  <c:v>2.7E-2</c:v>
                </c:pt>
                <c:pt idx="101">
                  <c:v>2.76E-2</c:v>
                </c:pt>
                <c:pt idx="102">
                  <c:v>2.8199999999999999E-2</c:v>
                </c:pt>
                <c:pt idx="103">
                  <c:v>2.8899999999999999E-2</c:v>
                </c:pt>
                <c:pt idx="104">
                  <c:v>2.9600000000000001E-2</c:v>
                </c:pt>
                <c:pt idx="105">
                  <c:v>3.0200000000000001E-2</c:v>
                </c:pt>
                <c:pt idx="106">
                  <c:v>3.09E-2</c:v>
                </c:pt>
                <c:pt idx="107">
                  <c:v>3.1699999999999999E-2</c:v>
                </c:pt>
                <c:pt idx="108">
                  <c:v>3.2399999999999998E-2</c:v>
                </c:pt>
                <c:pt idx="109">
                  <c:v>3.3099999999999997E-2</c:v>
                </c:pt>
                <c:pt idx="110">
                  <c:v>3.39E-2</c:v>
                </c:pt>
                <c:pt idx="111">
                  <c:v>3.4700000000000002E-2</c:v>
                </c:pt>
                <c:pt idx="112">
                  <c:v>3.5499999999999997E-2</c:v>
                </c:pt>
                <c:pt idx="113">
                  <c:v>3.6299999999999999E-2</c:v>
                </c:pt>
                <c:pt idx="114">
                  <c:v>3.7100000000000001E-2</c:v>
                </c:pt>
                <c:pt idx="115">
                  <c:v>3.7999999999999999E-2</c:v>
                </c:pt>
                <c:pt idx="116">
                  <c:v>3.8800000000000001E-2</c:v>
                </c:pt>
                <c:pt idx="117">
                  <c:v>3.9699999999999999E-2</c:v>
                </c:pt>
                <c:pt idx="118">
                  <c:v>4.0599999999999997E-2</c:v>
                </c:pt>
                <c:pt idx="119">
                  <c:v>4.1599999999999998E-2</c:v>
                </c:pt>
                <c:pt idx="120">
                  <c:v>4.2500000000000003E-2</c:v>
                </c:pt>
                <c:pt idx="121">
                  <c:v>4.3499999999999997E-2</c:v>
                </c:pt>
                <c:pt idx="122">
                  <c:v>4.4499999999999998E-2</c:v>
                </c:pt>
                <c:pt idx="123">
                  <c:v>4.5499999999999999E-2</c:v>
                </c:pt>
                <c:pt idx="124">
                  <c:v>4.6600000000000003E-2</c:v>
                </c:pt>
                <c:pt idx="125">
                  <c:v>4.7699999999999999E-2</c:v>
                </c:pt>
                <c:pt idx="126">
                  <c:v>4.8800000000000003E-2</c:v>
                </c:pt>
                <c:pt idx="127">
                  <c:v>4.99E-2</c:v>
                </c:pt>
                <c:pt idx="128">
                  <c:v>5.0999999999999997E-2</c:v>
                </c:pt>
                <c:pt idx="129">
                  <c:v>5.2200000000000003E-2</c:v>
                </c:pt>
                <c:pt idx="130">
                  <c:v>5.3400000000000003E-2</c:v>
                </c:pt>
                <c:pt idx="131">
                  <c:v>5.4600000000000003E-2</c:v>
                </c:pt>
                <c:pt idx="132">
                  <c:v>5.5899999999999998E-2</c:v>
                </c:pt>
                <c:pt idx="133">
                  <c:v>5.7200000000000001E-2</c:v>
                </c:pt>
                <c:pt idx="134">
                  <c:v>5.8500000000000003E-2</c:v>
                </c:pt>
                <c:pt idx="135">
                  <c:v>5.9799999999999999E-2</c:v>
                </c:pt>
                <c:pt idx="136">
                  <c:v>6.1199999999999997E-2</c:v>
                </c:pt>
                <c:pt idx="137">
                  <c:v>6.2600000000000003E-2</c:v>
                </c:pt>
                <c:pt idx="138">
                  <c:v>6.4100000000000004E-2</c:v>
                </c:pt>
                <c:pt idx="139">
                  <c:v>6.5500000000000003E-2</c:v>
                </c:pt>
                <c:pt idx="140">
                  <c:v>6.6199999999999995E-2</c:v>
                </c:pt>
                <c:pt idx="141">
                  <c:v>6.6799999999999998E-2</c:v>
                </c:pt>
                <c:pt idx="142">
                  <c:v>6.7500000000000004E-2</c:v>
                </c:pt>
                <c:pt idx="143">
                  <c:v>6.8199999999999997E-2</c:v>
                </c:pt>
                <c:pt idx="144">
                  <c:v>6.8900000000000003E-2</c:v>
                </c:pt>
                <c:pt idx="145">
                  <c:v>6.9599999999999995E-2</c:v>
                </c:pt>
                <c:pt idx="146">
                  <c:v>7.0300000000000001E-2</c:v>
                </c:pt>
                <c:pt idx="147">
                  <c:v>7.0999999999999994E-2</c:v>
                </c:pt>
                <c:pt idx="148">
                  <c:v>7.17E-2</c:v>
                </c:pt>
                <c:pt idx="149">
                  <c:v>7.2400000000000006E-2</c:v>
                </c:pt>
                <c:pt idx="150">
                  <c:v>7.3099999999999998E-2</c:v>
                </c:pt>
                <c:pt idx="151">
                  <c:v>7.3800000000000004E-2</c:v>
                </c:pt>
                <c:pt idx="152">
                  <c:v>7.46E-2</c:v>
                </c:pt>
                <c:pt idx="153">
                  <c:v>7.5300000000000006E-2</c:v>
                </c:pt>
                <c:pt idx="154">
                  <c:v>7.6100000000000001E-2</c:v>
                </c:pt>
                <c:pt idx="155">
                  <c:v>7.6799999999999993E-2</c:v>
                </c:pt>
                <c:pt idx="156">
                  <c:v>7.7600000000000002E-2</c:v>
                </c:pt>
                <c:pt idx="157">
                  <c:v>7.8399999999999997E-2</c:v>
                </c:pt>
                <c:pt idx="158">
                  <c:v>7.9200000000000007E-2</c:v>
                </c:pt>
                <c:pt idx="159">
                  <c:v>0.08</c:v>
                </c:pt>
                <c:pt idx="160">
                  <c:v>8.0799999999999997E-2</c:v>
                </c:pt>
                <c:pt idx="161">
                  <c:v>8.1600000000000006E-2</c:v>
                </c:pt>
                <c:pt idx="162">
                  <c:v>8.2400000000000001E-2</c:v>
                </c:pt>
                <c:pt idx="163">
                  <c:v>8.3199999999999996E-2</c:v>
                </c:pt>
                <c:pt idx="164">
                  <c:v>8.4000000000000005E-2</c:v>
                </c:pt>
                <c:pt idx="165">
                  <c:v>8.4900000000000003E-2</c:v>
                </c:pt>
                <c:pt idx="166">
                  <c:v>8.5699999999999998E-2</c:v>
                </c:pt>
                <c:pt idx="167">
                  <c:v>8.6599999999999996E-2</c:v>
                </c:pt>
                <c:pt idx="168">
                  <c:v>8.7400000000000005E-2</c:v>
                </c:pt>
                <c:pt idx="169">
                  <c:v>8.8300000000000003E-2</c:v>
                </c:pt>
                <c:pt idx="170">
                  <c:v>8.9200000000000002E-2</c:v>
                </c:pt>
                <c:pt idx="171">
                  <c:v>9.01E-2</c:v>
                </c:pt>
                <c:pt idx="172">
                  <c:v>9.0999999999999998E-2</c:v>
                </c:pt>
                <c:pt idx="173">
                  <c:v>9.1899999999999996E-2</c:v>
                </c:pt>
                <c:pt idx="174">
                  <c:v>9.2799999999999994E-2</c:v>
                </c:pt>
                <c:pt idx="175">
                  <c:v>9.3799999999999994E-2</c:v>
                </c:pt>
                <c:pt idx="176">
                  <c:v>9.4700000000000006E-2</c:v>
                </c:pt>
                <c:pt idx="177">
                  <c:v>9.5600000000000004E-2</c:v>
                </c:pt>
                <c:pt idx="178">
                  <c:v>9.6600000000000005E-2</c:v>
                </c:pt>
                <c:pt idx="179">
                  <c:v>9.7600000000000006E-2</c:v>
                </c:pt>
                <c:pt idx="180">
                  <c:v>9.8500000000000004E-2</c:v>
                </c:pt>
                <c:pt idx="181">
                  <c:v>9.9500000000000005E-2</c:v>
                </c:pt>
                <c:pt idx="182">
                  <c:v>0.10050000000000001</c:v>
                </c:pt>
                <c:pt idx="183">
                  <c:v>0.10150000000000001</c:v>
                </c:pt>
                <c:pt idx="184">
                  <c:v>0.10249999999999999</c:v>
                </c:pt>
                <c:pt idx="185">
                  <c:v>0.1036</c:v>
                </c:pt>
                <c:pt idx="186">
                  <c:v>0.1046</c:v>
                </c:pt>
                <c:pt idx="187">
                  <c:v>0.1056</c:v>
                </c:pt>
                <c:pt idx="188">
                  <c:v>0.1067</c:v>
                </c:pt>
                <c:pt idx="189">
                  <c:v>0.10780000000000001</c:v>
                </c:pt>
                <c:pt idx="190">
                  <c:v>0.10879999999999999</c:v>
                </c:pt>
                <c:pt idx="191">
                  <c:v>0.1099</c:v>
                </c:pt>
                <c:pt idx="192">
                  <c:v>0.111</c:v>
                </c:pt>
                <c:pt idx="193">
                  <c:v>0.11210000000000001</c:v>
                </c:pt>
                <c:pt idx="194">
                  <c:v>0.1133</c:v>
                </c:pt>
                <c:pt idx="195">
                  <c:v>0.1144</c:v>
                </c:pt>
                <c:pt idx="196">
                  <c:v>0.11550000000000001</c:v>
                </c:pt>
                <c:pt idx="197">
                  <c:v>0.1167</c:v>
                </c:pt>
                <c:pt idx="198">
                  <c:v>0.1179</c:v>
                </c:pt>
                <c:pt idx="199">
                  <c:v>0.11899999999999999</c:v>
                </c:pt>
                <c:pt idx="200">
                  <c:v>0.1202</c:v>
                </c:pt>
                <c:pt idx="201">
                  <c:v>0.12139999999999999</c:v>
                </c:pt>
                <c:pt idx="202">
                  <c:v>0.1226</c:v>
                </c:pt>
                <c:pt idx="203">
                  <c:v>0.1239</c:v>
                </c:pt>
                <c:pt idx="204">
                  <c:v>0.12509999999999999</c:v>
                </c:pt>
                <c:pt idx="205">
                  <c:v>0.12640000000000001</c:v>
                </c:pt>
                <c:pt idx="206">
                  <c:v>0.12759999999999999</c:v>
                </c:pt>
                <c:pt idx="207">
                  <c:v>0.12889999999999999</c:v>
                </c:pt>
                <c:pt idx="208">
                  <c:v>0.13020000000000001</c:v>
                </c:pt>
                <c:pt idx="209">
                  <c:v>0.13150000000000001</c:v>
                </c:pt>
                <c:pt idx="210">
                  <c:v>0.1328</c:v>
                </c:pt>
                <c:pt idx="211">
                  <c:v>0.1341</c:v>
                </c:pt>
                <c:pt idx="212">
                  <c:v>0.13550000000000001</c:v>
                </c:pt>
                <c:pt idx="213">
                  <c:v>0.1368</c:v>
                </c:pt>
                <c:pt idx="214">
                  <c:v>0.13819999999999999</c:v>
                </c:pt>
                <c:pt idx="215">
                  <c:v>0.1396</c:v>
                </c:pt>
                <c:pt idx="216">
                  <c:v>0.14099999999999999</c:v>
                </c:pt>
                <c:pt idx="217">
                  <c:v>0.1424</c:v>
                </c:pt>
                <c:pt idx="218">
                  <c:v>0.14380000000000001</c:v>
                </c:pt>
                <c:pt idx="219">
                  <c:v>0.14530000000000001</c:v>
                </c:pt>
                <c:pt idx="220">
                  <c:v>0.1467</c:v>
                </c:pt>
                <c:pt idx="221">
                  <c:v>0.1482</c:v>
                </c:pt>
                <c:pt idx="222">
                  <c:v>0.1497</c:v>
                </c:pt>
                <c:pt idx="223">
                  <c:v>0.15110000000000001</c:v>
                </c:pt>
                <c:pt idx="224">
                  <c:v>0.1527</c:v>
                </c:pt>
                <c:pt idx="225">
                  <c:v>0.1542</c:v>
                </c:pt>
                <c:pt idx="226">
                  <c:v>0.15570000000000001</c:v>
                </c:pt>
                <c:pt idx="227">
                  <c:v>0.1573</c:v>
                </c:pt>
                <c:pt idx="228">
                  <c:v>0.15890000000000001</c:v>
                </c:pt>
                <c:pt idx="229">
                  <c:v>0.16039999999999999</c:v>
                </c:pt>
                <c:pt idx="230">
                  <c:v>0.16209999999999999</c:v>
                </c:pt>
                <c:pt idx="231">
                  <c:v>0.16370000000000001</c:v>
                </c:pt>
                <c:pt idx="232">
                  <c:v>0.1653</c:v>
                </c:pt>
                <c:pt idx="233">
                  <c:v>0.16700000000000001</c:v>
                </c:pt>
                <c:pt idx="234">
                  <c:v>0.1686</c:v>
                </c:pt>
                <c:pt idx="235">
                  <c:v>0.17030000000000001</c:v>
                </c:pt>
                <c:pt idx="236">
                  <c:v>0.17199999999999999</c:v>
                </c:pt>
                <c:pt idx="237">
                  <c:v>0.17369999999999999</c:v>
                </c:pt>
                <c:pt idx="238">
                  <c:v>0.17549999999999999</c:v>
                </c:pt>
                <c:pt idx="239">
                  <c:v>0.1772</c:v>
                </c:pt>
                <c:pt idx="240">
                  <c:v>0.17899999999999999</c:v>
                </c:pt>
                <c:pt idx="241">
                  <c:v>0.18079999999999999</c:v>
                </c:pt>
                <c:pt idx="242">
                  <c:v>0.18260000000000001</c:v>
                </c:pt>
                <c:pt idx="243">
                  <c:v>0.18440000000000001</c:v>
                </c:pt>
                <c:pt idx="244">
                  <c:v>0.18629999999999999</c:v>
                </c:pt>
                <c:pt idx="245">
                  <c:v>0.18809999999999999</c:v>
                </c:pt>
                <c:pt idx="246">
                  <c:v>0.19</c:v>
                </c:pt>
                <c:pt idx="247">
                  <c:v>0.19189999999999999</c:v>
                </c:pt>
                <c:pt idx="248">
                  <c:v>0.1938</c:v>
                </c:pt>
                <c:pt idx="249">
                  <c:v>0.1958</c:v>
                </c:pt>
                <c:pt idx="250">
                  <c:v>0.19769999999999999</c:v>
                </c:pt>
                <c:pt idx="251">
                  <c:v>0.19969999999999999</c:v>
                </c:pt>
                <c:pt idx="252">
                  <c:v>0.20169999999999999</c:v>
                </c:pt>
                <c:pt idx="253">
                  <c:v>0.20369999999999999</c:v>
                </c:pt>
                <c:pt idx="254">
                  <c:v>0.20580000000000001</c:v>
                </c:pt>
                <c:pt idx="255">
                  <c:v>0.20780000000000001</c:v>
                </c:pt>
                <c:pt idx="256">
                  <c:v>0.2099</c:v>
                </c:pt>
                <c:pt idx="257">
                  <c:v>0.21199999999999999</c:v>
                </c:pt>
                <c:pt idx="258">
                  <c:v>0.21410000000000001</c:v>
                </c:pt>
                <c:pt idx="259">
                  <c:v>0.21629999999999999</c:v>
                </c:pt>
                <c:pt idx="260">
                  <c:v>0.21840000000000001</c:v>
                </c:pt>
                <c:pt idx="261">
                  <c:v>0.22059999999999999</c:v>
                </c:pt>
                <c:pt idx="262">
                  <c:v>0.2228</c:v>
                </c:pt>
                <c:pt idx="263">
                  <c:v>0.22500000000000001</c:v>
                </c:pt>
                <c:pt idx="264">
                  <c:v>0.2273</c:v>
                </c:pt>
                <c:pt idx="265">
                  <c:v>0.2296</c:v>
                </c:pt>
                <c:pt idx="266">
                  <c:v>0.2319</c:v>
                </c:pt>
                <c:pt idx="267">
                  <c:v>0.23419999999999999</c:v>
                </c:pt>
                <c:pt idx="268">
                  <c:v>0.23649999999999999</c:v>
                </c:pt>
                <c:pt idx="269">
                  <c:v>0.2389</c:v>
                </c:pt>
                <c:pt idx="270">
                  <c:v>0.24129999999999999</c:v>
                </c:pt>
                <c:pt idx="271">
                  <c:v>0.2437</c:v>
                </c:pt>
                <c:pt idx="272">
                  <c:v>0.24610000000000001</c:v>
                </c:pt>
                <c:pt idx="273">
                  <c:v>0.24859999999999999</c:v>
                </c:pt>
                <c:pt idx="274">
                  <c:v>0.25109999999999999</c:v>
                </c:pt>
                <c:pt idx="275">
                  <c:v>0.25359999999999999</c:v>
                </c:pt>
                <c:pt idx="276">
                  <c:v>0.25609999999999999</c:v>
                </c:pt>
                <c:pt idx="277">
                  <c:v>0.25869999999999999</c:v>
                </c:pt>
                <c:pt idx="278">
                  <c:v>0.26129999999999998</c:v>
                </c:pt>
                <c:pt idx="279">
                  <c:v>0.26390000000000002</c:v>
                </c:pt>
                <c:pt idx="280">
                  <c:v>0.26650000000000001</c:v>
                </c:pt>
                <c:pt idx="281">
                  <c:v>0.26919999999999999</c:v>
                </c:pt>
                <c:pt idx="282">
                  <c:v>0.27189999999999998</c:v>
                </c:pt>
                <c:pt idx="283">
                  <c:v>0.27460000000000001</c:v>
                </c:pt>
                <c:pt idx="284">
                  <c:v>0.27729999999999999</c:v>
                </c:pt>
                <c:pt idx="285">
                  <c:v>0.28010000000000002</c:v>
                </c:pt>
                <c:pt idx="286">
                  <c:v>0.28289999999999998</c:v>
                </c:pt>
                <c:pt idx="287">
                  <c:v>0.28570000000000001</c:v>
                </c:pt>
                <c:pt idx="288">
                  <c:v>0.28860000000000002</c:v>
                </c:pt>
                <c:pt idx="289">
                  <c:v>0.29149999999999998</c:v>
                </c:pt>
                <c:pt idx="290">
                  <c:v>0.2944</c:v>
                </c:pt>
                <c:pt idx="291">
                  <c:v>0.29730000000000001</c:v>
                </c:pt>
                <c:pt idx="292">
                  <c:v>0.30030000000000001</c:v>
                </c:pt>
                <c:pt idx="293">
                  <c:v>0.30330000000000001</c:v>
                </c:pt>
                <c:pt idx="294">
                  <c:v>0.30640000000000001</c:v>
                </c:pt>
                <c:pt idx="295">
                  <c:v>0.30940000000000001</c:v>
                </c:pt>
                <c:pt idx="296">
                  <c:v>0.3125</c:v>
                </c:pt>
                <c:pt idx="297">
                  <c:v>0.31559999999999999</c:v>
                </c:pt>
                <c:pt idx="298">
                  <c:v>0.31879999999999997</c:v>
                </c:pt>
                <c:pt idx="299">
                  <c:v>0.32200000000000001</c:v>
                </c:pt>
                <c:pt idx="300">
                  <c:v>0.32519999999999999</c:v>
                </c:pt>
                <c:pt idx="301">
                  <c:v>0.32850000000000001</c:v>
                </c:pt>
                <c:pt idx="302">
                  <c:v>0.33169999999999999</c:v>
                </c:pt>
                <c:pt idx="303">
                  <c:v>0.33510000000000001</c:v>
                </c:pt>
                <c:pt idx="304">
                  <c:v>0.33839999999999998</c:v>
                </c:pt>
                <c:pt idx="305">
                  <c:v>0.34179999999999999</c:v>
                </c:pt>
                <c:pt idx="306">
                  <c:v>0.34520000000000001</c:v>
                </c:pt>
                <c:pt idx="307">
                  <c:v>0.34870000000000001</c:v>
                </c:pt>
                <c:pt idx="308">
                  <c:v>0.35210000000000002</c:v>
                </c:pt>
                <c:pt idx="309">
                  <c:v>0.35570000000000002</c:v>
                </c:pt>
                <c:pt idx="310">
                  <c:v>0.35920000000000002</c:v>
                </c:pt>
                <c:pt idx="311">
                  <c:v>0.36280000000000001</c:v>
                </c:pt>
                <c:pt idx="312">
                  <c:v>0.3664</c:v>
                </c:pt>
                <c:pt idx="313">
                  <c:v>0.37009999999999998</c:v>
                </c:pt>
                <c:pt idx="314">
                  <c:v>0.37380000000000002</c:v>
                </c:pt>
                <c:pt idx="315">
                  <c:v>0.3775</c:v>
                </c:pt>
                <c:pt idx="316">
                  <c:v>0.38129999999999997</c:v>
                </c:pt>
                <c:pt idx="317">
                  <c:v>0.3851</c:v>
                </c:pt>
                <c:pt idx="318">
                  <c:v>0.38900000000000001</c:v>
                </c:pt>
                <c:pt idx="319">
                  <c:v>0.39290000000000003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AFA-9814-BD3E4B8A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24747"/>
        <c:axId val="87629973"/>
      </c:lineChart>
      <c:catAx>
        <c:axId val="151824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29973"/>
        <c:crosses val="autoZero"/>
        <c:auto val="1"/>
        <c:lblAlgn val="ctr"/>
        <c:lblOffset val="100"/>
        <c:noMultiLvlLbl val="0"/>
      </c:catAx>
      <c:valAx>
        <c:axId val="87629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247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'基础时间表（无杠杆）'!$E$1</c:f>
              <c:strCache>
                <c:ptCount val="1"/>
                <c:pt idx="0">
                  <c:v>员工累计耗时（小时）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'基础时间表（无杠杆）'!$E$2:$E$321</c:f>
              <c:numCache>
                <c:formatCode>General</c:formatCode>
                <c:ptCount val="320"/>
                <c:pt idx="0">
                  <c:v>2.8E-3</c:v>
                </c:pt>
                <c:pt idx="1">
                  <c:v>5.5999999999999999E-3</c:v>
                </c:pt>
                <c:pt idx="2">
                  <c:v>8.5000000000000006E-3</c:v>
                </c:pt>
                <c:pt idx="3">
                  <c:v>1.15E-2</c:v>
                </c:pt>
                <c:pt idx="4">
                  <c:v>1.4500000000000001E-2</c:v>
                </c:pt>
                <c:pt idx="5">
                  <c:v>1.77E-2</c:v>
                </c:pt>
                <c:pt idx="6">
                  <c:v>2.0799999999999999E-2</c:v>
                </c:pt>
                <c:pt idx="7">
                  <c:v>2.41E-2</c:v>
                </c:pt>
                <c:pt idx="8">
                  <c:v>2.7400000000000001E-2</c:v>
                </c:pt>
                <c:pt idx="9">
                  <c:v>3.0800000000000001E-2</c:v>
                </c:pt>
                <c:pt idx="10">
                  <c:v>3.4299999999999997E-2</c:v>
                </c:pt>
                <c:pt idx="11">
                  <c:v>3.7900000000000003E-2</c:v>
                </c:pt>
                <c:pt idx="12">
                  <c:v>4.1500000000000002E-2</c:v>
                </c:pt>
                <c:pt idx="13">
                  <c:v>4.53E-2</c:v>
                </c:pt>
                <c:pt idx="14">
                  <c:v>4.9099999999999998E-2</c:v>
                </c:pt>
                <c:pt idx="15">
                  <c:v>5.2999999999999999E-2</c:v>
                </c:pt>
                <c:pt idx="16">
                  <c:v>5.7000000000000002E-2</c:v>
                </c:pt>
                <c:pt idx="17">
                  <c:v>6.1100000000000002E-2</c:v>
                </c:pt>
                <c:pt idx="18">
                  <c:v>6.5299999999999997E-2</c:v>
                </c:pt>
                <c:pt idx="19">
                  <c:v>6.9500000000000006E-2</c:v>
                </c:pt>
                <c:pt idx="20">
                  <c:v>7.3899999999999993E-2</c:v>
                </c:pt>
                <c:pt idx="21">
                  <c:v>7.8399999999999997E-2</c:v>
                </c:pt>
                <c:pt idx="22">
                  <c:v>8.3000000000000004E-2</c:v>
                </c:pt>
                <c:pt idx="23">
                  <c:v>8.77E-2</c:v>
                </c:pt>
                <c:pt idx="24">
                  <c:v>9.2499999999999999E-2</c:v>
                </c:pt>
                <c:pt idx="25">
                  <c:v>9.74E-2</c:v>
                </c:pt>
                <c:pt idx="26">
                  <c:v>0.1024</c:v>
                </c:pt>
                <c:pt idx="27">
                  <c:v>0.1075</c:v>
                </c:pt>
                <c:pt idx="28">
                  <c:v>0.1128</c:v>
                </c:pt>
                <c:pt idx="29">
                  <c:v>0.1181</c:v>
                </c:pt>
                <c:pt idx="30">
                  <c:v>0.1236</c:v>
                </c:pt>
                <c:pt idx="31">
                  <c:v>0.1293</c:v>
                </c:pt>
                <c:pt idx="32">
                  <c:v>0.13500000000000001</c:v>
                </c:pt>
                <c:pt idx="33">
                  <c:v>0.1409</c:v>
                </c:pt>
                <c:pt idx="34">
                  <c:v>0.1469</c:v>
                </c:pt>
                <c:pt idx="35">
                  <c:v>0.15310000000000001</c:v>
                </c:pt>
                <c:pt idx="36">
                  <c:v>0.15939999999999999</c:v>
                </c:pt>
                <c:pt idx="37">
                  <c:v>0.1658</c:v>
                </c:pt>
                <c:pt idx="38">
                  <c:v>0.1724</c:v>
                </c:pt>
                <c:pt idx="39">
                  <c:v>0.17910000000000001</c:v>
                </c:pt>
                <c:pt idx="40">
                  <c:v>0.186</c:v>
                </c:pt>
                <c:pt idx="41">
                  <c:v>0.19309999999999999</c:v>
                </c:pt>
                <c:pt idx="42">
                  <c:v>0.20030000000000001</c:v>
                </c:pt>
                <c:pt idx="43">
                  <c:v>0.2077</c:v>
                </c:pt>
                <c:pt idx="44">
                  <c:v>0.21529999999999999</c:v>
                </c:pt>
                <c:pt idx="45">
                  <c:v>0.223</c:v>
                </c:pt>
                <c:pt idx="46">
                  <c:v>0.23089999999999999</c:v>
                </c:pt>
                <c:pt idx="47">
                  <c:v>0.23899999999999999</c:v>
                </c:pt>
                <c:pt idx="48">
                  <c:v>0.24729999999999999</c:v>
                </c:pt>
                <c:pt idx="49">
                  <c:v>0.25569999999999998</c:v>
                </c:pt>
                <c:pt idx="50">
                  <c:v>0.26440000000000002</c:v>
                </c:pt>
                <c:pt idx="51">
                  <c:v>0.2732</c:v>
                </c:pt>
                <c:pt idx="52">
                  <c:v>0.2823</c:v>
                </c:pt>
                <c:pt idx="53">
                  <c:v>0.29160000000000003</c:v>
                </c:pt>
                <c:pt idx="54">
                  <c:v>0.30099999999999999</c:v>
                </c:pt>
                <c:pt idx="55">
                  <c:v>0.31080000000000002</c:v>
                </c:pt>
                <c:pt idx="56">
                  <c:v>0.32069999999999999</c:v>
                </c:pt>
                <c:pt idx="57">
                  <c:v>0.33079999999999998</c:v>
                </c:pt>
                <c:pt idx="58">
                  <c:v>0.3412</c:v>
                </c:pt>
                <c:pt idx="59">
                  <c:v>0.3518</c:v>
                </c:pt>
                <c:pt idx="60">
                  <c:v>0.36270000000000002</c:v>
                </c:pt>
                <c:pt idx="61">
                  <c:v>0.37380000000000002</c:v>
                </c:pt>
                <c:pt idx="62">
                  <c:v>0.38519999999999999</c:v>
                </c:pt>
                <c:pt idx="63">
                  <c:v>0.39679999999999999</c:v>
                </c:pt>
                <c:pt idx="64">
                  <c:v>0.4088</c:v>
                </c:pt>
                <c:pt idx="65">
                  <c:v>0.4209</c:v>
                </c:pt>
                <c:pt idx="66">
                  <c:v>0.43340000000000001</c:v>
                </c:pt>
                <c:pt idx="67">
                  <c:v>0.4461</c:v>
                </c:pt>
                <c:pt idx="68">
                  <c:v>0.4592</c:v>
                </c:pt>
                <c:pt idx="69">
                  <c:v>0.47249999999999998</c:v>
                </c:pt>
                <c:pt idx="70">
                  <c:v>0.48620000000000002</c:v>
                </c:pt>
                <c:pt idx="71">
                  <c:v>0.50009999999999999</c:v>
                </c:pt>
                <c:pt idx="72">
                  <c:v>0.51439999999999997</c:v>
                </c:pt>
                <c:pt idx="73">
                  <c:v>0.52900000000000003</c:v>
                </c:pt>
                <c:pt idx="74">
                  <c:v>0.54400000000000004</c:v>
                </c:pt>
                <c:pt idx="75">
                  <c:v>0.55920000000000003</c:v>
                </c:pt>
                <c:pt idx="76">
                  <c:v>0.57489999999999997</c:v>
                </c:pt>
                <c:pt idx="77">
                  <c:v>0.59089999999999998</c:v>
                </c:pt>
                <c:pt idx="78">
                  <c:v>0.60719999999999996</c:v>
                </c:pt>
                <c:pt idx="79">
                  <c:v>0.624</c:v>
                </c:pt>
                <c:pt idx="80">
                  <c:v>0.6411</c:v>
                </c:pt>
                <c:pt idx="81">
                  <c:v>0.65859999999999996</c:v>
                </c:pt>
                <c:pt idx="82">
                  <c:v>0.67659999999999998</c:v>
                </c:pt>
                <c:pt idx="83">
                  <c:v>0.69489999999999996</c:v>
                </c:pt>
                <c:pt idx="84">
                  <c:v>0.7137</c:v>
                </c:pt>
                <c:pt idx="85">
                  <c:v>0.7329</c:v>
                </c:pt>
                <c:pt idx="86">
                  <c:v>0.75249999999999995</c:v>
                </c:pt>
                <c:pt idx="87">
                  <c:v>0.77259999999999995</c:v>
                </c:pt>
                <c:pt idx="88">
                  <c:v>0.79310000000000003</c:v>
                </c:pt>
                <c:pt idx="89">
                  <c:v>0.81420000000000003</c:v>
                </c:pt>
                <c:pt idx="90">
                  <c:v>0.8357</c:v>
                </c:pt>
                <c:pt idx="91">
                  <c:v>0.85770000000000002</c:v>
                </c:pt>
                <c:pt idx="92">
                  <c:v>0.88019999999999998</c:v>
                </c:pt>
                <c:pt idx="93">
                  <c:v>0.9032</c:v>
                </c:pt>
                <c:pt idx="94">
                  <c:v>0.92669999999999997</c:v>
                </c:pt>
                <c:pt idx="95">
                  <c:v>0.95079999999999998</c:v>
                </c:pt>
                <c:pt idx="96">
                  <c:v>0.97550000000000003</c:v>
                </c:pt>
                <c:pt idx="97">
                  <c:v>1.0006999999999999</c:v>
                </c:pt>
                <c:pt idx="98">
                  <c:v>1.0265</c:v>
                </c:pt>
                <c:pt idx="99">
                  <c:v>1.0528999999999999</c:v>
                </c:pt>
                <c:pt idx="100">
                  <c:v>1.0799000000000001</c:v>
                </c:pt>
                <c:pt idx="101">
                  <c:v>1.1074999999999999</c:v>
                </c:pt>
                <c:pt idx="102">
                  <c:v>1.1356999999999999</c:v>
                </c:pt>
                <c:pt idx="103">
                  <c:v>1.1646000000000001</c:v>
                </c:pt>
                <c:pt idx="104">
                  <c:v>1.1941999999999999</c:v>
                </c:pt>
                <c:pt idx="105">
                  <c:v>1.2243999999999999</c:v>
                </c:pt>
                <c:pt idx="106">
                  <c:v>1.2554000000000001</c:v>
                </c:pt>
                <c:pt idx="107">
                  <c:v>1.2869999999999999</c:v>
                </c:pt>
                <c:pt idx="108">
                  <c:v>1.3193999999999999</c:v>
                </c:pt>
                <c:pt idx="109">
                  <c:v>1.3525</c:v>
                </c:pt>
                <c:pt idx="110">
                  <c:v>1.3864000000000001</c:v>
                </c:pt>
                <c:pt idx="111">
                  <c:v>1.4211</c:v>
                </c:pt>
                <c:pt idx="112">
                  <c:v>1.4564999999999999</c:v>
                </c:pt>
                <c:pt idx="113">
                  <c:v>1.4927999999999999</c:v>
                </c:pt>
                <c:pt idx="114">
                  <c:v>1.5299</c:v>
                </c:pt>
                <c:pt idx="115">
                  <c:v>1.5679000000000001</c:v>
                </c:pt>
                <c:pt idx="116">
                  <c:v>1.6067</c:v>
                </c:pt>
                <c:pt idx="117">
                  <c:v>1.6465000000000001</c:v>
                </c:pt>
                <c:pt idx="118">
                  <c:v>1.6871</c:v>
                </c:pt>
                <c:pt idx="119">
                  <c:v>1.7286999999999999</c:v>
                </c:pt>
                <c:pt idx="120">
                  <c:v>1.7712000000000001</c:v>
                </c:pt>
                <c:pt idx="121">
                  <c:v>1.8147</c:v>
                </c:pt>
                <c:pt idx="122">
                  <c:v>1.8593</c:v>
                </c:pt>
                <c:pt idx="123">
                  <c:v>1.9048</c:v>
                </c:pt>
                <c:pt idx="124">
                  <c:v>1.9514</c:v>
                </c:pt>
                <c:pt idx="125">
                  <c:v>1.9990000000000001</c:v>
                </c:pt>
                <c:pt idx="126">
                  <c:v>2.0478000000000001</c:v>
                </c:pt>
                <c:pt idx="127">
                  <c:v>2.0977000000000001</c:v>
                </c:pt>
                <c:pt idx="128">
                  <c:v>2.1486999999999998</c:v>
                </c:pt>
                <c:pt idx="129">
                  <c:v>2.2008999999999999</c:v>
                </c:pt>
                <c:pt idx="130">
                  <c:v>2.2543000000000002</c:v>
                </c:pt>
                <c:pt idx="131">
                  <c:v>2.3089</c:v>
                </c:pt>
                <c:pt idx="132">
                  <c:v>2.3647999999999998</c:v>
                </c:pt>
                <c:pt idx="133">
                  <c:v>2.4220000000000002</c:v>
                </c:pt>
                <c:pt idx="134">
                  <c:v>2.4805000000000001</c:v>
                </c:pt>
                <c:pt idx="135">
                  <c:v>2.5402999999999998</c:v>
                </c:pt>
                <c:pt idx="136">
                  <c:v>2.6015000000000001</c:v>
                </c:pt>
                <c:pt idx="137">
                  <c:v>2.6640999999999999</c:v>
                </c:pt>
                <c:pt idx="138">
                  <c:v>2.7282000000000002</c:v>
                </c:pt>
                <c:pt idx="139">
                  <c:v>2.7936999999999999</c:v>
                </c:pt>
                <c:pt idx="140">
                  <c:v>2.8599000000000001</c:v>
                </c:pt>
                <c:pt idx="141">
                  <c:v>2.9266999999999999</c:v>
                </c:pt>
                <c:pt idx="142">
                  <c:v>2.9942000000000002</c:v>
                </c:pt>
                <c:pt idx="143">
                  <c:v>3.0623999999999998</c:v>
                </c:pt>
                <c:pt idx="144">
                  <c:v>3.1313</c:v>
                </c:pt>
                <c:pt idx="145">
                  <c:v>3.2008000000000001</c:v>
                </c:pt>
                <c:pt idx="146">
                  <c:v>3.2711000000000001</c:v>
                </c:pt>
                <c:pt idx="147">
                  <c:v>3.3420000000000001</c:v>
                </c:pt>
                <c:pt idx="148">
                  <c:v>3.4137</c:v>
                </c:pt>
                <c:pt idx="149">
                  <c:v>3.4861</c:v>
                </c:pt>
                <c:pt idx="150">
                  <c:v>3.5592000000000001</c:v>
                </c:pt>
                <c:pt idx="151">
                  <c:v>3.633</c:v>
                </c:pt>
                <c:pt idx="152">
                  <c:v>3.7075999999999998</c:v>
                </c:pt>
                <c:pt idx="153">
                  <c:v>3.7829000000000002</c:v>
                </c:pt>
                <c:pt idx="154">
                  <c:v>3.859</c:v>
                </c:pt>
                <c:pt idx="155">
                  <c:v>3.9358</c:v>
                </c:pt>
                <c:pt idx="156">
                  <c:v>4.0133999999999999</c:v>
                </c:pt>
                <c:pt idx="157">
                  <c:v>4.0918000000000001</c:v>
                </c:pt>
                <c:pt idx="158">
                  <c:v>4.1710000000000003</c:v>
                </c:pt>
                <c:pt idx="159">
                  <c:v>4.2508999999999997</c:v>
                </c:pt>
                <c:pt idx="160">
                  <c:v>4.3316999999999997</c:v>
                </c:pt>
                <c:pt idx="161">
                  <c:v>4.4131999999999998</c:v>
                </c:pt>
                <c:pt idx="162">
                  <c:v>4.4955999999999996</c:v>
                </c:pt>
                <c:pt idx="163">
                  <c:v>4.5788000000000002</c:v>
                </c:pt>
                <c:pt idx="164">
                  <c:v>4.6627999999999998</c:v>
                </c:pt>
                <c:pt idx="165">
                  <c:v>4.7477</c:v>
                </c:pt>
                <c:pt idx="166">
                  <c:v>4.8334000000000001</c:v>
                </c:pt>
                <c:pt idx="167">
                  <c:v>4.92</c:v>
                </c:pt>
                <c:pt idx="168">
                  <c:v>5.0075000000000003</c:v>
                </c:pt>
                <c:pt idx="169">
                  <c:v>5.0957999999999997</c:v>
                </c:pt>
                <c:pt idx="170">
                  <c:v>5.1849999999999996</c:v>
                </c:pt>
                <c:pt idx="171">
                  <c:v>5.2751000000000001</c:v>
                </c:pt>
                <c:pt idx="172">
                  <c:v>5.3661000000000003</c:v>
                </c:pt>
                <c:pt idx="173">
                  <c:v>5.4580000000000002</c:v>
                </c:pt>
                <c:pt idx="174">
                  <c:v>5.5507999999999997</c:v>
                </c:pt>
                <c:pt idx="175">
                  <c:v>5.6445999999999996</c:v>
                </c:pt>
                <c:pt idx="176">
                  <c:v>5.7392000000000003</c:v>
                </c:pt>
                <c:pt idx="177">
                  <c:v>5.8349000000000002</c:v>
                </c:pt>
                <c:pt idx="178">
                  <c:v>5.9314999999999998</c:v>
                </c:pt>
                <c:pt idx="179">
                  <c:v>6.0289999999999999</c:v>
                </c:pt>
                <c:pt idx="180">
                  <c:v>6.1276000000000002</c:v>
                </c:pt>
                <c:pt idx="181">
                  <c:v>6.2271000000000001</c:v>
                </c:pt>
                <c:pt idx="182">
                  <c:v>6.3276000000000003</c:v>
                </c:pt>
                <c:pt idx="183">
                  <c:v>6.4291</c:v>
                </c:pt>
                <c:pt idx="184">
                  <c:v>6.5316999999999998</c:v>
                </c:pt>
                <c:pt idx="185">
                  <c:v>6.6352000000000002</c:v>
                </c:pt>
                <c:pt idx="186">
                  <c:v>6.7397999999999998</c:v>
                </c:pt>
                <c:pt idx="187">
                  <c:v>6.8453999999999997</c:v>
                </c:pt>
                <c:pt idx="188">
                  <c:v>6.9520999999999997</c:v>
                </c:pt>
                <c:pt idx="189">
                  <c:v>7.0598999999999998</c:v>
                </c:pt>
                <c:pt idx="190">
                  <c:v>7.1688000000000001</c:v>
                </c:pt>
                <c:pt idx="191">
                  <c:v>7.2786999999999997</c:v>
                </c:pt>
                <c:pt idx="192">
                  <c:v>7.3897000000000004</c:v>
                </c:pt>
                <c:pt idx="193">
                  <c:v>7.5019</c:v>
                </c:pt>
                <c:pt idx="194">
                  <c:v>7.6151</c:v>
                </c:pt>
                <c:pt idx="195">
                  <c:v>7.7294999999999998</c:v>
                </c:pt>
                <c:pt idx="196">
                  <c:v>7.8451000000000004</c:v>
                </c:pt>
                <c:pt idx="197">
                  <c:v>7.9618000000000002</c:v>
                </c:pt>
                <c:pt idx="198">
                  <c:v>8.0795999999999992</c:v>
                </c:pt>
                <c:pt idx="199">
                  <c:v>8.1987000000000005</c:v>
                </c:pt>
                <c:pt idx="200">
                  <c:v>8.3188999999999993</c:v>
                </c:pt>
                <c:pt idx="201">
                  <c:v>8.4403000000000006</c:v>
                </c:pt>
                <c:pt idx="202">
                  <c:v>8.5630000000000006</c:v>
                </c:pt>
                <c:pt idx="203">
                  <c:v>8.6867999999999999</c:v>
                </c:pt>
                <c:pt idx="204">
                  <c:v>8.8118999999999996</c:v>
                </c:pt>
                <c:pt idx="205">
                  <c:v>8.9382999999999999</c:v>
                </c:pt>
                <c:pt idx="206">
                  <c:v>9.0658999999999992</c:v>
                </c:pt>
                <c:pt idx="207">
                  <c:v>9.1948000000000008</c:v>
                </c:pt>
                <c:pt idx="208">
                  <c:v>9.3249999999999993</c:v>
                </c:pt>
                <c:pt idx="209">
                  <c:v>9.4565000000000001</c:v>
                </c:pt>
                <c:pt idx="210">
                  <c:v>9.5892999999999997</c:v>
                </c:pt>
                <c:pt idx="211">
                  <c:v>9.7234999999999996</c:v>
                </c:pt>
                <c:pt idx="212">
                  <c:v>9.859</c:v>
                </c:pt>
                <c:pt idx="213">
                  <c:v>9.9957999999999991</c:v>
                </c:pt>
                <c:pt idx="214">
                  <c:v>10.134</c:v>
                </c:pt>
                <c:pt idx="215">
                  <c:v>10.2736</c:v>
                </c:pt>
                <c:pt idx="216">
                  <c:v>10.4146</c:v>
                </c:pt>
                <c:pt idx="217">
                  <c:v>10.556900000000001</c:v>
                </c:pt>
                <c:pt idx="218">
                  <c:v>10.700799999999999</c:v>
                </c:pt>
                <c:pt idx="219">
                  <c:v>10.846</c:v>
                </c:pt>
                <c:pt idx="220">
                  <c:v>10.992699999999999</c:v>
                </c:pt>
                <c:pt idx="221">
                  <c:v>11.1409</c:v>
                </c:pt>
                <c:pt idx="222">
                  <c:v>11.2905</c:v>
                </c:pt>
                <c:pt idx="223">
                  <c:v>11.441700000000001</c:v>
                </c:pt>
                <c:pt idx="224">
                  <c:v>11.5943</c:v>
                </c:pt>
                <c:pt idx="225">
                  <c:v>11.7485</c:v>
                </c:pt>
                <c:pt idx="226">
                  <c:v>11.904299999999999</c:v>
                </c:pt>
                <c:pt idx="227">
                  <c:v>12.061500000000001</c:v>
                </c:pt>
                <c:pt idx="228">
                  <c:v>12.2204</c:v>
                </c:pt>
                <c:pt idx="229">
                  <c:v>12.3809</c:v>
                </c:pt>
                <c:pt idx="230">
                  <c:v>12.542899999999999</c:v>
                </c:pt>
                <c:pt idx="231">
                  <c:v>12.7066</c:v>
                </c:pt>
                <c:pt idx="232">
                  <c:v>12.8719</c:v>
                </c:pt>
                <c:pt idx="233">
                  <c:v>13.0389</c:v>
                </c:pt>
                <c:pt idx="234">
                  <c:v>13.2075</c:v>
                </c:pt>
                <c:pt idx="235">
                  <c:v>13.377800000000001</c:v>
                </c:pt>
                <c:pt idx="236">
                  <c:v>13.549799999999999</c:v>
                </c:pt>
                <c:pt idx="237">
                  <c:v>13.723599999999999</c:v>
                </c:pt>
                <c:pt idx="238">
                  <c:v>13.898999999999999</c:v>
                </c:pt>
                <c:pt idx="239">
                  <c:v>14.0763</c:v>
                </c:pt>
                <c:pt idx="240">
                  <c:v>14.2553</c:v>
                </c:pt>
                <c:pt idx="241">
                  <c:v>14.4361</c:v>
                </c:pt>
                <c:pt idx="242">
                  <c:v>14.6187</c:v>
                </c:pt>
                <c:pt idx="243">
                  <c:v>14.803100000000001</c:v>
                </c:pt>
                <c:pt idx="244">
                  <c:v>14.9894</c:v>
                </c:pt>
                <c:pt idx="245">
                  <c:v>15.1775</c:v>
                </c:pt>
                <c:pt idx="246">
                  <c:v>15.367599999999999</c:v>
                </c:pt>
                <c:pt idx="247">
                  <c:v>15.5595</c:v>
                </c:pt>
                <c:pt idx="248">
                  <c:v>15.753299999999999</c:v>
                </c:pt>
                <c:pt idx="249">
                  <c:v>15.9491</c:v>
                </c:pt>
                <c:pt idx="250">
                  <c:v>16.146799999999999</c:v>
                </c:pt>
                <c:pt idx="251">
                  <c:v>16.346499999999999</c:v>
                </c:pt>
                <c:pt idx="252">
                  <c:v>16.548200000000001</c:v>
                </c:pt>
                <c:pt idx="253">
                  <c:v>16.751999999999999</c:v>
                </c:pt>
                <c:pt idx="254">
                  <c:v>16.957699999999999</c:v>
                </c:pt>
                <c:pt idx="255">
                  <c:v>17.165600000000001</c:v>
                </c:pt>
                <c:pt idx="256">
                  <c:v>17.375499999999999</c:v>
                </c:pt>
                <c:pt idx="257">
                  <c:v>17.587499999999999</c:v>
                </c:pt>
                <c:pt idx="258">
                  <c:v>17.801600000000001</c:v>
                </c:pt>
                <c:pt idx="259">
                  <c:v>18.017800000000001</c:v>
                </c:pt>
                <c:pt idx="260">
                  <c:v>18.2363</c:v>
                </c:pt>
                <c:pt idx="261">
                  <c:v>18.456900000000001</c:v>
                </c:pt>
                <c:pt idx="262">
                  <c:v>18.6797</c:v>
                </c:pt>
                <c:pt idx="263">
                  <c:v>18.904699999999998</c:v>
                </c:pt>
                <c:pt idx="264">
                  <c:v>19.132000000000001</c:v>
                </c:pt>
                <c:pt idx="265">
                  <c:v>19.361599999999999</c:v>
                </c:pt>
                <c:pt idx="266">
                  <c:v>19.593399999999999</c:v>
                </c:pt>
                <c:pt idx="267">
                  <c:v>19.8276</c:v>
                </c:pt>
                <c:pt idx="268">
                  <c:v>20.0641</c:v>
                </c:pt>
                <c:pt idx="269">
                  <c:v>20.303000000000001</c:v>
                </c:pt>
                <c:pt idx="270">
                  <c:v>20.5443</c:v>
                </c:pt>
                <c:pt idx="271">
                  <c:v>20.788</c:v>
                </c:pt>
                <c:pt idx="272">
                  <c:v>21.034099999999999</c:v>
                </c:pt>
                <c:pt idx="273">
                  <c:v>21.282699999999998</c:v>
                </c:pt>
                <c:pt idx="274">
                  <c:v>21.533799999999999</c:v>
                </c:pt>
                <c:pt idx="275">
                  <c:v>21.787299999999998</c:v>
                </c:pt>
                <c:pt idx="276">
                  <c:v>22.043399999999998</c:v>
                </c:pt>
                <c:pt idx="277">
                  <c:v>22.302099999999999</c:v>
                </c:pt>
                <c:pt idx="278">
                  <c:v>22.563400000000001</c:v>
                </c:pt>
                <c:pt idx="279">
                  <c:v>22.827300000000001</c:v>
                </c:pt>
                <c:pt idx="280">
                  <c:v>23.093800000000002</c:v>
                </c:pt>
                <c:pt idx="281">
                  <c:v>23.363</c:v>
                </c:pt>
                <c:pt idx="282">
                  <c:v>23.634799999999998</c:v>
                </c:pt>
                <c:pt idx="283">
                  <c:v>23.909400000000002</c:v>
                </c:pt>
                <c:pt idx="284">
                  <c:v>24.186800000000002</c:v>
                </c:pt>
                <c:pt idx="285">
                  <c:v>24.466899999999999</c:v>
                </c:pt>
                <c:pt idx="286">
                  <c:v>24.7498</c:v>
                </c:pt>
                <c:pt idx="287">
                  <c:v>25.035499999999999</c:v>
                </c:pt>
                <c:pt idx="288">
                  <c:v>25.324100000000001</c:v>
                </c:pt>
                <c:pt idx="289">
                  <c:v>25.615600000000001</c:v>
                </c:pt>
                <c:pt idx="290">
                  <c:v>25.91</c:v>
                </c:pt>
                <c:pt idx="291">
                  <c:v>26.2074</c:v>
                </c:pt>
                <c:pt idx="292">
                  <c:v>26.5077</c:v>
                </c:pt>
                <c:pt idx="293">
                  <c:v>26.811</c:v>
                </c:pt>
                <c:pt idx="294">
                  <c:v>27.1174</c:v>
                </c:pt>
                <c:pt idx="295">
                  <c:v>27.4268</c:v>
                </c:pt>
                <c:pt idx="296">
                  <c:v>27.7393</c:v>
                </c:pt>
                <c:pt idx="297">
                  <c:v>28.0549</c:v>
                </c:pt>
                <c:pt idx="298">
                  <c:v>28.373699999999999</c:v>
                </c:pt>
                <c:pt idx="299">
                  <c:v>28.695699999999999</c:v>
                </c:pt>
                <c:pt idx="300">
                  <c:v>29.020900000000001</c:v>
                </c:pt>
                <c:pt idx="301">
                  <c:v>29.349399999999999</c:v>
                </c:pt>
                <c:pt idx="302">
                  <c:v>29.681100000000001</c:v>
                </c:pt>
                <c:pt idx="303">
                  <c:v>30.016100000000002</c:v>
                </c:pt>
                <c:pt idx="304">
                  <c:v>30.354600000000001</c:v>
                </c:pt>
                <c:pt idx="305">
                  <c:v>30.696300000000001</c:v>
                </c:pt>
                <c:pt idx="306">
                  <c:v>31.041499999999999</c:v>
                </c:pt>
                <c:pt idx="307">
                  <c:v>31.3902</c:v>
                </c:pt>
                <c:pt idx="308">
                  <c:v>31.7424</c:v>
                </c:pt>
                <c:pt idx="309">
                  <c:v>32.097999999999999</c:v>
                </c:pt>
                <c:pt idx="310">
                  <c:v>32.4572</c:v>
                </c:pt>
                <c:pt idx="311">
                  <c:v>32.820099999999996</c:v>
                </c:pt>
                <c:pt idx="312">
                  <c:v>33.186500000000002</c:v>
                </c:pt>
                <c:pt idx="313">
                  <c:v>33.556600000000003</c:v>
                </c:pt>
                <c:pt idx="314">
                  <c:v>33.930399999999999</c:v>
                </c:pt>
                <c:pt idx="315">
                  <c:v>34.308</c:v>
                </c:pt>
                <c:pt idx="316">
                  <c:v>34.689300000000003</c:v>
                </c:pt>
                <c:pt idx="317">
                  <c:v>35.074399999999997</c:v>
                </c:pt>
                <c:pt idx="318">
                  <c:v>35.4634</c:v>
                </c:pt>
                <c:pt idx="319">
                  <c:v>35.856299999999997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3-49E0-A205-CA06D8CA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25006"/>
        <c:axId val="658336490"/>
      </c:lineChart>
      <c:catAx>
        <c:axId val="7701250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6490"/>
        <c:crosses val="autoZero"/>
        <c:auto val="1"/>
        <c:lblAlgn val="ctr"/>
        <c:lblOffset val="100"/>
        <c:noMultiLvlLbl val="0"/>
      </c:catAx>
      <c:valAx>
        <c:axId val="658336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250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1606550</xdr:colOff>
      <xdr:row>8</xdr:row>
      <xdr:rowOff>114300</xdr:rowOff>
    </xdr:from>
    <xdr:to>
      <xdr:col>7</xdr:col>
      <xdr:colOff>1225550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1216025</xdr:colOff>
      <xdr:row>8</xdr:row>
      <xdr:rowOff>123825</xdr:rowOff>
    </xdr:from>
    <xdr:to>
      <xdr:col>12</xdr:col>
      <xdr:colOff>454025</xdr:colOff>
      <xdr:row>24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1606550</xdr:colOff>
      <xdr:row>24</xdr:row>
      <xdr:rowOff>133350</xdr:rowOff>
    </xdr:from>
    <xdr:to>
      <xdr:col>7</xdr:col>
      <xdr:colOff>1225550</xdr:colOff>
      <xdr:row>40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1216025</xdr:colOff>
      <xdr:row>24</xdr:row>
      <xdr:rowOff>142875</xdr:rowOff>
    </xdr:from>
    <xdr:to>
      <xdr:col>12</xdr:col>
      <xdr:colOff>454025</xdr:colOff>
      <xdr:row>40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E35" sqref="E35"/>
    </sheetView>
  </sheetViews>
  <sheetFormatPr defaultColWidth="9" defaultRowHeight="13.5" x14ac:dyDescent="0.15"/>
  <cols>
    <col min="1" max="1" width="9" style="7"/>
    <col min="2" max="3" width="15" style="7" customWidth="1"/>
    <col min="4" max="4" width="19.125" style="7" customWidth="1"/>
    <col min="5" max="5" width="9" style="7"/>
    <col min="6" max="6" width="17.125" style="7" customWidth="1"/>
    <col min="7" max="8" width="12.875" style="7" customWidth="1"/>
    <col min="9" max="16384" width="9" style="7"/>
  </cols>
  <sheetData>
    <row r="1" spans="1:8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15">
      <c r="A2" s="7" t="s">
        <v>8</v>
      </c>
      <c r="B2" s="7">
        <v>1</v>
      </c>
      <c r="C2" s="7">
        <v>1</v>
      </c>
      <c r="D2" s="7">
        <v>0</v>
      </c>
      <c r="E2" s="7">
        <v>1</v>
      </c>
    </row>
    <row r="3" spans="1:8" x14ac:dyDescent="0.15">
      <c r="B3" s="7">
        <v>1</v>
      </c>
      <c r="C3" s="7">
        <v>2</v>
      </c>
      <c r="D3" s="7">
        <v>1</v>
      </c>
      <c r="E3" s="7">
        <v>2</v>
      </c>
    </row>
    <row r="4" spans="1:8" x14ac:dyDescent="0.15">
      <c r="B4" s="7">
        <v>1</v>
      </c>
      <c r="C4" s="7">
        <v>4</v>
      </c>
      <c r="D4" s="7">
        <v>3</v>
      </c>
      <c r="E4" s="7">
        <v>3</v>
      </c>
    </row>
    <row r="5" spans="1:8" x14ac:dyDescent="0.15">
      <c r="B5" s="7">
        <v>1</v>
      </c>
      <c r="C5" s="7">
        <v>8</v>
      </c>
      <c r="D5" s="7">
        <v>7</v>
      </c>
      <c r="E5" s="7">
        <v>4</v>
      </c>
    </row>
    <row r="6" spans="1:8" x14ac:dyDescent="0.15">
      <c r="B6" s="7">
        <v>1</v>
      </c>
      <c r="C6" s="7">
        <v>16</v>
      </c>
      <c r="D6" s="7">
        <v>15</v>
      </c>
      <c r="E6" s="7">
        <v>5</v>
      </c>
      <c r="F6" s="7">
        <v>5</v>
      </c>
      <c r="G6" s="7">
        <f>C6*F6</f>
        <v>80</v>
      </c>
      <c r="H6" s="7">
        <f>D6*F6</f>
        <v>75</v>
      </c>
    </row>
    <row r="7" spans="1:8" x14ac:dyDescent="0.15">
      <c r="A7" s="7" t="s">
        <v>9</v>
      </c>
      <c r="B7" s="7">
        <v>3</v>
      </c>
      <c r="C7" s="7">
        <v>1</v>
      </c>
      <c r="D7" s="7">
        <v>0</v>
      </c>
      <c r="E7" s="7">
        <v>3</v>
      </c>
    </row>
    <row r="8" spans="1:8" x14ac:dyDescent="0.15">
      <c r="B8" s="7">
        <v>3</v>
      </c>
      <c r="C8" s="7">
        <v>2</v>
      </c>
      <c r="D8" s="7">
        <v>1</v>
      </c>
      <c r="E8" s="7">
        <v>4</v>
      </c>
    </row>
    <row r="9" spans="1:8" x14ac:dyDescent="0.15">
      <c r="B9" s="7">
        <v>3</v>
      </c>
      <c r="C9" s="7">
        <v>4</v>
      </c>
      <c r="D9" s="7">
        <v>3</v>
      </c>
      <c r="E9" s="7">
        <v>5</v>
      </c>
    </row>
    <row r="10" spans="1:8" x14ac:dyDescent="0.15">
      <c r="B10" s="7">
        <v>3</v>
      </c>
      <c r="C10" s="7">
        <v>8</v>
      </c>
      <c r="D10" s="7">
        <v>7</v>
      </c>
      <c r="E10" s="7">
        <v>6</v>
      </c>
    </row>
    <row r="11" spans="1:8" x14ac:dyDescent="0.15">
      <c r="B11" s="7">
        <v>3</v>
      </c>
      <c r="C11" s="7">
        <v>16</v>
      </c>
      <c r="D11" s="7">
        <v>15</v>
      </c>
      <c r="E11" s="7">
        <v>7</v>
      </c>
      <c r="F11" s="7">
        <v>5</v>
      </c>
      <c r="G11" s="7">
        <f>F11*C11-F6*C9</f>
        <v>60</v>
      </c>
      <c r="H11" s="7">
        <f>D11*F11-F6*D9</f>
        <v>60</v>
      </c>
    </row>
    <row r="12" spans="1:8" x14ac:dyDescent="0.15">
      <c r="A12" s="7" t="s">
        <v>10</v>
      </c>
      <c r="B12" s="7">
        <v>5</v>
      </c>
      <c r="C12" s="7">
        <v>1</v>
      </c>
      <c r="D12" s="7">
        <v>0</v>
      </c>
      <c r="E12" s="7">
        <v>5</v>
      </c>
    </row>
    <row r="13" spans="1:8" x14ac:dyDescent="0.15">
      <c r="B13" s="7">
        <v>5</v>
      </c>
      <c r="C13" s="7">
        <v>2</v>
      </c>
      <c r="D13" s="7">
        <v>1</v>
      </c>
      <c r="E13" s="7">
        <v>6</v>
      </c>
    </row>
    <row r="14" spans="1:8" x14ac:dyDescent="0.15">
      <c r="B14" s="7">
        <v>5</v>
      </c>
      <c r="C14" s="7">
        <v>4</v>
      </c>
      <c r="D14" s="7">
        <v>3</v>
      </c>
      <c r="E14" s="7">
        <v>7</v>
      </c>
    </row>
    <row r="15" spans="1:8" x14ac:dyDescent="0.15">
      <c r="B15" s="7">
        <v>5</v>
      </c>
      <c r="C15" s="7">
        <v>8</v>
      </c>
      <c r="D15" s="7">
        <v>7</v>
      </c>
      <c r="E15" s="7">
        <v>8</v>
      </c>
    </row>
    <row r="16" spans="1:8" x14ac:dyDescent="0.15">
      <c r="B16" s="7">
        <v>5</v>
      </c>
      <c r="C16" s="7">
        <v>16</v>
      </c>
      <c r="D16" s="7">
        <v>15</v>
      </c>
      <c r="E16" s="7">
        <v>9</v>
      </c>
      <c r="F16" s="7">
        <v>5</v>
      </c>
      <c r="G16" s="7">
        <v>60</v>
      </c>
      <c r="H16" s="7">
        <v>60</v>
      </c>
    </row>
    <row r="17" spans="1:8" x14ac:dyDescent="0.15">
      <c r="A17" s="7" t="s">
        <v>11</v>
      </c>
      <c r="B17" s="7">
        <v>7</v>
      </c>
      <c r="C17" s="7">
        <v>1</v>
      </c>
      <c r="D17" s="7">
        <v>0</v>
      </c>
      <c r="E17" s="7">
        <v>7</v>
      </c>
    </row>
    <row r="18" spans="1:8" x14ac:dyDescent="0.15">
      <c r="B18" s="7">
        <v>7</v>
      </c>
      <c r="C18" s="7">
        <v>2</v>
      </c>
      <c r="D18" s="7">
        <v>1</v>
      </c>
      <c r="E18" s="7">
        <v>8</v>
      </c>
    </row>
    <row r="19" spans="1:8" x14ac:dyDescent="0.15">
      <c r="B19" s="7">
        <v>7</v>
      </c>
      <c r="C19" s="7">
        <v>4</v>
      </c>
      <c r="D19" s="7">
        <v>3</v>
      </c>
      <c r="E19" s="7">
        <v>9</v>
      </c>
    </row>
    <row r="20" spans="1:8" x14ac:dyDescent="0.15">
      <c r="B20" s="7">
        <v>7</v>
      </c>
      <c r="C20" s="7">
        <v>8</v>
      </c>
      <c r="D20" s="7">
        <v>7</v>
      </c>
      <c r="E20" s="7">
        <v>10</v>
      </c>
    </row>
    <row r="21" spans="1:8" x14ac:dyDescent="0.15">
      <c r="B21" s="7">
        <v>7</v>
      </c>
      <c r="C21" s="7">
        <v>16</v>
      </c>
      <c r="D21" s="7">
        <v>15</v>
      </c>
      <c r="E21" s="7">
        <v>11</v>
      </c>
      <c r="F21" s="7">
        <v>5</v>
      </c>
      <c r="G21" s="7">
        <v>60</v>
      </c>
      <c r="H21" s="7">
        <v>60</v>
      </c>
    </row>
    <row r="22" spans="1:8" x14ac:dyDescent="0.15">
      <c r="A22" s="7" t="s">
        <v>12</v>
      </c>
      <c r="B22" s="7">
        <v>9</v>
      </c>
      <c r="C22" s="7">
        <v>1</v>
      </c>
      <c r="D22" s="7">
        <v>0</v>
      </c>
      <c r="E22" s="7">
        <v>9</v>
      </c>
    </row>
    <row r="23" spans="1:8" x14ac:dyDescent="0.15">
      <c r="B23" s="7">
        <v>9</v>
      </c>
      <c r="C23" s="7">
        <v>2</v>
      </c>
      <c r="D23" s="7">
        <v>1</v>
      </c>
      <c r="E23" s="7">
        <v>10</v>
      </c>
    </row>
    <row r="24" spans="1:8" x14ac:dyDescent="0.15">
      <c r="B24" s="7">
        <v>9</v>
      </c>
      <c r="C24" s="7">
        <v>4</v>
      </c>
      <c r="D24" s="7">
        <v>3</v>
      </c>
      <c r="E24" s="7">
        <v>11</v>
      </c>
    </row>
    <row r="25" spans="1:8" x14ac:dyDescent="0.15">
      <c r="B25" s="7">
        <v>9</v>
      </c>
      <c r="C25" s="7">
        <v>8</v>
      </c>
      <c r="D25" s="7">
        <v>7</v>
      </c>
      <c r="E25" s="7">
        <v>12</v>
      </c>
    </row>
    <row r="26" spans="1:8" x14ac:dyDescent="0.15">
      <c r="B26" s="7">
        <v>9</v>
      </c>
      <c r="C26" s="7">
        <v>16</v>
      </c>
      <c r="D26" s="7">
        <v>15</v>
      </c>
      <c r="E26" s="7">
        <v>13</v>
      </c>
      <c r="F26" s="7">
        <v>5</v>
      </c>
      <c r="G26" s="7">
        <v>60</v>
      </c>
      <c r="H26" s="7">
        <v>60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1" sqref="A1:E2"/>
    </sheetView>
  </sheetViews>
  <sheetFormatPr defaultColWidth="9" defaultRowHeight="13.5" x14ac:dyDescent="0.15"/>
  <cols>
    <col min="1" max="1" width="17.125" style="1" customWidth="1"/>
    <col min="2" max="3" width="23.375" style="1" customWidth="1"/>
    <col min="4" max="4" width="12.875" style="1" customWidth="1"/>
    <col min="5" max="5" width="17.125" style="1" customWidth="1"/>
    <col min="6" max="16384" width="9" style="1"/>
  </cols>
  <sheetData>
    <row r="1" spans="1:5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15">
      <c r="A2" s="1">
        <v>10</v>
      </c>
      <c r="B2" s="1">
        <v>1.0229999999999999</v>
      </c>
      <c r="C2" s="1">
        <v>1.01</v>
      </c>
      <c r="D2" s="1">
        <v>100</v>
      </c>
      <c r="E2" s="1">
        <v>200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1"/>
  <sheetViews>
    <sheetView workbookViewId="0">
      <selection activeCell="C2" sqref="C2"/>
    </sheetView>
  </sheetViews>
  <sheetFormatPr defaultColWidth="9" defaultRowHeight="13.5" x14ac:dyDescent="0.15"/>
  <cols>
    <col min="1" max="1" width="9" style="1"/>
    <col min="2" max="2" width="19.125" style="1" customWidth="1"/>
    <col min="3" max="5" width="21.25" style="1" customWidth="1"/>
    <col min="6" max="10" width="16.125" style="1" customWidth="1"/>
    <col min="11" max="11" width="12.625" style="1" customWidth="1"/>
    <col min="12" max="16384" width="9" style="1"/>
  </cols>
  <sheetData>
    <row r="1" spans="1:11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15">
      <c r="A2" s="1">
        <v>1</v>
      </c>
      <c r="B2" s="1">
        <f>1*基础参数表!A2</f>
        <v>10</v>
      </c>
      <c r="C2" s="1">
        <f>SUM($B$2:B2)</f>
        <v>10</v>
      </c>
      <c r="D2" s="1">
        <f>ROUND(B2/3600,4)</f>
        <v>2.8E-3</v>
      </c>
      <c r="E2" s="1">
        <f>ROUND(C2/3600,4)</f>
        <v>2.8E-3</v>
      </c>
      <c r="F2" s="1">
        <f>SUM(B2:B81)</f>
        <v>2246.3781900938543</v>
      </c>
      <c r="G2" s="1">
        <f>SUM(B82:B141)</f>
        <v>7810.9020567546486</v>
      </c>
      <c r="H2" s="1">
        <f>SUM(B142:B201)</f>
        <v>19457.868309154728</v>
      </c>
      <c r="I2" s="1">
        <f>SUM(B202:B261)</f>
        <v>35349.045118336246</v>
      </c>
      <c r="J2" s="1">
        <f>SUM(B262:B321)</f>
        <v>64218.493563874552</v>
      </c>
      <c r="K2" s="1">
        <f>SUM(B2:B321)</f>
        <v>129082.68723821406</v>
      </c>
    </row>
    <row r="3" spans="1:11" x14ac:dyDescent="0.15">
      <c r="A3" s="1">
        <v>1</v>
      </c>
      <c r="B3" s="1">
        <f>B2*基础参数表!$B$2</f>
        <v>10.229999999999999</v>
      </c>
      <c r="C3" s="1">
        <f>SUM($B$2:B3)</f>
        <v>20.229999999999997</v>
      </c>
      <c r="D3" s="1">
        <f t="shared" ref="D3:D66" si="0">ROUND(B3/3600,4)</f>
        <v>2.8E-3</v>
      </c>
      <c r="E3" s="1">
        <f t="shared" ref="E3:E66" si="1">ROUND(C3/3600,4)</f>
        <v>5.5999999999999999E-3</v>
      </c>
      <c r="F3" s="1">
        <f t="shared" ref="F3:K3" si="2">ROUND(F2/3600,4)</f>
        <v>0.624</v>
      </c>
      <c r="G3" s="1">
        <f t="shared" si="2"/>
        <v>2.1697000000000002</v>
      </c>
      <c r="H3" s="1">
        <f t="shared" si="2"/>
        <v>5.4050000000000002</v>
      </c>
      <c r="I3" s="1">
        <f t="shared" si="2"/>
        <v>9.8192000000000004</v>
      </c>
      <c r="J3" s="1">
        <f t="shared" si="2"/>
        <v>17.8385</v>
      </c>
      <c r="K3" s="1">
        <f t="shared" si="2"/>
        <v>35.856299999999997</v>
      </c>
    </row>
    <row r="4" spans="1:11" x14ac:dyDescent="0.15">
      <c r="A4" s="1">
        <v>1</v>
      </c>
      <c r="B4" s="1">
        <f>B3*基础参数表!$B$2</f>
        <v>10.465289999999998</v>
      </c>
      <c r="C4" s="1">
        <f>SUM($B$2:B4)</f>
        <v>30.695289999999993</v>
      </c>
      <c r="D4" s="1">
        <f t="shared" si="0"/>
        <v>2.8999999999999998E-3</v>
      </c>
      <c r="E4" s="1">
        <f t="shared" si="1"/>
        <v>8.5000000000000006E-3</v>
      </c>
    </row>
    <row r="5" spans="1:11" x14ac:dyDescent="0.15">
      <c r="A5" s="1">
        <v>1</v>
      </c>
      <c r="B5" s="1">
        <f>B4*基础参数表!$B$2</f>
        <v>10.705991669999996</v>
      </c>
      <c r="C5" s="1">
        <f>SUM($B$2:B5)</f>
        <v>41.401281669999989</v>
      </c>
      <c r="D5" s="1">
        <f t="shared" si="0"/>
        <v>3.0000000000000001E-3</v>
      </c>
      <c r="E5" s="1">
        <f t="shared" si="1"/>
        <v>1.15E-2</v>
      </c>
    </row>
    <row r="6" spans="1:11" x14ac:dyDescent="0.15">
      <c r="A6" s="1">
        <v>1</v>
      </c>
      <c r="B6" s="1">
        <f>B5*基础参数表!$B$2</f>
        <v>10.952229478409995</v>
      </c>
      <c r="C6" s="1">
        <f>SUM($B$2:B6)</f>
        <v>52.353511148409986</v>
      </c>
      <c r="D6" s="1">
        <f t="shared" si="0"/>
        <v>3.0000000000000001E-3</v>
      </c>
      <c r="E6" s="1">
        <f t="shared" si="1"/>
        <v>1.4500000000000001E-2</v>
      </c>
    </row>
    <row r="7" spans="1:11" x14ac:dyDescent="0.15">
      <c r="A7" s="1">
        <v>1</v>
      </c>
      <c r="B7" s="1">
        <f>B6*基础参数表!$B$2</f>
        <v>11.204130756413424</v>
      </c>
      <c r="C7" s="1">
        <f>SUM($B$2:B7)</f>
        <v>63.557641904823413</v>
      </c>
      <c r="D7" s="1">
        <f t="shared" si="0"/>
        <v>3.0999999999999999E-3</v>
      </c>
      <c r="E7" s="1">
        <f t="shared" si="1"/>
        <v>1.77E-2</v>
      </c>
    </row>
    <row r="8" spans="1:11" x14ac:dyDescent="0.15">
      <c r="A8" s="1">
        <v>1</v>
      </c>
      <c r="B8" s="1">
        <f>B7*基础参数表!$B$2</f>
        <v>11.461825763810932</v>
      </c>
      <c r="C8" s="1">
        <f>SUM($B$2:B8)</f>
        <v>75.019467668634348</v>
      </c>
      <c r="D8" s="1">
        <f t="shared" si="0"/>
        <v>3.2000000000000002E-3</v>
      </c>
      <c r="E8" s="1">
        <f t="shared" si="1"/>
        <v>2.0799999999999999E-2</v>
      </c>
    </row>
    <row r="9" spans="1:11" x14ac:dyDescent="0.15">
      <c r="A9" s="1">
        <v>1</v>
      </c>
      <c r="B9" s="1">
        <f>B8*基础参数表!$B$2</f>
        <v>11.725447756378582</v>
      </c>
      <c r="C9" s="1">
        <f>SUM($B$2:B9)</f>
        <v>86.744915425012934</v>
      </c>
      <c r="D9" s="1">
        <f t="shared" si="0"/>
        <v>3.3E-3</v>
      </c>
      <c r="E9" s="1">
        <f t="shared" si="1"/>
        <v>2.41E-2</v>
      </c>
    </row>
    <row r="10" spans="1:11" x14ac:dyDescent="0.15">
      <c r="A10" s="1">
        <v>1</v>
      </c>
      <c r="B10" s="1">
        <f>B9*基础参数表!$B$2</f>
        <v>11.995133054775287</v>
      </c>
      <c r="C10" s="1">
        <f>SUM($B$2:B10)</f>
        <v>98.740048479788214</v>
      </c>
      <c r="D10" s="1">
        <f t="shared" si="0"/>
        <v>3.3E-3</v>
      </c>
      <c r="E10" s="1">
        <f t="shared" si="1"/>
        <v>2.7400000000000001E-2</v>
      </c>
    </row>
    <row r="11" spans="1:11" x14ac:dyDescent="0.15">
      <c r="A11" s="1">
        <v>1</v>
      </c>
      <c r="B11" s="1">
        <f>B10*基础参数表!$B$2</f>
        <v>12.271021115035118</v>
      </c>
      <c r="C11" s="1">
        <f>SUM($B$2:B11)</f>
        <v>111.01106959482334</v>
      </c>
      <c r="D11" s="1">
        <f t="shared" si="0"/>
        <v>3.3999999999999998E-3</v>
      </c>
      <c r="E11" s="1">
        <f t="shared" si="1"/>
        <v>3.0800000000000001E-2</v>
      </c>
    </row>
    <row r="12" spans="1:11" x14ac:dyDescent="0.15">
      <c r="A12" s="1">
        <v>1</v>
      </c>
      <c r="B12" s="1">
        <f>B11*基础参数表!$B$2</f>
        <v>12.553254600680924</v>
      </c>
      <c r="C12" s="1">
        <f>SUM($B$2:B12)</f>
        <v>123.56432419550427</v>
      </c>
      <c r="D12" s="1">
        <f t="shared" si="0"/>
        <v>3.5000000000000001E-3</v>
      </c>
      <c r="E12" s="1">
        <f t="shared" si="1"/>
        <v>3.4299999999999997E-2</v>
      </c>
    </row>
    <row r="13" spans="1:11" x14ac:dyDescent="0.15">
      <c r="A13" s="1">
        <v>1</v>
      </c>
      <c r="B13" s="1">
        <f>B12*基础参数表!$B$2</f>
        <v>12.841979456496585</v>
      </c>
      <c r="C13" s="1">
        <f>SUM($B$2:B13)</f>
        <v>136.40630365200084</v>
      </c>
      <c r="D13" s="1">
        <f t="shared" si="0"/>
        <v>3.5999999999999999E-3</v>
      </c>
      <c r="E13" s="1">
        <f t="shared" si="1"/>
        <v>3.7900000000000003E-2</v>
      </c>
    </row>
    <row r="14" spans="1:11" x14ac:dyDescent="0.15">
      <c r="A14" s="1">
        <v>1</v>
      </c>
      <c r="B14" s="1">
        <f>B13*基础参数表!$B$2</f>
        <v>13.137344983996005</v>
      </c>
      <c r="C14" s="1">
        <f>SUM($B$2:B14)</f>
        <v>149.54364863599685</v>
      </c>
      <c r="D14" s="1">
        <f t="shared" si="0"/>
        <v>3.5999999999999999E-3</v>
      </c>
      <c r="E14" s="1">
        <f t="shared" si="1"/>
        <v>4.1500000000000002E-2</v>
      </c>
    </row>
    <row r="15" spans="1:11" x14ac:dyDescent="0.15">
      <c r="A15" s="1">
        <v>1</v>
      </c>
      <c r="B15" s="1">
        <f>B14*基础参数表!$B$2</f>
        <v>13.439503918627912</v>
      </c>
      <c r="C15" s="1">
        <f>SUM($B$2:B15)</f>
        <v>162.98315255462475</v>
      </c>
      <c r="D15" s="1">
        <f t="shared" si="0"/>
        <v>3.7000000000000002E-3</v>
      </c>
      <c r="E15" s="1">
        <f t="shared" si="1"/>
        <v>4.53E-2</v>
      </c>
    </row>
    <row r="16" spans="1:11" x14ac:dyDescent="0.15">
      <c r="A16" s="1">
        <v>1</v>
      </c>
      <c r="B16" s="1">
        <f>B15*基础参数表!$B$2</f>
        <v>13.748612508756352</v>
      </c>
      <c r="C16" s="1">
        <f>SUM($B$2:B16)</f>
        <v>176.73176506338109</v>
      </c>
      <c r="D16" s="1">
        <f t="shared" si="0"/>
        <v>3.8E-3</v>
      </c>
      <c r="E16" s="1">
        <f t="shared" si="1"/>
        <v>4.9099999999999998E-2</v>
      </c>
    </row>
    <row r="17" spans="1:5" x14ac:dyDescent="0.15">
      <c r="A17" s="1">
        <v>1</v>
      </c>
      <c r="B17" s="1">
        <f>B16*基础参数表!$B$2</f>
        <v>14.064830596457748</v>
      </c>
      <c r="C17" s="1">
        <f>SUM($B$2:B17)</f>
        <v>190.79659565983883</v>
      </c>
      <c r="D17" s="1">
        <f t="shared" si="0"/>
        <v>3.8999999999999998E-3</v>
      </c>
      <c r="E17" s="1">
        <f t="shared" si="1"/>
        <v>5.2999999999999999E-2</v>
      </c>
    </row>
    <row r="18" spans="1:5" x14ac:dyDescent="0.15">
      <c r="A18" s="1">
        <v>1</v>
      </c>
      <c r="B18" s="1">
        <f>B17*基础参数表!$B$2</f>
        <v>14.388321700176276</v>
      </c>
      <c r="C18" s="1">
        <f>SUM($B$2:B18)</f>
        <v>205.18491736001511</v>
      </c>
      <c r="D18" s="1">
        <f t="shared" si="0"/>
        <v>4.0000000000000001E-3</v>
      </c>
      <c r="E18" s="1">
        <f t="shared" si="1"/>
        <v>5.7000000000000002E-2</v>
      </c>
    </row>
    <row r="19" spans="1:5" x14ac:dyDescent="0.15">
      <c r="A19" s="1">
        <v>1</v>
      </c>
      <c r="B19" s="1">
        <f>B18*基础参数表!$B$2</f>
        <v>14.719253099280328</v>
      </c>
      <c r="C19" s="1">
        <f>SUM($B$2:B19)</f>
        <v>219.90417045929544</v>
      </c>
      <c r="D19" s="1">
        <f t="shared" si="0"/>
        <v>4.1000000000000003E-3</v>
      </c>
      <c r="E19" s="1">
        <f t="shared" si="1"/>
        <v>6.1100000000000002E-2</v>
      </c>
    </row>
    <row r="20" spans="1:5" x14ac:dyDescent="0.15">
      <c r="A20" s="1">
        <v>1</v>
      </c>
      <c r="B20" s="1">
        <f>B19*基础参数表!$B$2</f>
        <v>15.057795920563775</v>
      </c>
      <c r="C20" s="1">
        <f>SUM($B$2:B20)</f>
        <v>234.96196637985921</v>
      </c>
      <c r="D20" s="1">
        <f t="shared" si="0"/>
        <v>4.1999999999999997E-3</v>
      </c>
      <c r="E20" s="1">
        <f t="shared" si="1"/>
        <v>6.5299999999999997E-2</v>
      </c>
    </row>
    <row r="21" spans="1:5" x14ac:dyDescent="0.15">
      <c r="A21" s="1">
        <v>1</v>
      </c>
      <c r="B21" s="1">
        <f>B20*基础参数表!$B$2</f>
        <v>15.40412522673674</v>
      </c>
      <c r="C21" s="1">
        <f>SUM($B$2:B21)</f>
        <v>250.36609160659594</v>
      </c>
      <c r="D21" s="1">
        <f t="shared" si="0"/>
        <v>4.3E-3</v>
      </c>
      <c r="E21" s="1">
        <f t="shared" si="1"/>
        <v>6.9500000000000006E-2</v>
      </c>
    </row>
    <row r="22" spans="1:5" x14ac:dyDescent="0.15">
      <c r="A22" s="1">
        <v>1</v>
      </c>
      <c r="B22" s="1">
        <f>B21*基础参数表!$B$2</f>
        <v>15.758420106951684</v>
      </c>
      <c r="C22" s="1">
        <f>SUM($B$2:B22)</f>
        <v>266.12451171354763</v>
      </c>
      <c r="D22" s="1">
        <f t="shared" si="0"/>
        <v>4.4000000000000003E-3</v>
      </c>
      <c r="E22" s="1">
        <f t="shared" si="1"/>
        <v>7.3899999999999993E-2</v>
      </c>
    </row>
    <row r="23" spans="1:5" x14ac:dyDescent="0.15">
      <c r="A23" s="1">
        <v>1</v>
      </c>
      <c r="B23" s="1">
        <f>B22*基础参数表!$B$2</f>
        <v>16.120863769411571</v>
      </c>
      <c r="C23" s="1">
        <f>SUM($B$2:B23)</f>
        <v>282.24537548295922</v>
      </c>
      <c r="D23" s="1">
        <f t="shared" si="0"/>
        <v>4.4999999999999997E-3</v>
      </c>
      <c r="E23" s="1">
        <f t="shared" si="1"/>
        <v>7.8399999999999997E-2</v>
      </c>
    </row>
    <row r="24" spans="1:5" x14ac:dyDescent="0.15">
      <c r="A24" s="1">
        <v>1</v>
      </c>
      <c r="B24" s="1">
        <f>B23*基础参数表!$B$2</f>
        <v>16.491643636108037</v>
      </c>
      <c r="C24" s="1">
        <f>SUM($B$2:B24)</f>
        <v>298.73701911906727</v>
      </c>
      <c r="D24" s="1">
        <f t="shared" si="0"/>
        <v>4.5999999999999999E-3</v>
      </c>
      <c r="E24" s="1">
        <f t="shared" si="1"/>
        <v>8.3000000000000004E-2</v>
      </c>
    </row>
    <row r="25" spans="1:5" x14ac:dyDescent="0.15">
      <c r="A25" s="1">
        <v>1</v>
      </c>
      <c r="B25" s="1">
        <f>B24*基础参数表!$B$2</f>
        <v>16.870951439738519</v>
      </c>
      <c r="C25" s="1">
        <f>SUM($B$2:B25)</f>
        <v>315.60797055880579</v>
      </c>
      <c r="D25" s="1">
        <f t="shared" si="0"/>
        <v>4.7000000000000002E-3</v>
      </c>
      <c r="E25" s="1">
        <f t="shared" si="1"/>
        <v>8.77E-2</v>
      </c>
    </row>
    <row r="26" spans="1:5" x14ac:dyDescent="0.15">
      <c r="A26" s="1">
        <v>1</v>
      </c>
      <c r="B26" s="1">
        <f>B25*基础参数表!$B$2</f>
        <v>17.258983322852504</v>
      </c>
      <c r="C26" s="1">
        <f>SUM($B$2:B26)</f>
        <v>332.86695388165828</v>
      </c>
      <c r="D26" s="1">
        <f t="shared" si="0"/>
        <v>4.7999999999999996E-3</v>
      </c>
      <c r="E26" s="1">
        <f t="shared" si="1"/>
        <v>9.2499999999999999E-2</v>
      </c>
    </row>
    <row r="27" spans="1:5" x14ac:dyDescent="0.15">
      <c r="A27" s="1">
        <v>1</v>
      </c>
      <c r="B27" s="1">
        <f>B26*基础参数表!$B$2</f>
        <v>17.65593993927811</v>
      </c>
      <c r="C27" s="1">
        <f>SUM($B$2:B27)</f>
        <v>350.52289382093636</v>
      </c>
      <c r="D27" s="1">
        <f t="shared" si="0"/>
        <v>4.8999999999999998E-3</v>
      </c>
      <c r="E27" s="1">
        <f t="shared" si="1"/>
        <v>9.74E-2</v>
      </c>
    </row>
    <row r="28" spans="1:5" x14ac:dyDescent="0.15">
      <c r="A28" s="1">
        <v>1</v>
      </c>
      <c r="B28" s="1">
        <f>B27*基础参数表!$B$2</f>
        <v>18.062026557881506</v>
      </c>
      <c r="C28" s="1">
        <f>SUM($B$2:B28)</f>
        <v>368.58492037881786</v>
      </c>
      <c r="D28" s="1">
        <f t="shared" si="0"/>
        <v>5.0000000000000001E-3</v>
      </c>
      <c r="E28" s="1">
        <f t="shared" si="1"/>
        <v>0.1024</v>
      </c>
    </row>
    <row r="29" spans="1:5" x14ac:dyDescent="0.15">
      <c r="A29" s="1">
        <v>1</v>
      </c>
      <c r="B29" s="1">
        <f>B28*基础参数表!$B$2</f>
        <v>18.477453168712778</v>
      </c>
      <c r="C29" s="1">
        <f>SUM($B$2:B29)</f>
        <v>387.06237354753063</v>
      </c>
      <c r="D29" s="1">
        <f t="shared" si="0"/>
        <v>5.1000000000000004E-3</v>
      </c>
      <c r="E29" s="1">
        <f t="shared" si="1"/>
        <v>0.1075</v>
      </c>
    </row>
    <row r="30" spans="1:5" x14ac:dyDescent="0.15">
      <c r="A30" s="1">
        <v>1</v>
      </c>
      <c r="B30" s="1">
        <f>B29*基础参数表!$B$2</f>
        <v>18.90243459159317</v>
      </c>
      <c r="C30" s="1">
        <f>SUM($B$2:B30)</f>
        <v>405.96480813912382</v>
      </c>
      <c r="D30" s="1">
        <f t="shared" si="0"/>
        <v>5.3E-3</v>
      </c>
      <c r="E30" s="1">
        <f t="shared" si="1"/>
        <v>0.1128</v>
      </c>
    </row>
    <row r="31" spans="1:5" x14ac:dyDescent="0.15">
      <c r="A31" s="1">
        <v>1</v>
      </c>
      <c r="B31" s="1">
        <f>B30*基础参数表!$B$2</f>
        <v>19.33719058719981</v>
      </c>
      <c r="C31" s="1">
        <f>SUM($B$2:B31)</f>
        <v>425.30199872632363</v>
      </c>
      <c r="D31" s="1">
        <f t="shared" si="0"/>
        <v>5.4000000000000003E-3</v>
      </c>
      <c r="E31" s="1">
        <f t="shared" si="1"/>
        <v>0.1181</v>
      </c>
    </row>
    <row r="32" spans="1:5" x14ac:dyDescent="0.15">
      <c r="A32" s="1">
        <v>1</v>
      </c>
      <c r="B32" s="1">
        <f>B31*基础参数表!$B$2</f>
        <v>19.781945970705404</v>
      </c>
      <c r="C32" s="1">
        <f>SUM($B$2:B32)</f>
        <v>445.08394469702904</v>
      </c>
      <c r="D32" s="1">
        <f t="shared" si="0"/>
        <v>5.4999999999999997E-3</v>
      </c>
      <c r="E32" s="1">
        <f t="shared" si="1"/>
        <v>0.1236</v>
      </c>
    </row>
    <row r="33" spans="1:5" x14ac:dyDescent="0.15">
      <c r="A33" s="1">
        <v>1</v>
      </c>
      <c r="B33" s="1">
        <f>B32*基础参数表!$B$2</f>
        <v>20.236930728031627</v>
      </c>
      <c r="C33" s="1">
        <f>SUM($B$2:B33)</f>
        <v>465.32087542506065</v>
      </c>
      <c r="D33" s="1">
        <f t="shared" si="0"/>
        <v>5.5999999999999999E-3</v>
      </c>
      <c r="E33" s="1">
        <f t="shared" si="1"/>
        <v>0.1293</v>
      </c>
    </row>
    <row r="34" spans="1:5" x14ac:dyDescent="0.15">
      <c r="A34" s="1">
        <v>1</v>
      </c>
      <c r="B34" s="1">
        <f>B33*基础参数表!$B$2</f>
        <v>20.702380134776352</v>
      </c>
      <c r="C34" s="1">
        <f>SUM($B$2:B34)</f>
        <v>486.02325555983703</v>
      </c>
      <c r="D34" s="1">
        <f t="shared" si="0"/>
        <v>5.7999999999999996E-3</v>
      </c>
      <c r="E34" s="1">
        <f t="shared" si="1"/>
        <v>0.13500000000000001</v>
      </c>
    </row>
    <row r="35" spans="1:5" x14ac:dyDescent="0.15">
      <c r="A35" s="1">
        <v>1</v>
      </c>
      <c r="B35" s="1">
        <f>B34*基础参数表!$B$2</f>
        <v>21.178534877876206</v>
      </c>
      <c r="C35" s="1">
        <f>SUM($B$2:B35)</f>
        <v>507.20179043771321</v>
      </c>
      <c r="D35" s="1">
        <f t="shared" si="0"/>
        <v>5.8999999999999999E-3</v>
      </c>
      <c r="E35" s="1">
        <f t="shared" si="1"/>
        <v>0.1409</v>
      </c>
    </row>
    <row r="36" spans="1:5" x14ac:dyDescent="0.15">
      <c r="A36" s="1">
        <v>1</v>
      </c>
      <c r="B36" s="1">
        <f>B35*基础参数表!$B$2</f>
        <v>21.665641180067357</v>
      </c>
      <c r="C36" s="1">
        <f>SUM($B$2:B36)</f>
        <v>528.86743161778054</v>
      </c>
      <c r="D36" s="1">
        <f t="shared" si="0"/>
        <v>6.0000000000000001E-3</v>
      </c>
      <c r="E36" s="1">
        <f t="shared" si="1"/>
        <v>0.1469</v>
      </c>
    </row>
    <row r="37" spans="1:5" x14ac:dyDescent="0.15">
      <c r="A37" s="1">
        <v>1</v>
      </c>
      <c r="B37" s="1">
        <f>B36*基础参数表!$B$2</f>
        <v>22.163950927208905</v>
      </c>
      <c r="C37" s="1">
        <f>SUM($B$2:B37)</f>
        <v>551.03138254498947</v>
      </c>
      <c r="D37" s="1">
        <f t="shared" si="0"/>
        <v>6.1999999999999998E-3</v>
      </c>
      <c r="E37" s="1">
        <f t="shared" si="1"/>
        <v>0.15310000000000001</v>
      </c>
    </row>
    <row r="38" spans="1:5" x14ac:dyDescent="0.15">
      <c r="A38" s="1">
        <v>1</v>
      </c>
      <c r="B38" s="1">
        <f>B37*基础参数表!$B$2</f>
        <v>22.673721798534707</v>
      </c>
      <c r="C38" s="1">
        <f>SUM($B$2:B38)</f>
        <v>573.70510434352423</v>
      </c>
      <c r="D38" s="1">
        <f t="shared" si="0"/>
        <v>6.3E-3</v>
      </c>
      <c r="E38" s="1">
        <f t="shared" si="1"/>
        <v>0.15939999999999999</v>
      </c>
    </row>
    <row r="39" spans="1:5" x14ac:dyDescent="0.15">
      <c r="A39" s="1">
        <v>1</v>
      </c>
      <c r="B39" s="1">
        <f>B38*基础参数表!$B$2</f>
        <v>23.195217399901004</v>
      </c>
      <c r="C39" s="1">
        <f>SUM($B$2:B39)</f>
        <v>596.90032174342525</v>
      </c>
      <c r="D39" s="1">
        <f t="shared" si="0"/>
        <v>6.4000000000000003E-3</v>
      </c>
      <c r="E39" s="1">
        <f t="shared" si="1"/>
        <v>0.1658</v>
      </c>
    </row>
    <row r="40" spans="1:5" x14ac:dyDescent="0.15">
      <c r="A40" s="1">
        <v>1</v>
      </c>
      <c r="B40" s="1">
        <f>B39*基础参数表!$B$2</f>
        <v>23.728707400098724</v>
      </c>
      <c r="C40" s="1">
        <f>SUM($B$2:B40)</f>
        <v>620.62902914352401</v>
      </c>
      <c r="D40" s="1">
        <f t="shared" si="0"/>
        <v>6.6E-3</v>
      </c>
      <c r="E40" s="1">
        <f t="shared" si="1"/>
        <v>0.1724</v>
      </c>
    </row>
    <row r="41" spans="1:5" x14ac:dyDescent="0.15">
      <c r="A41" s="1">
        <v>1</v>
      </c>
      <c r="B41" s="1">
        <f>B40*基础参数表!$B$2</f>
        <v>24.274467670300993</v>
      </c>
      <c r="C41" s="1">
        <f>SUM($B$2:B41)</f>
        <v>644.90349681382497</v>
      </c>
      <c r="D41" s="1">
        <f t="shared" si="0"/>
        <v>6.7000000000000002E-3</v>
      </c>
      <c r="E41" s="1">
        <f t="shared" si="1"/>
        <v>0.17910000000000001</v>
      </c>
    </row>
    <row r="42" spans="1:5" x14ac:dyDescent="0.15">
      <c r="A42" s="1">
        <v>1</v>
      </c>
      <c r="B42" s="1">
        <f>B41*基础参数表!$B$2</f>
        <v>24.832780426717914</v>
      </c>
      <c r="C42" s="1">
        <f>SUM($B$2:B42)</f>
        <v>669.7362772405429</v>
      </c>
      <c r="D42" s="1">
        <f t="shared" si="0"/>
        <v>6.8999999999999999E-3</v>
      </c>
      <c r="E42" s="1">
        <f t="shared" si="1"/>
        <v>0.186</v>
      </c>
    </row>
    <row r="43" spans="1:5" x14ac:dyDescent="0.15">
      <c r="A43" s="1">
        <v>1</v>
      </c>
      <c r="B43" s="1">
        <f>B42*基础参数表!$B$2</f>
        <v>25.403934376532423</v>
      </c>
      <c r="C43" s="1">
        <f>SUM($B$2:B43)</f>
        <v>695.14021161707535</v>
      </c>
      <c r="D43" s="1">
        <f t="shared" si="0"/>
        <v>7.1000000000000004E-3</v>
      </c>
      <c r="E43" s="1">
        <f t="shared" si="1"/>
        <v>0.19309999999999999</v>
      </c>
    </row>
    <row r="44" spans="1:5" x14ac:dyDescent="0.15">
      <c r="A44" s="1">
        <v>1</v>
      </c>
      <c r="B44" s="1">
        <f>B43*基础参数表!$B$2</f>
        <v>25.988224867192667</v>
      </c>
      <c r="C44" s="1">
        <f>SUM($B$2:B44)</f>
        <v>721.12843648426804</v>
      </c>
      <c r="D44" s="1">
        <f t="shared" si="0"/>
        <v>7.1999999999999998E-3</v>
      </c>
      <c r="E44" s="1">
        <f t="shared" si="1"/>
        <v>0.20030000000000001</v>
      </c>
    </row>
    <row r="45" spans="1:5" x14ac:dyDescent="0.15">
      <c r="A45" s="1">
        <v>1</v>
      </c>
      <c r="B45" s="1">
        <f>B44*基础参数表!$B$2</f>
        <v>26.585954039138095</v>
      </c>
      <c r="C45" s="1">
        <f>SUM($B$2:B45)</f>
        <v>747.71439052340611</v>
      </c>
      <c r="D45" s="1">
        <f t="shared" si="0"/>
        <v>7.4000000000000003E-3</v>
      </c>
      <c r="E45" s="1">
        <f t="shared" si="1"/>
        <v>0.2077</v>
      </c>
    </row>
    <row r="46" spans="1:5" x14ac:dyDescent="0.15">
      <c r="A46" s="1">
        <v>1</v>
      </c>
      <c r="B46" s="1">
        <f>B45*基础参数表!$B$2</f>
        <v>27.19743098203827</v>
      </c>
      <c r="C46" s="1">
        <f>SUM($B$2:B46)</f>
        <v>774.91182150544432</v>
      </c>
      <c r="D46" s="1">
        <f t="shared" si="0"/>
        <v>7.6E-3</v>
      </c>
      <c r="E46" s="1">
        <f t="shared" si="1"/>
        <v>0.21529999999999999</v>
      </c>
    </row>
    <row r="47" spans="1:5" x14ac:dyDescent="0.15">
      <c r="A47" s="1">
        <v>1</v>
      </c>
      <c r="B47" s="1">
        <f>B46*基础参数表!$B$2</f>
        <v>27.822971894625148</v>
      </c>
      <c r="C47" s="1">
        <f>SUM($B$2:B47)</f>
        <v>802.73479340006952</v>
      </c>
      <c r="D47" s="1">
        <f t="shared" si="0"/>
        <v>7.7000000000000002E-3</v>
      </c>
      <c r="E47" s="1">
        <f t="shared" si="1"/>
        <v>0.223</v>
      </c>
    </row>
    <row r="48" spans="1:5" x14ac:dyDescent="0.15">
      <c r="A48" s="1">
        <v>1</v>
      </c>
      <c r="B48" s="1">
        <f>B47*基础参数表!$B$2</f>
        <v>28.462900248201525</v>
      </c>
      <c r="C48" s="1">
        <f>SUM($B$2:B48)</f>
        <v>831.19769364827107</v>
      </c>
      <c r="D48" s="1">
        <f t="shared" si="0"/>
        <v>7.9000000000000008E-3</v>
      </c>
      <c r="E48" s="1">
        <f t="shared" si="1"/>
        <v>0.23089999999999999</v>
      </c>
    </row>
    <row r="49" spans="1:5" x14ac:dyDescent="0.15">
      <c r="A49" s="1">
        <v>1</v>
      </c>
      <c r="B49" s="1">
        <f>B48*基础参数表!$B$2</f>
        <v>29.117546953910157</v>
      </c>
      <c r="C49" s="1">
        <f>SUM($B$2:B49)</f>
        <v>860.31524060218123</v>
      </c>
      <c r="D49" s="1">
        <f t="shared" si="0"/>
        <v>8.0999999999999996E-3</v>
      </c>
      <c r="E49" s="1">
        <f t="shared" si="1"/>
        <v>0.23899999999999999</v>
      </c>
    </row>
    <row r="50" spans="1:5" x14ac:dyDescent="0.15">
      <c r="A50" s="1">
        <v>1</v>
      </c>
      <c r="B50" s="1">
        <f>B49*基础参数表!$B$2</f>
        <v>29.787250533850088</v>
      </c>
      <c r="C50" s="1">
        <f>SUM($B$2:B50)</f>
        <v>890.10249113603129</v>
      </c>
      <c r="D50" s="1">
        <f t="shared" si="0"/>
        <v>8.3000000000000001E-3</v>
      </c>
      <c r="E50" s="1">
        <f t="shared" si="1"/>
        <v>0.24729999999999999</v>
      </c>
    </row>
    <row r="51" spans="1:5" x14ac:dyDescent="0.15">
      <c r="A51" s="1">
        <v>1</v>
      </c>
      <c r="B51" s="1">
        <f>B50*基础参数表!$B$2</f>
        <v>30.472357296128639</v>
      </c>
      <c r="C51" s="1">
        <f>SUM($B$2:B51)</f>
        <v>920.57484843215991</v>
      </c>
      <c r="D51" s="1">
        <f t="shared" si="0"/>
        <v>8.5000000000000006E-3</v>
      </c>
      <c r="E51" s="1">
        <f t="shared" si="1"/>
        <v>0.25569999999999998</v>
      </c>
    </row>
    <row r="52" spans="1:5" x14ac:dyDescent="0.15">
      <c r="A52" s="1">
        <v>1</v>
      </c>
      <c r="B52" s="1">
        <f>B51*基础参数表!$B$2</f>
        <v>31.173221513939595</v>
      </c>
      <c r="C52" s="1">
        <f>SUM($B$2:B52)</f>
        <v>951.74806994609946</v>
      </c>
      <c r="D52" s="1">
        <f t="shared" si="0"/>
        <v>8.6999999999999994E-3</v>
      </c>
      <c r="E52" s="1">
        <f t="shared" si="1"/>
        <v>0.26440000000000002</v>
      </c>
    </row>
    <row r="53" spans="1:5" x14ac:dyDescent="0.15">
      <c r="A53" s="1">
        <v>1</v>
      </c>
      <c r="B53" s="1">
        <f>B52*基础参数表!$B$2</f>
        <v>31.890205608760201</v>
      </c>
      <c r="C53" s="1">
        <f>SUM($B$2:B53)</f>
        <v>983.63827555485966</v>
      </c>
      <c r="D53" s="1">
        <f t="shared" si="0"/>
        <v>8.8999999999999999E-3</v>
      </c>
      <c r="E53" s="1">
        <f t="shared" si="1"/>
        <v>0.2732</v>
      </c>
    </row>
    <row r="54" spans="1:5" x14ac:dyDescent="0.15">
      <c r="A54" s="1">
        <v>1</v>
      </c>
      <c r="B54" s="1">
        <f>B53*基础参数表!$B$2</f>
        <v>32.623680337761684</v>
      </c>
      <c r="C54" s="1">
        <f>SUM($B$2:B54)</f>
        <v>1016.2619558926214</v>
      </c>
      <c r="D54" s="1">
        <f t="shared" si="0"/>
        <v>9.1000000000000004E-3</v>
      </c>
      <c r="E54" s="1">
        <f t="shared" si="1"/>
        <v>0.2823</v>
      </c>
    </row>
    <row r="55" spans="1:5" x14ac:dyDescent="0.15">
      <c r="A55" s="1">
        <v>1</v>
      </c>
      <c r="B55" s="1">
        <f>B54*基础参数表!$B$2</f>
        <v>33.374024985530198</v>
      </c>
      <c r="C55" s="1">
        <f>SUM($B$2:B55)</f>
        <v>1049.6359808781515</v>
      </c>
      <c r="D55" s="1">
        <f t="shared" si="0"/>
        <v>9.2999999999999992E-3</v>
      </c>
      <c r="E55" s="1">
        <f t="shared" si="1"/>
        <v>0.29160000000000003</v>
      </c>
    </row>
    <row r="56" spans="1:5" x14ac:dyDescent="0.15">
      <c r="A56" s="1">
        <v>1</v>
      </c>
      <c r="B56" s="1">
        <f>B55*基础参数表!$B$2</f>
        <v>34.141627560197392</v>
      </c>
      <c r="C56" s="1">
        <f>SUM($B$2:B56)</f>
        <v>1083.7776084383488</v>
      </c>
      <c r="D56" s="1">
        <f t="shared" si="0"/>
        <v>9.4999999999999998E-3</v>
      </c>
      <c r="E56" s="1">
        <f t="shared" si="1"/>
        <v>0.30099999999999999</v>
      </c>
    </row>
    <row r="57" spans="1:5" x14ac:dyDescent="0.15">
      <c r="A57" s="1">
        <v>1</v>
      </c>
      <c r="B57" s="1">
        <f>B56*基础参数表!$B$2</f>
        <v>34.926884994081931</v>
      </c>
      <c r="C57" s="1">
        <f>SUM($B$2:B57)</f>
        <v>1118.7044934324308</v>
      </c>
      <c r="D57" s="1">
        <f t="shared" si="0"/>
        <v>9.7000000000000003E-3</v>
      </c>
      <c r="E57" s="1">
        <f t="shared" si="1"/>
        <v>0.31080000000000002</v>
      </c>
    </row>
    <row r="58" spans="1:5" x14ac:dyDescent="0.15">
      <c r="A58" s="1">
        <v>1</v>
      </c>
      <c r="B58" s="1">
        <f>B57*基础参数表!$B$2</f>
        <v>35.730203348945814</v>
      </c>
      <c r="C58" s="1">
        <f>SUM($B$2:B58)</f>
        <v>1154.4346967813767</v>
      </c>
      <c r="D58" s="1">
        <f t="shared" si="0"/>
        <v>9.9000000000000008E-3</v>
      </c>
      <c r="E58" s="1">
        <f t="shared" si="1"/>
        <v>0.32069999999999999</v>
      </c>
    </row>
    <row r="59" spans="1:5" x14ac:dyDescent="0.15">
      <c r="A59" s="1">
        <v>1</v>
      </c>
      <c r="B59" s="1">
        <f>B58*基础参数表!$B$2</f>
        <v>36.551998025971564</v>
      </c>
      <c r="C59" s="1">
        <f>SUM($B$2:B59)</f>
        <v>1190.9866948073484</v>
      </c>
      <c r="D59" s="1">
        <f t="shared" si="0"/>
        <v>1.0200000000000001E-2</v>
      </c>
      <c r="E59" s="1">
        <f t="shared" si="1"/>
        <v>0.33079999999999998</v>
      </c>
    </row>
    <row r="60" spans="1:5" x14ac:dyDescent="0.15">
      <c r="A60" s="1">
        <v>1</v>
      </c>
      <c r="B60" s="1">
        <f>B59*基础参数表!$B$2</f>
        <v>37.392693980568907</v>
      </c>
      <c r="C60" s="1">
        <f>SUM($B$2:B60)</f>
        <v>1228.3793887879174</v>
      </c>
      <c r="D60" s="1">
        <f t="shared" si="0"/>
        <v>1.04E-2</v>
      </c>
      <c r="E60" s="1">
        <f t="shared" si="1"/>
        <v>0.3412</v>
      </c>
    </row>
    <row r="61" spans="1:5" x14ac:dyDescent="0.15">
      <c r="A61" s="1">
        <v>1</v>
      </c>
      <c r="B61" s="1">
        <f>B60*基础参数表!$B$2</f>
        <v>38.252725942121991</v>
      </c>
      <c r="C61" s="1">
        <f>SUM($B$2:B61)</f>
        <v>1266.6321147300393</v>
      </c>
      <c r="D61" s="1">
        <f t="shared" si="0"/>
        <v>1.06E-2</v>
      </c>
      <c r="E61" s="1">
        <f t="shared" si="1"/>
        <v>0.3518</v>
      </c>
    </row>
    <row r="62" spans="1:5" x14ac:dyDescent="0.15">
      <c r="A62" s="1">
        <v>1</v>
      </c>
      <c r="B62" s="1">
        <f>B61*基础参数表!$B$2</f>
        <v>39.132538638790791</v>
      </c>
      <c r="C62" s="1">
        <f>SUM($B$2:B62)</f>
        <v>1305.7646533688301</v>
      </c>
      <c r="D62" s="1">
        <f t="shared" si="0"/>
        <v>1.09E-2</v>
      </c>
      <c r="E62" s="1">
        <f t="shared" si="1"/>
        <v>0.36270000000000002</v>
      </c>
    </row>
    <row r="63" spans="1:5" x14ac:dyDescent="0.15">
      <c r="A63" s="1">
        <v>1</v>
      </c>
      <c r="B63" s="1">
        <f>B62*基础参数表!$B$2</f>
        <v>40.032587027482975</v>
      </c>
      <c r="C63" s="1">
        <f>SUM($B$2:B63)</f>
        <v>1345.7972403963131</v>
      </c>
      <c r="D63" s="1">
        <f t="shared" si="0"/>
        <v>1.11E-2</v>
      </c>
      <c r="E63" s="1">
        <f t="shared" si="1"/>
        <v>0.37380000000000002</v>
      </c>
    </row>
    <row r="64" spans="1:5" x14ac:dyDescent="0.15">
      <c r="A64" s="1">
        <v>1</v>
      </c>
      <c r="B64" s="1">
        <f>B63*基础参数表!$B$2</f>
        <v>40.953336529115077</v>
      </c>
      <c r="C64" s="1">
        <f>SUM($B$2:B64)</f>
        <v>1386.7505769254283</v>
      </c>
      <c r="D64" s="1">
        <f t="shared" si="0"/>
        <v>1.14E-2</v>
      </c>
      <c r="E64" s="1">
        <f t="shared" si="1"/>
        <v>0.38519999999999999</v>
      </c>
    </row>
    <row r="65" spans="1:5" x14ac:dyDescent="0.15">
      <c r="A65" s="1">
        <v>1</v>
      </c>
      <c r="B65" s="1">
        <f>B64*基础参数表!$B$2</f>
        <v>41.895263269284719</v>
      </c>
      <c r="C65" s="1">
        <f>SUM($B$2:B65)</f>
        <v>1428.6458401947129</v>
      </c>
      <c r="D65" s="1">
        <f t="shared" si="0"/>
        <v>1.1599999999999999E-2</v>
      </c>
      <c r="E65" s="1">
        <f t="shared" si="1"/>
        <v>0.39679999999999999</v>
      </c>
    </row>
    <row r="66" spans="1:5" x14ac:dyDescent="0.15">
      <c r="A66" s="1">
        <v>1</v>
      </c>
      <c r="B66" s="1">
        <f>B65*基础参数表!$B$2</f>
        <v>42.858854324478266</v>
      </c>
      <c r="C66" s="1">
        <f>SUM($B$2:B66)</f>
        <v>1471.5046945191912</v>
      </c>
      <c r="D66" s="1">
        <f t="shared" si="0"/>
        <v>1.1900000000000001E-2</v>
      </c>
      <c r="E66" s="1">
        <f t="shared" si="1"/>
        <v>0.4088</v>
      </c>
    </row>
    <row r="67" spans="1:5" x14ac:dyDescent="0.15">
      <c r="A67" s="1">
        <v>1</v>
      </c>
      <c r="B67" s="1">
        <f>B66*基础参数表!$B$2</f>
        <v>43.844607973941265</v>
      </c>
      <c r="C67" s="1">
        <f>SUM($B$2:B67)</f>
        <v>1515.3493024931324</v>
      </c>
      <c r="D67" s="1">
        <f t="shared" ref="D67:D130" si="3">ROUND(B67/3600,4)</f>
        <v>1.2200000000000001E-2</v>
      </c>
      <c r="E67" s="1">
        <f t="shared" ref="E67:E130" si="4">ROUND(C67/3600,4)</f>
        <v>0.4209</v>
      </c>
    </row>
    <row r="68" spans="1:5" x14ac:dyDescent="0.15">
      <c r="A68" s="1">
        <v>1</v>
      </c>
      <c r="B68" s="1">
        <f>B67*基础参数表!$B$2</f>
        <v>44.853033957341907</v>
      </c>
      <c r="C68" s="1">
        <f>SUM($B$2:B68)</f>
        <v>1560.2023364504744</v>
      </c>
      <c r="D68" s="1">
        <f t="shared" si="3"/>
        <v>1.2500000000000001E-2</v>
      </c>
      <c r="E68" s="1">
        <f t="shared" si="4"/>
        <v>0.43340000000000001</v>
      </c>
    </row>
    <row r="69" spans="1:5" x14ac:dyDescent="0.15">
      <c r="A69" s="1">
        <v>1</v>
      </c>
      <c r="B69" s="1">
        <f>B68*基础参数表!$B$2</f>
        <v>45.884653738360768</v>
      </c>
      <c r="C69" s="1">
        <f>SUM($B$2:B69)</f>
        <v>1606.0869901888352</v>
      </c>
      <c r="D69" s="1">
        <f t="shared" si="3"/>
        <v>1.2699999999999999E-2</v>
      </c>
      <c r="E69" s="1">
        <f t="shared" si="4"/>
        <v>0.4461</v>
      </c>
    </row>
    <row r="70" spans="1:5" x14ac:dyDescent="0.15">
      <c r="A70" s="1">
        <v>1</v>
      </c>
      <c r="B70" s="1">
        <f>B69*基础参数表!$B$2</f>
        <v>46.940000774343062</v>
      </c>
      <c r="C70" s="1">
        <f>SUM($B$2:B70)</f>
        <v>1653.0269909631784</v>
      </c>
      <c r="D70" s="1">
        <f t="shared" si="3"/>
        <v>1.2999999999999999E-2</v>
      </c>
      <c r="E70" s="1">
        <f t="shared" si="4"/>
        <v>0.4592</v>
      </c>
    </row>
    <row r="71" spans="1:5" x14ac:dyDescent="0.15">
      <c r="A71" s="1">
        <v>1</v>
      </c>
      <c r="B71" s="1">
        <f>B70*基础参数表!$B$2</f>
        <v>48.019620792152949</v>
      </c>
      <c r="C71" s="1">
        <f>SUM($B$2:B71)</f>
        <v>1701.0466117553312</v>
      </c>
      <c r="D71" s="1">
        <f t="shared" si="3"/>
        <v>1.3299999999999999E-2</v>
      </c>
      <c r="E71" s="1">
        <f t="shared" si="4"/>
        <v>0.47249999999999998</v>
      </c>
    </row>
    <row r="72" spans="1:5" x14ac:dyDescent="0.15">
      <c r="A72" s="1">
        <v>1</v>
      </c>
      <c r="B72" s="1">
        <f>B71*基础参数表!$B$2</f>
        <v>49.124072070372463</v>
      </c>
      <c r="C72" s="1">
        <f>SUM($B$2:B72)</f>
        <v>1750.1706838257037</v>
      </c>
      <c r="D72" s="1">
        <f t="shared" si="3"/>
        <v>1.3599999999999999E-2</v>
      </c>
      <c r="E72" s="1">
        <f t="shared" si="4"/>
        <v>0.48620000000000002</v>
      </c>
    </row>
    <row r="73" spans="1:5" x14ac:dyDescent="0.15">
      <c r="A73" s="1">
        <v>1</v>
      </c>
      <c r="B73" s="1">
        <f>B72*基础参数表!$B$2</f>
        <v>50.253925727991025</v>
      </c>
      <c r="C73" s="1">
        <f>SUM($B$2:B73)</f>
        <v>1800.4246095536946</v>
      </c>
      <c r="D73" s="1">
        <f t="shared" si="3"/>
        <v>1.4E-2</v>
      </c>
      <c r="E73" s="1">
        <f t="shared" si="4"/>
        <v>0.50009999999999999</v>
      </c>
    </row>
    <row r="74" spans="1:5" x14ac:dyDescent="0.15">
      <c r="A74" s="1">
        <v>1</v>
      </c>
      <c r="B74" s="1">
        <f>B73*基础参数表!$B$2</f>
        <v>51.409766019734811</v>
      </c>
      <c r="C74" s="1">
        <f>SUM($B$2:B74)</f>
        <v>1851.8343755734295</v>
      </c>
      <c r="D74" s="1">
        <f t="shared" si="3"/>
        <v>1.43E-2</v>
      </c>
      <c r="E74" s="1">
        <f t="shared" si="4"/>
        <v>0.51439999999999997</v>
      </c>
    </row>
    <row r="75" spans="1:5" x14ac:dyDescent="0.15">
      <c r="A75" s="1">
        <v>1</v>
      </c>
      <c r="B75" s="1">
        <f>B74*基础参数表!$B$2</f>
        <v>52.592190638188704</v>
      </c>
      <c r="C75" s="1">
        <f>SUM($B$2:B75)</f>
        <v>1904.4265662116181</v>
      </c>
      <c r="D75" s="1">
        <f t="shared" si="3"/>
        <v>1.46E-2</v>
      </c>
      <c r="E75" s="1">
        <f t="shared" si="4"/>
        <v>0.52900000000000003</v>
      </c>
    </row>
    <row r="76" spans="1:5" x14ac:dyDescent="0.15">
      <c r="A76" s="1">
        <v>1</v>
      </c>
      <c r="B76" s="1">
        <f>B75*基础参数表!$B$2</f>
        <v>53.801811022867042</v>
      </c>
      <c r="C76" s="1">
        <f>SUM($B$2:B76)</f>
        <v>1958.2283772344852</v>
      </c>
      <c r="D76" s="1">
        <f t="shared" si="3"/>
        <v>1.49E-2</v>
      </c>
      <c r="E76" s="1">
        <f t="shared" si="4"/>
        <v>0.54400000000000004</v>
      </c>
    </row>
    <row r="77" spans="1:5" x14ac:dyDescent="0.15">
      <c r="A77" s="1">
        <v>1</v>
      </c>
      <c r="B77" s="1">
        <f>B76*基础参数表!$B$2</f>
        <v>55.039252676392977</v>
      </c>
      <c r="C77" s="1">
        <f>SUM($B$2:B77)</f>
        <v>2013.2676299108782</v>
      </c>
      <c r="D77" s="1">
        <f t="shared" si="3"/>
        <v>1.5299999999999999E-2</v>
      </c>
      <c r="E77" s="1">
        <f t="shared" si="4"/>
        <v>0.55920000000000003</v>
      </c>
    </row>
    <row r="78" spans="1:5" x14ac:dyDescent="0.15">
      <c r="A78" s="1">
        <v>1</v>
      </c>
      <c r="B78" s="1">
        <f>B77*基础参数表!$B$2</f>
        <v>56.30515548795001</v>
      </c>
      <c r="C78" s="1">
        <f>SUM($B$2:B78)</f>
        <v>2069.5727853988283</v>
      </c>
      <c r="D78" s="1">
        <f t="shared" si="3"/>
        <v>1.5599999999999999E-2</v>
      </c>
      <c r="E78" s="1">
        <f t="shared" si="4"/>
        <v>0.57489999999999997</v>
      </c>
    </row>
    <row r="79" spans="1:5" x14ac:dyDescent="0.15">
      <c r="A79" s="1">
        <v>1</v>
      </c>
      <c r="B79" s="1">
        <f>B78*基础参数表!$B$2</f>
        <v>57.600174064172855</v>
      </c>
      <c r="C79" s="1">
        <f>SUM($B$2:B79)</f>
        <v>2127.172959463001</v>
      </c>
      <c r="D79" s="1">
        <f t="shared" si="3"/>
        <v>1.6E-2</v>
      </c>
      <c r="E79" s="1">
        <f t="shared" si="4"/>
        <v>0.59089999999999998</v>
      </c>
    </row>
    <row r="80" spans="1:5" x14ac:dyDescent="0.15">
      <c r="A80" s="1">
        <v>1</v>
      </c>
      <c r="B80" s="1">
        <f>B79*基础参数表!$B$2</f>
        <v>58.924978067648823</v>
      </c>
      <c r="C80" s="1">
        <f>SUM($B$2:B80)</f>
        <v>2186.0979375306497</v>
      </c>
      <c r="D80" s="1">
        <f t="shared" si="3"/>
        <v>1.6400000000000001E-2</v>
      </c>
      <c r="E80" s="1">
        <f t="shared" si="4"/>
        <v>0.60719999999999996</v>
      </c>
    </row>
    <row r="81" spans="1:5" x14ac:dyDescent="0.15">
      <c r="A81" s="1">
        <v>1</v>
      </c>
      <c r="B81" s="1">
        <f>B80*基础参数表!$B$2</f>
        <v>60.280252563204741</v>
      </c>
      <c r="C81" s="1">
        <f>SUM($B$2:B81)</f>
        <v>2246.3781900938543</v>
      </c>
      <c r="D81" s="1">
        <f t="shared" si="3"/>
        <v>1.67E-2</v>
      </c>
      <c r="E81" s="1">
        <f t="shared" si="4"/>
        <v>0.624</v>
      </c>
    </row>
    <row r="82" spans="1:5" x14ac:dyDescent="0.15">
      <c r="A82" s="1">
        <v>3</v>
      </c>
      <c r="B82" s="1">
        <f>B81*基础参数表!$B$2</f>
        <v>61.666698372158443</v>
      </c>
      <c r="C82" s="1">
        <f>SUM($B$2:B82)</f>
        <v>2308.0448884660127</v>
      </c>
      <c r="D82" s="1">
        <f t="shared" si="3"/>
        <v>1.7100000000000001E-2</v>
      </c>
      <c r="E82" s="1">
        <f t="shared" si="4"/>
        <v>0.6411</v>
      </c>
    </row>
    <row r="83" spans="1:5" x14ac:dyDescent="0.15">
      <c r="A83" s="1">
        <v>3</v>
      </c>
      <c r="B83" s="1">
        <f>B82*基础参数表!$B$2</f>
        <v>63.08503243471808</v>
      </c>
      <c r="C83" s="1">
        <f>SUM($B$2:B83)</f>
        <v>2371.1299209007307</v>
      </c>
      <c r="D83" s="1">
        <f t="shared" si="3"/>
        <v>1.7500000000000002E-2</v>
      </c>
      <c r="E83" s="1">
        <f t="shared" si="4"/>
        <v>0.65859999999999996</v>
      </c>
    </row>
    <row r="84" spans="1:5" x14ac:dyDescent="0.15">
      <c r="A84" s="1">
        <v>3</v>
      </c>
      <c r="B84" s="1">
        <f>B83*基础参数表!$B$2</f>
        <v>64.535988180716586</v>
      </c>
      <c r="C84" s="1">
        <f>SUM($B$2:B84)</f>
        <v>2435.6659090814474</v>
      </c>
      <c r="D84" s="1">
        <f t="shared" si="3"/>
        <v>1.7899999999999999E-2</v>
      </c>
      <c r="E84" s="1">
        <f t="shared" si="4"/>
        <v>0.67659999999999998</v>
      </c>
    </row>
    <row r="85" spans="1:5" x14ac:dyDescent="0.15">
      <c r="A85" s="1">
        <v>3</v>
      </c>
      <c r="B85" s="1">
        <f>B84*基础参数表!$B$2</f>
        <v>66.020315908873059</v>
      </c>
      <c r="C85" s="1">
        <f>SUM($B$2:B85)</f>
        <v>2501.6862249903206</v>
      </c>
      <c r="D85" s="1">
        <f t="shared" si="3"/>
        <v>1.83E-2</v>
      </c>
      <c r="E85" s="1">
        <f t="shared" si="4"/>
        <v>0.69489999999999996</v>
      </c>
    </row>
    <row r="86" spans="1:5" x14ac:dyDescent="0.15">
      <c r="A86" s="1">
        <v>3</v>
      </c>
      <c r="B86" s="1">
        <f>B85*基础参数表!$B$2</f>
        <v>67.538783174777137</v>
      </c>
      <c r="C86" s="1">
        <f>SUM($B$2:B86)</f>
        <v>2569.2250081650977</v>
      </c>
      <c r="D86" s="1">
        <f t="shared" si="3"/>
        <v>1.8800000000000001E-2</v>
      </c>
      <c r="E86" s="1">
        <f t="shared" si="4"/>
        <v>0.7137</v>
      </c>
    </row>
    <row r="87" spans="1:5" x14ac:dyDescent="0.15">
      <c r="A87" s="1">
        <v>3</v>
      </c>
      <c r="B87" s="1">
        <f>B86*基础参数表!$B$2</f>
        <v>69.092175187797011</v>
      </c>
      <c r="C87" s="1">
        <f>SUM($B$2:B87)</f>
        <v>2638.317183352895</v>
      </c>
      <c r="D87" s="1">
        <f t="shared" si="3"/>
        <v>1.9199999999999998E-2</v>
      </c>
      <c r="E87" s="1">
        <f t="shared" si="4"/>
        <v>0.7329</v>
      </c>
    </row>
    <row r="88" spans="1:5" x14ac:dyDescent="0.15">
      <c r="A88" s="1">
        <v>3</v>
      </c>
      <c r="B88" s="1">
        <f>B87*基础参数表!$B$2</f>
        <v>70.681295217116329</v>
      </c>
      <c r="C88" s="1">
        <f>SUM($B$2:B88)</f>
        <v>2708.9984785700112</v>
      </c>
      <c r="D88" s="1">
        <f t="shared" si="3"/>
        <v>1.9599999999999999E-2</v>
      </c>
      <c r="E88" s="1">
        <f t="shared" si="4"/>
        <v>0.75249999999999995</v>
      </c>
    </row>
    <row r="89" spans="1:5" x14ac:dyDescent="0.15">
      <c r="A89" s="1">
        <v>3</v>
      </c>
      <c r="B89" s="1">
        <f>B88*基础参数表!$B$2</f>
        <v>72.306965007109994</v>
      </c>
      <c r="C89" s="1">
        <f>SUM($B$2:B89)</f>
        <v>2781.3054435771214</v>
      </c>
      <c r="D89" s="1">
        <f t="shared" si="3"/>
        <v>2.01E-2</v>
      </c>
      <c r="E89" s="1">
        <f t="shared" si="4"/>
        <v>0.77259999999999995</v>
      </c>
    </row>
    <row r="90" spans="1:5" x14ac:dyDescent="0.15">
      <c r="A90" s="1">
        <v>3</v>
      </c>
      <c r="B90" s="1">
        <f>B89*基础参数表!$B$2</f>
        <v>73.970025202273519</v>
      </c>
      <c r="C90" s="1">
        <f>SUM($B$2:B90)</f>
        <v>2855.2754687793949</v>
      </c>
      <c r="D90" s="1">
        <f t="shared" si="3"/>
        <v>2.0500000000000001E-2</v>
      </c>
      <c r="E90" s="1">
        <f t="shared" si="4"/>
        <v>0.79310000000000003</v>
      </c>
    </row>
    <row r="91" spans="1:5" x14ac:dyDescent="0.15">
      <c r="A91" s="1">
        <v>3</v>
      </c>
      <c r="B91" s="1">
        <f>B90*基础参数表!$B$2</f>
        <v>75.671335781925805</v>
      </c>
      <c r="C91" s="1">
        <f>SUM($B$2:B91)</f>
        <v>2930.9468045613207</v>
      </c>
      <c r="D91" s="1">
        <f t="shared" si="3"/>
        <v>2.1000000000000001E-2</v>
      </c>
      <c r="E91" s="1">
        <f t="shared" si="4"/>
        <v>0.81420000000000003</v>
      </c>
    </row>
    <row r="92" spans="1:5" x14ac:dyDescent="0.15">
      <c r="A92" s="1">
        <v>3</v>
      </c>
      <c r="B92" s="1">
        <f>B91*基础参数表!$B$2</f>
        <v>77.411776504910094</v>
      </c>
      <c r="C92" s="1">
        <f>SUM($B$2:B92)</f>
        <v>3008.3585810662307</v>
      </c>
      <c r="D92" s="1">
        <f t="shared" si="3"/>
        <v>2.1499999999999998E-2</v>
      </c>
      <c r="E92" s="1">
        <f t="shared" si="4"/>
        <v>0.8357</v>
      </c>
    </row>
    <row r="93" spans="1:5" x14ac:dyDescent="0.15">
      <c r="A93" s="1">
        <v>3</v>
      </c>
      <c r="B93" s="1">
        <f>B92*基础参数表!$B$2</f>
        <v>79.192247364523013</v>
      </c>
      <c r="C93" s="1">
        <f>SUM($B$2:B93)</f>
        <v>3087.5508284307539</v>
      </c>
      <c r="D93" s="1">
        <f t="shared" si="3"/>
        <v>2.1999999999999999E-2</v>
      </c>
      <c r="E93" s="1">
        <f t="shared" si="4"/>
        <v>0.85770000000000002</v>
      </c>
    </row>
    <row r="94" spans="1:5" x14ac:dyDescent="0.15">
      <c r="A94" s="1">
        <v>3</v>
      </c>
      <c r="B94" s="1">
        <f>B93*基础参数表!$B$2</f>
        <v>81.013669053907037</v>
      </c>
      <c r="C94" s="1">
        <f>SUM($B$2:B94)</f>
        <v>3168.5644974846609</v>
      </c>
      <c r="D94" s="1">
        <f t="shared" si="3"/>
        <v>2.2499999999999999E-2</v>
      </c>
      <c r="E94" s="1">
        <f t="shared" si="4"/>
        <v>0.88019999999999998</v>
      </c>
    </row>
    <row r="95" spans="1:5" x14ac:dyDescent="0.15">
      <c r="A95" s="1">
        <v>3</v>
      </c>
      <c r="B95" s="1">
        <f>B94*基础参数表!$B$2</f>
        <v>82.876983442146894</v>
      </c>
      <c r="C95" s="1">
        <f>SUM($B$2:B95)</f>
        <v>3251.4414809268078</v>
      </c>
      <c r="D95" s="1">
        <f t="shared" si="3"/>
        <v>2.3E-2</v>
      </c>
      <c r="E95" s="1">
        <f t="shared" si="4"/>
        <v>0.9032</v>
      </c>
    </row>
    <row r="96" spans="1:5" x14ac:dyDescent="0.15">
      <c r="A96" s="1">
        <v>3</v>
      </c>
      <c r="B96" s="1">
        <f>B95*基础参数表!$B$2</f>
        <v>84.783154061316267</v>
      </c>
      <c r="C96" s="1">
        <f>SUM($B$2:B96)</f>
        <v>3336.2246349881239</v>
      </c>
      <c r="D96" s="1">
        <f t="shared" si="3"/>
        <v>2.3599999999999999E-2</v>
      </c>
      <c r="E96" s="1">
        <f t="shared" si="4"/>
        <v>0.92669999999999997</v>
      </c>
    </row>
    <row r="97" spans="1:5" x14ac:dyDescent="0.15">
      <c r="A97" s="1">
        <v>3</v>
      </c>
      <c r="B97" s="1">
        <f>B96*基础参数表!$B$2</f>
        <v>86.733166604726534</v>
      </c>
      <c r="C97" s="1">
        <f>SUM($B$2:B97)</f>
        <v>3422.9578015928505</v>
      </c>
      <c r="D97" s="1">
        <f t="shared" si="3"/>
        <v>2.41E-2</v>
      </c>
      <c r="E97" s="1">
        <f t="shared" si="4"/>
        <v>0.95079999999999998</v>
      </c>
    </row>
    <row r="98" spans="1:5" x14ac:dyDescent="0.15">
      <c r="A98" s="1">
        <v>3</v>
      </c>
      <c r="B98" s="1">
        <f>B97*基础参数表!$B$2</f>
        <v>88.728029436635239</v>
      </c>
      <c r="C98" s="1">
        <f>SUM($B$2:B98)</f>
        <v>3511.6858310294856</v>
      </c>
      <c r="D98" s="1">
        <f t="shared" si="3"/>
        <v>2.46E-2</v>
      </c>
      <c r="E98" s="1">
        <f t="shared" si="4"/>
        <v>0.97550000000000003</v>
      </c>
    </row>
    <row r="99" spans="1:5" x14ac:dyDescent="0.15">
      <c r="A99" s="1">
        <v>3</v>
      </c>
      <c r="B99" s="1">
        <f>B98*基础参数表!$B$2</f>
        <v>90.768774113677836</v>
      </c>
      <c r="C99" s="1">
        <f>SUM($B$2:B99)</f>
        <v>3602.4546051431635</v>
      </c>
      <c r="D99" s="1">
        <f t="shared" si="3"/>
        <v>2.52E-2</v>
      </c>
      <c r="E99" s="1">
        <f t="shared" si="4"/>
        <v>1.0006999999999999</v>
      </c>
    </row>
    <row r="100" spans="1:5" x14ac:dyDescent="0.15">
      <c r="A100" s="1">
        <v>3</v>
      </c>
      <c r="B100" s="1">
        <f>B99*基础参数表!$B$2</f>
        <v>92.856455918292411</v>
      </c>
      <c r="C100" s="1">
        <f>SUM($B$2:B100)</f>
        <v>3695.3110610614558</v>
      </c>
      <c r="D100" s="1">
        <f t="shared" si="3"/>
        <v>2.58E-2</v>
      </c>
      <c r="E100" s="1">
        <f t="shared" si="4"/>
        <v>1.0265</v>
      </c>
    </row>
    <row r="101" spans="1:5" x14ac:dyDescent="0.15">
      <c r="A101" s="1">
        <v>3</v>
      </c>
      <c r="B101" s="1">
        <f>B100*基础参数表!$B$2</f>
        <v>94.992154404413128</v>
      </c>
      <c r="C101" s="1">
        <f>SUM($B$2:B101)</f>
        <v>3790.303215465869</v>
      </c>
      <c r="D101" s="1">
        <f t="shared" si="3"/>
        <v>2.64E-2</v>
      </c>
      <c r="E101" s="1">
        <f t="shared" si="4"/>
        <v>1.0528999999999999</v>
      </c>
    </row>
    <row r="102" spans="1:5" x14ac:dyDescent="0.15">
      <c r="A102" s="1">
        <v>3</v>
      </c>
      <c r="B102" s="1">
        <f>B101*基础参数表!$B$2</f>
        <v>97.176973955714615</v>
      </c>
      <c r="C102" s="1">
        <f>SUM($B$2:B102)</f>
        <v>3887.4801894215834</v>
      </c>
      <c r="D102" s="1">
        <f t="shared" si="3"/>
        <v>2.7E-2</v>
      </c>
      <c r="E102" s="1">
        <f t="shared" si="4"/>
        <v>1.0799000000000001</v>
      </c>
    </row>
    <row r="103" spans="1:5" x14ac:dyDescent="0.15">
      <c r="A103" s="1">
        <v>3</v>
      </c>
      <c r="B103" s="1">
        <f>B102*基础参数表!$B$2</f>
        <v>99.412044356696043</v>
      </c>
      <c r="C103" s="1">
        <f>SUM($B$2:B103)</f>
        <v>3986.8922337782797</v>
      </c>
      <c r="D103" s="1">
        <f t="shared" si="3"/>
        <v>2.76E-2</v>
      </c>
      <c r="E103" s="1">
        <f t="shared" si="4"/>
        <v>1.1074999999999999</v>
      </c>
    </row>
    <row r="104" spans="1:5" x14ac:dyDescent="0.15">
      <c r="A104" s="1">
        <v>3</v>
      </c>
      <c r="B104" s="1">
        <f>B103*基础参数表!$B$2</f>
        <v>101.69852137690005</v>
      </c>
      <c r="C104" s="1">
        <f>SUM($B$2:B104)</f>
        <v>4088.5907551551795</v>
      </c>
      <c r="D104" s="1">
        <f t="shared" si="3"/>
        <v>2.8199999999999999E-2</v>
      </c>
      <c r="E104" s="1">
        <f t="shared" si="4"/>
        <v>1.1356999999999999</v>
      </c>
    </row>
    <row r="105" spans="1:5" x14ac:dyDescent="0.15">
      <c r="A105" s="1">
        <v>3</v>
      </c>
      <c r="B105" s="1">
        <f>B104*基础参数表!$B$2</f>
        <v>104.03758736856874</v>
      </c>
      <c r="C105" s="1">
        <f>SUM($B$2:B105)</f>
        <v>4192.628342523748</v>
      </c>
      <c r="D105" s="1">
        <f t="shared" si="3"/>
        <v>2.8899999999999999E-2</v>
      </c>
      <c r="E105" s="1">
        <f t="shared" si="4"/>
        <v>1.1646000000000001</v>
      </c>
    </row>
    <row r="106" spans="1:5" x14ac:dyDescent="0.15">
      <c r="A106" s="1">
        <v>3</v>
      </c>
      <c r="B106" s="1">
        <f>B105*基础参数表!$B$2</f>
        <v>106.4304518780458</v>
      </c>
      <c r="C106" s="1">
        <f>SUM($B$2:B106)</f>
        <v>4299.0587944017934</v>
      </c>
      <c r="D106" s="1">
        <f t="shared" si="3"/>
        <v>2.9600000000000001E-2</v>
      </c>
      <c r="E106" s="1">
        <f t="shared" si="4"/>
        <v>1.1941999999999999</v>
      </c>
    </row>
    <row r="107" spans="1:5" x14ac:dyDescent="0.15">
      <c r="A107" s="1">
        <v>3</v>
      </c>
      <c r="B107" s="1">
        <f>B106*基础参数表!$B$2</f>
        <v>108.87835227124084</v>
      </c>
      <c r="C107" s="1">
        <f>SUM($B$2:B107)</f>
        <v>4407.9371466730345</v>
      </c>
      <c r="D107" s="1">
        <f t="shared" si="3"/>
        <v>3.0200000000000001E-2</v>
      </c>
      <c r="E107" s="1">
        <f t="shared" si="4"/>
        <v>1.2243999999999999</v>
      </c>
    </row>
    <row r="108" spans="1:5" x14ac:dyDescent="0.15">
      <c r="A108" s="1">
        <v>3</v>
      </c>
      <c r="B108" s="1">
        <f>B107*基础参数表!$B$2</f>
        <v>111.38255437347937</v>
      </c>
      <c r="C108" s="1">
        <f>SUM($B$2:B108)</f>
        <v>4519.3197010465137</v>
      </c>
      <c r="D108" s="1">
        <f t="shared" si="3"/>
        <v>3.09E-2</v>
      </c>
      <c r="E108" s="1">
        <f t="shared" si="4"/>
        <v>1.2554000000000001</v>
      </c>
    </row>
    <row r="109" spans="1:5" x14ac:dyDescent="0.15">
      <c r="A109" s="1">
        <v>3</v>
      </c>
      <c r="B109" s="1">
        <f>B108*基础参数表!$B$2</f>
        <v>113.94435312406938</v>
      </c>
      <c r="C109" s="1">
        <f>SUM($B$2:B109)</f>
        <v>4633.2640541705832</v>
      </c>
      <c r="D109" s="1">
        <f t="shared" si="3"/>
        <v>3.1699999999999999E-2</v>
      </c>
      <c r="E109" s="1">
        <f t="shared" si="4"/>
        <v>1.2869999999999999</v>
      </c>
    </row>
    <row r="110" spans="1:5" x14ac:dyDescent="0.15">
      <c r="A110" s="1">
        <v>3</v>
      </c>
      <c r="B110" s="1">
        <f>B109*基础参数表!$B$2</f>
        <v>116.56507324592296</v>
      </c>
      <c r="C110" s="1">
        <f>SUM($B$2:B110)</f>
        <v>4749.8291274165058</v>
      </c>
      <c r="D110" s="1">
        <f t="shared" si="3"/>
        <v>3.2399999999999998E-2</v>
      </c>
      <c r="E110" s="1">
        <f t="shared" si="4"/>
        <v>1.3193999999999999</v>
      </c>
    </row>
    <row r="111" spans="1:5" x14ac:dyDescent="0.15">
      <c r="A111" s="1">
        <v>3</v>
      </c>
      <c r="B111" s="1">
        <f>B110*基础参数表!$B$2</f>
        <v>119.24606993057918</v>
      </c>
      <c r="C111" s="1">
        <f>SUM($B$2:B111)</f>
        <v>4869.0751973470851</v>
      </c>
      <c r="D111" s="1">
        <f t="shared" si="3"/>
        <v>3.3099999999999997E-2</v>
      </c>
      <c r="E111" s="1">
        <f t="shared" si="4"/>
        <v>1.3525</v>
      </c>
    </row>
    <row r="112" spans="1:5" x14ac:dyDescent="0.15">
      <c r="A112" s="1">
        <v>3</v>
      </c>
      <c r="B112" s="1">
        <f>B111*基础参数表!$B$2</f>
        <v>121.9887295389825</v>
      </c>
      <c r="C112" s="1">
        <f>SUM($B$2:B112)</f>
        <v>4991.0639268860677</v>
      </c>
      <c r="D112" s="1">
        <f t="shared" si="3"/>
        <v>3.39E-2</v>
      </c>
      <c r="E112" s="1">
        <f t="shared" si="4"/>
        <v>1.3864000000000001</v>
      </c>
    </row>
    <row r="113" spans="1:5" x14ac:dyDescent="0.15">
      <c r="A113" s="1">
        <v>3</v>
      </c>
      <c r="B113" s="1">
        <f>B112*基础参数表!$B$2</f>
        <v>124.79447031837908</v>
      </c>
      <c r="C113" s="1">
        <f>SUM($B$2:B113)</f>
        <v>5115.8583972044471</v>
      </c>
      <c r="D113" s="1">
        <f t="shared" si="3"/>
        <v>3.4700000000000002E-2</v>
      </c>
      <c r="E113" s="1">
        <f t="shared" si="4"/>
        <v>1.4211</v>
      </c>
    </row>
    <row r="114" spans="1:5" x14ac:dyDescent="0.15">
      <c r="A114" s="1">
        <v>3</v>
      </c>
      <c r="B114" s="1">
        <f>B113*基础参数表!$B$2</f>
        <v>127.6647431357018</v>
      </c>
      <c r="C114" s="1">
        <f>SUM($B$2:B114)</f>
        <v>5243.5231403401485</v>
      </c>
      <c r="D114" s="1">
        <f t="shared" si="3"/>
        <v>3.5499999999999997E-2</v>
      </c>
      <c r="E114" s="1">
        <f t="shared" si="4"/>
        <v>1.4564999999999999</v>
      </c>
    </row>
    <row r="115" spans="1:5" x14ac:dyDescent="0.15">
      <c r="A115" s="1">
        <v>3</v>
      </c>
      <c r="B115" s="1">
        <f>B114*基础参数表!$B$2</f>
        <v>130.60103222782294</v>
      </c>
      <c r="C115" s="1">
        <f>SUM($B$2:B115)</f>
        <v>5374.1241725679711</v>
      </c>
      <c r="D115" s="1">
        <f t="shared" si="3"/>
        <v>3.6299999999999999E-2</v>
      </c>
      <c r="E115" s="1">
        <f t="shared" si="4"/>
        <v>1.4927999999999999</v>
      </c>
    </row>
    <row r="116" spans="1:5" x14ac:dyDescent="0.15">
      <c r="A116" s="1">
        <v>3</v>
      </c>
      <c r="B116" s="1">
        <f>B115*基础参数表!$B$2</f>
        <v>133.60485596906287</v>
      </c>
      <c r="C116" s="1">
        <f>SUM($B$2:B116)</f>
        <v>5507.7290285370336</v>
      </c>
      <c r="D116" s="1">
        <f t="shared" si="3"/>
        <v>3.7100000000000001E-2</v>
      </c>
      <c r="E116" s="1">
        <f t="shared" si="4"/>
        <v>1.5299</v>
      </c>
    </row>
    <row r="117" spans="1:5" x14ac:dyDescent="0.15">
      <c r="A117" s="1">
        <v>3</v>
      </c>
      <c r="B117" s="1">
        <f>B116*基础参数表!$B$2</f>
        <v>136.67776765635131</v>
      </c>
      <c r="C117" s="1">
        <f>SUM($B$2:B117)</f>
        <v>5644.4067961933852</v>
      </c>
      <c r="D117" s="1">
        <f t="shared" si="3"/>
        <v>3.7999999999999999E-2</v>
      </c>
      <c r="E117" s="1">
        <f t="shared" si="4"/>
        <v>1.5679000000000001</v>
      </c>
    </row>
    <row r="118" spans="1:5" x14ac:dyDescent="0.15">
      <c r="A118" s="1">
        <v>3</v>
      </c>
      <c r="B118" s="1">
        <f>B117*基础参数表!$B$2</f>
        <v>139.82135631244736</v>
      </c>
      <c r="C118" s="1">
        <f>SUM($B$2:B118)</f>
        <v>5784.2281525058324</v>
      </c>
      <c r="D118" s="1">
        <f t="shared" si="3"/>
        <v>3.8800000000000001E-2</v>
      </c>
      <c r="E118" s="1">
        <f t="shared" si="4"/>
        <v>1.6067</v>
      </c>
    </row>
    <row r="119" spans="1:5" x14ac:dyDescent="0.15">
      <c r="A119" s="1">
        <v>3</v>
      </c>
      <c r="B119" s="1">
        <f>B118*基础参数表!$B$2</f>
        <v>143.03724750763365</v>
      </c>
      <c r="C119" s="1">
        <f>SUM($B$2:B119)</f>
        <v>5927.2654000134662</v>
      </c>
      <c r="D119" s="1">
        <f t="shared" si="3"/>
        <v>3.9699999999999999E-2</v>
      </c>
      <c r="E119" s="1">
        <f t="shared" si="4"/>
        <v>1.6465000000000001</v>
      </c>
    </row>
    <row r="120" spans="1:5" x14ac:dyDescent="0.15">
      <c r="A120" s="1">
        <v>3</v>
      </c>
      <c r="B120" s="1">
        <f>B119*基础参数表!$B$2</f>
        <v>146.32710420030921</v>
      </c>
      <c r="C120" s="1">
        <f>SUM($B$2:B120)</f>
        <v>6073.5925042137751</v>
      </c>
      <c r="D120" s="1">
        <f t="shared" si="3"/>
        <v>4.0599999999999997E-2</v>
      </c>
      <c r="E120" s="1">
        <f t="shared" si="4"/>
        <v>1.6871</v>
      </c>
    </row>
    <row r="121" spans="1:5" x14ac:dyDescent="0.15">
      <c r="A121" s="1">
        <v>3</v>
      </c>
      <c r="B121" s="1">
        <f>B120*基础参数表!$B$2</f>
        <v>149.69262759691631</v>
      </c>
      <c r="C121" s="1">
        <f>SUM($B$2:B121)</f>
        <v>6223.2851318106914</v>
      </c>
      <c r="D121" s="1">
        <f t="shared" si="3"/>
        <v>4.1599999999999998E-2</v>
      </c>
      <c r="E121" s="1">
        <f t="shared" si="4"/>
        <v>1.7286999999999999</v>
      </c>
    </row>
    <row r="122" spans="1:5" x14ac:dyDescent="0.15">
      <c r="A122" s="1">
        <v>3</v>
      </c>
      <c r="B122" s="1">
        <f>B121*基础参数表!$B$2</f>
        <v>153.13555803164536</v>
      </c>
      <c r="C122" s="1">
        <f>SUM($B$2:B122)</f>
        <v>6376.4206898423363</v>
      </c>
      <c r="D122" s="1">
        <f t="shared" si="3"/>
        <v>4.2500000000000003E-2</v>
      </c>
      <c r="E122" s="1">
        <f t="shared" si="4"/>
        <v>1.7712000000000001</v>
      </c>
    </row>
    <row r="123" spans="1:5" x14ac:dyDescent="0.15">
      <c r="A123" s="1">
        <v>3</v>
      </c>
      <c r="B123" s="1">
        <f>B122*基础参数表!$B$2</f>
        <v>156.65767586637318</v>
      </c>
      <c r="C123" s="1">
        <f>SUM($B$2:B123)</f>
        <v>6533.0783657087095</v>
      </c>
      <c r="D123" s="1">
        <f t="shared" si="3"/>
        <v>4.3499999999999997E-2</v>
      </c>
      <c r="E123" s="1">
        <f t="shared" si="4"/>
        <v>1.8147</v>
      </c>
    </row>
    <row r="124" spans="1:5" x14ac:dyDescent="0.15">
      <c r="A124" s="1">
        <v>3</v>
      </c>
      <c r="B124" s="1">
        <f>B123*基础参数表!$B$2</f>
        <v>160.26080241129975</v>
      </c>
      <c r="C124" s="1">
        <f>SUM($B$2:B124)</f>
        <v>6693.3391681200092</v>
      </c>
      <c r="D124" s="1">
        <f t="shared" si="3"/>
        <v>4.4499999999999998E-2</v>
      </c>
      <c r="E124" s="1">
        <f t="shared" si="4"/>
        <v>1.8593</v>
      </c>
    </row>
    <row r="125" spans="1:5" x14ac:dyDescent="0.15">
      <c r="A125" s="1">
        <v>3</v>
      </c>
      <c r="B125" s="1">
        <f>B124*基础参数表!$B$2</f>
        <v>163.94680086675962</v>
      </c>
      <c r="C125" s="1">
        <f>SUM($B$2:B125)</f>
        <v>6857.2859689867691</v>
      </c>
      <c r="D125" s="1">
        <f t="shared" si="3"/>
        <v>4.5499999999999999E-2</v>
      </c>
      <c r="E125" s="1">
        <f t="shared" si="4"/>
        <v>1.9048</v>
      </c>
    </row>
    <row r="126" spans="1:5" x14ac:dyDescent="0.15">
      <c r="A126" s="1">
        <v>3</v>
      </c>
      <c r="B126" s="1">
        <f>B125*基础参数表!$B$2</f>
        <v>167.71757728669508</v>
      </c>
      <c r="C126" s="1">
        <f>SUM($B$2:B126)</f>
        <v>7025.0035462734641</v>
      </c>
      <c r="D126" s="1">
        <f t="shared" si="3"/>
        <v>4.6600000000000003E-2</v>
      </c>
      <c r="E126" s="1">
        <f t="shared" si="4"/>
        <v>1.9514</v>
      </c>
    </row>
    <row r="127" spans="1:5" x14ac:dyDescent="0.15">
      <c r="A127" s="1">
        <v>3</v>
      </c>
      <c r="B127" s="1">
        <f>B126*基础参数表!$B$2</f>
        <v>171.57508156428904</v>
      </c>
      <c r="C127" s="1">
        <f>SUM($B$2:B127)</f>
        <v>7196.5786278377527</v>
      </c>
      <c r="D127" s="1">
        <f t="shared" si="3"/>
        <v>4.7699999999999999E-2</v>
      </c>
      <c r="E127" s="1">
        <f t="shared" si="4"/>
        <v>1.9990000000000001</v>
      </c>
    </row>
    <row r="128" spans="1:5" x14ac:dyDescent="0.15">
      <c r="A128" s="1">
        <v>3</v>
      </c>
      <c r="B128" s="1">
        <f>B127*基础参数表!$B$2</f>
        <v>175.52130844026766</v>
      </c>
      <c r="C128" s="1">
        <f>SUM($B$2:B128)</f>
        <v>7372.0999362780203</v>
      </c>
      <c r="D128" s="1">
        <f t="shared" si="3"/>
        <v>4.8800000000000003E-2</v>
      </c>
      <c r="E128" s="1">
        <f t="shared" si="4"/>
        <v>2.0478000000000001</v>
      </c>
    </row>
    <row r="129" spans="1:5" x14ac:dyDescent="0.15">
      <c r="A129" s="1">
        <v>3</v>
      </c>
      <c r="B129" s="1">
        <f>B128*基础参数表!$B$2</f>
        <v>179.5582985343938</v>
      </c>
      <c r="C129" s="1">
        <f>SUM($B$2:B129)</f>
        <v>7551.6582348124139</v>
      </c>
      <c r="D129" s="1">
        <f t="shared" si="3"/>
        <v>4.99E-2</v>
      </c>
      <c r="E129" s="1">
        <f t="shared" si="4"/>
        <v>2.0977000000000001</v>
      </c>
    </row>
    <row r="130" spans="1:5" x14ac:dyDescent="0.15">
      <c r="A130" s="1">
        <v>3</v>
      </c>
      <c r="B130" s="1">
        <f>B129*基础参数表!$B$2</f>
        <v>183.68813940068483</v>
      </c>
      <c r="C130" s="1">
        <f>SUM($B$2:B130)</f>
        <v>7735.3463742130989</v>
      </c>
      <c r="D130" s="1">
        <f t="shared" si="3"/>
        <v>5.0999999999999997E-2</v>
      </c>
      <c r="E130" s="1">
        <f t="shared" si="4"/>
        <v>2.1486999999999998</v>
      </c>
    </row>
    <row r="131" spans="1:5" x14ac:dyDescent="0.15">
      <c r="A131" s="1">
        <v>3</v>
      </c>
      <c r="B131" s="1">
        <f>B130*基础参数表!$B$2</f>
        <v>187.91296660690057</v>
      </c>
      <c r="C131" s="1">
        <f>SUM($B$2:B131)</f>
        <v>7923.2593408199991</v>
      </c>
      <c r="D131" s="1">
        <f t="shared" ref="D131:D194" si="5">ROUND(B131/3600,4)</f>
        <v>5.2200000000000003E-2</v>
      </c>
      <c r="E131" s="1">
        <f t="shared" ref="E131:E194" si="6">ROUND(C131/3600,4)</f>
        <v>2.2008999999999999</v>
      </c>
    </row>
    <row r="132" spans="1:5" x14ac:dyDescent="0.15">
      <c r="A132" s="1">
        <v>3</v>
      </c>
      <c r="B132" s="1">
        <f>B131*基础参数表!$B$2</f>
        <v>192.23496483885927</v>
      </c>
      <c r="C132" s="1">
        <f>SUM($B$2:B132)</f>
        <v>8115.4943056588581</v>
      </c>
      <c r="D132" s="1">
        <f t="shared" si="5"/>
        <v>5.3400000000000003E-2</v>
      </c>
      <c r="E132" s="1">
        <f t="shared" si="6"/>
        <v>2.2543000000000002</v>
      </c>
    </row>
    <row r="133" spans="1:5" x14ac:dyDescent="0.15">
      <c r="A133" s="1">
        <v>3</v>
      </c>
      <c r="B133" s="1">
        <f>B132*基础参数表!$B$2</f>
        <v>196.656369030153</v>
      </c>
      <c r="C133" s="1">
        <f>SUM($B$2:B133)</f>
        <v>8312.1506746890118</v>
      </c>
      <c r="D133" s="1">
        <f t="shared" si="5"/>
        <v>5.4600000000000003E-2</v>
      </c>
      <c r="E133" s="1">
        <f t="shared" si="6"/>
        <v>2.3089</v>
      </c>
    </row>
    <row r="134" spans="1:5" x14ac:dyDescent="0.15">
      <c r="A134" s="1">
        <v>3</v>
      </c>
      <c r="B134" s="1">
        <f>B133*基础参数表!$B$2</f>
        <v>201.1794655178465</v>
      </c>
      <c r="C134" s="1">
        <f>SUM($B$2:B134)</f>
        <v>8513.3301402068591</v>
      </c>
      <c r="D134" s="1">
        <f t="shared" si="5"/>
        <v>5.5899999999999998E-2</v>
      </c>
      <c r="E134" s="1">
        <f t="shared" si="6"/>
        <v>2.3647999999999998</v>
      </c>
    </row>
    <row r="135" spans="1:5" x14ac:dyDescent="0.15">
      <c r="A135" s="1">
        <v>3</v>
      </c>
      <c r="B135" s="1">
        <f>B134*基础参数表!$B$2</f>
        <v>205.80659322475694</v>
      </c>
      <c r="C135" s="1">
        <f>SUM($B$2:B135)</f>
        <v>8719.1367334316164</v>
      </c>
      <c r="D135" s="1">
        <f t="shared" si="5"/>
        <v>5.7200000000000001E-2</v>
      </c>
      <c r="E135" s="1">
        <f t="shared" si="6"/>
        <v>2.4220000000000002</v>
      </c>
    </row>
    <row r="136" spans="1:5" x14ac:dyDescent="0.15">
      <c r="A136" s="1">
        <v>3</v>
      </c>
      <c r="B136" s="1">
        <f>B135*基础参数表!$B$2</f>
        <v>210.54014486892632</v>
      </c>
      <c r="C136" s="1">
        <f>SUM($B$2:B136)</f>
        <v>8929.6768783005427</v>
      </c>
      <c r="D136" s="1">
        <f t="shared" si="5"/>
        <v>5.8500000000000003E-2</v>
      </c>
      <c r="E136" s="1">
        <f t="shared" si="6"/>
        <v>2.4805000000000001</v>
      </c>
    </row>
    <row r="137" spans="1:5" x14ac:dyDescent="0.15">
      <c r="A137" s="1">
        <v>3</v>
      </c>
      <c r="B137" s="1">
        <f>B136*基础参数表!$B$2</f>
        <v>215.38256820091161</v>
      </c>
      <c r="C137" s="1">
        <f>SUM($B$2:B137)</f>
        <v>9145.0594465014547</v>
      </c>
      <c r="D137" s="1">
        <f t="shared" si="5"/>
        <v>5.9799999999999999E-2</v>
      </c>
      <c r="E137" s="1">
        <f t="shared" si="6"/>
        <v>2.5402999999999998</v>
      </c>
    </row>
    <row r="138" spans="1:5" x14ac:dyDescent="0.15">
      <c r="A138" s="1">
        <v>3</v>
      </c>
      <c r="B138" s="1">
        <f>B137*基础参数表!$B$2</f>
        <v>220.33636726953256</v>
      </c>
      <c r="C138" s="1">
        <f>SUM($B$2:B138)</f>
        <v>9365.3958137709869</v>
      </c>
      <c r="D138" s="1">
        <f t="shared" si="5"/>
        <v>6.1199999999999997E-2</v>
      </c>
      <c r="E138" s="1">
        <f t="shared" si="6"/>
        <v>2.6015000000000001</v>
      </c>
    </row>
    <row r="139" spans="1:5" x14ac:dyDescent="0.15">
      <c r="A139" s="1">
        <v>3</v>
      </c>
      <c r="B139" s="1">
        <f>B138*基础参数表!$B$2</f>
        <v>225.40410371673178</v>
      </c>
      <c r="C139" s="1">
        <f>SUM($B$2:B139)</f>
        <v>9590.7999174877186</v>
      </c>
      <c r="D139" s="1">
        <f t="shared" si="5"/>
        <v>6.2600000000000003E-2</v>
      </c>
      <c r="E139" s="1">
        <f t="shared" si="6"/>
        <v>2.6640999999999999</v>
      </c>
    </row>
    <row r="140" spans="1:5" x14ac:dyDescent="0.15">
      <c r="A140" s="1">
        <v>3</v>
      </c>
      <c r="B140" s="1">
        <f>B139*基础参数表!$B$2</f>
        <v>230.58839810221659</v>
      </c>
      <c r="C140" s="1">
        <f>SUM($B$2:B140)</f>
        <v>9821.3883155899348</v>
      </c>
      <c r="D140" s="1">
        <f t="shared" si="5"/>
        <v>6.4100000000000004E-2</v>
      </c>
      <c r="E140" s="1">
        <f t="shared" si="6"/>
        <v>2.7282000000000002</v>
      </c>
    </row>
    <row r="141" spans="1:5" x14ac:dyDescent="0.15">
      <c r="A141" s="1">
        <v>3</v>
      </c>
      <c r="B141" s="1">
        <f>B140*基础参数表!$B$2</f>
        <v>235.89193125856755</v>
      </c>
      <c r="C141" s="1">
        <f>SUM($B$2:B141)</f>
        <v>10057.280246848502</v>
      </c>
      <c r="D141" s="1">
        <f t="shared" si="5"/>
        <v>6.5500000000000003E-2</v>
      </c>
      <c r="E141" s="1">
        <f t="shared" si="6"/>
        <v>2.7936999999999999</v>
      </c>
    </row>
    <row r="142" spans="1:5" x14ac:dyDescent="0.15">
      <c r="A142" s="1">
        <v>5</v>
      </c>
      <c r="B142" s="1">
        <f>B141*基础参数表!$C$2</f>
        <v>238.25085057115322</v>
      </c>
      <c r="C142" s="1">
        <f>SUM($B$2:B142)</f>
        <v>10295.531097419656</v>
      </c>
      <c r="D142" s="1">
        <f t="shared" si="5"/>
        <v>6.6199999999999995E-2</v>
      </c>
      <c r="E142" s="1">
        <f t="shared" si="6"/>
        <v>2.8599000000000001</v>
      </c>
    </row>
    <row r="143" spans="1:5" x14ac:dyDescent="0.15">
      <c r="A143" s="1">
        <v>5</v>
      </c>
      <c r="B143" s="1">
        <f>B142*基础参数表!$C$2</f>
        <v>240.63335907686476</v>
      </c>
      <c r="C143" s="1">
        <f>SUM($B$2:B143)</f>
        <v>10536.164456496521</v>
      </c>
      <c r="D143" s="1">
        <f t="shared" si="5"/>
        <v>6.6799999999999998E-2</v>
      </c>
      <c r="E143" s="1">
        <f t="shared" si="6"/>
        <v>2.9266999999999999</v>
      </c>
    </row>
    <row r="144" spans="1:5" x14ac:dyDescent="0.15">
      <c r="A144" s="1">
        <v>5</v>
      </c>
      <c r="B144" s="1">
        <f>B143*基础参数表!$C$2</f>
        <v>243.0396926676334</v>
      </c>
      <c r="C144" s="1">
        <f>SUM($B$2:B144)</f>
        <v>10779.204149164154</v>
      </c>
      <c r="D144" s="1">
        <f t="shared" si="5"/>
        <v>6.7500000000000004E-2</v>
      </c>
      <c r="E144" s="1">
        <f t="shared" si="6"/>
        <v>2.9942000000000002</v>
      </c>
    </row>
    <row r="145" spans="1:5" x14ac:dyDescent="0.15">
      <c r="A145" s="1">
        <v>5</v>
      </c>
      <c r="B145" s="1">
        <f>B144*基础参数表!$C$2</f>
        <v>245.47008959430974</v>
      </c>
      <c r="C145" s="1">
        <f>SUM($B$2:B145)</f>
        <v>11024.674238758464</v>
      </c>
      <c r="D145" s="1">
        <f t="shared" si="5"/>
        <v>6.8199999999999997E-2</v>
      </c>
      <c r="E145" s="1">
        <f t="shared" si="6"/>
        <v>3.0623999999999998</v>
      </c>
    </row>
    <row r="146" spans="1:5" x14ac:dyDescent="0.15">
      <c r="A146" s="1">
        <v>5</v>
      </c>
      <c r="B146" s="1">
        <f>B145*基础参数表!$C$2</f>
        <v>247.92479049025283</v>
      </c>
      <c r="C146" s="1">
        <f>SUM($B$2:B146)</f>
        <v>11272.599029248717</v>
      </c>
      <c r="D146" s="1">
        <f t="shared" si="5"/>
        <v>6.8900000000000003E-2</v>
      </c>
      <c r="E146" s="1">
        <f t="shared" si="6"/>
        <v>3.1313</v>
      </c>
    </row>
    <row r="147" spans="1:5" x14ac:dyDescent="0.15">
      <c r="A147" s="1">
        <v>5</v>
      </c>
      <c r="B147" s="1">
        <f>B146*基础参数表!$C$2</f>
        <v>250.40403839515537</v>
      </c>
      <c r="C147" s="1">
        <f>SUM($B$2:B147)</f>
        <v>11523.003067643873</v>
      </c>
      <c r="D147" s="1">
        <f t="shared" si="5"/>
        <v>6.9599999999999995E-2</v>
      </c>
      <c r="E147" s="1">
        <f t="shared" si="6"/>
        <v>3.2008000000000001</v>
      </c>
    </row>
    <row r="148" spans="1:5" x14ac:dyDescent="0.15">
      <c r="A148" s="1">
        <v>5</v>
      </c>
      <c r="B148" s="1">
        <f>B147*基础参数表!$C$2</f>
        <v>252.90807877910692</v>
      </c>
      <c r="C148" s="1">
        <f>SUM($B$2:B148)</f>
        <v>11775.911146422979</v>
      </c>
      <c r="D148" s="1">
        <f t="shared" si="5"/>
        <v>7.0300000000000001E-2</v>
      </c>
      <c r="E148" s="1">
        <f t="shared" si="6"/>
        <v>3.2711000000000001</v>
      </c>
    </row>
    <row r="149" spans="1:5" x14ac:dyDescent="0.15">
      <c r="A149" s="1">
        <v>5</v>
      </c>
      <c r="B149" s="1">
        <f>B148*基础参数表!$C$2</f>
        <v>255.43715956689798</v>
      </c>
      <c r="C149" s="1">
        <f>SUM($B$2:B149)</f>
        <v>12031.348305989877</v>
      </c>
      <c r="D149" s="1">
        <f t="shared" si="5"/>
        <v>7.0999999999999994E-2</v>
      </c>
      <c r="E149" s="1">
        <f t="shared" si="6"/>
        <v>3.3420000000000001</v>
      </c>
    </row>
    <row r="150" spans="1:5" x14ac:dyDescent="0.15">
      <c r="A150" s="1">
        <v>5</v>
      </c>
      <c r="B150" s="1">
        <f>B149*基础参数表!$C$2</f>
        <v>257.99153116256696</v>
      </c>
      <c r="C150" s="1">
        <f>SUM($B$2:B150)</f>
        <v>12289.339837152444</v>
      </c>
      <c r="D150" s="1">
        <f t="shared" si="5"/>
        <v>7.17E-2</v>
      </c>
      <c r="E150" s="1">
        <f t="shared" si="6"/>
        <v>3.4137</v>
      </c>
    </row>
    <row r="151" spans="1:5" x14ac:dyDescent="0.15">
      <c r="A151" s="1">
        <v>5</v>
      </c>
      <c r="B151" s="1">
        <f>B150*基础参数表!$C$2</f>
        <v>260.57144647419261</v>
      </c>
      <c r="C151" s="1">
        <f>SUM($B$2:B151)</f>
        <v>12549.911283626636</v>
      </c>
      <c r="D151" s="1">
        <f t="shared" si="5"/>
        <v>7.2400000000000006E-2</v>
      </c>
      <c r="E151" s="1">
        <f t="shared" si="6"/>
        <v>3.4861</v>
      </c>
    </row>
    <row r="152" spans="1:5" x14ac:dyDescent="0.15">
      <c r="A152" s="1">
        <v>5</v>
      </c>
      <c r="B152" s="1">
        <f>B151*基础参数表!$C$2</f>
        <v>263.17716093893455</v>
      </c>
      <c r="C152" s="1">
        <f>SUM($B$2:B152)</f>
        <v>12813.08844456557</v>
      </c>
      <c r="D152" s="1">
        <f t="shared" si="5"/>
        <v>7.3099999999999998E-2</v>
      </c>
      <c r="E152" s="1">
        <f t="shared" si="6"/>
        <v>3.5592000000000001</v>
      </c>
    </row>
    <row r="153" spans="1:5" x14ac:dyDescent="0.15">
      <c r="A153" s="1">
        <v>5</v>
      </c>
      <c r="B153" s="1">
        <f>B152*基础参数表!$C$2</f>
        <v>265.80893254832392</v>
      </c>
      <c r="C153" s="1">
        <f>SUM($B$2:B153)</f>
        <v>13078.897377113894</v>
      </c>
      <c r="D153" s="1">
        <f t="shared" si="5"/>
        <v>7.3800000000000004E-2</v>
      </c>
      <c r="E153" s="1">
        <f t="shared" si="6"/>
        <v>3.633</v>
      </c>
    </row>
    <row r="154" spans="1:5" x14ac:dyDescent="0.15">
      <c r="A154" s="1">
        <v>5</v>
      </c>
      <c r="B154" s="1">
        <f>B153*基础参数表!$C$2</f>
        <v>268.46702187380714</v>
      </c>
      <c r="C154" s="1">
        <f>SUM($B$2:B154)</f>
        <v>13347.3643989877</v>
      </c>
      <c r="D154" s="1">
        <f t="shared" si="5"/>
        <v>7.46E-2</v>
      </c>
      <c r="E154" s="1">
        <f t="shared" si="6"/>
        <v>3.7075999999999998</v>
      </c>
    </row>
    <row r="155" spans="1:5" x14ac:dyDescent="0.15">
      <c r="A155" s="1">
        <v>5</v>
      </c>
      <c r="B155" s="1">
        <f>B154*基础参数表!$C$2</f>
        <v>271.1516920925452</v>
      </c>
      <c r="C155" s="1">
        <f>SUM($B$2:B155)</f>
        <v>13618.516091080246</v>
      </c>
      <c r="D155" s="1">
        <f t="shared" si="5"/>
        <v>7.5300000000000006E-2</v>
      </c>
      <c r="E155" s="1">
        <f t="shared" si="6"/>
        <v>3.7829000000000002</v>
      </c>
    </row>
    <row r="156" spans="1:5" x14ac:dyDescent="0.15">
      <c r="A156" s="1">
        <v>5</v>
      </c>
      <c r="B156" s="1">
        <f>B155*基础参数表!$C$2</f>
        <v>273.86320901347068</v>
      </c>
      <c r="C156" s="1">
        <f>SUM($B$2:B156)</f>
        <v>13892.379300093717</v>
      </c>
      <c r="D156" s="1">
        <f t="shared" si="5"/>
        <v>7.6100000000000001E-2</v>
      </c>
      <c r="E156" s="1">
        <f t="shared" si="6"/>
        <v>3.859</v>
      </c>
    </row>
    <row r="157" spans="1:5" x14ac:dyDescent="0.15">
      <c r="A157" s="1">
        <v>5</v>
      </c>
      <c r="B157" s="1">
        <f>B156*基础参数表!$C$2</f>
        <v>276.60184110360541</v>
      </c>
      <c r="C157" s="1">
        <f>SUM($B$2:B157)</f>
        <v>14168.981141197322</v>
      </c>
      <c r="D157" s="1">
        <f t="shared" si="5"/>
        <v>7.6799999999999993E-2</v>
      </c>
      <c r="E157" s="1">
        <f t="shared" si="6"/>
        <v>3.9358</v>
      </c>
    </row>
    <row r="158" spans="1:5" x14ac:dyDescent="0.15">
      <c r="A158" s="1">
        <v>5</v>
      </c>
      <c r="B158" s="1">
        <f>B157*基础参数表!$C$2</f>
        <v>279.36785951464145</v>
      </c>
      <c r="C158" s="1">
        <f>SUM($B$2:B158)</f>
        <v>14448.349000711964</v>
      </c>
      <c r="D158" s="1">
        <f t="shared" si="5"/>
        <v>7.7600000000000002E-2</v>
      </c>
      <c r="E158" s="1">
        <f t="shared" si="6"/>
        <v>4.0133999999999999</v>
      </c>
    </row>
    <row r="159" spans="1:5" x14ac:dyDescent="0.15">
      <c r="A159" s="1">
        <v>5</v>
      </c>
      <c r="B159" s="1">
        <f>B158*基础参数表!$C$2</f>
        <v>282.16153810978784</v>
      </c>
      <c r="C159" s="1">
        <f>SUM($B$2:B159)</f>
        <v>14730.510538821751</v>
      </c>
      <c r="D159" s="1">
        <f t="shared" si="5"/>
        <v>7.8399999999999997E-2</v>
      </c>
      <c r="E159" s="1">
        <f t="shared" si="6"/>
        <v>4.0918000000000001</v>
      </c>
    </row>
    <row r="160" spans="1:5" x14ac:dyDescent="0.15">
      <c r="A160" s="1">
        <v>5</v>
      </c>
      <c r="B160" s="1">
        <f>B159*基础参数表!$C$2</f>
        <v>284.98315349088574</v>
      </c>
      <c r="C160" s="1">
        <f>SUM($B$2:B160)</f>
        <v>15015.493692312637</v>
      </c>
      <c r="D160" s="1">
        <f t="shared" si="5"/>
        <v>7.9200000000000007E-2</v>
      </c>
      <c r="E160" s="1">
        <f t="shared" si="6"/>
        <v>4.1710000000000003</v>
      </c>
    </row>
    <row r="161" spans="1:5" x14ac:dyDescent="0.15">
      <c r="A161" s="1">
        <v>5</v>
      </c>
      <c r="B161" s="1">
        <f>B160*基础参数表!$C$2</f>
        <v>287.83298502579458</v>
      </c>
      <c r="C161" s="1">
        <f>SUM($B$2:B161)</f>
        <v>15303.326677338431</v>
      </c>
      <c r="D161" s="1">
        <f t="shared" si="5"/>
        <v>0.08</v>
      </c>
      <c r="E161" s="1">
        <f t="shared" si="6"/>
        <v>4.2508999999999997</v>
      </c>
    </row>
    <row r="162" spans="1:5" x14ac:dyDescent="0.15">
      <c r="A162" s="1">
        <v>5</v>
      </c>
      <c r="B162" s="1">
        <f>B161*基础参数表!$C$2</f>
        <v>290.71131487605254</v>
      </c>
      <c r="C162" s="1">
        <f>SUM($B$2:B162)</f>
        <v>15594.037992214484</v>
      </c>
      <c r="D162" s="1">
        <f t="shared" si="5"/>
        <v>8.0799999999999997E-2</v>
      </c>
      <c r="E162" s="1">
        <f t="shared" si="6"/>
        <v>4.3316999999999997</v>
      </c>
    </row>
    <row r="163" spans="1:5" x14ac:dyDescent="0.15">
      <c r="A163" s="1">
        <v>5</v>
      </c>
      <c r="B163" s="1">
        <f>B162*基础参数表!$C$2</f>
        <v>293.61842802481306</v>
      </c>
      <c r="C163" s="1">
        <f>SUM($B$2:B163)</f>
        <v>15887.656420239296</v>
      </c>
      <c r="D163" s="1">
        <f t="shared" si="5"/>
        <v>8.1600000000000006E-2</v>
      </c>
      <c r="E163" s="1">
        <f t="shared" si="6"/>
        <v>4.4131999999999998</v>
      </c>
    </row>
    <row r="164" spans="1:5" x14ac:dyDescent="0.15">
      <c r="A164" s="1">
        <v>5</v>
      </c>
      <c r="B164" s="1">
        <f>B163*基础参数表!$C$2</f>
        <v>296.5546123050612</v>
      </c>
      <c r="C164" s="1">
        <f>SUM($B$2:B164)</f>
        <v>16184.211032544357</v>
      </c>
      <c r="D164" s="1">
        <f t="shared" si="5"/>
        <v>8.2400000000000001E-2</v>
      </c>
      <c r="E164" s="1">
        <f t="shared" si="6"/>
        <v>4.4955999999999996</v>
      </c>
    </row>
    <row r="165" spans="1:5" x14ac:dyDescent="0.15">
      <c r="A165" s="1">
        <v>5</v>
      </c>
      <c r="B165" s="1">
        <f>B164*基础参数表!$C$2</f>
        <v>299.52015842811181</v>
      </c>
      <c r="C165" s="1">
        <f>SUM($B$2:B165)</f>
        <v>16483.73119097247</v>
      </c>
      <c r="D165" s="1">
        <f t="shared" si="5"/>
        <v>8.3199999999999996E-2</v>
      </c>
      <c r="E165" s="1">
        <f t="shared" si="6"/>
        <v>4.5788000000000002</v>
      </c>
    </row>
    <row r="166" spans="1:5" x14ac:dyDescent="0.15">
      <c r="A166" s="1">
        <v>5</v>
      </c>
      <c r="B166" s="1">
        <f>B165*基础参数表!$C$2</f>
        <v>302.51536001239293</v>
      </c>
      <c r="C166" s="1">
        <f>SUM($B$2:B166)</f>
        <v>16786.246550984863</v>
      </c>
      <c r="D166" s="1">
        <f t="shared" si="5"/>
        <v>8.4000000000000005E-2</v>
      </c>
      <c r="E166" s="1">
        <f t="shared" si="6"/>
        <v>4.6627999999999998</v>
      </c>
    </row>
    <row r="167" spans="1:5" x14ac:dyDescent="0.15">
      <c r="A167" s="1">
        <v>5</v>
      </c>
      <c r="B167" s="1">
        <f>B166*基础参数表!$C$2</f>
        <v>305.54051361251686</v>
      </c>
      <c r="C167" s="1">
        <f>SUM($B$2:B167)</f>
        <v>17091.787064597378</v>
      </c>
      <c r="D167" s="1">
        <f t="shared" si="5"/>
        <v>8.4900000000000003E-2</v>
      </c>
      <c r="E167" s="1">
        <f t="shared" si="6"/>
        <v>4.7477</v>
      </c>
    </row>
    <row r="168" spans="1:5" x14ac:dyDescent="0.15">
      <c r="A168" s="1">
        <v>5</v>
      </c>
      <c r="B168" s="1">
        <f>B167*基础参数表!$C$2</f>
        <v>308.59591874864202</v>
      </c>
      <c r="C168" s="1">
        <f>SUM($B$2:B168)</f>
        <v>17400.382983346019</v>
      </c>
      <c r="D168" s="1">
        <f t="shared" si="5"/>
        <v>8.5699999999999998E-2</v>
      </c>
      <c r="E168" s="1">
        <f t="shared" si="6"/>
        <v>4.8334000000000001</v>
      </c>
    </row>
    <row r="169" spans="1:5" x14ac:dyDescent="0.15">
      <c r="A169" s="1">
        <v>5</v>
      </c>
      <c r="B169" s="1">
        <f>B168*基础参数表!$C$2</f>
        <v>311.68187793612844</v>
      </c>
      <c r="C169" s="1">
        <f>SUM($B$2:B169)</f>
        <v>17712.064861282146</v>
      </c>
      <c r="D169" s="1">
        <f t="shared" si="5"/>
        <v>8.6599999999999996E-2</v>
      </c>
      <c r="E169" s="1">
        <f t="shared" si="6"/>
        <v>4.92</v>
      </c>
    </row>
    <row r="170" spans="1:5" x14ac:dyDescent="0.15">
      <c r="A170" s="1">
        <v>5</v>
      </c>
      <c r="B170" s="1">
        <f>B169*基础参数表!$C$2</f>
        <v>314.79869671548971</v>
      </c>
      <c r="C170" s="1">
        <f>SUM($B$2:B170)</f>
        <v>18026.863557997636</v>
      </c>
      <c r="D170" s="1">
        <f t="shared" si="5"/>
        <v>8.7400000000000005E-2</v>
      </c>
      <c r="E170" s="1">
        <f t="shared" si="6"/>
        <v>5.0075000000000003</v>
      </c>
    </row>
    <row r="171" spans="1:5" x14ac:dyDescent="0.15">
      <c r="A171" s="1">
        <v>5</v>
      </c>
      <c r="B171" s="1">
        <f>B170*基础参数表!$C$2</f>
        <v>317.94668368264462</v>
      </c>
      <c r="C171" s="1">
        <f>SUM($B$2:B171)</f>
        <v>18344.810241680279</v>
      </c>
      <c r="D171" s="1">
        <f t="shared" si="5"/>
        <v>8.8300000000000003E-2</v>
      </c>
      <c r="E171" s="1">
        <f t="shared" si="6"/>
        <v>5.0957999999999997</v>
      </c>
    </row>
    <row r="172" spans="1:5" x14ac:dyDescent="0.15">
      <c r="A172" s="1">
        <v>5</v>
      </c>
      <c r="B172" s="1">
        <f>B171*基础参数表!$C$2</f>
        <v>321.12615051947108</v>
      </c>
      <c r="C172" s="1">
        <f>SUM($B$2:B172)</f>
        <v>18665.93639219975</v>
      </c>
      <c r="D172" s="1">
        <f t="shared" si="5"/>
        <v>8.9200000000000002E-2</v>
      </c>
      <c r="E172" s="1">
        <f t="shared" si="6"/>
        <v>5.1849999999999996</v>
      </c>
    </row>
    <row r="173" spans="1:5" x14ac:dyDescent="0.15">
      <c r="A173" s="1">
        <v>5</v>
      </c>
      <c r="B173" s="1">
        <f>B172*基础参数表!$C$2</f>
        <v>324.33741202466581</v>
      </c>
      <c r="C173" s="1">
        <f>SUM($B$2:B173)</f>
        <v>18990.273804224416</v>
      </c>
      <c r="D173" s="1">
        <f t="shared" si="5"/>
        <v>9.01E-2</v>
      </c>
      <c r="E173" s="1">
        <f t="shared" si="6"/>
        <v>5.2751000000000001</v>
      </c>
    </row>
    <row r="174" spans="1:5" x14ac:dyDescent="0.15">
      <c r="A174" s="1">
        <v>5</v>
      </c>
      <c r="B174" s="1">
        <f>B173*基础参数表!$C$2</f>
        <v>327.58078614491245</v>
      </c>
      <c r="C174" s="1">
        <f>SUM($B$2:B174)</f>
        <v>19317.85459036933</v>
      </c>
      <c r="D174" s="1">
        <f t="shared" si="5"/>
        <v>9.0999999999999998E-2</v>
      </c>
      <c r="E174" s="1">
        <f t="shared" si="6"/>
        <v>5.3661000000000003</v>
      </c>
    </row>
    <row r="175" spans="1:5" x14ac:dyDescent="0.15">
      <c r="A175" s="1">
        <v>5</v>
      </c>
      <c r="B175" s="1">
        <f>B174*基础参数表!$C$2</f>
        <v>330.8565940063616</v>
      </c>
      <c r="C175" s="1">
        <f>SUM($B$2:B175)</f>
        <v>19648.71118437569</v>
      </c>
      <c r="D175" s="1">
        <f t="shared" si="5"/>
        <v>9.1899999999999996E-2</v>
      </c>
      <c r="E175" s="1">
        <f t="shared" si="6"/>
        <v>5.4580000000000002</v>
      </c>
    </row>
    <row r="176" spans="1:5" x14ac:dyDescent="0.15">
      <c r="A176" s="1">
        <v>5</v>
      </c>
      <c r="B176" s="1">
        <f>B175*基础参数表!$C$2</f>
        <v>334.16515994642521</v>
      </c>
      <c r="C176" s="1">
        <f>SUM($B$2:B176)</f>
        <v>19982.876344322114</v>
      </c>
      <c r="D176" s="1">
        <f t="shared" si="5"/>
        <v>9.2799999999999994E-2</v>
      </c>
      <c r="E176" s="1">
        <f t="shared" si="6"/>
        <v>5.5507999999999997</v>
      </c>
    </row>
    <row r="177" spans="1:5" x14ac:dyDescent="0.15">
      <c r="A177" s="1">
        <v>5</v>
      </c>
      <c r="B177" s="1">
        <f>B176*基础参数表!$C$2</f>
        <v>337.50681154588943</v>
      </c>
      <c r="C177" s="1">
        <f>SUM($B$2:B177)</f>
        <v>20320.383155868003</v>
      </c>
      <c r="D177" s="1">
        <f t="shared" si="5"/>
        <v>9.3799999999999994E-2</v>
      </c>
      <c r="E177" s="1">
        <f t="shared" si="6"/>
        <v>5.6445999999999996</v>
      </c>
    </row>
    <row r="178" spans="1:5" x14ac:dyDescent="0.15">
      <c r="A178" s="1">
        <v>5</v>
      </c>
      <c r="B178" s="1">
        <f>B177*基础参数表!$C$2</f>
        <v>340.88187966134831</v>
      </c>
      <c r="C178" s="1">
        <f>SUM($B$2:B178)</f>
        <v>20661.265035529352</v>
      </c>
      <c r="D178" s="1">
        <f t="shared" si="5"/>
        <v>9.4700000000000006E-2</v>
      </c>
      <c r="E178" s="1">
        <f t="shared" si="6"/>
        <v>5.7392000000000003</v>
      </c>
    </row>
    <row r="179" spans="1:5" x14ac:dyDescent="0.15">
      <c r="A179" s="1">
        <v>5</v>
      </c>
      <c r="B179" s="1">
        <f>B178*基础参数表!$C$2</f>
        <v>344.29069845796181</v>
      </c>
      <c r="C179" s="1">
        <f>SUM($B$2:B179)</f>
        <v>21005.555733987312</v>
      </c>
      <c r="D179" s="1">
        <f t="shared" si="5"/>
        <v>9.5600000000000004E-2</v>
      </c>
      <c r="E179" s="1">
        <f t="shared" si="6"/>
        <v>5.8349000000000002</v>
      </c>
    </row>
    <row r="180" spans="1:5" x14ac:dyDescent="0.15">
      <c r="A180" s="1">
        <v>5</v>
      </c>
      <c r="B180" s="1">
        <f>B179*基础参数表!$C$2</f>
        <v>347.73360544254143</v>
      </c>
      <c r="C180" s="1">
        <f>SUM($B$2:B180)</f>
        <v>21353.289339429855</v>
      </c>
      <c r="D180" s="1">
        <f t="shared" si="5"/>
        <v>9.6600000000000005E-2</v>
      </c>
      <c r="E180" s="1">
        <f t="shared" si="6"/>
        <v>5.9314999999999998</v>
      </c>
    </row>
    <row r="181" spans="1:5" x14ac:dyDescent="0.15">
      <c r="A181" s="1">
        <v>5</v>
      </c>
      <c r="B181" s="1">
        <f>B180*基础参数表!$C$2</f>
        <v>351.21094149696683</v>
      </c>
      <c r="C181" s="1">
        <f>SUM($B$2:B181)</f>
        <v>21704.500280926823</v>
      </c>
      <c r="D181" s="1">
        <f t="shared" si="5"/>
        <v>9.7600000000000006E-2</v>
      </c>
      <c r="E181" s="1">
        <f t="shared" si="6"/>
        <v>6.0289999999999999</v>
      </c>
    </row>
    <row r="182" spans="1:5" x14ac:dyDescent="0.15">
      <c r="A182" s="1">
        <v>5</v>
      </c>
      <c r="B182" s="1">
        <f>B181*基础参数表!$C$2</f>
        <v>354.72305091193647</v>
      </c>
      <c r="C182" s="1">
        <f>SUM($B$2:B182)</f>
        <v>22059.223331838759</v>
      </c>
      <c r="D182" s="1">
        <f t="shared" si="5"/>
        <v>9.8500000000000004E-2</v>
      </c>
      <c r="E182" s="1">
        <f t="shared" si="6"/>
        <v>6.1276000000000002</v>
      </c>
    </row>
    <row r="183" spans="1:5" x14ac:dyDescent="0.15">
      <c r="A183" s="1">
        <v>5</v>
      </c>
      <c r="B183" s="1">
        <f>B182*基础参数表!$C$2</f>
        <v>358.27028142105581</v>
      </c>
      <c r="C183" s="1">
        <f>SUM($B$2:B183)</f>
        <v>22417.493613259816</v>
      </c>
      <c r="D183" s="1">
        <f t="shared" si="5"/>
        <v>9.9500000000000005E-2</v>
      </c>
      <c r="E183" s="1">
        <f t="shared" si="6"/>
        <v>6.2271000000000001</v>
      </c>
    </row>
    <row r="184" spans="1:5" x14ac:dyDescent="0.15">
      <c r="A184" s="1">
        <v>5</v>
      </c>
      <c r="B184" s="1">
        <f>B183*基础参数表!$C$2</f>
        <v>361.85298423526638</v>
      </c>
      <c r="C184" s="1">
        <f>SUM($B$2:B184)</f>
        <v>22779.346597495081</v>
      </c>
      <c r="D184" s="1">
        <f t="shared" si="5"/>
        <v>0.10050000000000001</v>
      </c>
      <c r="E184" s="1">
        <f t="shared" si="6"/>
        <v>6.3276000000000003</v>
      </c>
    </row>
    <row r="185" spans="1:5" x14ac:dyDescent="0.15">
      <c r="A185" s="1">
        <v>5</v>
      </c>
      <c r="B185" s="1">
        <f>B184*基础参数表!$C$2</f>
        <v>365.47151407761902</v>
      </c>
      <c r="C185" s="1">
        <f>SUM($B$2:B185)</f>
        <v>23144.818111572702</v>
      </c>
      <c r="D185" s="1">
        <f t="shared" si="5"/>
        <v>0.10150000000000001</v>
      </c>
      <c r="E185" s="1">
        <f t="shared" si="6"/>
        <v>6.4291</v>
      </c>
    </row>
    <row r="186" spans="1:5" x14ac:dyDescent="0.15">
      <c r="A186" s="1">
        <v>5</v>
      </c>
      <c r="B186" s="1">
        <f>B185*基础参数表!$C$2</f>
        <v>369.12622921839522</v>
      </c>
      <c r="C186" s="1">
        <f>SUM($B$2:B186)</f>
        <v>23513.944340791099</v>
      </c>
      <c r="D186" s="1">
        <f t="shared" si="5"/>
        <v>0.10249999999999999</v>
      </c>
      <c r="E186" s="1">
        <f t="shared" si="6"/>
        <v>6.5316999999999998</v>
      </c>
    </row>
    <row r="187" spans="1:5" x14ac:dyDescent="0.15">
      <c r="A187" s="1">
        <v>5</v>
      </c>
      <c r="B187" s="1">
        <f>B186*基础参数表!$C$2</f>
        <v>372.8174915105792</v>
      </c>
      <c r="C187" s="1">
        <f>SUM($B$2:B187)</f>
        <v>23886.76183230168</v>
      </c>
      <c r="D187" s="1">
        <f t="shared" si="5"/>
        <v>0.1036</v>
      </c>
      <c r="E187" s="1">
        <f t="shared" si="6"/>
        <v>6.6352000000000002</v>
      </c>
    </row>
    <row r="188" spans="1:5" x14ac:dyDescent="0.15">
      <c r="A188" s="1">
        <v>5</v>
      </c>
      <c r="B188" s="1">
        <f>B187*基础参数表!$C$2</f>
        <v>376.545666425685</v>
      </c>
      <c r="C188" s="1">
        <f>SUM($B$2:B188)</f>
        <v>24263.307498727365</v>
      </c>
      <c r="D188" s="1">
        <f t="shared" si="5"/>
        <v>0.1046</v>
      </c>
      <c r="E188" s="1">
        <f t="shared" si="6"/>
        <v>6.7397999999999998</v>
      </c>
    </row>
    <row r="189" spans="1:5" x14ac:dyDescent="0.15">
      <c r="A189" s="1">
        <v>5</v>
      </c>
      <c r="B189" s="1">
        <f>B188*基础参数表!$C$2</f>
        <v>380.31112308994187</v>
      </c>
      <c r="C189" s="1">
        <f>SUM($B$2:B189)</f>
        <v>24643.618621817306</v>
      </c>
      <c r="D189" s="1">
        <f t="shared" si="5"/>
        <v>0.1056</v>
      </c>
      <c r="E189" s="1">
        <f t="shared" si="6"/>
        <v>6.8453999999999997</v>
      </c>
    </row>
    <row r="190" spans="1:5" x14ac:dyDescent="0.15">
      <c r="A190" s="1">
        <v>5</v>
      </c>
      <c r="B190" s="1">
        <f>B189*基础参数表!$C$2</f>
        <v>384.11423432084132</v>
      </c>
      <c r="C190" s="1">
        <f>SUM($B$2:B190)</f>
        <v>25027.732856138147</v>
      </c>
      <c r="D190" s="1">
        <f t="shared" si="5"/>
        <v>0.1067</v>
      </c>
      <c r="E190" s="1">
        <f t="shared" si="6"/>
        <v>6.9520999999999997</v>
      </c>
    </row>
    <row r="191" spans="1:5" x14ac:dyDescent="0.15">
      <c r="A191" s="1">
        <v>5</v>
      </c>
      <c r="B191" s="1">
        <f>B190*基础参数表!$C$2</f>
        <v>387.95537666404971</v>
      </c>
      <c r="C191" s="1">
        <f>SUM($B$2:B191)</f>
        <v>25415.688232802197</v>
      </c>
      <c r="D191" s="1">
        <f t="shared" si="5"/>
        <v>0.10780000000000001</v>
      </c>
      <c r="E191" s="1">
        <f t="shared" si="6"/>
        <v>7.0598999999999998</v>
      </c>
    </row>
    <row r="192" spans="1:5" x14ac:dyDescent="0.15">
      <c r="A192" s="1">
        <v>5</v>
      </c>
      <c r="B192" s="1">
        <f>B191*基础参数表!$C$2</f>
        <v>391.83493043069024</v>
      </c>
      <c r="C192" s="1">
        <f>SUM($B$2:B192)</f>
        <v>25807.523163232887</v>
      </c>
      <c r="D192" s="1">
        <f t="shared" si="5"/>
        <v>0.10879999999999999</v>
      </c>
      <c r="E192" s="1">
        <f t="shared" si="6"/>
        <v>7.1688000000000001</v>
      </c>
    </row>
    <row r="193" spans="1:5" x14ac:dyDescent="0.15">
      <c r="A193" s="1">
        <v>5</v>
      </c>
      <c r="B193" s="1">
        <f>B192*基础参数表!$C$2</f>
        <v>395.75327973499714</v>
      </c>
      <c r="C193" s="1">
        <f>SUM($B$2:B193)</f>
        <v>26203.276442967883</v>
      </c>
      <c r="D193" s="1">
        <f t="shared" si="5"/>
        <v>0.1099</v>
      </c>
      <c r="E193" s="1">
        <f t="shared" si="6"/>
        <v>7.2786999999999997</v>
      </c>
    </row>
    <row r="194" spans="1:5" x14ac:dyDescent="0.15">
      <c r="A194" s="1">
        <v>5</v>
      </c>
      <c r="B194" s="1">
        <f>B193*基础参数表!$C$2</f>
        <v>399.71081253234712</v>
      </c>
      <c r="C194" s="1">
        <f>SUM($B$2:B194)</f>
        <v>26602.987255500229</v>
      </c>
      <c r="D194" s="1">
        <f t="shared" si="5"/>
        <v>0.111</v>
      </c>
      <c r="E194" s="1">
        <f t="shared" si="6"/>
        <v>7.3897000000000004</v>
      </c>
    </row>
    <row r="195" spans="1:5" x14ac:dyDescent="0.15">
      <c r="A195" s="1">
        <v>5</v>
      </c>
      <c r="B195" s="1">
        <f>B194*基础参数表!$C$2</f>
        <v>403.70792065767057</v>
      </c>
      <c r="C195" s="1">
        <f>SUM($B$2:B195)</f>
        <v>27006.6951761579</v>
      </c>
      <c r="D195" s="1">
        <f t="shared" ref="D195:D258" si="7">ROUND(B195/3600,4)</f>
        <v>0.11210000000000001</v>
      </c>
      <c r="E195" s="1">
        <f t="shared" ref="E195:E258" si="8">ROUND(C195/3600,4)</f>
        <v>7.5019</v>
      </c>
    </row>
    <row r="196" spans="1:5" x14ac:dyDescent="0.15">
      <c r="A196" s="1">
        <v>5</v>
      </c>
      <c r="B196" s="1">
        <f>B195*基础参数表!$C$2</f>
        <v>407.74499986424729</v>
      </c>
      <c r="C196" s="1">
        <f>SUM($B$2:B196)</f>
        <v>27414.440176022148</v>
      </c>
      <c r="D196" s="1">
        <f t="shared" si="7"/>
        <v>0.1133</v>
      </c>
      <c r="E196" s="1">
        <f t="shared" si="8"/>
        <v>7.6151</v>
      </c>
    </row>
    <row r="197" spans="1:5" x14ac:dyDescent="0.15">
      <c r="A197" s="1">
        <v>5</v>
      </c>
      <c r="B197" s="1">
        <f>B196*基础参数表!$C$2</f>
        <v>411.82244986288975</v>
      </c>
      <c r="C197" s="1">
        <f>SUM($B$2:B197)</f>
        <v>27826.26262588504</v>
      </c>
      <c r="D197" s="1">
        <f t="shared" si="7"/>
        <v>0.1144</v>
      </c>
      <c r="E197" s="1">
        <f t="shared" si="8"/>
        <v>7.7294999999999998</v>
      </c>
    </row>
    <row r="198" spans="1:5" x14ac:dyDescent="0.15">
      <c r="A198" s="1">
        <v>5</v>
      </c>
      <c r="B198" s="1">
        <f>B197*基础参数表!$C$2</f>
        <v>415.94067436151863</v>
      </c>
      <c r="C198" s="1">
        <f>SUM($B$2:B198)</f>
        <v>28242.203300246558</v>
      </c>
      <c r="D198" s="1">
        <f t="shared" si="7"/>
        <v>0.11550000000000001</v>
      </c>
      <c r="E198" s="1">
        <f t="shared" si="8"/>
        <v>7.8451000000000004</v>
      </c>
    </row>
    <row r="199" spans="1:5" x14ac:dyDescent="0.15">
      <c r="A199" s="1">
        <v>5</v>
      </c>
      <c r="B199" s="1">
        <f>B198*基础参数表!$C$2</f>
        <v>420.10008110513382</v>
      </c>
      <c r="C199" s="1">
        <f>SUM($B$2:B199)</f>
        <v>28662.303381351692</v>
      </c>
      <c r="D199" s="1">
        <f t="shared" si="7"/>
        <v>0.1167</v>
      </c>
      <c r="E199" s="1">
        <f t="shared" si="8"/>
        <v>7.9618000000000002</v>
      </c>
    </row>
    <row r="200" spans="1:5" x14ac:dyDescent="0.15">
      <c r="A200" s="1">
        <v>5</v>
      </c>
      <c r="B200" s="1">
        <f>B199*基础参数表!$C$2</f>
        <v>424.30108191618518</v>
      </c>
      <c r="C200" s="1">
        <f>SUM($B$2:B200)</f>
        <v>29086.604463267879</v>
      </c>
      <c r="D200" s="1">
        <f t="shared" si="7"/>
        <v>0.1179</v>
      </c>
      <c r="E200" s="1">
        <f t="shared" si="8"/>
        <v>8.0795999999999992</v>
      </c>
    </row>
    <row r="201" spans="1:5" x14ac:dyDescent="0.15">
      <c r="A201" s="1">
        <v>5</v>
      </c>
      <c r="B201" s="1">
        <f>B200*基础参数表!$C$2</f>
        <v>428.54409273534702</v>
      </c>
      <c r="C201" s="1">
        <f>SUM($B$2:B201)</f>
        <v>29515.148556003227</v>
      </c>
      <c r="D201" s="1">
        <f t="shared" si="7"/>
        <v>0.11899999999999999</v>
      </c>
      <c r="E201" s="1">
        <f t="shared" si="8"/>
        <v>8.1987000000000005</v>
      </c>
    </row>
    <row r="202" spans="1:5" x14ac:dyDescent="0.15">
      <c r="A202" s="1">
        <v>7</v>
      </c>
      <c r="B202" s="1">
        <f>B201*基础参数表!$C$2</f>
        <v>432.8295336627005</v>
      </c>
      <c r="C202" s="1">
        <f>SUM($B$2:B202)</f>
        <v>29947.978089665929</v>
      </c>
      <c r="D202" s="1">
        <f t="shared" si="7"/>
        <v>0.1202</v>
      </c>
      <c r="E202" s="1">
        <f t="shared" si="8"/>
        <v>8.3188999999999993</v>
      </c>
    </row>
    <row r="203" spans="1:5" x14ac:dyDescent="0.15">
      <c r="A203" s="1">
        <v>7</v>
      </c>
      <c r="B203" s="1">
        <f>B202*基础参数表!$C$2</f>
        <v>437.15782899932753</v>
      </c>
      <c r="C203" s="1">
        <f>SUM($B$2:B203)</f>
        <v>30385.135918665255</v>
      </c>
      <c r="D203" s="1">
        <f t="shared" si="7"/>
        <v>0.12139999999999999</v>
      </c>
      <c r="E203" s="1">
        <f t="shared" si="8"/>
        <v>8.4403000000000006</v>
      </c>
    </row>
    <row r="204" spans="1:5" x14ac:dyDescent="0.15">
      <c r="A204" s="1">
        <v>7</v>
      </c>
      <c r="B204" s="1">
        <f>B203*基础参数表!$C$2</f>
        <v>441.52940728932083</v>
      </c>
      <c r="C204" s="1">
        <f>SUM($B$2:B204)</f>
        <v>30826.665325954575</v>
      </c>
      <c r="D204" s="1">
        <f t="shared" si="7"/>
        <v>0.1226</v>
      </c>
      <c r="E204" s="1">
        <f t="shared" si="8"/>
        <v>8.5630000000000006</v>
      </c>
    </row>
    <row r="205" spans="1:5" x14ac:dyDescent="0.15">
      <c r="A205" s="1">
        <v>7</v>
      </c>
      <c r="B205" s="1">
        <f>B204*基础参数表!$C$2</f>
        <v>445.94470136221406</v>
      </c>
      <c r="C205" s="1">
        <f>SUM($B$2:B205)</f>
        <v>31272.61002731679</v>
      </c>
      <c r="D205" s="1">
        <f t="shared" si="7"/>
        <v>0.1239</v>
      </c>
      <c r="E205" s="1">
        <f t="shared" si="8"/>
        <v>8.6867999999999999</v>
      </c>
    </row>
    <row r="206" spans="1:5" x14ac:dyDescent="0.15">
      <c r="A206" s="1">
        <v>7</v>
      </c>
      <c r="B206" s="1">
        <f>B205*基础参数表!$C$2</f>
        <v>450.4041483758362</v>
      </c>
      <c r="C206" s="1">
        <f>SUM($B$2:B206)</f>
        <v>31723.014175692628</v>
      </c>
      <c r="D206" s="1">
        <f t="shared" si="7"/>
        <v>0.12509999999999999</v>
      </c>
      <c r="E206" s="1">
        <f t="shared" si="8"/>
        <v>8.8118999999999996</v>
      </c>
    </row>
    <row r="207" spans="1:5" x14ac:dyDescent="0.15">
      <c r="A207" s="1">
        <v>7</v>
      </c>
      <c r="B207" s="1">
        <f>B206*基础参数表!$C$2</f>
        <v>454.90818985959459</v>
      </c>
      <c r="C207" s="1">
        <f>SUM($B$2:B207)</f>
        <v>32177.922365552222</v>
      </c>
      <c r="D207" s="1">
        <f t="shared" si="7"/>
        <v>0.12640000000000001</v>
      </c>
      <c r="E207" s="1">
        <f t="shared" si="8"/>
        <v>8.9382999999999999</v>
      </c>
    </row>
    <row r="208" spans="1:5" x14ac:dyDescent="0.15">
      <c r="A208" s="1">
        <v>7</v>
      </c>
      <c r="B208" s="1">
        <f>B207*基础参数表!$C$2</f>
        <v>459.45727175819053</v>
      </c>
      <c r="C208" s="1">
        <f>SUM($B$2:B208)</f>
        <v>32637.379637310412</v>
      </c>
      <c r="D208" s="1">
        <f t="shared" si="7"/>
        <v>0.12759999999999999</v>
      </c>
      <c r="E208" s="1">
        <f t="shared" si="8"/>
        <v>9.0658999999999992</v>
      </c>
    </row>
    <row r="209" spans="1:5" x14ac:dyDescent="0.15">
      <c r="A209" s="1">
        <v>7</v>
      </c>
      <c r="B209" s="1">
        <f>B208*基础参数表!$C$2</f>
        <v>464.05184447577244</v>
      </c>
      <c r="C209" s="1">
        <f>SUM($B$2:B209)</f>
        <v>33101.431481786181</v>
      </c>
      <c r="D209" s="1">
        <f t="shared" si="7"/>
        <v>0.12889999999999999</v>
      </c>
      <c r="E209" s="1">
        <f t="shared" si="8"/>
        <v>9.1948000000000008</v>
      </c>
    </row>
    <row r="210" spans="1:5" x14ac:dyDescent="0.15">
      <c r="A210" s="1">
        <v>7</v>
      </c>
      <c r="B210" s="1">
        <f>B209*基础参数表!$C$2</f>
        <v>468.69236292053017</v>
      </c>
      <c r="C210" s="1">
        <f>SUM($B$2:B210)</f>
        <v>33570.123844706708</v>
      </c>
      <c r="D210" s="1">
        <f t="shared" si="7"/>
        <v>0.13020000000000001</v>
      </c>
      <c r="E210" s="1">
        <f t="shared" si="8"/>
        <v>9.3249999999999993</v>
      </c>
    </row>
    <row r="211" spans="1:5" x14ac:dyDescent="0.15">
      <c r="A211" s="1">
        <v>7</v>
      </c>
      <c r="B211" s="1">
        <f>B210*基础参数表!$C$2</f>
        <v>473.37928654973547</v>
      </c>
      <c r="C211" s="1">
        <f>SUM($B$2:B211)</f>
        <v>34043.503131256446</v>
      </c>
      <c r="D211" s="1">
        <f t="shared" si="7"/>
        <v>0.13150000000000001</v>
      </c>
      <c r="E211" s="1">
        <f t="shared" si="8"/>
        <v>9.4565000000000001</v>
      </c>
    </row>
    <row r="212" spans="1:5" x14ac:dyDescent="0.15">
      <c r="A212" s="1">
        <v>7</v>
      </c>
      <c r="B212" s="1">
        <f>B211*基础参数表!$C$2</f>
        <v>478.11307941523285</v>
      </c>
      <c r="C212" s="1">
        <f>SUM($B$2:B212)</f>
        <v>34521.61621067168</v>
      </c>
      <c r="D212" s="1">
        <f t="shared" si="7"/>
        <v>0.1328</v>
      </c>
      <c r="E212" s="1">
        <f t="shared" si="8"/>
        <v>9.5892999999999997</v>
      </c>
    </row>
    <row r="213" spans="1:5" x14ac:dyDescent="0.15">
      <c r="A213" s="1">
        <v>7</v>
      </c>
      <c r="B213" s="1">
        <f>B212*基础参数表!$C$2</f>
        <v>482.89421020938516</v>
      </c>
      <c r="C213" s="1">
        <f>SUM($B$2:B213)</f>
        <v>35004.510420881066</v>
      </c>
      <c r="D213" s="1">
        <f t="shared" si="7"/>
        <v>0.1341</v>
      </c>
      <c r="E213" s="1">
        <f t="shared" si="8"/>
        <v>9.7234999999999996</v>
      </c>
    </row>
    <row r="214" spans="1:5" x14ac:dyDescent="0.15">
      <c r="A214" s="1">
        <v>7</v>
      </c>
      <c r="B214" s="1">
        <f>B213*基础参数表!$C$2</f>
        <v>487.723152311479</v>
      </c>
      <c r="C214" s="1">
        <f>SUM($B$2:B214)</f>
        <v>35492.233573192549</v>
      </c>
      <c r="D214" s="1">
        <f t="shared" si="7"/>
        <v>0.13550000000000001</v>
      </c>
      <c r="E214" s="1">
        <f t="shared" si="8"/>
        <v>9.859</v>
      </c>
    </row>
    <row r="215" spans="1:5" x14ac:dyDescent="0.15">
      <c r="A215" s="1">
        <v>7</v>
      </c>
      <c r="B215" s="1">
        <f>B214*基础参数表!$C$2</f>
        <v>492.6003838345938</v>
      </c>
      <c r="C215" s="1">
        <f>SUM($B$2:B215)</f>
        <v>35984.833957027142</v>
      </c>
      <c r="D215" s="1">
        <f t="shared" si="7"/>
        <v>0.1368</v>
      </c>
      <c r="E215" s="1">
        <f t="shared" si="8"/>
        <v>9.9957999999999991</v>
      </c>
    </row>
    <row r="216" spans="1:5" x14ac:dyDescent="0.15">
      <c r="A216" s="1">
        <v>7</v>
      </c>
      <c r="B216" s="1">
        <f>B215*基础参数表!$C$2</f>
        <v>497.52638767293973</v>
      </c>
      <c r="C216" s="1">
        <f>SUM($B$2:B216)</f>
        <v>36482.360344700079</v>
      </c>
      <c r="D216" s="1">
        <f t="shared" si="7"/>
        <v>0.13819999999999999</v>
      </c>
      <c r="E216" s="1">
        <f t="shared" si="8"/>
        <v>10.134</v>
      </c>
    </row>
    <row r="217" spans="1:5" x14ac:dyDescent="0.15">
      <c r="A217" s="1">
        <v>7</v>
      </c>
      <c r="B217" s="1">
        <f>B216*基础参数表!$C$2</f>
        <v>502.50165154966913</v>
      </c>
      <c r="C217" s="1">
        <f>SUM($B$2:B217)</f>
        <v>36984.861996249747</v>
      </c>
      <c r="D217" s="1">
        <f t="shared" si="7"/>
        <v>0.1396</v>
      </c>
      <c r="E217" s="1">
        <f t="shared" si="8"/>
        <v>10.2736</v>
      </c>
    </row>
    <row r="218" spans="1:5" x14ac:dyDescent="0.15">
      <c r="A218" s="1">
        <v>7</v>
      </c>
      <c r="B218" s="1">
        <f>B217*基础参数表!$C$2</f>
        <v>507.52666806516584</v>
      </c>
      <c r="C218" s="1">
        <f>SUM($B$2:B218)</f>
        <v>37492.388664314916</v>
      </c>
      <c r="D218" s="1">
        <f t="shared" si="7"/>
        <v>0.14099999999999999</v>
      </c>
      <c r="E218" s="1">
        <f t="shared" si="8"/>
        <v>10.4146</v>
      </c>
    </row>
    <row r="219" spans="1:5" x14ac:dyDescent="0.15">
      <c r="A219" s="1">
        <v>7</v>
      </c>
      <c r="B219" s="1">
        <f>B218*基础参数表!$C$2</f>
        <v>512.60193474581752</v>
      </c>
      <c r="C219" s="1">
        <f>SUM($B$2:B219)</f>
        <v>38004.990599060737</v>
      </c>
      <c r="D219" s="1">
        <f t="shared" si="7"/>
        <v>0.1424</v>
      </c>
      <c r="E219" s="1">
        <f t="shared" si="8"/>
        <v>10.556900000000001</v>
      </c>
    </row>
    <row r="220" spans="1:5" x14ac:dyDescent="0.15">
      <c r="A220" s="1">
        <v>7</v>
      </c>
      <c r="B220" s="1">
        <f>B219*基础参数表!$C$2</f>
        <v>517.72795409327568</v>
      </c>
      <c r="C220" s="1">
        <f>SUM($B$2:B220)</f>
        <v>38522.718553154009</v>
      </c>
      <c r="D220" s="1">
        <f t="shared" si="7"/>
        <v>0.14380000000000001</v>
      </c>
      <c r="E220" s="1">
        <f t="shared" si="8"/>
        <v>10.700799999999999</v>
      </c>
    </row>
    <row r="221" spans="1:5" x14ac:dyDescent="0.15">
      <c r="A221" s="1">
        <v>7</v>
      </c>
      <c r="B221" s="1">
        <f>B220*基础参数表!$C$2</f>
        <v>522.90523363420846</v>
      </c>
      <c r="C221" s="1">
        <f>SUM($B$2:B221)</f>
        <v>39045.623786788216</v>
      </c>
      <c r="D221" s="1">
        <f t="shared" si="7"/>
        <v>0.14530000000000001</v>
      </c>
      <c r="E221" s="1">
        <f t="shared" si="8"/>
        <v>10.846</v>
      </c>
    </row>
    <row r="222" spans="1:5" x14ac:dyDescent="0.15">
      <c r="A222" s="1">
        <v>7</v>
      </c>
      <c r="B222" s="1">
        <f>B221*基础参数表!$C$2</f>
        <v>528.13428597055054</v>
      </c>
      <c r="C222" s="1">
        <f>SUM($B$2:B222)</f>
        <v>39573.758072758763</v>
      </c>
      <c r="D222" s="1">
        <f t="shared" si="7"/>
        <v>0.1467</v>
      </c>
      <c r="E222" s="1">
        <f t="shared" si="8"/>
        <v>10.992699999999999</v>
      </c>
    </row>
    <row r="223" spans="1:5" x14ac:dyDescent="0.15">
      <c r="A223" s="1">
        <v>7</v>
      </c>
      <c r="B223" s="1">
        <f>B222*基础参数表!$C$2</f>
        <v>533.41562883025608</v>
      </c>
      <c r="C223" s="1">
        <f>SUM($B$2:B223)</f>
        <v>40107.173701589018</v>
      </c>
      <c r="D223" s="1">
        <f t="shared" si="7"/>
        <v>0.1482</v>
      </c>
      <c r="E223" s="1">
        <f t="shared" si="8"/>
        <v>11.1409</v>
      </c>
    </row>
    <row r="224" spans="1:5" x14ac:dyDescent="0.15">
      <c r="A224" s="1">
        <v>7</v>
      </c>
      <c r="B224" s="1">
        <f>B223*基础参数表!$C$2</f>
        <v>538.74978511855863</v>
      </c>
      <c r="C224" s="1">
        <f>SUM($B$2:B224)</f>
        <v>40645.923486707579</v>
      </c>
      <c r="D224" s="1">
        <f t="shared" si="7"/>
        <v>0.1497</v>
      </c>
      <c r="E224" s="1">
        <f t="shared" si="8"/>
        <v>11.2905</v>
      </c>
    </row>
    <row r="225" spans="1:5" x14ac:dyDescent="0.15">
      <c r="A225" s="1">
        <v>7</v>
      </c>
      <c r="B225" s="1">
        <f>B224*基础参数表!$C$2</f>
        <v>544.13728296974421</v>
      </c>
      <c r="C225" s="1">
        <f>SUM($B$2:B225)</f>
        <v>41190.060769677322</v>
      </c>
      <c r="D225" s="1">
        <f t="shared" si="7"/>
        <v>0.15110000000000001</v>
      </c>
      <c r="E225" s="1">
        <f t="shared" si="8"/>
        <v>11.441700000000001</v>
      </c>
    </row>
    <row r="226" spans="1:5" x14ac:dyDescent="0.15">
      <c r="A226" s="1">
        <v>7</v>
      </c>
      <c r="B226" s="1">
        <f>B225*基础参数表!$C$2</f>
        <v>549.57865579944166</v>
      </c>
      <c r="C226" s="1">
        <f>SUM($B$2:B226)</f>
        <v>41739.639425476766</v>
      </c>
      <c r="D226" s="1">
        <f t="shared" si="7"/>
        <v>0.1527</v>
      </c>
      <c r="E226" s="1">
        <f t="shared" si="8"/>
        <v>11.5943</v>
      </c>
    </row>
    <row r="227" spans="1:5" x14ac:dyDescent="0.15">
      <c r="A227" s="1">
        <v>7</v>
      </c>
      <c r="B227" s="1">
        <f>B226*基础参数表!$C$2</f>
        <v>555.07444235743606</v>
      </c>
      <c r="C227" s="1">
        <f>SUM($B$2:B227)</f>
        <v>42294.713867834202</v>
      </c>
      <c r="D227" s="1">
        <f t="shared" si="7"/>
        <v>0.1542</v>
      </c>
      <c r="E227" s="1">
        <f t="shared" si="8"/>
        <v>11.7485</v>
      </c>
    </row>
    <row r="228" spans="1:5" x14ac:dyDescent="0.15">
      <c r="A228" s="1">
        <v>7</v>
      </c>
      <c r="B228" s="1">
        <f>B227*基础参数表!$C$2</f>
        <v>560.62518678101037</v>
      </c>
      <c r="C228" s="1">
        <f>SUM($B$2:B228)</f>
        <v>42855.339054615215</v>
      </c>
      <c r="D228" s="1">
        <f t="shared" si="7"/>
        <v>0.15570000000000001</v>
      </c>
      <c r="E228" s="1">
        <f t="shared" si="8"/>
        <v>11.904299999999999</v>
      </c>
    </row>
    <row r="229" spans="1:5" x14ac:dyDescent="0.15">
      <c r="A229" s="1">
        <v>7</v>
      </c>
      <c r="B229" s="1">
        <f>B228*基础参数表!$C$2</f>
        <v>566.23143864882047</v>
      </c>
      <c r="C229" s="1">
        <f>SUM($B$2:B229)</f>
        <v>43421.570493264036</v>
      </c>
      <c r="D229" s="1">
        <f t="shared" si="7"/>
        <v>0.1573</v>
      </c>
      <c r="E229" s="1">
        <f t="shared" si="8"/>
        <v>12.061500000000001</v>
      </c>
    </row>
    <row r="230" spans="1:5" x14ac:dyDescent="0.15">
      <c r="A230" s="1">
        <v>7</v>
      </c>
      <c r="B230" s="1">
        <f>B229*基础参数表!$C$2</f>
        <v>571.89375303530869</v>
      </c>
      <c r="C230" s="1">
        <f>SUM($B$2:B230)</f>
        <v>43993.464246299343</v>
      </c>
      <c r="D230" s="1">
        <f t="shared" si="7"/>
        <v>0.15890000000000001</v>
      </c>
      <c r="E230" s="1">
        <f t="shared" si="8"/>
        <v>12.2204</v>
      </c>
    </row>
    <row r="231" spans="1:5" x14ac:dyDescent="0.15">
      <c r="A231" s="1">
        <v>7</v>
      </c>
      <c r="B231" s="1">
        <f>B230*基础参数表!$C$2</f>
        <v>577.61269056566175</v>
      </c>
      <c r="C231" s="1">
        <f>SUM($B$2:B231)</f>
        <v>44571.076936865007</v>
      </c>
      <c r="D231" s="1">
        <f t="shared" si="7"/>
        <v>0.16039999999999999</v>
      </c>
      <c r="E231" s="1">
        <f t="shared" si="8"/>
        <v>12.3809</v>
      </c>
    </row>
    <row r="232" spans="1:5" x14ac:dyDescent="0.15">
      <c r="A232" s="1">
        <v>7</v>
      </c>
      <c r="B232" s="1">
        <f>B231*基础参数表!$C$2</f>
        <v>583.38881747131836</v>
      </c>
      <c r="C232" s="1">
        <f>SUM($B$2:B232)</f>
        <v>45154.465754336328</v>
      </c>
      <c r="D232" s="1">
        <f t="shared" si="7"/>
        <v>0.16209999999999999</v>
      </c>
      <c r="E232" s="1">
        <f t="shared" si="8"/>
        <v>12.542899999999999</v>
      </c>
    </row>
    <row r="233" spans="1:5" x14ac:dyDescent="0.15">
      <c r="A233" s="1">
        <v>7</v>
      </c>
      <c r="B233" s="1">
        <f>B232*基础参数表!$C$2</f>
        <v>589.2227056460315</v>
      </c>
      <c r="C233" s="1">
        <f>SUM($B$2:B233)</f>
        <v>45743.688459982361</v>
      </c>
      <c r="D233" s="1">
        <f t="shared" si="7"/>
        <v>0.16370000000000001</v>
      </c>
      <c r="E233" s="1">
        <f t="shared" si="8"/>
        <v>12.7066</v>
      </c>
    </row>
    <row r="234" spans="1:5" x14ac:dyDescent="0.15">
      <c r="A234" s="1">
        <v>7</v>
      </c>
      <c r="B234" s="1">
        <f>B233*基础参数表!$C$2</f>
        <v>595.11493270249184</v>
      </c>
      <c r="C234" s="1">
        <f>SUM($B$2:B234)</f>
        <v>46338.803392684851</v>
      </c>
      <c r="D234" s="1">
        <f t="shared" si="7"/>
        <v>0.1653</v>
      </c>
      <c r="E234" s="1">
        <f t="shared" si="8"/>
        <v>12.8719</v>
      </c>
    </row>
    <row r="235" spans="1:5" x14ac:dyDescent="0.15">
      <c r="A235" s="1">
        <v>7</v>
      </c>
      <c r="B235" s="1">
        <f>B234*基础参数表!$C$2</f>
        <v>601.06608202951679</v>
      </c>
      <c r="C235" s="1">
        <f>SUM($B$2:B235)</f>
        <v>46939.869474714367</v>
      </c>
      <c r="D235" s="1">
        <f t="shared" si="7"/>
        <v>0.16700000000000001</v>
      </c>
      <c r="E235" s="1">
        <f t="shared" si="8"/>
        <v>13.0389</v>
      </c>
    </row>
    <row r="236" spans="1:5" x14ac:dyDescent="0.15">
      <c r="A236" s="1">
        <v>7</v>
      </c>
      <c r="B236" s="1">
        <f>B235*基础参数表!$C$2</f>
        <v>607.07674284981192</v>
      </c>
      <c r="C236" s="1">
        <f>SUM($B$2:B236)</f>
        <v>47546.946217564182</v>
      </c>
      <c r="D236" s="1">
        <f t="shared" si="7"/>
        <v>0.1686</v>
      </c>
      <c r="E236" s="1">
        <f t="shared" si="8"/>
        <v>13.2075</v>
      </c>
    </row>
    <row r="237" spans="1:5" x14ac:dyDescent="0.15">
      <c r="A237" s="1">
        <v>7</v>
      </c>
      <c r="B237" s="1">
        <f>B236*基础参数表!$C$2</f>
        <v>613.14751027831005</v>
      </c>
      <c r="C237" s="1">
        <f>SUM($B$2:B237)</f>
        <v>48160.09372784249</v>
      </c>
      <c r="D237" s="1">
        <f t="shared" si="7"/>
        <v>0.17030000000000001</v>
      </c>
      <c r="E237" s="1">
        <f t="shared" si="8"/>
        <v>13.377800000000001</v>
      </c>
    </row>
    <row r="238" spans="1:5" x14ac:dyDescent="0.15">
      <c r="A238" s="1">
        <v>7</v>
      </c>
      <c r="B238" s="1">
        <f>B237*基础参数表!$C$2</f>
        <v>619.27898538109321</v>
      </c>
      <c r="C238" s="1">
        <f>SUM($B$2:B238)</f>
        <v>48779.37271322358</v>
      </c>
      <c r="D238" s="1">
        <f t="shared" si="7"/>
        <v>0.17199999999999999</v>
      </c>
      <c r="E238" s="1">
        <f t="shared" si="8"/>
        <v>13.549799999999999</v>
      </c>
    </row>
    <row r="239" spans="1:5" x14ac:dyDescent="0.15">
      <c r="A239" s="1">
        <v>7</v>
      </c>
      <c r="B239" s="1">
        <f>B238*基础参数表!$C$2</f>
        <v>625.47177523490416</v>
      </c>
      <c r="C239" s="1">
        <f>SUM($B$2:B239)</f>
        <v>49404.844488458482</v>
      </c>
      <c r="D239" s="1">
        <f t="shared" si="7"/>
        <v>0.17369999999999999</v>
      </c>
      <c r="E239" s="1">
        <f t="shared" si="8"/>
        <v>13.723599999999999</v>
      </c>
    </row>
    <row r="240" spans="1:5" x14ac:dyDescent="0.15">
      <c r="A240" s="1">
        <v>7</v>
      </c>
      <c r="B240" s="1">
        <f>B239*基础参数表!$C$2</f>
        <v>631.72649298725321</v>
      </c>
      <c r="C240" s="1">
        <f>SUM($B$2:B240)</f>
        <v>50036.570981445737</v>
      </c>
      <c r="D240" s="1">
        <f t="shared" si="7"/>
        <v>0.17549999999999999</v>
      </c>
      <c r="E240" s="1">
        <f t="shared" si="8"/>
        <v>13.898999999999999</v>
      </c>
    </row>
    <row r="241" spans="1:5" x14ac:dyDescent="0.15">
      <c r="A241" s="1">
        <v>7</v>
      </c>
      <c r="B241" s="1">
        <f>B240*基础参数表!$C$2</f>
        <v>638.04375791712573</v>
      </c>
      <c r="C241" s="1">
        <f>SUM($B$2:B241)</f>
        <v>50674.614739362863</v>
      </c>
      <c r="D241" s="1">
        <f t="shared" si="7"/>
        <v>0.1772</v>
      </c>
      <c r="E241" s="1">
        <f t="shared" si="8"/>
        <v>14.0763</v>
      </c>
    </row>
    <row r="242" spans="1:5" x14ac:dyDescent="0.15">
      <c r="A242" s="1">
        <v>7</v>
      </c>
      <c r="B242" s="1">
        <f>B241*基础参数表!$C$2</f>
        <v>644.42419549629699</v>
      </c>
      <c r="C242" s="1">
        <f>SUM($B$2:B242)</f>
        <v>51319.038934859163</v>
      </c>
      <c r="D242" s="1">
        <f t="shared" si="7"/>
        <v>0.17899999999999999</v>
      </c>
      <c r="E242" s="1">
        <f t="shared" si="8"/>
        <v>14.2553</v>
      </c>
    </row>
    <row r="243" spans="1:5" x14ac:dyDescent="0.15">
      <c r="A243" s="1">
        <v>7</v>
      </c>
      <c r="B243" s="1">
        <f>B242*基础参数表!$C$2</f>
        <v>650.86843745125998</v>
      </c>
      <c r="C243" s="1">
        <f>SUM($B$2:B243)</f>
        <v>51969.907372310423</v>
      </c>
      <c r="D243" s="1">
        <f t="shared" si="7"/>
        <v>0.18079999999999999</v>
      </c>
      <c r="E243" s="1">
        <f t="shared" si="8"/>
        <v>14.4361</v>
      </c>
    </row>
    <row r="244" spans="1:5" x14ac:dyDescent="0.15">
      <c r="A244" s="1">
        <v>7</v>
      </c>
      <c r="B244" s="1">
        <f>B243*基础参数表!$C$2</f>
        <v>657.37712182577263</v>
      </c>
      <c r="C244" s="1">
        <f>SUM($B$2:B244)</f>
        <v>52627.284494136198</v>
      </c>
      <c r="D244" s="1">
        <f t="shared" si="7"/>
        <v>0.18260000000000001</v>
      </c>
      <c r="E244" s="1">
        <f t="shared" si="8"/>
        <v>14.6187</v>
      </c>
    </row>
    <row r="245" spans="1:5" x14ac:dyDescent="0.15">
      <c r="A245" s="1">
        <v>7</v>
      </c>
      <c r="B245" s="1">
        <f>B244*基础参数表!$C$2</f>
        <v>663.95089304403041</v>
      </c>
      <c r="C245" s="1">
        <f>SUM($B$2:B245)</f>
        <v>53291.235387180226</v>
      </c>
      <c r="D245" s="1">
        <f t="shared" si="7"/>
        <v>0.18440000000000001</v>
      </c>
      <c r="E245" s="1">
        <f t="shared" si="8"/>
        <v>14.803100000000001</v>
      </c>
    </row>
    <row r="246" spans="1:5" x14ac:dyDescent="0.15">
      <c r="A246" s="1">
        <v>7</v>
      </c>
      <c r="B246" s="1">
        <f>B245*基础参数表!$C$2</f>
        <v>670.59040197447075</v>
      </c>
      <c r="C246" s="1">
        <f>SUM($B$2:B246)</f>
        <v>53961.825789154696</v>
      </c>
      <c r="D246" s="1">
        <f t="shared" si="7"/>
        <v>0.18629999999999999</v>
      </c>
      <c r="E246" s="1">
        <f t="shared" si="8"/>
        <v>14.9894</v>
      </c>
    </row>
    <row r="247" spans="1:5" x14ac:dyDescent="0.15">
      <c r="A247" s="1">
        <v>7</v>
      </c>
      <c r="B247" s="1">
        <f>B246*基础参数表!$C$2</f>
        <v>677.29630599421546</v>
      </c>
      <c r="C247" s="1">
        <f>SUM($B$2:B247)</f>
        <v>54639.122095148909</v>
      </c>
      <c r="D247" s="1">
        <f t="shared" si="7"/>
        <v>0.18809999999999999</v>
      </c>
      <c r="E247" s="1">
        <f t="shared" si="8"/>
        <v>15.1775</v>
      </c>
    </row>
    <row r="248" spans="1:5" x14ac:dyDescent="0.15">
      <c r="A248" s="1">
        <v>7</v>
      </c>
      <c r="B248" s="1">
        <f>B247*基础参数表!$C$2</f>
        <v>684.06926905415764</v>
      </c>
      <c r="C248" s="1">
        <f>SUM($B$2:B248)</f>
        <v>55323.191364203063</v>
      </c>
      <c r="D248" s="1">
        <f t="shared" si="7"/>
        <v>0.19</v>
      </c>
      <c r="E248" s="1">
        <f t="shared" si="8"/>
        <v>15.367599999999999</v>
      </c>
    </row>
    <row r="249" spans="1:5" x14ac:dyDescent="0.15">
      <c r="A249" s="1">
        <v>7</v>
      </c>
      <c r="B249" s="1">
        <f>B248*基础参数表!$C$2</f>
        <v>690.90996174469922</v>
      </c>
      <c r="C249" s="1">
        <f>SUM($B$2:B249)</f>
        <v>56014.101325947762</v>
      </c>
      <c r="D249" s="1">
        <f t="shared" si="7"/>
        <v>0.19189999999999999</v>
      </c>
      <c r="E249" s="1">
        <f t="shared" si="8"/>
        <v>15.5595</v>
      </c>
    </row>
    <row r="250" spans="1:5" x14ac:dyDescent="0.15">
      <c r="A250" s="1">
        <v>7</v>
      </c>
      <c r="B250" s="1">
        <f>B249*基础参数表!$C$2</f>
        <v>697.81906136214627</v>
      </c>
      <c r="C250" s="1">
        <f>SUM($B$2:B250)</f>
        <v>56711.92038730991</v>
      </c>
      <c r="D250" s="1">
        <f t="shared" si="7"/>
        <v>0.1938</v>
      </c>
      <c r="E250" s="1">
        <f t="shared" si="8"/>
        <v>15.753299999999999</v>
      </c>
    </row>
    <row r="251" spans="1:5" x14ac:dyDescent="0.15">
      <c r="A251" s="1">
        <v>7</v>
      </c>
      <c r="B251" s="1">
        <f>B250*基础参数表!$C$2</f>
        <v>704.79725197576772</v>
      </c>
      <c r="C251" s="1">
        <f>SUM($B$2:B251)</f>
        <v>57416.717639285678</v>
      </c>
      <c r="D251" s="1">
        <f t="shared" si="7"/>
        <v>0.1958</v>
      </c>
      <c r="E251" s="1">
        <f t="shared" si="8"/>
        <v>15.9491</v>
      </c>
    </row>
    <row r="252" spans="1:5" x14ac:dyDescent="0.15">
      <c r="A252" s="1">
        <v>7</v>
      </c>
      <c r="B252" s="1">
        <f>B251*基础参数表!$C$2</f>
        <v>711.84522449552537</v>
      </c>
      <c r="C252" s="1">
        <f>SUM($B$2:B252)</f>
        <v>58128.562863781204</v>
      </c>
      <c r="D252" s="1">
        <f t="shared" si="7"/>
        <v>0.19769999999999999</v>
      </c>
      <c r="E252" s="1">
        <f t="shared" si="8"/>
        <v>16.146799999999999</v>
      </c>
    </row>
    <row r="253" spans="1:5" x14ac:dyDescent="0.15">
      <c r="A253" s="1">
        <v>7</v>
      </c>
      <c r="B253" s="1">
        <f>B252*基础参数表!$C$2</f>
        <v>718.96367674048065</v>
      </c>
      <c r="C253" s="1">
        <f>SUM($B$2:B253)</f>
        <v>58847.526540521685</v>
      </c>
      <c r="D253" s="1">
        <f t="shared" si="7"/>
        <v>0.19969999999999999</v>
      </c>
      <c r="E253" s="1">
        <f t="shared" si="8"/>
        <v>16.346499999999999</v>
      </c>
    </row>
    <row r="254" spans="1:5" x14ac:dyDescent="0.15">
      <c r="A254" s="1">
        <v>7</v>
      </c>
      <c r="B254" s="1">
        <f>B253*基础参数表!$C$2</f>
        <v>726.15331350788551</v>
      </c>
      <c r="C254" s="1">
        <f>SUM($B$2:B254)</f>
        <v>59573.679854029571</v>
      </c>
      <c r="D254" s="1">
        <f t="shared" si="7"/>
        <v>0.20169999999999999</v>
      </c>
      <c r="E254" s="1">
        <f t="shared" si="8"/>
        <v>16.548200000000001</v>
      </c>
    </row>
    <row r="255" spans="1:5" x14ac:dyDescent="0.15">
      <c r="A255" s="1">
        <v>7</v>
      </c>
      <c r="B255" s="1">
        <f>B254*基础参数表!$C$2</f>
        <v>733.41484664296433</v>
      </c>
      <c r="C255" s="1">
        <f>SUM($B$2:B255)</f>
        <v>60307.094700672533</v>
      </c>
      <c r="D255" s="1">
        <f t="shared" si="7"/>
        <v>0.20369999999999999</v>
      </c>
      <c r="E255" s="1">
        <f t="shared" si="8"/>
        <v>16.751999999999999</v>
      </c>
    </row>
    <row r="256" spans="1:5" x14ac:dyDescent="0.15">
      <c r="A256" s="1">
        <v>7</v>
      </c>
      <c r="B256" s="1">
        <f>B255*基础参数表!$C$2</f>
        <v>740.74899510939395</v>
      </c>
      <c r="C256" s="1">
        <f>SUM($B$2:B256)</f>
        <v>61047.843695781929</v>
      </c>
      <c r="D256" s="1">
        <f t="shared" si="7"/>
        <v>0.20580000000000001</v>
      </c>
      <c r="E256" s="1">
        <f t="shared" si="8"/>
        <v>16.957699999999999</v>
      </c>
    </row>
    <row r="257" spans="1:5" x14ac:dyDescent="0.15">
      <c r="A257" s="1">
        <v>7</v>
      </c>
      <c r="B257" s="1">
        <f>B256*基础参数表!$C$2</f>
        <v>748.15648506048785</v>
      </c>
      <c r="C257" s="1">
        <f>SUM($B$2:B257)</f>
        <v>61796.000180842413</v>
      </c>
      <c r="D257" s="1">
        <f t="shared" si="7"/>
        <v>0.20780000000000001</v>
      </c>
      <c r="E257" s="1">
        <f t="shared" si="8"/>
        <v>17.165600000000001</v>
      </c>
    </row>
    <row r="258" spans="1:5" x14ac:dyDescent="0.15">
      <c r="A258" s="1">
        <v>7</v>
      </c>
      <c r="B258" s="1">
        <f>B257*基础参数表!$C$2</f>
        <v>755.63804991109271</v>
      </c>
      <c r="C258" s="1">
        <f>SUM($B$2:B258)</f>
        <v>62551.638230753502</v>
      </c>
      <c r="D258" s="1">
        <f t="shared" si="7"/>
        <v>0.2099</v>
      </c>
      <c r="E258" s="1">
        <f t="shared" si="8"/>
        <v>17.375499999999999</v>
      </c>
    </row>
    <row r="259" spans="1:5" x14ac:dyDescent="0.15">
      <c r="A259" s="1">
        <v>7</v>
      </c>
      <c r="B259" s="1">
        <f>B258*基础参数表!$C$2</f>
        <v>763.19443041020361</v>
      </c>
      <c r="C259" s="1">
        <f>SUM($B$2:B259)</f>
        <v>63314.832661163709</v>
      </c>
      <c r="D259" s="1">
        <f t="shared" ref="D259:D321" si="9">ROUND(B259/3600,4)</f>
        <v>0.21199999999999999</v>
      </c>
      <c r="E259" s="1">
        <f t="shared" ref="E259:E321" si="10">ROUND(C259/3600,4)</f>
        <v>17.587499999999999</v>
      </c>
    </row>
    <row r="260" spans="1:5" x14ac:dyDescent="0.15">
      <c r="A260" s="1">
        <v>7</v>
      </c>
      <c r="B260" s="1">
        <f>B259*基础参数表!$C$2</f>
        <v>770.82637471430564</v>
      </c>
      <c r="C260" s="1">
        <f>SUM($B$2:B260)</f>
        <v>64085.659035878016</v>
      </c>
      <c r="D260" s="1">
        <f t="shared" si="9"/>
        <v>0.21410000000000001</v>
      </c>
      <c r="E260" s="1">
        <f t="shared" si="10"/>
        <v>17.801600000000001</v>
      </c>
    </row>
    <row r="261" spans="1:5" x14ac:dyDescent="0.15">
      <c r="A261" s="1">
        <v>7</v>
      </c>
      <c r="B261" s="1">
        <f>B260*基础参数表!$C$2</f>
        <v>778.53463846144871</v>
      </c>
      <c r="C261" s="1">
        <f>SUM($B$2:B261)</f>
        <v>64864.193674339462</v>
      </c>
      <c r="D261" s="1">
        <f t="shared" si="9"/>
        <v>0.21629999999999999</v>
      </c>
      <c r="E261" s="1">
        <f t="shared" si="10"/>
        <v>18.017800000000001</v>
      </c>
    </row>
    <row r="262" spans="1:5" x14ac:dyDescent="0.15">
      <c r="A262" s="1">
        <v>9</v>
      </c>
      <c r="B262" s="1">
        <f>B261*基础参数表!$C$2</f>
        <v>786.31998484606322</v>
      </c>
      <c r="C262" s="1">
        <f>SUM($B$2:B262)</f>
        <v>65650.513659185526</v>
      </c>
      <c r="D262" s="1">
        <f t="shared" si="9"/>
        <v>0.21840000000000001</v>
      </c>
      <c r="E262" s="1">
        <f t="shared" si="10"/>
        <v>18.2363</v>
      </c>
    </row>
    <row r="263" spans="1:5" x14ac:dyDescent="0.15">
      <c r="A263" s="1">
        <v>9</v>
      </c>
      <c r="B263" s="1">
        <f>B262*基础参数表!$C$2</f>
        <v>794.1831846945239</v>
      </c>
      <c r="C263" s="1">
        <f>SUM($B$2:B263)</f>
        <v>66444.696843880054</v>
      </c>
      <c r="D263" s="1">
        <f t="shared" si="9"/>
        <v>0.22059999999999999</v>
      </c>
      <c r="E263" s="1">
        <f t="shared" si="10"/>
        <v>18.456900000000001</v>
      </c>
    </row>
    <row r="264" spans="1:5" x14ac:dyDescent="0.15">
      <c r="A264" s="1">
        <v>9</v>
      </c>
      <c r="B264" s="1">
        <f>B263*基础参数表!$C$2</f>
        <v>802.12501654146911</v>
      </c>
      <c r="C264" s="1">
        <f>SUM($B$2:B264)</f>
        <v>67246.821860421522</v>
      </c>
      <c r="D264" s="1">
        <f t="shared" si="9"/>
        <v>0.2228</v>
      </c>
      <c r="E264" s="1">
        <f t="shared" si="10"/>
        <v>18.6797</v>
      </c>
    </row>
    <row r="265" spans="1:5" x14ac:dyDescent="0.15">
      <c r="A265" s="1">
        <v>9</v>
      </c>
      <c r="B265" s="1">
        <f>B264*基础参数表!$C$2</f>
        <v>810.14626670688381</v>
      </c>
      <c r="C265" s="1">
        <f>SUM($B$2:B265)</f>
        <v>68056.968127128406</v>
      </c>
      <c r="D265" s="1">
        <f t="shared" si="9"/>
        <v>0.22500000000000001</v>
      </c>
      <c r="E265" s="1">
        <f t="shared" si="10"/>
        <v>18.904699999999998</v>
      </c>
    </row>
    <row r="266" spans="1:5" x14ac:dyDescent="0.15">
      <c r="A266" s="1">
        <v>9</v>
      </c>
      <c r="B266" s="1">
        <f>B265*基础参数表!$C$2</f>
        <v>818.24772937395267</v>
      </c>
      <c r="C266" s="1">
        <f>SUM($B$2:B266)</f>
        <v>68875.215856502356</v>
      </c>
      <c r="D266" s="1">
        <f t="shared" si="9"/>
        <v>0.2273</v>
      </c>
      <c r="E266" s="1">
        <f t="shared" si="10"/>
        <v>19.132000000000001</v>
      </c>
    </row>
    <row r="267" spans="1:5" x14ac:dyDescent="0.15">
      <c r="A267" s="1">
        <v>9</v>
      </c>
      <c r="B267" s="1">
        <f>B266*基础参数表!$C$2</f>
        <v>826.43020666769223</v>
      </c>
      <c r="C267" s="1">
        <f>SUM($B$2:B267)</f>
        <v>69701.646063170047</v>
      </c>
      <c r="D267" s="1">
        <f t="shared" si="9"/>
        <v>0.2296</v>
      </c>
      <c r="E267" s="1">
        <f t="shared" si="10"/>
        <v>19.361599999999999</v>
      </c>
    </row>
    <row r="268" spans="1:5" x14ac:dyDescent="0.15">
      <c r="A268" s="1">
        <v>9</v>
      </c>
      <c r="B268" s="1">
        <f>B267*基础参数表!$C$2</f>
        <v>834.69450873436915</v>
      </c>
      <c r="C268" s="1">
        <f>SUM($B$2:B268)</f>
        <v>70536.340571904409</v>
      </c>
      <c r="D268" s="1">
        <f t="shared" si="9"/>
        <v>0.2319</v>
      </c>
      <c r="E268" s="1">
        <f t="shared" si="10"/>
        <v>19.593399999999999</v>
      </c>
    </row>
    <row r="269" spans="1:5" x14ac:dyDescent="0.15">
      <c r="A269" s="1">
        <v>9</v>
      </c>
      <c r="B269" s="1">
        <f>B268*基础参数表!$C$2</f>
        <v>843.04145382171282</v>
      </c>
      <c r="C269" s="1">
        <f>SUM($B$2:B269)</f>
        <v>71379.382025726125</v>
      </c>
      <c r="D269" s="1">
        <f t="shared" si="9"/>
        <v>0.23419999999999999</v>
      </c>
      <c r="E269" s="1">
        <f t="shared" si="10"/>
        <v>19.8276</v>
      </c>
    </row>
    <row r="270" spans="1:5" x14ac:dyDescent="0.15">
      <c r="A270" s="1">
        <v>9</v>
      </c>
      <c r="B270" s="1">
        <f>B269*基础参数表!$C$2</f>
        <v>851.47186835993</v>
      </c>
      <c r="C270" s="1">
        <f>SUM($B$2:B270)</f>
        <v>72230.85389408606</v>
      </c>
      <c r="D270" s="1">
        <f t="shared" si="9"/>
        <v>0.23649999999999999</v>
      </c>
      <c r="E270" s="1">
        <f t="shared" si="10"/>
        <v>20.0641</v>
      </c>
    </row>
    <row r="271" spans="1:5" x14ac:dyDescent="0.15">
      <c r="A271" s="1">
        <v>9</v>
      </c>
      <c r="B271" s="1">
        <f>B270*基础参数表!$C$2</f>
        <v>859.98658704352931</v>
      </c>
      <c r="C271" s="1">
        <f>SUM($B$2:B271)</f>
        <v>73090.840481129591</v>
      </c>
      <c r="D271" s="1">
        <f t="shared" si="9"/>
        <v>0.2389</v>
      </c>
      <c r="E271" s="1">
        <f t="shared" si="10"/>
        <v>20.303000000000001</v>
      </c>
    </row>
    <row r="272" spans="1:5" x14ac:dyDescent="0.15">
      <c r="A272" s="1">
        <v>9</v>
      </c>
      <c r="B272" s="1">
        <f>B271*基础参数表!$C$2</f>
        <v>868.58645291396465</v>
      </c>
      <c r="C272" s="1">
        <f>SUM($B$2:B272)</f>
        <v>73959.426934043557</v>
      </c>
      <c r="D272" s="1">
        <f t="shared" si="9"/>
        <v>0.24129999999999999</v>
      </c>
      <c r="E272" s="1">
        <f t="shared" si="10"/>
        <v>20.5443</v>
      </c>
    </row>
    <row r="273" spans="1:5" x14ac:dyDescent="0.15">
      <c r="A273" s="1">
        <v>9</v>
      </c>
      <c r="B273" s="1">
        <f>B272*基础参数表!$C$2</f>
        <v>877.27231744310427</v>
      </c>
      <c r="C273" s="1">
        <f>SUM($B$2:B273)</f>
        <v>74836.699251486658</v>
      </c>
      <c r="D273" s="1">
        <f t="shared" si="9"/>
        <v>0.2437</v>
      </c>
      <c r="E273" s="1">
        <f t="shared" si="10"/>
        <v>20.788</v>
      </c>
    </row>
    <row r="274" spans="1:5" x14ac:dyDescent="0.15">
      <c r="A274" s="1">
        <v>9</v>
      </c>
      <c r="B274" s="1">
        <f>B273*基础参数表!$C$2</f>
        <v>886.04504061753528</v>
      </c>
      <c r="C274" s="1">
        <f>SUM($B$2:B274)</f>
        <v>75722.744292104195</v>
      </c>
      <c r="D274" s="1">
        <f t="shared" si="9"/>
        <v>0.24610000000000001</v>
      </c>
      <c r="E274" s="1">
        <f t="shared" si="10"/>
        <v>21.034099999999999</v>
      </c>
    </row>
    <row r="275" spans="1:5" x14ac:dyDescent="0.15">
      <c r="A275" s="1">
        <v>9</v>
      </c>
      <c r="B275" s="1">
        <f>B274*基础参数表!$C$2</f>
        <v>894.90549102371062</v>
      </c>
      <c r="C275" s="1">
        <f>SUM($B$2:B275)</f>
        <v>76617.649783127912</v>
      </c>
      <c r="D275" s="1">
        <f t="shared" si="9"/>
        <v>0.24859999999999999</v>
      </c>
      <c r="E275" s="1">
        <f t="shared" si="10"/>
        <v>21.282699999999998</v>
      </c>
    </row>
    <row r="276" spans="1:5" x14ac:dyDescent="0.15">
      <c r="A276" s="1">
        <v>9</v>
      </c>
      <c r="B276" s="1">
        <f>B275*基础参数表!$C$2</f>
        <v>903.85454593394775</v>
      </c>
      <c r="C276" s="1">
        <f>SUM($B$2:B276)</f>
        <v>77521.504329061863</v>
      </c>
      <c r="D276" s="1">
        <f t="shared" si="9"/>
        <v>0.25109999999999999</v>
      </c>
      <c r="E276" s="1">
        <f t="shared" si="10"/>
        <v>21.533799999999999</v>
      </c>
    </row>
    <row r="277" spans="1:5" x14ac:dyDescent="0.15">
      <c r="A277" s="1">
        <v>9</v>
      </c>
      <c r="B277" s="1">
        <f>B276*基础参数表!$C$2</f>
        <v>912.89309139328725</v>
      </c>
      <c r="C277" s="1">
        <f>SUM($B$2:B277)</f>
        <v>78434.397420455149</v>
      </c>
      <c r="D277" s="1">
        <f t="shared" si="9"/>
        <v>0.25359999999999999</v>
      </c>
      <c r="E277" s="1">
        <f t="shared" si="10"/>
        <v>21.787299999999998</v>
      </c>
    </row>
    <row r="278" spans="1:5" x14ac:dyDescent="0.15">
      <c r="A278" s="1">
        <v>9</v>
      </c>
      <c r="B278" s="1">
        <f>B277*基础参数表!$C$2</f>
        <v>922.02202230722014</v>
      </c>
      <c r="C278" s="1">
        <f>SUM($B$2:B278)</f>
        <v>79356.419442762373</v>
      </c>
      <c r="D278" s="1">
        <f t="shared" si="9"/>
        <v>0.25609999999999999</v>
      </c>
      <c r="E278" s="1">
        <f t="shared" si="10"/>
        <v>22.043399999999998</v>
      </c>
    </row>
    <row r="279" spans="1:5" x14ac:dyDescent="0.15">
      <c r="A279" s="1">
        <v>9</v>
      </c>
      <c r="B279" s="1">
        <f>B278*基础参数表!$C$2</f>
        <v>931.2422425302924</v>
      </c>
      <c r="C279" s="1">
        <f>SUM($B$2:B279)</f>
        <v>80287.661685292667</v>
      </c>
      <c r="D279" s="1">
        <f t="shared" si="9"/>
        <v>0.25869999999999999</v>
      </c>
      <c r="E279" s="1">
        <f t="shared" si="10"/>
        <v>22.302099999999999</v>
      </c>
    </row>
    <row r="280" spans="1:5" x14ac:dyDescent="0.15">
      <c r="A280" s="1">
        <v>9</v>
      </c>
      <c r="B280" s="1">
        <f>B279*基础参数表!$C$2</f>
        <v>940.55466495559529</v>
      </c>
      <c r="C280" s="1">
        <f>SUM($B$2:B280)</f>
        <v>81228.216350248258</v>
      </c>
      <c r="D280" s="1">
        <f t="shared" si="9"/>
        <v>0.26129999999999998</v>
      </c>
      <c r="E280" s="1">
        <f t="shared" si="10"/>
        <v>22.563400000000001</v>
      </c>
    </row>
    <row r="281" spans="1:5" x14ac:dyDescent="0.15">
      <c r="A281" s="1">
        <v>9</v>
      </c>
      <c r="B281" s="1">
        <f>B280*基础参数表!$C$2</f>
        <v>949.96021160515124</v>
      </c>
      <c r="C281" s="1">
        <f>SUM($B$2:B281)</f>
        <v>82178.176561853412</v>
      </c>
      <c r="D281" s="1">
        <f t="shared" si="9"/>
        <v>0.26390000000000002</v>
      </c>
      <c r="E281" s="1">
        <f t="shared" si="10"/>
        <v>22.827300000000001</v>
      </c>
    </row>
    <row r="282" spans="1:5" x14ac:dyDescent="0.15">
      <c r="A282" s="1">
        <v>9</v>
      </c>
      <c r="B282" s="1">
        <f>B281*基础参数表!$C$2</f>
        <v>959.45981372120275</v>
      </c>
      <c r="C282" s="1">
        <f>SUM($B$2:B282)</f>
        <v>83137.636375574613</v>
      </c>
      <c r="D282" s="1">
        <f t="shared" si="9"/>
        <v>0.26650000000000001</v>
      </c>
      <c r="E282" s="1">
        <f t="shared" si="10"/>
        <v>23.093800000000002</v>
      </c>
    </row>
    <row r="283" spans="1:5" x14ac:dyDescent="0.15">
      <c r="A283" s="1">
        <v>9</v>
      </c>
      <c r="B283" s="1">
        <f>B282*基础参数表!$C$2</f>
        <v>969.05441185841482</v>
      </c>
      <c r="C283" s="1">
        <f>SUM($B$2:B283)</f>
        <v>84106.690787433035</v>
      </c>
      <c r="D283" s="1">
        <f t="shared" si="9"/>
        <v>0.26919999999999999</v>
      </c>
      <c r="E283" s="1">
        <f t="shared" si="10"/>
        <v>23.363</v>
      </c>
    </row>
    <row r="284" spans="1:5" x14ac:dyDescent="0.15">
      <c r="A284" s="1">
        <v>9</v>
      </c>
      <c r="B284" s="1">
        <f>B283*基础参数表!$C$2</f>
        <v>978.74495597699899</v>
      </c>
      <c r="C284" s="1">
        <f>SUM($B$2:B284)</f>
        <v>85085.435743410038</v>
      </c>
      <c r="D284" s="1">
        <f t="shared" si="9"/>
        <v>0.27189999999999998</v>
      </c>
      <c r="E284" s="1">
        <f t="shared" si="10"/>
        <v>23.634799999999998</v>
      </c>
    </row>
    <row r="285" spans="1:5" x14ac:dyDescent="0.15">
      <c r="A285" s="1">
        <v>9</v>
      </c>
      <c r="B285" s="1">
        <f>B284*基础参数表!$C$2</f>
        <v>988.53240553676903</v>
      </c>
      <c r="C285" s="1">
        <f>SUM($B$2:B285)</f>
        <v>86073.968148946806</v>
      </c>
      <c r="D285" s="1">
        <f t="shared" si="9"/>
        <v>0.27460000000000001</v>
      </c>
      <c r="E285" s="1">
        <f t="shared" si="10"/>
        <v>23.909400000000002</v>
      </c>
    </row>
    <row r="286" spans="1:5" x14ac:dyDescent="0.15">
      <c r="A286" s="1">
        <v>9</v>
      </c>
      <c r="B286" s="1">
        <f>B285*基础参数表!$C$2</f>
        <v>998.41772959213677</v>
      </c>
      <c r="C286" s="1">
        <f>SUM($B$2:B286)</f>
        <v>87072.385878538946</v>
      </c>
      <c r="D286" s="1">
        <f t="shared" si="9"/>
        <v>0.27729999999999999</v>
      </c>
      <c r="E286" s="1">
        <f t="shared" si="10"/>
        <v>24.186800000000002</v>
      </c>
    </row>
    <row r="287" spans="1:5" x14ac:dyDescent="0.15">
      <c r="A287" s="1">
        <v>9</v>
      </c>
      <c r="B287" s="1">
        <f>B286*基础参数表!$C$2</f>
        <v>1008.4019068880582</v>
      </c>
      <c r="C287" s="1">
        <f>SUM($B$2:B287)</f>
        <v>88080.787785427005</v>
      </c>
      <c r="D287" s="1">
        <f t="shared" si="9"/>
        <v>0.28010000000000002</v>
      </c>
      <c r="E287" s="1">
        <f t="shared" si="10"/>
        <v>24.466899999999999</v>
      </c>
    </row>
    <row r="288" spans="1:5" x14ac:dyDescent="0.15">
      <c r="A288" s="1">
        <v>9</v>
      </c>
      <c r="B288" s="1">
        <f>B287*基础参数表!$C$2</f>
        <v>1018.4859259569388</v>
      </c>
      <c r="C288" s="1">
        <f>SUM($B$2:B288)</f>
        <v>89099.273711383939</v>
      </c>
      <c r="D288" s="1">
        <f t="shared" si="9"/>
        <v>0.28289999999999998</v>
      </c>
      <c r="E288" s="1">
        <f t="shared" si="10"/>
        <v>24.7498</v>
      </c>
    </row>
    <row r="289" spans="1:5" x14ac:dyDescent="0.15">
      <c r="A289" s="1">
        <v>9</v>
      </c>
      <c r="B289" s="1">
        <f>B288*基础参数表!$C$2</f>
        <v>1028.6707852165082</v>
      </c>
      <c r="C289" s="1">
        <f>SUM($B$2:B289)</f>
        <v>90127.944496600452</v>
      </c>
      <c r="D289" s="1">
        <f t="shared" si="9"/>
        <v>0.28570000000000001</v>
      </c>
      <c r="E289" s="1">
        <f t="shared" si="10"/>
        <v>25.035499999999999</v>
      </c>
    </row>
    <row r="290" spans="1:5" x14ac:dyDescent="0.15">
      <c r="A290" s="1">
        <v>9</v>
      </c>
      <c r="B290" s="1">
        <f>B289*基础参数表!$C$2</f>
        <v>1038.9574930686733</v>
      </c>
      <c r="C290" s="1">
        <f>SUM($B$2:B290)</f>
        <v>91166.901989669132</v>
      </c>
      <c r="D290" s="1">
        <f t="shared" si="9"/>
        <v>0.28860000000000002</v>
      </c>
      <c r="E290" s="1">
        <f t="shared" si="10"/>
        <v>25.324100000000001</v>
      </c>
    </row>
    <row r="291" spans="1:5" x14ac:dyDescent="0.15">
      <c r="A291" s="1">
        <v>9</v>
      </c>
      <c r="B291" s="1">
        <f>B290*基础参数表!$C$2</f>
        <v>1049.34706799936</v>
      </c>
      <c r="C291" s="1">
        <f>SUM($B$2:B291)</f>
        <v>92216.249057668494</v>
      </c>
      <c r="D291" s="1">
        <f t="shared" si="9"/>
        <v>0.29149999999999998</v>
      </c>
      <c r="E291" s="1">
        <f t="shared" si="10"/>
        <v>25.615600000000001</v>
      </c>
    </row>
    <row r="292" spans="1:5" x14ac:dyDescent="0.15">
      <c r="A292" s="1">
        <v>9</v>
      </c>
      <c r="B292" s="1">
        <f>B291*基础参数表!$C$2</f>
        <v>1059.8405386793536</v>
      </c>
      <c r="C292" s="1">
        <f>SUM($B$2:B292)</f>
        <v>93276.089596347854</v>
      </c>
      <c r="D292" s="1">
        <f t="shared" si="9"/>
        <v>0.2944</v>
      </c>
      <c r="E292" s="1">
        <f t="shared" si="10"/>
        <v>25.91</v>
      </c>
    </row>
    <row r="293" spans="1:5" x14ac:dyDescent="0.15">
      <c r="A293" s="1">
        <v>9</v>
      </c>
      <c r="B293" s="1">
        <f>B292*基础参数表!$C$2</f>
        <v>1070.4389440661471</v>
      </c>
      <c r="C293" s="1">
        <f>SUM($B$2:B293)</f>
        <v>94346.528540414001</v>
      </c>
      <c r="D293" s="1">
        <f t="shared" si="9"/>
        <v>0.29730000000000001</v>
      </c>
      <c r="E293" s="1">
        <f t="shared" si="10"/>
        <v>26.2074</v>
      </c>
    </row>
    <row r="294" spans="1:5" x14ac:dyDescent="0.15">
      <c r="A294" s="1">
        <v>9</v>
      </c>
      <c r="B294" s="1">
        <f>B293*基础参数表!$C$2</f>
        <v>1081.1433335068086</v>
      </c>
      <c r="C294" s="1">
        <f>SUM($B$2:B294)</f>
        <v>95427.671873920815</v>
      </c>
      <c r="D294" s="1">
        <f t="shared" si="9"/>
        <v>0.30030000000000001</v>
      </c>
      <c r="E294" s="1">
        <f t="shared" si="10"/>
        <v>26.5077</v>
      </c>
    </row>
    <row r="295" spans="1:5" x14ac:dyDescent="0.15">
      <c r="A295" s="1">
        <v>9</v>
      </c>
      <c r="B295" s="1">
        <f>B294*基础参数表!$C$2</f>
        <v>1091.9547668418768</v>
      </c>
      <c r="C295" s="1">
        <f>SUM($B$2:B295)</f>
        <v>96519.626640762697</v>
      </c>
      <c r="D295" s="1">
        <f t="shared" si="9"/>
        <v>0.30330000000000001</v>
      </c>
      <c r="E295" s="1">
        <f t="shared" si="10"/>
        <v>26.811</v>
      </c>
    </row>
    <row r="296" spans="1:5" x14ac:dyDescent="0.15">
      <c r="A296" s="1">
        <v>9</v>
      </c>
      <c r="B296" s="1">
        <f>B295*基础参数表!$C$2</f>
        <v>1102.8743145102956</v>
      </c>
      <c r="C296" s="1">
        <f>SUM($B$2:B296)</f>
        <v>97622.50095527299</v>
      </c>
      <c r="D296" s="1">
        <f t="shared" si="9"/>
        <v>0.30640000000000001</v>
      </c>
      <c r="E296" s="1">
        <f t="shared" si="10"/>
        <v>27.1174</v>
      </c>
    </row>
    <row r="297" spans="1:5" x14ac:dyDescent="0.15">
      <c r="A297" s="1">
        <v>9</v>
      </c>
      <c r="B297" s="1">
        <f>B296*基础参数表!$C$2</f>
        <v>1113.9030576553985</v>
      </c>
      <c r="C297" s="1">
        <f>SUM($B$2:B297)</f>
        <v>98736.404012928382</v>
      </c>
      <c r="D297" s="1">
        <f t="shared" si="9"/>
        <v>0.30940000000000001</v>
      </c>
      <c r="E297" s="1">
        <f t="shared" si="10"/>
        <v>27.4268</v>
      </c>
    </row>
    <row r="298" spans="1:5" x14ac:dyDescent="0.15">
      <c r="A298" s="1">
        <v>9</v>
      </c>
      <c r="B298" s="1">
        <f>B297*基础参数表!$C$2</f>
        <v>1125.0420882319524</v>
      </c>
      <c r="C298" s="1">
        <f>SUM($B$2:B298)</f>
        <v>99861.446101160342</v>
      </c>
      <c r="D298" s="1">
        <f t="shared" si="9"/>
        <v>0.3125</v>
      </c>
      <c r="E298" s="1">
        <f t="shared" si="10"/>
        <v>27.7393</v>
      </c>
    </row>
    <row r="299" spans="1:5" x14ac:dyDescent="0.15">
      <c r="A299" s="1">
        <v>9</v>
      </c>
      <c r="B299" s="1">
        <f>B298*基础参数表!$C$2</f>
        <v>1136.292509114272</v>
      </c>
      <c r="C299" s="1">
        <f>SUM($B$2:B299)</f>
        <v>100997.73861027461</v>
      </c>
      <c r="D299" s="1">
        <f t="shared" si="9"/>
        <v>0.31559999999999999</v>
      </c>
      <c r="E299" s="1">
        <f t="shared" si="10"/>
        <v>28.0549</v>
      </c>
    </row>
    <row r="300" spans="1:5" x14ac:dyDescent="0.15">
      <c r="A300" s="1">
        <v>9</v>
      </c>
      <c r="B300" s="1">
        <f>B299*基础参数表!$C$2</f>
        <v>1147.6554342054146</v>
      </c>
      <c r="C300" s="1">
        <f>SUM($B$2:B300)</f>
        <v>102145.39404448002</v>
      </c>
      <c r="D300" s="1">
        <f t="shared" si="9"/>
        <v>0.31879999999999997</v>
      </c>
      <c r="E300" s="1">
        <f t="shared" si="10"/>
        <v>28.373699999999999</v>
      </c>
    </row>
    <row r="301" spans="1:5" x14ac:dyDescent="0.15">
      <c r="A301" s="1">
        <v>9</v>
      </c>
      <c r="B301" s="1">
        <f>B300*基础参数表!$C$2</f>
        <v>1159.1319885474688</v>
      </c>
      <c r="C301" s="1">
        <f>SUM($B$2:B301)</f>
        <v>103304.52603302749</v>
      </c>
      <c r="D301" s="1">
        <f t="shared" si="9"/>
        <v>0.32200000000000001</v>
      </c>
      <c r="E301" s="1">
        <f t="shared" si="10"/>
        <v>28.695699999999999</v>
      </c>
    </row>
    <row r="302" spans="1:5" x14ac:dyDescent="0.15">
      <c r="A302" s="1">
        <v>9</v>
      </c>
      <c r="B302" s="1">
        <f>B301*基础参数表!$C$2</f>
        <v>1170.7233084329434</v>
      </c>
      <c r="C302" s="1">
        <f>SUM($B$2:B302)</f>
        <v>104475.24934146044</v>
      </c>
      <c r="D302" s="1">
        <f t="shared" si="9"/>
        <v>0.32519999999999999</v>
      </c>
      <c r="E302" s="1">
        <f t="shared" si="10"/>
        <v>29.020900000000001</v>
      </c>
    </row>
    <row r="303" spans="1:5" x14ac:dyDescent="0.15">
      <c r="A303" s="1">
        <v>9</v>
      </c>
      <c r="B303" s="1">
        <f>B302*基础参数表!$C$2</f>
        <v>1182.4305415172728</v>
      </c>
      <c r="C303" s="1">
        <f>SUM($B$2:B303)</f>
        <v>105657.67988297771</v>
      </c>
      <c r="D303" s="1">
        <f t="shared" si="9"/>
        <v>0.32850000000000001</v>
      </c>
      <c r="E303" s="1">
        <f t="shared" si="10"/>
        <v>29.349399999999999</v>
      </c>
    </row>
    <row r="304" spans="1:5" x14ac:dyDescent="0.15">
      <c r="A304" s="1">
        <v>9</v>
      </c>
      <c r="B304" s="1">
        <f>B303*基础参数表!$C$2</f>
        <v>1194.2548469324456</v>
      </c>
      <c r="C304" s="1">
        <f>SUM($B$2:B304)</f>
        <v>106851.93472991015</v>
      </c>
      <c r="D304" s="1">
        <f t="shared" si="9"/>
        <v>0.33169999999999999</v>
      </c>
      <c r="E304" s="1">
        <f t="shared" si="10"/>
        <v>29.681100000000001</v>
      </c>
    </row>
    <row r="305" spans="1:5" x14ac:dyDescent="0.15">
      <c r="A305" s="1">
        <v>9</v>
      </c>
      <c r="B305" s="1">
        <f>B304*基础参数表!$C$2</f>
        <v>1206.1973954017701</v>
      </c>
      <c r="C305" s="1">
        <f>SUM($B$2:B305)</f>
        <v>108058.13212531192</v>
      </c>
      <c r="D305" s="1">
        <f t="shared" si="9"/>
        <v>0.33510000000000001</v>
      </c>
      <c r="E305" s="1">
        <f t="shared" si="10"/>
        <v>30.016100000000002</v>
      </c>
    </row>
    <row r="306" spans="1:5" x14ac:dyDescent="0.15">
      <c r="A306" s="1">
        <v>9</v>
      </c>
      <c r="B306" s="1">
        <f>B305*基础参数表!$C$2</f>
        <v>1218.2593693557878</v>
      </c>
      <c r="C306" s="1">
        <f>SUM($B$2:B306)</f>
        <v>109276.39149466771</v>
      </c>
      <c r="D306" s="1">
        <f t="shared" si="9"/>
        <v>0.33839999999999998</v>
      </c>
      <c r="E306" s="1">
        <f t="shared" si="10"/>
        <v>30.354600000000001</v>
      </c>
    </row>
    <row r="307" spans="1:5" x14ac:dyDescent="0.15">
      <c r="A307" s="1">
        <v>9</v>
      </c>
      <c r="B307" s="1">
        <f>B306*基础参数表!$C$2</f>
        <v>1230.4419630493458</v>
      </c>
      <c r="C307" s="1">
        <f>SUM($B$2:B307)</f>
        <v>110506.83345771706</v>
      </c>
      <c r="D307" s="1">
        <f t="shared" si="9"/>
        <v>0.34179999999999999</v>
      </c>
      <c r="E307" s="1">
        <f t="shared" si="10"/>
        <v>30.696300000000001</v>
      </c>
    </row>
    <row r="308" spans="1:5" x14ac:dyDescent="0.15">
      <c r="A308" s="1">
        <v>9</v>
      </c>
      <c r="B308" s="1">
        <f>B307*基础参数表!$C$2</f>
        <v>1242.7463826798391</v>
      </c>
      <c r="C308" s="1">
        <f>SUM($B$2:B308)</f>
        <v>111749.57984039689</v>
      </c>
      <c r="D308" s="1">
        <f t="shared" si="9"/>
        <v>0.34520000000000001</v>
      </c>
      <c r="E308" s="1">
        <f t="shared" si="10"/>
        <v>31.041499999999999</v>
      </c>
    </row>
    <row r="309" spans="1:5" x14ac:dyDescent="0.15">
      <c r="A309" s="1">
        <v>9</v>
      </c>
      <c r="B309" s="1">
        <f>B308*基础参数表!$C$2</f>
        <v>1255.1738465066376</v>
      </c>
      <c r="C309" s="1">
        <f>SUM($B$2:B309)</f>
        <v>113004.75368690354</v>
      </c>
      <c r="D309" s="1">
        <f t="shared" si="9"/>
        <v>0.34870000000000001</v>
      </c>
      <c r="E309" s="1">
        <f t="shared" si="10"/>
        <v>31.3902</v>
      </c>
    </row>
    <row r="310" spans="1:5" x14ac:dyDescent="0.15">
      <c r="A310" s="1">
        <v>9</v>
      </c>
      <c r="B310" s="1">
        <f>B309*基础参数表!$C$2</f>
        <v>1267.7255849717039</v>
      </c>
      <c r="C310" s="1">
        <f>SUM($B$2:B310)</f>
        <v>114272.47927187524</v>
      </c>
      <c r="D310" s="1">
        <f t="shared" si="9"/>
        <v>0.35210000000000002</v>
      </c>
      <c r="E310" s="1">
        <f t="shared" si="10"/>
        <v>31.7424</v>
      </c>
    </row>
    <row r="311" spans="1:5" x14ac:dyDescent="0.15">
      <c r="A311" s="1">
        <v>9</v>
      </c>
      <c r="B311" s="1">
        <f>B310*基础参数表!$C$2</f>
        <v>1280.402840821421</v>
      </c>
      <c r="C311" s="1">
        <f>SUM($B$2:B311)</f>
        <v>115552.88211269666</v>
      </c>
      <c r="D311" s="1">
        <f t="shared" si="9"/>
        <v>0.35570000000000002</v>
      </c>
      <c r="E311" s="1">
        <f t="shared" si="10"/>
        <v>32.097999999999999</v>
      </c>
    </row>
    <row r="312" spans="1:5" x14ac:dyDescent="0.15">
      <c r="A312" s="1">
        <v>9</v>
      </c>
      <c r="B312" s="1">
        <f>B311*基础参数表!$C$2</f>
        <v>1293.2068692296352</v>
      </c>
      <c r="C312" s="1">
        <f>SUM($B$2:B312)</f>
        <v>116846.0889819263</v>
      </c>
      <c r="D312" s="1">
        <f t="shared" si="9"/>
        <v>0.35920000000000002</v>
      </c>
      <c r="E312" s="1">
        <f t="shared" si="10"/>
        <v>32.4572</v>
      </c>
    </row>
    <row r="313" spans="1:5" x14ac:dyDescent="0.15">
      <c r="A313" s="1">
        <v>9</v>
      </c>
      <c r="B313" s="1">
        <f>B312*基础参数表!$C$2</f>
        <v>1306.1389379219315</v>
      </c>
      <c r="C313" s="1">
        <f>SUM($B$2:B313)</f>
        <v>118152.22791984823</v>
      </c>
      <c r="D313" s="1">
        <f t="shared" si="9"/>
        <v>0.36280000000000001</v>
      </c>
      <c r="E313" s="1">
        <f t="shared" si="10"/>
        <v>32.820099999999996</v>
      </c>
    </row>
    <row r="314" spans="1:5" x14ac:dyDescent="0.15">
      <c r="A314" s="1">
        <v>9</v>
      </c>
      <c r="B314" s="1">
        <f>B313*基础参数表!$C$2</f>
        <v>1319.2003273011508</v>
      </c>
      <c r="C314" s="1">
        <f>SUM($B$2:B314)</f>
        <v>119471.42824714938</v>
      </c>
      <c r="D314" s="1">
        <f t="shared" si="9"/>
        <v>0.3664</v>
      </c>
      <c r="E314" s="1">
        <f t="shared" si="10"/>
        <v>33.186500000000002</v>
      </c>
    </row>
    <row r="315" spans="1:5" x14ac:dyDescent="0.15">
      <c r="A315" s="1">
        <v>9</v>
      </c>
      <c r="B315" s="1">
        <f>B314*基础参数表!$C$2</f>
        <v>1332.3923305741623</v>
      </c>
      <c r="C315" s="1">
        <f>SUM($B$2:B315)</f>
        <v>120803.82057772354</v>
      </c>
      <c r="D315" s="1">
        <f t="shared" si="9"/>
        <v>0.37009999999999998</v>
      </c>
      <c r="E315" s="1">
        <f t="shared" si="10"/>
        <v>33.556600000000003</v>
      </c>
    </row>
    <row r="316" spans="1:5" x14ac:dyDescent="0.15">
      <c r="A316" s="1">
        <v>9</v>
      </c>
      <c r="B316" s="1">
        <f>B315*基础参数表!$C$2</f>
        <v>1345.7162538799039</v>
      </c>
      <c r="C316" s="1">
        <f>SUM($B$2:B316)</f>
        <v>122149.53683160344</v>
      </c>
      <c r="D316" s="1">
        <f t="shared" si="9"/>
        <v>0.37380000000000002</v>
      </c>
      <c r="E316" s="1">
        <f t="shared" si="10"/>
        <v>33.930399999999999</v>
      </c>
    </row>
    <row r="317" spans="1:5" x14ac:dyDescent="0.15">
      <c r="A317" s="1">
        <v>9</v>
      </c>
      <c r="B317" s="1">
        <f>B316*基础参数表!$C$2</f>
        <v>1359.173416418703</v>
      </c>
      <c r="C317" s="1">
        <f>SUM($B$2:B317)</f>
        <v>123508.71024802215</v>
      </c>
      <c r="D317" s="1">
        <f t="shared" si="9"/>
        <v>0.3775</v>
      </c>
      <c r="E317" s="1">
        <f t="shared" si="10"/>
        <v>34.308</v>
      </c>
    </row>
    <row r="318" spans="1:5" x14ac:dyDescent="0.15">
      <c r="A318" s="1">
        <v>9</v>
      </c>
      <c r="B318" s="1">
        <f>B317*基础参数表!$C$2</f>
        <v>1372.7651505828901</v>
      </c>
      <c r="C318" s="1">
        <f>SUM($B$2:B318)</f>
        <v>124881.47539860503</v>
      </c>
      <c r="D318" s="1">
        <f t="shared" si="9"/>
        <v>0.38129999999999997</v>
      </c>
      <c r="E318" s="1">
        <f t="shared" si="10"/>
        <v>34.689300000000003</v>
      </c>
    </row>
    <row r="319" spans="1:5" x14ac:dyDescent="0.15">
      <c r="A319" s="1">
        <v>9</v>
      </c>
      <c r="B319" s="1">
        <f>B318*基础参数表!$C$2</f>
        <v>1386.4928020887189</v>
      </c>
      <c r="C319" s="1">
        <f>SUM($B$2:B319)</f>
        <v>126267.96820069375</v>
      </c>
      <c r="D319" s="1">
        <f t="shared" si="9"/>
        <v>0.3851</v>
      </c>
      <c r="E319" s="1">
        <f t="shared" si="10"/>
        <v>35.074399999999997</v>
      </c>
    </row>
    <row r="320" spans="1:5" x14ac:dyDescent="0.15">
      <c r="A320" s="1">
        <v>9</v>
      </c>
      <c r="B320" s="1">
        <f>B319*基础参数表!$C$2</f>
        <v>1400.3577301096061</v>
      </c>
      <c r="C320" s="1">
        <f>SUM($B$2:B320)</f>
        <v>127668.32593080336</v>
      </c>
      <c r="D320" s="1">
        <f t="shared" si="9"/>
        <v>0.38900000000000001</v>
      </c>
      <c r="E320" s="1">
        <f t="shared" si="10"/>
        <v>35.4634</v>
      </c>
    </row>
    <row r="321" spans="1:5" x14ac:dyDescent="0.15">
      <c r="A321" s="1">
        <v>9</v>
      </c>
      <c r="B321" s="1">
        <f>B320*基础参数表!$C$2</f>
        <v>1414.3613074107022</v>
      </c>
      <c r="C321" s="1">
        <f>SUM($B$2:B321)</f>
        <v>129082.68723821406</v>
      </c>
      <c r="D321" s="1">
        <f t="shared" si="9"/>
        <v>0.39290000000000003</v>
      </c>
      <c r="E321" s="1">
        <f t="shared" si="10"/>
        <v>35.856299999999997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tabSelected="1" workbookViewId="0">
      <selection activeCell="O32" sqref="O32"/>
    </sheetView>
  </sheetViews>
  <sheetFormatPr defaultColWidth="9" defaultRowHeight="13.5" x14ac:dyDescent="0.15"/>
  <cols>
    <col min="1" max="2" width="9" style="1"/>
    <col min="3" max="3" width="15" style="1" customWidth="1"/>
    <col min="4" max="4" width="21.25" style="1" customWidth="1"/>
    <col min="5" max="16384" width="9" style="1"/>
  </cols>
  <sheetData>
    <row r="1" spans="1:5" x14ac:dyDescent="0.15">
      <c r="A1" s="2" t="s">
        <v>29</v>
      </c>
      <c r="B1" s="2" t="s">
        <v>30</v>
      </c>
      <c r="C1" s="2" t="s">
        <v>31</v>
      </c>
      <c r="D1" s="2" t="s">
        <v>32</v>
      </c>
    </row>
    <row r="2" spans="1:5" x14ac:dyDescent="0.15">
      <c r="A2" s="1">
        <v>1</v>
      </c>
      <c r="B2" s="1">
        <f>C2*D2</f>
        <v>40</v>
      </c>
      <c r="C2" s="1">
        <v>4</v>
      </c>
      <c r="D2" s="1">
        <f>基础参数表!D2/'基础时间表（无杠杆）'!B2</f>
        <v>10</v>
      </c>
      <c r="E2" s="1">
        <f>B2*4</f>
        <v>160</v>
      </c>
    </row>
    <row r="3" spans="1:5" x14ac:dyDescent="0.15">
      <c r="A3" s="1">
        <v>2</v>
      </c>
      <c r="B3" s="1">
        <f t="shared" ref="B3:B14" si="0">C3*D3</f>
        <v>80</v>
      </c>
      <c r="C3" s="1">
        <v>4</v>
      </c>
      <c r="D3" s="1">
        <f>D2*2</f>
        <v>20</v>
      </c>
      <c r="E3" s="1">
        <f t="shared" ref="E3:E14" si="1">B3*4</f>
        <v>320</v>
      </c>
    </row>
    <row r="4" spans="1:5" x14ac:dyDescent="0.15">
      <c r="A4" s="1">
        <v>3</v>
      </c>
      <c r="B4" s="1">
        <f t="shared" si="0"/>
        <v>160</v>
      </c>
      <c r="C4" s="1">
        <v>4</v>
      </c>
      <c r="D4" s="1">
        <f t="shared" ref="D4:D14" si="2">D3*2</f>
        <v>40</v>
      </c>
      <c r="E4" s="1">
        <f t="shared" si="1"/>
        <v>640</v>
      </c>
    </row>
    <row r="5" spans="1:5" x14ac:dyDescent="0.15">
      <c r="A5" s="1">
        <v>4</v>
      </c>
      <c r="B5" s="1">
        <f t="shared" si="0"/>
        <v>320</v>
      </c>
      <c r="C5" s="1">
        <v>4</v>
      </c>
      <c r="D5" s="1">
        <f t="shared" si="2"/>
        <v>80</v>
      </c>
      <c r="E5" s="1">
        <f t="shared" si="1"/>
        <v>1280</v>
      </c>
    </row>
    <row r="6" spans="1:5" x14ac:dyDescent="0.15">
      <c r="A6" s="1">
        <v>5</v>
      </c>
      <c r="B6" s="1">
        <f t="shared" si="0"/>
        <v>640</v>
      </c>
      <c r="C6" s="1">
        <v>4</v>
      </c>
      <c r="D6" s="1">
        <f t="shared" si="2"/>
        <v>160</v>
      </c>
      <c r="E6" s="1">
        <f t="shared" si="1"/>
        <v>2560</v>
      </c>
    </row>
    <row r="7" spans="1:5" x14ac:dyDescent="0.15">
      <c r="A7" s="1">
        <v>6</v>
      </c>
      <c r="B7" s="1">
        <f t="shared" si="0"/>
        <v>1280</v>
      </c>
      <c r="C7" s="1">
        <v>4</v>
      </c>
      <c r="D7" s="1">
        <f t="shared" si="2"/>
        <v>320</v>
      </c>
      <c r="E7" s="1">
        <f t="shared" si="1"/>
        <v>5120</v>
      </c>
    </row>
    <row r="8" spans="1:5" x14ac:dyDescent="0.15">
      <c r="A8" s="1">
        <v>7</v>
      </c>
      <c r="B8" s="1">
        <f t="shared" si="0"/>
        <v>2560</v>
      </c>
      <c r="C8" s="1">
        <v>4</v>
      </c>
      <c r="D8" s="1">
        <f t="shared" si="2"/>
        <v>640</v>
      </c>
      <c r="E8" s="1">
        <f t="shared" si="1"/>
        <v>10240</v>
      </c>
    </row>
    <row r="9" spans="1:5" x14ac:dyDescent="0.15">
      <c r="A9" s="1">
        <v>8</v>
      </c>
      <c r="B9" s="1">
        <f t="shared" si="0"/>
        <v>5120</v>
      </c>
      <c r="C9" s="1">
        <v>4</v>
      </c>
      <c r="D9" s="1">
        <f t="shared" si="2"/>
        <v>1280</v>
      </c>
      <c r="E9" s="1">
        <f t="shared" si="1"/>
        <v>20480</v>
      </c>
    </row>
    <row r="10" spans="1:5" x14ac:dyDescent="0.15">
      <c r="A10" s="1">
        <v>9</v>
      </c>
      <c r="B10" s="1">
        <f t="shared" si="0"/>
        <v>10240</v>
      </c>
      <c r="C10" s="1">
        <v>4</v>
      </c>
      <c r="D10" s="1">
        <f t="shared" si="2"/>
        <v>2560</v>
      </c>
      <c r="E10" s="1">
        <f t="shared" si="1"/>
        <v>40960</v>
      </c>
    </row>
    <row r="11" spans="1:5" x14ac:dyDescent="0.15">
      <c r="A11" s="1">
        <v>10</v>
      </c>
      <c r="B11" s="1">
        <f t="shared" si="0"/>
        <v>20480</v>
      </c>
      <c r="C11" s="1">
        <v>4</v>
      </c>
      <c r="D11" s="1">
        <f t="shared" si="2"/>
        <v>5120</v>
      </c>
      <c r="E11" s="1">
        <f t="shared" si="1"/>
        <v>81920</v>
      </c>
    </row>
    <row r="12" spans="1:5" x14ac:dyDescent="0.15">
      <c r="A12" s="1">
        <v>11</v>
      </c>
      <c r="B12" s="1">
        <f t="shared" si="0"/>
        <v>40960</v>
      </c>
      <c r="C12" s="1">
        <v>4</v>
      </c>
      <c r="D12" s="1">
        <f t="shared" si="2"/>
        <v>10240</v>
      </c>
      <c r="E12" s="1">
        <f t="shared" si="1"/>
        <v>163840</v>
      </c>
    </row>
    <row r="13" spans="1:5" x14ac:dyDescent="0.15">
      <c r="A13" s="1">
        <v>12</v>
      </c>
      <c r="B13" s="1">
        <f t="shared" si="0"/>
        <v>81920</v>
      </c>
      <c r="C13" s="1">
        <v>4</v>
      </c>
      <c r="D13" s="1">
        <f t="shared" si="2"/>
        <v>20480</v>
      </c>
      <c r="E13" s="1">
        <f t="shared" si="1"/>
        <v>327680</v>
      </c>
    </row>
    <row r="14" spans="1:5" x14ac:dyDescent="0.15">
      <c r="A14" s="1">
        <v>13</v>
      </c>
      <c r="B14" s="1">
        <f t="shared" si="0"/>
        <v>163840</v>
      </c>
      <c r="C14" s="1">
        <v>4</v>
      </c>
      <c r="D14" s="1">
        <f t="shared" si="2"/>
        <v>40960</v>
      </c>
      <c r="E14" s="1">
        <f t="shared" si="1"/>
        <v>655360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1"/>
  <sheetViews>
    <sheetView workbookViewId="0">
      <selection activeCell="C3" sqref="C3"/>
    </sheetView>
  </sheetViews>
  <sheetFormatPr defaultColWidth="9" defaultRowHeight="13.5" x14ac:dyDescent="0.15"/>
  <cols>
    <col min="1" max="2" width="15" style="1" customWidth="1"/>
    <col min="3" max="3" width="14.75" style="1" customWidth="1"/>
    <col min="4" max="4" width="14" style="1" customWidth="1"/>
    <col min="5" max="5" width="18.25" style="1" customWidth="1"/>
    <col min="6" max="6" width="14" style="1" customWidth="1"/>
    <col min="7" max="7" width="18.25" style="1" customWidth="1"/>
    <col min="8" max="8" width="19.125" style="1" customWidth="1"/>
    <col min="9" max="10" width="17.125" style="1" customWidth="1"/>
    <col min="11" max="18" width="12.875" style="1" customWidth="1"/>
    <col min="19" max="19" width="17.125" style="1" customWidth="1"/>
    <col min="20" max="16384" width="9" style="1"/>
  </cols>
  <sheetData>
    <row r="1" spans="1:19" x14ac:dyDescent="0.1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</row>
    <row r="2" spans="1:19" x14ac:dyDescent="0.15">
      <c r="A2" s="1">
        <f>基础产出表!D2</f>
        <v>10</v>
      </c>
      <c r="B2" s="1">
        <f>SUM($A$2:A2)</f>
        <v>10</v>
      </c>
      <c r="C2" s="1">
        <f>B2*'基础时间表（无杠杆）'!B2</f>
        <v>100</v>
      </c>
      <c r="D2" s="1">
        <f>C2/B2</f>
        <v>10</v>
      </c>
      <c r="E2" s="1">
        <f>SUM($D$2:D2)</f>
        <v>10</v>
      </c>
      <c r="F2" s="1">
        <f>D2/3600</f>
        <v>2.7777777777777779E-3</v>
      </c>
      <c r="G2" s="1">
        <f>SUM($F$2:F2)</f>
        <v>2.7777777777777779E-3</v>
      </c>
      <c r="H2" s="1">
        <f>B2*240</f>
        <v>2400</v>
      </c>
      <c r="I2" s="1">
        <f>H2/C2</f>
        <v>24</v>
      </c>
      <c r="J2" s="1">
        <f>H2/B2/3600</f>
        <v>6.6666666666666666E-2</v>
      </c>
      <c r="K2" s="1">
        <f>B2*60</f>
        <v>600</v>
      </c>
      <c r="L2" s="1">
        <f>B2*300</f>
        <v>3000</v>
      </c>
      <c r="M2" s="1">
        <f>H2*0.1</f>
        <v>240</v>
      </c>
      <c r="N2" s="1">
        <f>H2*0.25</f>
        <v>600</v>
      </c>
      <c r="O2" s="1">
        <f>H2*0.1</f>
        <v>240</v>
      </c>
      <c r="P2" s="1">
        <f>H2*0.3</f>
        <v>720</v>
      </c>
      <c r="Q2" s="1">
        <f>H2*0.5</f>
        <v>1200</v>
      </c>
      <c r="R2" s="1">
        <f>H2*0.7</f>
        <v>1680</v>
      </c>
      <c r="S2" s="1">
        <f>H2</f>
        <v>2400</v>
      </c>
    </row>
    <row r="3" spans="1:19" x14ac:dyDescent="0.15">
      <c r="A3" s="1">
        <f>$A$2</f>
        <v>10</v>
      </c>
      <c r="B3" s="1">
        <f>SUM($A$2:A3)</f>
        <v>20</v>
      </c>
      <c r="C3" s="1">
        <f>B3*'基础时间表（无杠杆）'!B3</f>
        <v>204.59999999999997</v>
      </c>
      <c r="D3" s="1">
        <f t="shared" ref="D3:D66" si="0">C3/B3</f>
        <v>10.229999999999999</v>
      </c>
      <c r="E3" s="1">
        <f>SUM($D$2:D3)</f>
        <v>20.229999999999997</v>
      </c>
      <c r="F3" s="1">
        <f t="shared" ref="F3:F66" si="1">D3/3600</f>
        <v>2.8416666666666664E-3</v>
      </c>
      <c r="G3" s="1">
        <f>SUM($F$2:F3)</f>
        <v>5.6194444444444443E-3</v>
      </c>
      <c r="H3" s="1">
        <f t="shared" ref="H3:H34" si="2">B3*240</f>
        <v>4800</v>
      </c>
      <c r="I3" s="1">
        <f t="shared" ref="I3:I66" si="3">H3/C3</f>
        <v>23.460410557184755</v>
      </c>
      <c r="J3" s="1">
        <f t="shared" ref="J3:J66" si="4">H3/B3/3600</f>
        <v>6.6666666666666666E-2</v>
      </c>
      <c r="K3" s="1">
        <f t="shared" ref="K3:K66" si="5">B3*60</f>
        <v>1200</v>
      </c>
      <c r="L3" s="1">
        <f t="shared" ref="L3:L66" si="6">B3*300</f>
        <v>6000</v>
      </c>
      <c r="M3" s="1">
        <f t="shared" ref="M3:M66" si="7">H3*0.1</f>
        <v>480</v>
      </c>
      <c r="N3" s="1">
        <f t="shared" ref="N3:N66" si="8">H3*0.25</f>
        <v>1200</v>
      </c>
      <c r="O3" s="1">
        <f t="shared" ref="O3:O66" si="9">H3*0.1</f>
        <v>480</v>
      </c>
      <c r="P3" s="1">
        <f t="shared" ref="P3:P66" si="10">H3*0.3</f>
        <v>1440</v>
      </c>
      <c r="Q3" s="1">
        <f t="shared" ref="Q3:Q66" si="11">H3*0.5</f>
        <v>2400</v>
      </c>
      <c r="R3" s="1">
        <f t="shared" ref="R3:R66" si="12">H3*0.7</f>
        <v>3360</v>
      </c>
      <c r="S3" s="1">
        <f t="shared" ref="S3:S66" si="13">H3</f>
        <v>4800</v>
      </c>
    </row>
    <row r="4" spans="1:19" x14ac:dyDescent="0.15">
      <c r="A4" s="1">
        <f t="shared" ref="A4:A13" si="14">$A$2</f>
        <v>10</v>
      </c>
      <c r="B4" s="1">
        <f>SUM($A$2:A4)</f>
        <v>30</v>
      </c>
      <c r="C4" s="1">
        <f>B4*'基础时间表（无杠杆）'!B4</f>
        <v>313.95869999999991</v>
      </c>
      <c r="D4" s="1">
        <f t="shared" si="0"/>
        <v>10.465289999999998</v>
      </c>
      <c r="E4" s="1">
        <f>SUM($D$2:D4)</f>
        <v>30.695289999999993</v>
      </c>
      <c r="F4" s="1">
        <f t="shared" si="1"/>
        <v>2.9070249999999993E-3</v>
      </c>
      <c r="G4" s="1">
        <f>SUM($F$2:F4)</f>
        <v>8.5264694444444431E-3</v>
      </c>
      <c r="H4" s="1">
        <f t="shared" si="2"/>
        <v>7200</v>
      </c>
      <c r="I4" s="1">
        <f t="shared" si="3"/>
        <v>22.932952646319411</v>
      </c>
      <c r="J4" s="1">
        <f t="shared" si="4"/>
        <v>6.6666666666666666E-2</v>
      </c>
      <c r="K4" s="1">
        <f t="shared" si="5"/>
        <v>1800</v>
      </c>
      <c r="L4" s="1">
        <f t="shared" si="6"/>
        <v>9000</v>
      </c>
      <c r="M4" s="1">
        <f t="shared" si="7"/>
        <v>720</v>
      </c>
      <c r="N4" s="1">
        <f t="shared" si="8"/>
        <v>1800</v>
      </c>
      <c r="O4" s="1">
        <f t="shared" si="9"/>
        <v>720</v>
      </c>
      <c r="P4" s="1">
        <f t="shared" si="10"/>
        <v>2160</v>
      </c>
      <c r="Q4" s="1">
        <f t="shared" si="11"/>
        <v>3600</v>
      </c>
      <c r="R4" s="1">
        <f t="shared" si="12"/>
        <v>5040</v>
      </c>
      <c r="S4" s="1">
        <f t="shared" si="13"/>
        <v>7200</v>
      </c>
    </row>
    <row r="5" spans="1:19" x14ac:dyDescent="0.15">
      <c r="A5" s="1">
        <f t="shared" si="14"/>
        <v>10</v>
      </c>
      <c r="B5" s="1">
        <f>SUM($A$2:A5)</f>
        <v>40</v>
      </c>
      <c r="C5" s="1">
        <f>B5*'基础时间表（无杠杆）'!B5</f>
        <v>428.23966679999984</v>
      </c>
      <c r="D5" s="1">
        <f t="shared" si="0"/>
        <v>10.705991669999996</v>
      </c>
      <c r="E5" s="1">
        <f>SUM($D$2:D5)</f>
        <v>41.401281669999989</v>
      </c>
      <c r="F5" s="1">
        <f t="shared" si="1"/>
        <v>2.9738865749999988E-3</v>
      </c>
      <c r="G5" s="1">
        <f>SUM($F$2:F5)</f>
        <v>1.1500356019444442E-2</v>
      </c>
      <c r="H5" s="1">
        <f t="shared" si="2"/>
        <v>9600</v>
      </c>
      <c r="I5" s="1">
        <f t="shared" si="3"/>
        <v>22.417353515463748</v>
      </c>
      <c r="J5" s="1">
        <f t="shared" si="4"/>
        <v>6.6666666666666666E-2</v>
      </c>
      <c r="K5" s="1">
        <f t="shared" si="5"/>
        <v>2400</v>
      </c>
      <c r="L5" s="1">
        <f t="shared" si="6"/>
        <v>12000</v>
      </c>
      <c r="M5" s="1">
        <f t="shared" si="7"/>
        <v>960</v>
      </c>
      <c r="N5" s="1">
        <f t="shared" si="8"/>
        <v>2400</v>
      </c>
      <c r="O5" s="1">
        <f t="shared" si="9"/>
        <v>960</v>
      </c>
      <c r="P5" s="1">
        <f t="shared" si="10"/>
        <v>2880</v>
      </c>
      <c r="Q5" s="1">
        <f t="shared" si="11"/>
        <v>4800</v>
      </c>
      <c r="R5" s="1">
        <f t="shared" si="12"/>
        <v>6720</v>
      </c>
      <c r="S5" s="1">
        <f t="shared" si="13"/>
        <v>9600</v>
      </c>
    </row>
    <row r="6" spans="1:19" x14ac:dyDescent="0.15">
      <c r="A6" s="1">
        <f t="shared" si="14"/>
        <v>10</v>
      </c>
      <c r="B6" s="1">
        <f>SUM($A$2:A6)</f>
        <v>50</v>
      </c>
      <c r="C6" s="1">
        <f>B6*'基础时间表（无杠杆）'!B6</f>
        <v>547.61147392049975</v>
      </c>
      <c r="D6" s="1">
        <f t="shared" si="0"/>
        <v>10.952229478409995</v>
      </c>
      <c r="E6" s="1">
        <f>SUM($D$2:D6)</f>
        <v>52.353511148409986</v>
      </c>
      <c r="F6" s="1">
        <f t="shared" si="1"/>
        <v>3.0422859662249985E-3</v>
      </c>
      <c r="G6" s="1">
        <f>SUM($F$2:F6)</f>
        <v>1.454264198566944E-2</v>
      </c>
      <c r="H6" s="1">
        <f t="shared" si="2"/>
        <v>12000</v>
      </c>
      <c r="I6" s="1">
        <f t="shared" si="3"/>
        <v>21.913346544930352</v>
      </c>
      <c r="J6" s="1">
        <f t="shared" si="4"/>
        <v>6.6666666666666666E-2</v>
      </c>
      <c r="K6" s="1">
        <f t="shared" si="5"/>
        <v>3000</v>
      </c>
      <c r="L6" s="1">
        <f t="shared" si="6"/>
        <v>15000</v>
      </c>
      <c r="M6" s="1">
        <f t="shared" si="7"/>
        <v>1200</v>
      </c>
      <c r="N6" s="1">
        <f t="shared" si="8"/>
        <v>3000</v>
      </c>
      <c r="O6" s="1">
        <f t="shared" si="9"/>
        <v>1200</v>
      </c>
      <c r="P6" s="1">
        <f t="shared" si="10"/>
        <v>3600</v>
      </c>
      <c r="Q6" s="1">
        <f t="shared" si="11"/>
        <v>6000</v>
      </c>
      <c r="R6" s="1">
        <f t="shared" si="12"/>
        <v>8400</v>
      </c>
      <c r="S6" s="1">
        <f t="shared" si="13"/>
        <v>12000</v>
      </c>
    </row>
    <row r="7" spans="1:19" x14ac:dyDescent="0.15">
      <c r="A7" s="1">
        <f t="shared" si="14"/>
        <v>10</v>
      </c>
      <c r="B7" s="1">
        <f>SUM($A$2:A7)</f>
        <v>60</v>
      </c>
      <c r="C7" s="1">
        <f>B7*'基础时间表（无杠杆）'!B7</f>
        <v>672.24784538480537</v>
      </c>
      <c r="D7" s="1">
        <f t="shared" si="0"/>
        <v>11.204130756413424</v>
      </c>
      <c r="E7" s="1">
        <f>SUM($D$2:D7)</f>
        <v>63.557641904823413</v>
      </c>
      <c r="F7" s="1">
        <f t="shared" si="1"/>
        <v>3.1122585434481733E-3</v>
      </c>
      <c r="G7" s="1">
        <f>SUM($F$2:F7)</f>
        <v>1.7654900529117612E-2</v>
      </c>
      <c r="H7" s="1">
        <f t="shared" si="2"/>
        <v>14400</v>
      </c>
      <c r="I7" s="1">
        <f t="shared" si="3"/>
        <v>21.420671109413835</v>
      </c>
      <c r="J7" s="1">
        <f t="shared" si="4"/>
        <v>6.6666666666666666E-2</v>
      </c>
      <c r="K7" s="1">
        <f t="shared" si="5"/>
        <v>3600</v>
      </c>
      <c r="L7" s="1">
        <f t="shared" si="6"/>
        <v>18000</v>
      </c>
      <c r="M7" s="1">
        <f t="shared" si="7"/>
        <v>1440</v>
      </c>
      <c r="N7" s="1">
        <f t="shared" si="8"/>
        <v>3600</v>
      </c>
      <c r="O7" s="1">
        <f t="shared" si="9"/>
        <v>1440</v>
      </c>
      <c r="P7" s="1">
        <f t="shared" si="10"/>
        <v>4320</v>
      </c>
      <c r="Q7" s="1">
        <f t="shared" si="11"/>
        <v>7200</v>
      </c>
      <c r="R7" s="1">
        <f t="shared" si="12"/>
        <v>10080</v>
      </c>
      <c r="S7" s="1">
        <f t="shared" si="13"/>
        <v>14400</v>
      </c>
    </row>
    <row r="8" spans="1:19" x14ac:dyDescent="0.15">
      <c r="A8" s="1">
        <f t="shared" si="14"/>
        <v>10</v>
      </c>
      <c r="B8" s="1">
        <f>SUM($A$2:A8)</f>
        <v>70</v>
      </c>
      <c r="C8" s="1">
        <f>B8*'基础时间表（无杠杆）'!B8</f>
        <v>802.3278034667652</v>
      </c>
      <c r="D8" s="1">
        <f t="shared" si="0"/>
        <v>11.461825763810932</v>
      </c>
      <c r="E8" s="1">
        <f>SUM($D$2:D8)</f>
        <v>75.019467668634348</v>
      </c>
      <c r="F8" s="1">
        <f t="shared" si="1"/>
        <v>3.1838404899474813E-3</v>
      </c>
      <c r="G8" s="1">
        <f>SUM($F$2:F8)</f>
        <v>2.0838741019065094E-2</v>
      </c>
      <c r="H8" s="1">
        <f t="shared" si="2"/>
        <v>16800</v>
      </c>
      <c r="I8" s="1">
        <f t="shared" si="3"/>
        <v>20.939072443219782</v>
      </c>
      <c r="J8" s="1">
        <f t="shared" si="4"/>
        <v>6.6666666666666666E-2</v>
      </c>
      <c r="K8" s="1">
        <f t="shared" si="5"/>
        <v>4200</v>
      </c>
      <c r="L8" s="1">
        <f t="shared" si="6"/>
        <v>21000</v>
      </c>
      <c r="M8" s="1">
        <f t="shared" si="7"/>
        <v>1680</v>
      </c>
      <c r="N8" s="1">
        <f t="shared" si="8"/>
        <v>4200</v>
      </c>
      <c r="O8" s="1">
        <f t="shared" si="9"/>
        <v>1680</v>
      </c>
      <c r="P8" s="1">
        <f t="shared" si="10"/>
        <v>5040</v>
      </c>
      <c r="Q8" s="1">
        <f t="shared" si="11"/>
        <v>8400</v>
      </c>
      <c r="R8" s="1">
        <f t="shared" si="12"/>
        <v>11760</v>
      </c>
      <c r="S8" s="1">
        <f t="shared" si="13"/>
        <v>16800</v>
      </c>
    </row>
    <row r="9" spans="1:19" x14ac:dyDescent="0.15">
      <c r="A9" s="1">
        <f t="shared" si="14"/>
        <v>10</v>
      </c>
      <c r="B9" s="1">
        <f>SUM($A$2:A9)</f>
        <v>80</v>
      </c>
      <c r="C9" s="1">
        <f>B9*'基础时间表（无杠杆）'!B9</f>
        <v>938.03582051028661</v>
      </c>
      <c r="D9" s="1">
        <f t="shared" si="0"/>
        <v>11.725447756378582</v>
      </c>
      <c r="E9" s="1">
        <f>SUM($D$2:D9)</f>
        <v>86.744915425012934</v>
      </c>
      <c r="F9" s="1">
        <f t="shared" si="1"/>
        <v>3.2570688212162726E-3</v>
      </c>
      <c r="G9" s="1">
        <f>SUM($F$2:F9)</f>
        <v>2.4095809840281368E-2</v>
      </c>
      <c r="H9" s="1">
        <f t="shared" si="2"/>
        <v>19200</v>
      </c>
      <c r="I9" s="1">
        <f t="shared" si="3"/>
        <v>20.468301508523737</v>
      </c>
      <c r="J9" s="1">
        <f t="shared" si="4"/>
        <v>6.6666666666666666E-2</v>
      </c>
      <c r="K9" s="1">
        <f t="shared" si="5"/>
        <v>4800</v>
      </c>
      <c r="L9" s="1">
        <f t="shared" si="6"/>
        <v>24000</v>
      </c>
      <c r="M9" s="1">
        <f t="shared" si="7"/>
        <v>1920</v>
      </c>
      <c r="N9" s="1">
        <f t="shared" si="8"/>
        <v>4800</v>
      </c>
      <c r="O9" s="1">
        <f t="shared" si="9"/>
        <v>1920</v>
      </c>
      <c r="P9" s="1">
        <f t="shared" si="10"/>
        <v>5760</v>
      </c>
      <c r="Q9" s="1">
        <f t="shared" si="11"/>
        <v>9600</v>
      </c>
      <c r="R9" s="1">
        <f t="shared" si="12"/>
        <v>13440</v>
      </c>
      <c r="S9" s="1">
        <f t="shared" si="13"/>
        <v>19200</v>
      </c>
    </row>
    <row r="10" spans="1:19" x14ac:dyDescent="0.15">
      <c r="A10" s="1">
        <f t="shared" si="14"/>
        <v>10</v>
      </c>
      <c r="B10" s="1">
        <f>SUM($A$2:A10)</f>
        <v>90</v>
      </c>
      <c r="C10" s="1">
        <f>B10*'基础时间表（无杠杆）'!B10</f>
        <v>1079.5619749297759</v>
      </c>
      <c r="D10" s="1">
        <f t="shared" si="0"/>
        <v>11.995133054775287</v>
      </c>
      <c r="E10" s="1">
        <f>SUM($D$2:D10)</f>
        <v>98.740048479788214</v>
      </c>
      <c r="F10" s="1">
        <f t="shared" si="1"/>
        <v>3.3319814041042465E-3</v>
      </c>
      <c r="G10" s="1">
        <f>SUM($F$2:F10)</f>
        <v>2.7427791244385616E-2</v>
      </c>
      <c r="H10" s="1">
        <f t="shared" si="2"/>
        <v>21600</v>
      </c>
      <c r="I10" s="1">
        <f t="shared" si="3"/>
        <v>20.00811486659212</v>
      </c>
      <c r="J10" s="1">
        <f t="shared" si="4"/>
        <v>6.6666666666666666E-2</v>
      </c>
      <c r="K10" s="1">
        <f t="shared" si="5"/>
        <v>5400</v>
      </c>
      <c r="L10" s="1">
        <f t="shared" si="6"/>
        <v>27000</v>
      </c>
      <c r="M10" s="1">
        <f t="shared" si="7"/>
        <v>2160</v>
      </c>
      <c r="N10" s="1">
        <f t="shared" si="8"/>
        <v>5400</v>
      </c>
      <c r="O10" s="1">
        <f t="shared" si="9"/>
        <v>2160</v>
      </c>
      <c r="P10" s="1">
        <f t="shared" si="10"/>
        <v>6480</v>
      </c>
      <c r="Q10" s="1">
        <f t="shared" si="11"/>
        <v>10800</v>
      </c>
      <c r="R10" s="1">
        <f t="shared" si="12"/>
        <v>15119.999999999998</v>
      </c>
      <c r="S10" s="1">
        <f t="shared" si="13"/>
        <v>21600</v>
      </c>
    </row>
    <row r="11" spans="1:19" x14ac:dyDescent="0.15">
      <c r="A11" s="1">
        <f t="shared" si="14"/>
        <v>10</v>
      </c>
      <c r="B11" s="1">
        <f>SUM($A$2:A11)</f>
        <v>100</v>
      </c>
      <c r="C11" s="1">
        <f>B11*'基础时间表（无杠杆）'!B11</f>
        <v>1227.1021115035119</v>
      </c>
      <c r="D11" s="1">
        <f t="shared" si="0"/>
        <v>12.271021115035118</v>
      </c>
      <c r="E11" s="1">
        <f>SUM($D$2:D11)</f>
        <v>111.01106959482334</v>
      </c>
      <c r="F11" s="1">
        <f t="shared" si="1"/>
        <v>3.408616976398644E-3</v>
      </c>
      <c r="G11" s="1">
        <f>SUM($F$2:F11)</f>
        <v>3.0836408220784262E-2</v>
      </c>
      <c r="H11" s="1">
        <f t="shared" si="2"/>
        <v>24000</v>
      </c>
      <c r="I11" s="1">
        <f t="shared" si="3"/>
        <v>19.558274551898457</v>
      </c>
      <c r="J11" s="1">
        <f t="shared" si="4"/>
        <v>6.6666666666666666E-2</v>
      </c>
      <c r="K11" s="1">
        <f t="shared" si="5"/>
        <v>6000</v>
      </c>
      <c r="L11" s="1">
        <f t="shared" si="6"/>
        <v>30000</v>
      </c>
      <c r="M11" s="1">
        <f t="shared" si="7"/>
        <v>2400</v>
      </c>
      <c r="N11" s="1">
        <f t="shared" si="8"/>
        <v>6000</v>
      </c>
      <c r="O11" s="1">
        <f t="shared" si="9"/>
        <v>2400</v>
      </c>
      <c r="P11" s="1">
        <f t="shared" si="10"/>
        <v>7200</v>
      </c>
      <c r="Q11" s="1">
        <f t="shared" si="11"/>
        <v>12000</v>
      </c>
      <c r="R11" s="1">
        <f t="shared" si="12"/>
        <v>16800</v>
      </c>
      <c r="S11" s="1">
        <f t="shared" si="13"/>
        <v>24000</v>
      </c>
    </row>
    <row r="12" spans="1:19" x14ac:dyDescent="0.15">
      <c r="A12" s="1">
        <f t="shared" si="14"/>
        <v>10</v>
      </c>
      <c r="B12" s="1">
        <f>SUM($A$2:A12)</f>
        <v>110</v>
      </c>
      <c r="C12" s="1">
        <f>B12*'基础时间表（无杠杆）'!B12</f>
        <v>1380.8580060749016</v>
      </c>
      <c r="D12" s="1">
        <f t="shared" si="0"/>
        <v>12.553254600680924</v>
      </c>
      <c r="E12" s="1">
        <f>SUM($D$2:D12)</f>
        <v>123.56432419550427</v>
      </c>
      <c r="F12" s="1">
        <f t="shared" si="1"/>
        <v>3.4870151668558121E-3</v>
      </c>
      <c r="G12" s="1">
        <f>SUM($F$2:F12)</f>
        <v>3.4323423387640072E-2</v>
      </c>
      <c r="H12" s="1">
        <f t="shared" si="2"/>
        <v>26400</v>
      </c>
      <c r="I12" s="1">
        <f t="shared" si="3"/>
        <v>19.118547949069857</v>
      </c>
      <c r="J12" s="1">
        <f t="shared" si="4"/>
        <v>6.6666666666666666E-2</v>
      </c>
      <c r="K12" s="1">
        <f t="shared" si="5"/>
        <v>6600</v>
      </c>
      <c r="L12" s="1">
        <f t="shared" si="6"/>
        <v>33000</v>
      </c>
      <c r="M12" s="1">
        <f t="shared" si="7"/>
        <v>2640</v>
      </c>
      <c r="N12" s="1">
        <f t="shared" si="8"/>
        <v>6600</v>
      </c>
      <c r="O12" s="1">
        <f t="shared" si="9"/>
        <v>2640</v>
      </c>
      <c r="P12" s="1">
        <f t="shared" si="10"/>
        <v>7920</v>
      </c>
      <c r="Q12" s="1">
        <f t="shared" si="11"/>
        <v>13200</v>
      </c>
      <c r="R12" s="1">
        <f t="shared" si="12"/>
        <v>18480</v>
      </c>
      <c r="S12" s="1">
        <f t="shared" si="13"/>
        <v>26400</v>
      </c>
    </row>
    <row r="13" spans="1:19" x14ac:dyDescent="0.15">
      <c r="A13" s="1">
        <f t="shared" si="14"/>
        <v>10</v>
      </c>
      <c r="B13" s="1">
        <f>SUM($A$2:A13)</f>
        <v>120</v>
      </c>
      <c r="C13" s="1">
        <f>B13*'基础时间表（无杠杆）'!B13</f>
        <v>1541.0375347795903</v>
      </c>
      <c r="D13" s="1">
        <f t="shared" si="0"/>
        <v>12.841979456496585</v>
      </c>
      <c r="E13" s="1">
        <f>SUM($D$2:D13)</f>
        <v>136.40630365200084</v>
      </c>
      <c r="F13" s="1">
        <f t="shared" si="1"/>
        <v>3.5672165156934959E-3</v>
      </c>
      <c r="G13" s="1">
        <f>SUM($F$2:F13)</f>
        <v>3.7890639903333564E-2</v>
      </c>
      <c r="H13" s="1">
        <f t="shared" si="2"/>
        <v>28800</v>
      </c>
      <c r="I13" s="1">
        <f t="shared" si="3"/>
        <v>18.688707672600053</v>
      </c>
      <c r="J13" s="1">
        <f t="shared" si="4"/>
        <v>6.6666666666666666E-2</v>
      </c>
      <c r="K13" s="1">
        <f t="shared" si="5"/>
        <v>7200</v>
      </c>
      <c r="L13" s="1">
        <f t="shared" si="6"/>
        <v>36000</v>
      </c>
      <c r="M13" s="1">
        <f t="shared" si="7"/>
        <v>2880</v>
      </c>
      <c r="N13" s="1">
        <f t="shared" si="8"/>
        <v>7200</v>
      </c>
      <c r="O13" s="1">
        <f t="shared" si="9"/>
        <v>2880</v>
      </c>
      <c r="P13" s="1">
        <f t="shared" si="10"/>
        <v>8640</v>
      </c>
      <c r="Q13" s="1">
        <f t="shared" si="11"/>
        <v>14400</v>
      </c>
      <c r="R13" s="1">
        <f t="shared" si="12"/>
        <v>20160</v>
      </c>
      <c r="S13" s="1">
        <f t="shared" si="13"/>
        <v>28800</v>
      </c>
    </row>
    <row r="14" spans="1:19" x14ac:dyDescent="0.15">
      <c r="A14" s="1">
        <f t="shared" ref="A14:A23" si="15">$A$2</f>
        <v>10</v>
      </c>
      <c r="B14" s="1">
        <f>SUM($A$2:A14)</f>
        <v>130</v>
      </c>
      <c r="C14" s="1">
        <f>B14*'基础时间表（无杠杆）'!B14</f>
        <v>1707.8548479194808</v>
      </c>
      <c r="D14" s="1">
        <f t="shared" si="0"/>
        <v>13.137344983996005</v>
      </c>
      <c r="E14" s="1">
        <f>SUM($D$2:D14)</f>
        <v>149.54364863599685</v>
      </c>
      <c r="F14" s="1">
        <f t="shared" si="1"/>
        <v>3.6492624955544459E-3</v>
      </c>
      <c r="G14" s="1">
        <f>SUM($F$2:F14)</f>
        <v>4.153990239888801E-2</v>
      </c>
      <c r="H14" s="1">
        <f t="shared" si="2"/>
        <v>31200</v>
      </c>
      <c r="I14" s="1">
        <f t="shared" si="3"/>
        <v>18.268531449266916</v>
      </c>
      <c r="J14" s="1">
        <f t="shared" si="4"/>
        <v>6.6666666666666666E-2</v>
      </c>
      <c r="K14" s="1">
        <f t="shared" si="5"/>
        <v>7800</v>
      </c>
      <c r="L14" s="1">
        <f t="shared" si="6"/>
        <v>39000</v>
      </c>
      <c r="M14" s="1">
        <f t="shared" si="7"/>
        <v>3120</v>
      </c>
      <c r="N14" s="1">
        <f t="shared" si="8"/>
        <v>7800</v>
      </c>
      <c r="O14" s="1">
        <f t="shared" si="9"/>
        <v>3120</v>
      </c>
      <c r="P14" s="1">
        <f t="shared" si="10"/>
        <v>9360</v>
      </c>
      <c r="Q14" s="1">
        <f t="shared" si="11"/>
        <v>15600</v>
      </c>
      <c r="R14" s="1">
        <f t="shared" si="12"/>
        <v>21840</v>
      </c>
      <c r="S14" s="1">
        <f t="shared" si="13"/>
        <v>31200</v>
      </c>
    </row>
    <row r="15" spans="1:19" x14ac:dyDescent="0.15">
      <c r="A15" s="1">
        <f t="shared" si="15"/>
        <v>10</v>
      </c>
      <c r="B15" s="1">
        <f>SUM($A$2:A15)</f>
        <v>140</v>
      </c>
      <c r="C15" s="1">
        <f>B15*'基础时间表（无杠杆）'!B15</f>
        <v>1881.5305486079076</v>
      </c>
      <c r="D15" s="1">
        <f t="shared" si="0"/>
        <v>13.439503918627912</v>
      </c>
      <c r="E15" s="1">
        <f>SUM($D$2:D15)</f>
        <v>162.98315255462475</v>
      </c>
      <c r="F15" s="1">
        <f t="shared" si="1"/>
        <v>3.7331955329521979E-3</v>
      </c>
      <c r="G15" s="1">
        <f>SUM($F$2:F15)</f>
        <v>4.5273097931840207E-2</v>
      </c>
      <c r="H15" s="1">
        <f t="shared" si="2"/>
        <v>33600</v>
      </c>
      <c r="I15" s="1">
        <f t="shared" si="3"/>
        <v>17.85780200319347</v>
      </c>
      <c r="J15" s="1">
        <f t="shared" si="4"/>
        <v>6.6666666666666666E-2</v>
      </c>
      <c r="K15" s="1">
        <f t="shared" si="5"/>
        <v>8400</v>
      </c>
      <c r="L15" s="1">
        <f t="shared" si="6"/>
        <v>42000</v>
      </c>
      <c r="M15" s="1">
        <f t="shared" si="7"/>
        <v>3360</v>
      </c>
      <c r="N15" s="1">
        <f t="shared" si="8"/>
        <v>8400</v>
      </c>
      <c r="O15" s="1">
        <f t="shared" si="9"/>
        <v>3360</v>
      </c>
      <c r="P15" s="1">
        <f t="shared" si="10"/>
        <v>10080</v>
      </c>
      <c r="Q15" s="1">
        <f t="shared" si="11"/>
        <v>16800</v>
      </c>
      <c r="R15" s="1">
        <f t="shared" si="12"/>
        <v>23520</v>
      </c>
      <c r="S15" s="1">
        <f t="shared" si="13"/>
        <v>33600</v>
      </c>
    </row>
    <row r="16" spans="1:19" x14ac:dyDescent="0.15">
      <c r="A16" s="1">
        <f t="shared" si="15"/>
        <v>10</v>
      </c>
      <c r="B16" s="1">
        <f>SUM($A$2:A16)</f>
        <v>150</v>
      </c>
      <c r="C16" s="1">
        <f>B16*'基础时间表（无杠杆）'!B16</f>
        <v>2062.291876313453</v>
      </c>
      <c r="D16" s="1">
        <f t="shared" si="0"/>
        <v>13.748612508756354</v>
      </c>
      <c r="E16" s="1">
        <f>SUM($D$2:D16)</f>
        <v>176.73176506338112</v>
      </c>
      <c r="F16" s="1">
        <f t="shared" si="1"/>
        <v>3.8190590302100984E-3</v>
      </c>
      <c r="G16" s="1">
        <f>SUM($F$2:F16)</f>
        <v>4.9092156962050305E-2</v>
      </c>
      <c r="H16" s="1">
        <f t="shared" si="2"/>
        <v>36000</v>
      </c>
      <c r="I16" s="1">
        <f t="shared" si="3"/>
        <v>17.456306943493129</v>
      </c>
      <c r="J16" s="1">
        <f t="shared" si="4"/>
        <v>6.6666666666666666E-2</v>
      </c>
      <c r="K16" s="1">
        <f t="shared" si="5"/>
        <v>9000</v>
      </c>
      <c r="L16" s="1">
        <f t="shared" si="6"/>
        <v>45000</v>
      </c>
      <c r="M16" s="1">
        <f t="shared" si="7"/>
        <v>3600</v>
      </c>
      <c r="N16" s="1">
        <f t="shared" si="8"/>
        <v>9000</v>
      </c>
      <c r="O16" s="1">
        <f t="shared" si="9"/>
        <v>3600</v>
      </c>
      <c r="P16" s="1">
        <f t="shared" si="10"/>
        <v>10800</v>
      </c>
      <c r="Q16" s="1">
        <f t="shared" si="11"/>
        <v>18000</v>
      </c>
      <c r="R16" s="1">
        <f t="shared" si="12"/>
        <v>25200</v>
      </c>
      <c r="S16" s="1">
        <f t="shared" si="13"/>
        <v>36000</v>
      </c>
    </row>
    <row r="17" spans="1:19" x14ac:dyDescent="0.15">
      <c r="A17" s="1">
        <f t="shared" si="15"/>
        <v>10</v>
      </c>
      <c r="B17" s="1">
        <f>SUM($A$2:A17)</f>
        <v>160</v>
      </c>
      <c r="C17" s="1">
        <f>B17*'基础时间表（无杠杆）'!B17</f>
        <v>2250.3728954332396</v>
      </c>
      <c r="D17" s="1">
        <f t="shared" si="0"/>
        <v>14.064830596457748</v>
      </c>
      <c r="E17" s="1">
        <f>SUM($D$2:D17)</f>
        <v>190.79659565983886</v>
      </c>
      <c r="F17" s="1">
        <f t="shared" si="1"/>
        <v>3.9068973879049299E-3</v>
      </c>
      <c r="G17" s="1">
        <f>SUM($F$2:F17)</f>
        <v>5.2999054349955235E-2</v>
      </c>
      <c r="H17" s="1">
        <f t="shared" si="2"/>
        <v>38400</v>
      </c>
      <c r="I17" s="1">
        <f t="shared" si="3"/>
        <v>17.063838654440989</v>
      </c>
      <c r="J17" s="1">
        <f t="shared" si="4"/>
        <v>6.6666666666666666E-2</v>
      </c>
      <c r="K17" s="1">
        <f t="shared" si="5"/>
        <v>9600</v>
      </c>
      <c r="L17" s="1">
        <f t="shared" si="6"/>
        <v>48000</v>
      </c>
      <c r="M17" s="1">
        <f t="shared" si="7"/>
        <v>3840</v>
      </c>
      <c r="N17" s="1">
        <f t="shared" si="8"/>
        <v>9600</v>
      </c>
      <c r="O17" s="1">
        <f t="shared" si="9"/>
        <v>3840</v>
      </c>
      <c r="P17" s="1">
        <f t="shared" si="10"/>
        <v>11520</v>
      </c>
      <c r="Q17" s="1">
        <f t="shared" si="11"/>
        <v>19200</v>
      </c>
      <c r="R17" s="1">
        <f t="shared" si="12"/>
        <v>26880</v>
      </c>
      <c r="S17" s="1">
        <f t="shared" si="13"/>
        <v>38400</v>
      </c>
    </row>
    <row r="18" spans="1:19" x14ac:dyDescent="0.15">
      <c r="A18" s="1">
        <f t="shared" si="15"/>
        <v>10</v>
      </c>
      <c r="B18" s="1">
        <f>SUM($A$2:A18)</f>
        <v>170</v>
      </c>
      <c r="C18" s="1">
        <f>B18*'基础时间表（无杠杆）'!B18</f>
        <v>2446.014689029967</v>
      </c>
      <c r="D18" s="1">
        <f t="shared" si="0"/>
        <v>14.388321700176277</v>
      </c>
      <c r="E18" s="1">
        <f>SUM($D$2:D18)</f>
        <v>205.18491736001513</v>
      </c>
      <c r="F18" s="1">
        <f t="shared" si="1"/>
        <v>3.9967560278267441E-3</v>
      </c>
      <c r="G18" s="1">
        <f>SUM($F$2:F18)</f>
        <v>5.699581037778198E-2</v>
      </c>
      <c r="H18" s="1">
        <f t="shared" si="2"/>
        <v>40800</v>
      </c>
      <c r="I18" s="1">
        <f t="shared" si="3"/>
        <v>16.680194188114356</v>
      </c>
      <c r="J18" s="1">
        <f t="shared" si="4"/>
        <v>6.6666666666666666E-2</v>
      </c>
      <c r="K18" s="1">
        <f t="shared" si="5"/>
        <v>10200</v>
      </c>
      <c r="L18" s="1">
        <f t="shared" si="6"/>
        <v>51000</v>
      </c>
      <c r="M18" s="1">
        <f t="shared" si="7"/>
        <v>4080</v>
      </c>
      <c r="N18" s="1">
        <f t="shared" si="8"/>
        <v>10200</v>
      </c>
      <c r="O18" s="1">
        <f t="shared" si="9"/>
        <v>4080</v>
      </c>
      <c r="P18" s="1">
        <f t="shared" si="10"/>
        <v>12240</v>
      </c>
      <c r="Q18" s="1">
        <f t="shared" si="11"/>
        <v>20400</v>
      </c>
      <c r="R18" s="1">
        <f t="shared" si="12"/>
        <v>28560</v>
      </c>
      <c r="S18" s="1">
        <f t="shared" si="13"/>
        <v>40800</v>
      </c>
    </row>
    <row r="19" spans="1:19" x14ac:dyDescent="0.15">
      <c r="A19" s="1">
        <f t="shared" si="15"/>
        <v>10</v>
      </c>
      <c r="B19" s="1">
        <f>SUM($A$2:A19)</f>
        <v>180</v>
      </c>
      <c r="C19" s="1">
        <f>B19*'基础时间表（无杠杆）'!B19</f>
        <v>2649.4655578704592</v>
      </c>
      <c r="D19" s="1">
        <f t="shared" si="0"/>
        <v>14.719253099280328</v>
      </c>
      <c r="E19" s="1">
        <f>SUM($D$2:D19)</f>
        <v>219.90417045929547</v>
      </c>
      <c r="F19" s="1">
        <f t="shared" si="1"/>
        <v>4.088681416466758E-3</v>
      </c>
      <c r="G19" s="1">
        <f>SUM($F$2:F19)</f>
        <v>6.1084491794248741E-2</v>
      </c>
      <c r="H19" s="1">
        <f t="shared" si="2"/>
        <v>43200</v>
      </c>
      <c r="I19" s="1">
        <f t="shared" si="3"/>
        <v>16.305175159447074</v>
      </c>
      <c r="J19" s="1">
        <f t="shared" si="4"/>
        <v>6.6666666666666666E-2</v>
      </c>
      <c r="K19" s="1">
        <f t="shared" si="5"/>
        <v>10800</v>
      </c>
      <c r="L19" s="1">
        <f t="shared" si="6"/>
        <v>54000</v>
      </c>
      <c r="M19" s="1">
        <f t="shared" si="7"/>
        <v>4320</v>
      </c>
      <c r="N19" s="1">
        <f t="shared" si="8"/>
        <v>10800</v>
      </c>
      <c r="O19" s="1">
        <f t="shared" si="9"/>
        <v>4320</v>
      </c>
      <c r="P19" s="1">
        <f t="shared" si="10"/>
        <v>12960</v>
      </c>
      <c r="Q19" s="1">
        <f t="shared" si="11"/>
        <v>21600</v>
      </c>
      <c r="R19" s="1">
        <f t="shared" si="12"/>
        <v>30239.999999999996</v>
      </c>
      <c r="S19" s="1">
        <f t="shared" si="13"/>
        <v>43200</v>
      </c>
    </row>
    <row r="20" spans="1:19" x14ac:dyDescent="0.15">
      <c r="A20" s="1">
        <f t="shared" si="15"/>
        <v>10</v>
      </c>
      <c r="B20" s="1">
        <f>SUM($A$2:A20)</f>
        <v>190</v>
      </c>
      <c r="C20" s="1">
        <f>B20*'基础时间表（无杠杆）'!B20</f>
        <v>2860.9812249071174</v>
      </c>
      <c r="D20" s="1">
        <f t="shared" si="0"/>
        <v>15.057795920563775</v>
      </c>
      <c r="E20" s="1">
        <f>SUM($D$2:D20)</f>
        <v>234.96196637985923</v>
      </c>
      <c r="F20" s="1">
        <f t="shared" si="1"/>
        <v>4.1827210890454927E-3</v>
      </c>
      <c r="G20" s="1">
        <f>SUM($F$2:F20)</f>
        <v>6.5267212883294234E-2</v>
      </c>
      <c r="H20" s="1">
        <f t="shared" si="2"/>
        <v>45600</v>
      </c>
      <c r="I20" s="1">
        <f t="shared" si="3"/>
        <v>15.938587643643281</v>
      </c>
      <c r="J20" s="1">
        <f t="shared" si="4"/>
        <v>6.6666666666666666E-2</v>
      </c>
      <c r="K20" s="1">
        <f t="shared" si="5"/>
        <v>11400</v>
      </c>
      <c r="L20" s="1">
        <f t="shared" si="6"/>
        <v>57000</v>
      </c>
      <c r="M20" s="1">
        <f t="shared" si="7"/>
        <v>4560</v>
      </c>
      <c r="N20" s="1">
        <f t="shared" si="8"/>
        <v>11400</v>
      </c>
      <c r="O20" s="1">
        <f t="shared" si="9"/>
        <v>4560</v>
      </c>
      <c r="P20" s="1">
        <f t="shared" si="10"/>
        <v>13680</v>
      </c>
      <c r="Q20" s="1">
        <f t="shared" si="11"/>
        <v>22800</v>
      </c>
      <c r="R20" s="1">
        <f t="shared" si="12"/>
        <v>31919.999999999996</v>
      </c>
      <c r="S20" s="1">
        <f t="shared" si="13"/>
        <v>45600</v>
      </c>
    </row>
    <row r="21" spans="1:19" ht="18" customHeight="1" x14ac:dyDescent="0.15">
      <c r="A21" s="1">
        <f t="shared" si="15"/>
        <v>10</v>
      </c>
      <c r="B21" s="1">
        <f>SUM($A$2:A21)</f>
        <v>200</v>
      </c>
      <c r="C21" s="1">
        <f>B21*'基础时间表（无杠杆）'!B21</f>
        <v>3080.8250453473479</v>
      </c>
      <c r="D21" s="1">
        <f t="shared" si="0"/>
        <v>15.40412522673674</v>
      </c>
      <c r="E21" s="1">
        <f>SUM($D$2:D21)</f>
        <v>250.36609160659597</v>
      </c>
      <c r="F21" s="1">
        <f t="shared" si="1"/>
        <v>4.2789236740935392E-3</v>
      </c>
      <c r="G21" s="1">
        <f>SUM($F$2:F21)</f>
        <v>6.9546136557387769E-2</v>
      </c>
      <c r="H21" s="1">
        <f t="shared" si="2"/>
        <v>48000</v>
      </c>
      <c r="I21" s="1">
        <f t="shared" si="3"/>
        <v>15.580242075897639</v>
      </c>
      <c r="J21" s="1">
        <f t="shared" si="4"/>
        <v>6.6666666666666666E-2</v>
      </c>
      <c r="K21" s="1">
        <f t="shared" si="5"/>
        <v>12000</v>
      </c>
      <c r="L21" s="1">
        <f t="shared" si="6"/>
        <v>60000</v>
      </c>
      <c r="M21" s="1">
        <f t="shared" si="7"/>
        <v>4800</v>
      </c>
      <c r="N21" s="1">
        <f t="shared" si="8"/>
        <v>12000</v>
      </c>
      <c r="O21" s="1">
        <f t="shared" si="9"/>
        <v>4800</v>
      </c>
      <c r="P21" s="1">
        <f t="shared" si="10"/>
        <v>14400</v>
      </c>
      <c r="Q21" s="1">
        <f t="shared" si="11"/>
        <v>24000</v>
      </c>
      <c r="R21" s="1">
        <f t="shared" si="12"/>
        <v>33600</v>
      </c>
      <c r="S21" s="1">
        <f t="shared" si="13"/>
        <v>48000</v>
      </c>
    </row>
    <row r="22" spans="1:19" x14ac:dyDescent="0.15">
      <c r="A22" s="1">
        <f t="shared" si="15"/>
        <v>10</v>
      </c>
      <c r="B22" s="1">
        <f>SUM($A$2:A22)</f>
        <v>210</v>
      </c>
      <c r="C22" s="1">
        <f>B22*'基础时间表（无杠杆）'!B22</f>
        <v>3309.2682224598539</v>
      </c>
      <c r="D22" s="1">
        <f t="shared" si="0"/>
        <v>15.758420106951686</v>
      </c>
      <c r="E22" s="1">
        <f>SUM($D$2:D22)</f>
        <v>266.12451171354763</v>
      </c>
      <c r="F22" s="1">
        <f t="shared" si="1"/>
        <v>4.3773389185976907E-3</v>
      </c>
      <c r="G22" s="1">
        <f>SUM($F$2:F22)</f>
        <v>7.3923475475985462E-2</v>
      </c>
      <c r="H22" s="1">
        <f t="shared" si="2"/>
        <v>50400</v>
      </c>
      <c r="I22" s="1">
        <f t="shared" si="3"/>
        <v>15.229953153370126</v>
      </c>
      <c r="J22" s="1">
        <f t="shared" si="4"/>
        <v>6.6666666666666666E-2</v>
      </c>
      <c r="K22" s="1">
        <f t="shared" si="5"/>
        <v>12600</v>
      </c>
      <c r="L22" s="1">
        <f t="shared" si="6"/>
        <v>63000</v>
      </c>
      <c r="M22" s="1">
        <f t="shared" si="7"/>
        <v>5040</v>
      </c>
      <c r="N22" s="1">
        <f t="shared" si="8"/>
        <v>12600</v>
      </c>
      <c r="O22" s="1">
        <f t="shared" si="9"/>
        <v>5040</v>
      </c>
      <c r="P22" s="1">
        <f t="shared" si="10"/>
        <v>15120</v>
      </c>
      <c r="Q22" s="1">
        <f t="shared" si="11"/>
        <v>25200</v>
      </c>
      <c r="R22" s="1">
        <f t="shared" si="12"/>
        <v>35280</v>
      </c>
      <c r="S22" s="1">
        <f t="shared" si="13"/>
        <v>50400</v>
      </c>
    </row>
    <row r="23" spans="1:19" x14ac:dyDescent="0.15">
      <c r="A23" s="1">
        <f t="shared" si="15"/>
        <v>10</v>
      </c>
      <c r="B23" s="1">
        <f>SUM($A$2:A23)</f>
        <v>220</v>
      </c>
      <c r="C23" s="1">
        <f>B23*'基础时间表（无杠杆）'!B23</f>
        <v>3546.5900292705455</v>
      </c>
      <c r="D23" s="1">
        <f t="shared" si="0"/>
        <v>16.120863769411571</v>
      </c>
      <c r="E23" s="1">
        <f>SUM($D$2:D23)</f>
        <v>282.24537548295922</v>
      </c>
      <c r="F23" s="1">
        <f t="shared" si="1"/>
        <v>4.4780177137254363E-3</v>
      </c>
      <c r="G23" s="1">
        <f>SUM($F$2:F23)</f>
        <v>7.8401493189710902E-2</v>
      </c>
      <c r="H23" s="1">
        <f t="shared" si="2"/>
        <v>52800</v>
      </c>
      <c r="I23" s="1">
        <f t="shared" si="3"/>
        <v>14.887539739364739</v>
      </c>
      <c r="J23" s="1">
        <f t="shared" si="4"/>
        <v>6.6666666666666666E-2</v>
      </c>
      <c r="K23" s="1">
        <f t="shared" si="5"/>
        <v>13200</v>
      </c>
      <c r="L23" s="1">
        <f t="shared" si="6"/>
        <v>66000</v>
      </c>
      <c r="M23" s="1">
        <f t="shared" si="7"/>
        <v>5280</v>
      </c>
      <c r="N23" s="1">
        <f t="shared" si="8"/>
        <v>13200</v>
      </c>
      <c r="O23" s="1">
        <f t="shared" si="9"/>
        <v>5280</v>
      </c>
      <c r="P23" s="1">
        <f t="shared" si="10"/>
        <v>15840</v>
      </c>
      <c r="Q23" s="1">
        <f t="shared" si="11"/>
        <v>26400</v>
      </c>
      <c r="R23" s="1">
        <f t="shared" si="12"/>
        <v>36960</v>
      </c>
      <c r="S23" s="1">
        <f t="shared" si="13"/>
        <v>52800</v>
      </c>
    </row>
    <row r="24" spans="1:19" x14ac:dyDescent="0.15">
      <c r="A24" s="1">
        <f t="shared" ref="A24:A33" si="16">$A$2</f>
        <v>10</v>
      </c>
      <c r="B24" s="1">
        <f>SUM($A$2:A24)</f>
        <v>230</v>
      </c>
      <c r="C24" s="1">
        <f>B24*'基础时间表（无杠杆）'!B24</f>
        <v>3793.0780363048484</v>
      </c>
      <c r="D24" s="1">
        <f t="shared" si="0"/>
        <v>16.491643636108037</v>
      </c>
      <c r="E24" s="1">
        <f>SUM($D$2:D24)</f>
        <v>298.73701911906727</v>
      </c>
      <c r="F24" s="1">
        <f t="shared" si="1"/>
        <v>4.5810121211411212E-3</v>
      </c>
      <c r="G24" s="1">
        <f>SUM($F$2:F24)</f>
        <v>8.2982505310852023E-2</v>
      </c>
      <c r="H24" s="1">
        <f t="shared" si="2"/>
        <v>55200</v>
      </c>
      <c r="I24" s="1">
        <f t="shared" si="3"/>
        <v>14.552824769662502</v>
      </c>
      <c r="J24" s="1">
        <f t="shared" si="4"/>
        <v>6.6666666666666666E-2</v>
      </c>
      <c r="K24" s="1">
        <f t="shared" si="5"/>
        <v>13800</v>
      </c>
      <c r="L24" s="1">
        <f t="shared" si="6"/>
        <v>69000</v>
      </c>
      <c r="M24" s="1">
        <f t="shared" si="7"/>
        <v>5520</v>
      </c>
      <c r="N24" s="1">
        <f t="shared" si="8"/>
        <v>13800</v>
      </c>
      <c r="O24" s="1">
        <f t="shared" si="9"/>
        <v>5520</v>
      </c>
      <c r="P24" s="1">
        <f t="shared" si="10"/>
        <v>16560</v>
      </c>
      <c r="Q24" s="1">
        <f t="shared" si="11"/>
        <v>27600</v>
      </c>
      <c r="R24" s="1">
        <f t="shared" si="12"/>
        <v>38640</v>
      </c>
      <c r="S24" s="1">
        <f t="shared" si="13"/>
        <v>55200</v>
      </c>
    </row>
    <row r="25" spans="1:19" x14ac:dyDescent="0.15">
      <c r="A25" s="1">
        <f t="shared" si="16"/>
        <v>10</v>
      </c>
      <c r="B25" s="1">
        <f>SUM($A$2:A25)</f>
        <v>240</v>
      </c>
      <c r="C25" s="1">
        <f>B25*'基础时间表（无杠杆）'!B25</f>
        <v>4049.0283455372446</v>
      </c>
      <c r="D25" s="1">
        <f t="shared" si="0"/>
        <v>16.870951439738519</v>
      </c>
      <c r="E25" s="1">
        <f>SUM($D$2:D25)</f>
        <v>315.60797055880579</v>
      </c>
      <c r="F25" s="1">
        <f t="shared" si="1"/>
        <v>4.6863753999273668E-3</v>
      </c>
      <c r="G25" s="1">
        <f>SUM($F$2:F25)</f>
        <v>8.7668880710779384E-2</v>
      </c>
      <c r="H25" s="1">
        <f t="shared" si="2"/>
        <v>57600</v>
      </c>
      <c r="I25" s="1">
        <f t="shared" si="3"/>
        <v>14.225635160960413</v>
      </c>
      <c r="J25" s="1">
        <f t="shared" si="4"/>
        <v>6.6666666666666666E-2</v>
      </c>
      <c r="K25" s="1">
        <f t="shared" si="5"/>
        <v>14400</v>
      </c>
      <c r="L25" s="1">
        <f t="shared" si="6"/>
        <v>72000</v>
      </c>
      <c r="M25" s="1">
        <f t="shared" si="7"/>
        <v>5760</v>
      </c>
      <c r="N25" s="1">
        <f t="shared" si="8"/>
        <v>14400</v>
      </c>
      <c r="O25" s="1">
        <f t="shared" si="9"/>
        <v>5760</v>
      </c>
      <c r="P25" s="1">
        <f t="shared" si="10"/>
        <v>17280</v>
      </c>
      <c r="Q25" s="1">
        <f t="shared" si="11"/>
        <v>28800</v>
      </c>
      <c r="R25" s="1">
        <f t="shared" si="12"/>
        <v>40320</v>
      </c>
      <c r="S25" s="1">
        <f t="shared" si="13"/>
        <v>57600</v>
      </c>
    </row>
    <row r="26" spans="1:19" x14ac:dyDescent="0.15">
      <c r="A26" s="1">
        <f t="shared" si="16"/>
        <v>10</v>
      </c>
      <c r="B26" s="1">
        <f>SUM($A$2:A26)</f>
        <v>250</v>
      </c>
      <c r="C26" s="1">
        <f>B26*'基础时间表（无杠杆）'!B26</f>
        <v>4314.7458307131265</v>
      </c>
      <c r="D26" s="1">
        <f t="shared" si="0"/>
        <v>17.258983322852504</v>
      </c>
      <c r="E26" s="1">
        <f>SUM($D$2:D26)</f>
        <v>332.86695388165828</v>
      </c>
      <c r="F26" s="1">
        <f t="shared" si="1"/>
        <v>4.7941620341256956E-3</v>
      </c>
      <c r="G26" s="1">
        <f>SUM($F$2:F26)</f>
        <v>9.2463042744905077E-2</v>
      </c>
      <c r="H26" s="1">
        <f t="shared" si="2"/>
        <v>60000</v>
      </c>
      <c r="I26" s="1">
        <f t="shared" si="3"/>
        <v>13.905801721368928</v>
      </c>
      <c r="J26" s="1">
        <f t="shared" si="4"/>
        <v>6.6666666666666666E-2</v>
      </c>
      <c r="K26" s="1">
        <f t="shared" si="5"/>
        <v>15000</v>
      </c>
      <c r="L26" s="1">
        <f t="shared" si="6"/>
        <v>75000</v>
      </c>
      <c r="M26" s="1">
        <f t="shared" si="7"/>
        <v>6000</v>
      </c>
      <c r="N26" s="1">
        <f t="shared" si="8"/>
        <v>15000</v>
      </c>
      <c r="O26" s="1">
        <f t="shared" si="9"/>
        <v>6000</v>
      </c>
      <c r="P26" s="1">
        <f t="shared" si="10"/>
        <v>18000</v>
      </c>
      <c r="Q26" s="1">
        <f t="shared" si="11"/>
        <v>30000</v>
      </c>
      <c r="R26" s="1">
        <f t="shared" si="12"/>
        <v>42000</v>
      </c>
      <c r="S26" s="1">
        <f t="shared" si="13"/>
        <v>60000</v>
      </c>
    </row>
    <row r="27" spans="1:19" x14ac:dyDescent="0.15">
      <c r="A27" s="1">
        <f t="shared" si="16"/>
        <v>10</v>
      </c>
      <c r="B27" s="1">
        <f>SUM($A$2:A27)</f>
        <v>260</v>
      </c>
      <c r="C27" s="1">
        <f>B27*'基础时间表（无杠杆）'!B27</f>
        <v>4590.5443842123086</v>
      </c>
      <c r="D27" s="1">
        <f t="shared" si="0"/>
        <v>17.65593993927811</v>
      </c>
      <c r="E27" s="1">
        <f>SUM($D$2:D27)</f>
        <v>350.52289382093636</v>
      </c>
      <c r="F27" s="1">
        <f t="shared" si="1"/>
        <v>4.9044277609105857E-3</v>
      </c>
      <c r="G27" s="1">
        <f>SUM($F$2:F27)</f>
        <v>9.7367470505815665E-2</v>
      </c>
      <c r="H27" s="1">
        <f t="shared" si="2"/>
        <v>62400</v>
      </c>
      <c r="I27" s="1">
        <f t="shared" si="3"/>
        <v>13.593159062921732</v>
      </c>
      <c r="J27" s="1">
        <f t="shared" si="4"/>
        <v>6.6666666666666666E-2</v>
      </c>
      <c r="K27" s="1">
        <f t="shared" si="5"/>
        <v>15600</v>
      </c>
      <c r="L27" s="1">
        <f t="shared" si="6"/>
        <v>78000</v>
      </c>
      <c r="M27" s="1">
        <f t="shared" si="7"/>
        <v>6240</v>
      </c>
      <c r="N27" s="1">
        <f t="shared" si="8"/>
        <v>15600</v>
      </c>
      <c r="O27" s="1">
        <f t="shared" si="9"/>
        <v>6240</v>
      </c>
      <c r="P27" s="1">
        <f t="shared" si="10"/>
        <v>18720</v>
      </c>
      <c r="Q27" s="1">
        <f t="shared" si="11"/>
        <v>31200</v>
      </c>
      <c r="R27" s="1">
        <f t="shared" si="12"/>
        <v>43680</v>
      </c>
      <c r="S27" s="1">
        <f t="shared" si="13"/>
        <v>62400</v>
      </c>
    </row>
    <row r="28" spans="1:19" x14ac:dyDescent="0.15">
      <c r="A28" s="1">
        <f t="shared" si="16"/>
        <v>10</v>
      </c>
      <c r="B28" s="1">
        <f>SUM($A$2:A28)</f>
        <v>270</v>
      </c>
      <c r="C28" s="1">
        <f>B28*'基础时间表（无杠杆）'!B28</f>
        <v>4876.7471706280066</v>
      </c>
      <c r="D28" s="1">
        <f t="shared" si="0"/>
        <v>18.062026557881506</v>
      </c>
      <c r="E28" s="1">
        <f>SUM($D$2:D28)</f>
        <v>368.58492037881786</v>
      </c>
      <c r="F28" s="1">
        <f t="shared" si="1"/>
        <v>5.0172295994115297E-3</v>
      </c>
      <c r="G28" s="1">
        <f>SUM($F$2:F28)</f>
        <v>0.1023847001052272</v>
      </c>
      <c r="H28" s="1">
        <f t="shared" si="2"/>
        <v>64800</v>
      </c>
      <c r="I28" s="1">
        <f t="shared" si="3"/>
        <v>13.287545516052523</v>
      </c>
      <c r="J28" s="1">
        <f t="shared" si="4"/>
        <v>6.6666666666666666E-2</v>
      </c>
      <c r="K28" s="1">
        <f t="shared" si="5"/>
        <v>16200</v>
      </c>
      <c r="L28" s="1">
        <f t="shared" si="6"/>
        <v>81000</v>
      </c>
      <c r="M28" s="1">
        <f t="shared" si="7"/>
        <v>6480</v>
      </c>
      <c r="N28" s="1">
        <f t="shared" si="8"/>
        <v>16200</v>
      </c>
      <c r="O28" s="1">
        <f t="shared" si="9"/>
        <v>6480</v>
      </c>
      <c r="P28" s="1">
        <f t="shared" si="10"/>
        <v>19440</v>
      </c>
      <c r="Q28" s="1">
        <f t="shared" si="11"/>
        <v>32400</v>
      </c>
      <c r="R28" s="1">
        <f t="shared" si="12"/>
        <v>45360</v>
      </c>
      <c r="S28" s="1">
        <f t="shared" si="13"/>
        <v>64800</v>
      </c>
    </row>
    <row r="29" spans="1:19" x14ac:dyDescent="0.15">
      <c r="A29" s="1">
        <f t="shared" si="16"/>
        <v>10</v>
      </c>
      <c r="B29" s="1">
        <f>SUM($A$2:A29)</f>
        <v>280</v>
      </c>
      <c r="C29" s="1">
        <f>B29*'基础时间表（无杠杆）'!B29</f>
        <v>5173.686887239578</v>
      </c>
      <c r="D29" s="1">
        <f t="shared" si="0"/>
        <v>18.477453168712778</v>
      </c>
      <c r="E29" s="1">
        <f>SUM($D$2:D29)</f>
        <v>387.06237354753063</v>
      </c>
      <c r="F29" s="1">
        <f t="shared" si="1"/>
        <v>5.1326258801979935E-3</v>
      </c>
      <c r="G29" s="1">
        <f>SUM($F$2:F29)</f>
        <v>0.1075173259854252</v>
      </c>
      <c r="H29" s="1">
        <f t="shared" si="2"/>
        <v>67200</v>
      </c>
      <c r="I29" s="1">
        <f t="shared" si="3"/>
        <v>12.988803045994649</v>
      </c>
      <c r="J29" s="1">
        <f t="shared" si="4"/>
        <v>6.6666666666666666E-2</v>
      </c>
      <c r="K29" s="1">
        <f t="shared" si="5"/>
        <v>16800</v>
      </c>
      <c r="L29" s="1">
        <f t="shared" si="6"/>
        <v>84000</v>
      </c>
      <c r="M29" s="1">
        <f t="shared" si="7"/>
        <v>6720</v>
      </c>
      <c r="N29" s="1">
        <f t="shared" si="8"/>
        <v>16800</v>
      </c>
      <c r="O29" s="1">
        <f t="shared" si="9"/>
        <v>6720</v>
      </c>
      <c r="P29" s="1">
        <f t="shared" si="10"/>
        <v>20160</v>
      </c>
      <c r="Q29" s="1">
        <f t="shared" si="11"/>
        <v>33600</v>
      </c>
      <c r="R29" s="1">
        <f t="shared" si="12"/>
        <v>47040</v>
      </c>
      <c r="S29" s="1">
        <f t="shared" si="13"/>
        <v>67200</v>
      </c>
    </row>
    <row r="30" spans="1:19" x14ac:dyDescent="0.15">
      <c r="A30" s="1">
        <f t="shared" si="16"/>
        <v>10</v>
      </c>
      <c r="B30" s="1">
        <f>SUM($A$2:A30)</f>
        <v>290</v>
      </c>
      <c r="C30" s="1">
        <f>B30*'基础时间表（无杠杆）'!B30</f>
        <v>5481.7060315620192</v>
      </c>
      <c r="D30" s="1">
        <f t="shared" si="0"/>
        <v>18.90243459159317</v>
      </c>
      <c r="E30" s="1">
        <f>SUM($D$2:D30)</f>
        <v>405.96480813912382</v>
      </c>
      <c r="F30" s="1">
        <f t="shared" si="1"/>
        <v>5.2506762754425474E-3</v>
      </c>
      <c r="G30" s="1">
        <f>SUM($F$2:F30)</f>
        <v>0.11276800226086775</v>
      </c>
      <c r="H30" s="1">
        <f t="shared" si="2"/>
        <v>69600</v>
      </c>
      <c r="I30" s="1">
        <f t="shared" si="3"/>
        <v>12.696777171060264</v>
      </c>
      <c r="J30" s="1">
        <f t="shared" si="4"/>
        <v>6.6666666666666666E-2</v>
      </c>
      <c r="K30" s="1">
        <f t="shared" si="5"/>
        <v>17400</v>
      </c>
      <c r="L30" s="1">
        <f t="shared" si="6"/>
        <v>87000</v>
      </c>
      <c r="M30" s="1">
        <f t="shared" si="7"/>
        <v>6960</v>
      </c>
      <c r="N30" s="1">
        <f t="shared" si="8"/>
        <v>17400</v>
      </c>
      <c r="O30" s="1">
        <f t="shared" si="9"/>
        <v>6960</v>
      </c>
      <c r="P30" s="1">
        <f t="shared" si="10"/>
        <v>20880</v>
      </c>
      <c r="Q30" s="1">
        <f t="shared" si="11"/>
        <v>34800</v>
      </c>
      <c r="R30" s="1">
        <f t="shared" si="12"/>
        <v>48720</v>
      </c>
      <c r="S30" s="1">
        <f t="shared" si="13"/>
        <v>69600</v>
      </c>
    </row>
    <row r="31" spans="1:19" x14ac:dyDescent="0.15">
      <c r="A31" s="1">
        <f t="shared" si="16"/>
        <v>10</v>
      </c>
      <c r="B31" s="1">
        <f>SUM($A$2:A31)</f>
        <v>300</v>
      </c>
      <c r="C31" s="1">
        <f>B31*'基础时间表（无杠杆）'!B31</f>
        <v>5801.1571761599434</v>
      </c>
      <c r="D31" s="1">
        <f t="shared" si="0"/>
        <v>19.33719058719981</v>
      </c>
      <c r="E31" s="1">
        <f>SUM($D$2:D31)</f>
        <v>425.30199872632363</v>
      </c>
      <c r="F31" s="1">
        <f t="shared" si="1"/>
        <v>5.3714418297777251E-3</v>
      </c>
      <c r="G31" s="1">
        <f>SUM($F$2:F31)</f>
        <v>0.11813944409064547</v>
      </c>
      <c r="H31" s="1">
        <f t="shared" si="2"/>
        <v>72000</v>
      </c>
      <c r="I31" s="1">
        <f t="shared" si="3"/>
        <v>12.411316882756857</v>
      </c>
      <c r="J31" s="1">
        <f t="shared" si="4"/>
        <v>6.6666666666666666E-2</v>
      </c>
      <c r="K31" s="1">
        <f t="shared" si="5"/>
        <v>18000</v>
      </c>
      <c r="L31" s="1">
        <f t="shared" si="6"/>
        <v>90000</v>
      </c>
      <c r="M31" s="1">
        <f t="shared" si="7"/>
        <v>7200</v>
      </c>
      <c r="N31" s="1">
        <f t="shared" si="8"/>
        <v>18000</v>
      </c>
      <c r="O31" s="1">
        <f t="shared" si="9"/>
        <v>7200</v>
      </c>
      <c r="P31" s="1">
        <f t="shared" si="10"/>
        <v>21600</v>
      </c>
      <c r="Q31" s="1">
        <f t="shared" si="11"/>
        <v>36000</v>
      </c>
      <c r="R31" s="1">
        <f t="shared" si="12"/>
        <v>50400</v>
      </c>
      <c r="S31" s="1">
        <f t="shared" si="13"/>
        <v>72000</v>
      </c>
    </row>
    <row r="32" spans="1:19" x14ac:dyDescent="0.15">
      <c r="A32" s="1">
        <f t="shared" si="16"/>
        <v>10</v>
      </c>
      <c r="B32" s="1">
        <f>SUM($A$2:A32)</f>
        <v>310</v>
      </c>
      <c r="C32" s="1">
        <f>B32*'基础时间表（无杠杆）'!B32</f>
        <v>6132.4032509186754</v>
      </c>
      <c r="D32" s="1">
        <f t="shared" si="0"/>
        <v>19.781945970705404</v>
      </c>
      <c r="E32" s="1">
        <f>SUM($D$2:D32)</f>
        <v>445.08394469702904</v>
      </c>
      <c r="F32" s="1">
        <f t="shared" si="1"/>
        <v>5.4949849918626125E-3</v>
      </c>
      <c r="G32" s="1">
        <f>SUM($F$2:F32)</f>
        <v>0.12363442908250809</v>
      </c>
      <c r="H32" s="1">
        <f t="shared" si="2"/>
        <v>74400</v>
      </c>
      <c r="I32" s="1">
        <f t="shared" si="3"/>
        <v>12.132274567699763</v>
      </c>
      <c r="J32" s="1">
        <f t="shared" si="4"/>
        <v>6.6666666666666666E-2</v>
      </c>
      <c r="K32" s="1">
        <f t="shared" si="5"/>
        <v>18600</v>
      </c>
      <c r="L32" s="1">
        <f t="shared" si="6"/>
        <v>93000</v>
      </c>
      <c r="M32" s="1">
        <f t="shared" si="7"/>
        <v>7440</v>
      </c>
      <c r="N32" s="1">
        <f t="shared" si="8"/>
        <v>18600</v>
      </c>
      <c r="O32" s="1">
        <f t="shared" si="9"/>
        <v>7440</v>
      </c>
      <c r="P32" s="1">
        <f t="shared" si="10"/>
        <v>22320</v>
      </c>
      <c r="Q32" s="1">
        <f t="shared" si="11"/>
        <v>37200</v>
      </c>
      <c r="R32" s="1">
        <f t="shared" si="12"/>
        <v>52080</v>
      </c>
      <c r="S32" s="1">
        <f t="shared" si="13"/>
        <v>74400</v>
      </c>
    </row>
    <row r="33" spans="1:19" x14ac:dyDescent="0.15">
      <c r="A33" s="1">
        <f t="shared" si="16"/>
        <v>10</v>
      </c>
      <c r="B33" s="1">
        <f>SUM($A$2:A33)</f>
        <v>320</v>
      </c>
      <c r="C33" s="1">
        <f>B33*'基础时间表（无杠杆）'!B33</f>
        <v>6475.8178329701204</v>
      </c>
      <c r="D33" s="1">
        <f t="shared" si="0"/>
        <v>20.236930728031627</v>
      </c>
      <c r="E33" s="1">
        <f>SUM($D$2:D33)</f>
        <v>465.32087542506065</v>
      </c>
      <c r="F33" s="1">
        <f t="shared" si="1"/>
        <v>5.6213696466754521E-3</v>
      </c>
      <c r="G33" s="1">
        <f>SUM($F$2:F33)</f>
        <v>0.12925579872918355</v>
      </c>
      <c r="H33" s="1">
        <f t="shared" si="2"/>
        <v>76800</v>
      </c>
      <c r="I33" s="1">
        <f t="shared" si="3"/>
        <v>11.859505931280319</v>
      </c>
      <c r="J33" s="1">
        <f t="shared" si="4"/>
        <v>6.6666666666666666E-2</v>
      </c>
      <c r="K33" s="1">
        <f t="shared" si="5"/>
        <v>19200</v>
      </c>
      <c r="L33" s="1">
        <f t="shared" si="6"/>
        <v>96000</v>
      </c>
      <c r="M33" s="1">
        <f t="shared" si="7"/>
        <v>7680</v>
      </c>
      <c r="N33" s="1">
        <f t="shared" si="8"/>
        <v>19200</v>
      </c>
      <c r="O33" s="1">
        <f t="shared" si="9"/>
        <v>7680</v>
      </c>
      <c r="P33" s="1">
        <f t="shared" si="10"/>
        <v>23040</v>
      </c>
      <c r="Q33" s="1">
        <f t="shared" si="11"/>
        <v>38400</v>
      </c>
      <c r="R33" s="1">
        <f t="shared" si="12"/>
        <v>53760</v>
      </c>
      <c r="S33" s="1">
        <f t="shared" si="13"/>
        <v>76800</v>
      </c>
    </row>
    <row r="34" spans="1:19" x14ac:dyDescent="0.15">
      <c r="A34" s="1">
        <f t="shared" ref="A34:A43" si="17">$A$2</f>
        <v>10</v>
      </c>
      <c r="B34" s="1">
        <f>SUM($A$2:A34)</f>
        <v>330</v>
      </c>
      <c r="C34" s="1">
        <f>B34*'基础时间表（无杠杆）'!B34</f>
        <v>6831.7854444761961</v>
      </c>
      <c r="D34" s="1">
        <f t="shared" si="0"/>
        <v>20.702380134776352</v>
      </c>
      <c r="E34" s="1">
        <f>SUM($D$2:D34)</f>
        <v>486.02325555983703</v>
      </c>
      <c r="F34" s="1">
        <f t="shared" si="1"/>
        <v>5.7506611485489863E-3</v>
      </c>
      <c r="G34" s="1">
        <f>SUM($F$2:F34)</f>
        <v>0.13500645987773255</v>
      </c>
      <c r="H34" s="1">
        <f t="shared" si="2"/>
        <v>79200</v>
      </c>
      <c r="I34" s="1">
        <f t="shared" si="3"/>
        <v>11.592869923050166</v>
      </c>
      <c r="J34" s="1">
        <f t="shared" si="4"/>
        <v>6.6666666666666666E-2</v>
      </c>
      <c r="K34" s="1">
        <f t="shared" si="5"/>
        <v>19800</v>
      </c>
      <c r="L34" s="1">
        <f t="shared" si="6"/>
        <v>99000</v>
      </c>
      <c r="M34" s="1">
        <f t="shared" si="7"/>
        <v>7920</v>
      </c>
      <c r="N34" s="1">
        <f t="shared" si="8"/>
        <v>19800</v>
      </c>
      <c r="O34" s="1">
        <f t="shared" si="9"/>
        <v>7920</v>
      </c>
      <c r="P34" s="1">
        <f t="shared" si="10"/>
        <v>23760</v>
      </c>
      <c r="Q34" s="1">
        <f t="shared" si="11"/>
        <v>39600</v>
      </c>
      <c r="R34" s="1">
        <f t="shared" si="12"/>
        <v>55440</v>
      </c>
      <c r="S34" s="1">
        <f t="shared" si="13"/>
        <v>79200</v>
      </c>
    </row>
    <row r="35" spans="1:19" x14ac:dyDescent="0.15">
      <c r="A35" s="1">
        <f t="shared" si="17"/>
        <v>10</v>
      </c>
      <c r="B35" s="1">
        <f>SUM($A$2:A35)</f>
        <v>340</v>
      </c>
      <c r="C35" s="1">
        <f>B35*'基础时间表（无杠杆）'!B35</f>
        <v>7200.7018584779098</v>
      </c>
      <c r="D35" s="1">
        <f t="shared" si="0"/>
        <v>21.178534877876206</v>
      </c>
      <c r="E35" s="1">
        <f>SUM($D$2:D35)</f>
        <v>507.20179043771321</v>
      </c>
      <c r="F35" s="1">
        <f t="shared" si="1"/>
        <v>5.8829263549656126E-3</v>
      </c>
      <c r="G35" s="1">
        <f>SUM($F$2:F35)</f>
        <v>0.14088938623269817</v>
      </c>
      <c r="H35" s="1">
        <f t="shared" ref="H35:H81" si="18">B35*240</f>
        <v>81600</v>
      </c>
      <c r="I35" s="1">
        <f t="shared" si="3"/>
        <v>11.332228663783154</v>
      </c>
      <c r="J35" s="1">
        <f t="shared" si="4"/>
        <v>6.6666666666666666E-2</v>
      </c>
      <c r="K35" s="1">
        <f t="shared" si="5"/>
        <v>20400</v>
      </c>
      <c r="L35" s="1">
        <f t="shared" si="6"/>
        <v>102000</v>
      </c>
      <c r="M35" s="1">
        <f t="shared" si="7"/>
        <v>8160</v>
      </c>
      <c r="N35" s="1">
        <f t="shared" si="8"/>
        <v>20400</v>
      </c>
      <c r="O35" s="1">
        <f t="shared" si="9"/>
        <v>8160</v>
      </c>
      <c r="P35" s="1">
        <f t="shared" si="10"/>
        <v>24480</v>
      </c>
      <c r="Q35" s="1">
        <f t="shared" si="11"/>
        <v>40800</v>
      </c>
      <c r="R35" s="1">
        <f t="shared" si="12"/>
        <v>57120</v>
      </c>
      <c r="S35" s="1">
        <f t="shared" si="13"/>
        <v>81600</v>
      </c>
    </row>
    <row r="36" spans="1:19" x14ac:dyDescent="0.15">
      <c r="A36" s="1">
        <f t="shared" si="17"/>
        <v>10</v>
      </c>
      <c r="B36" s="1">
        <f>SUM($A$2:A36)</f>
        <v>350</v>
      </c>
      <c r="C36" s="1">
        <f>B36*'基础时间表（无杠杆）'!B36</f>
        <v>7582.9744130235749</v>
      </c>
      <c r="D36" s="1">
        <f t="shared" si="0"/>
        <v>21.665641180067357</v>
      </c>
      <c r="E36" s="1">
        <f>SUM($D$2:D36)</f>
        <v>528.86743161778054</v>
      </c>
      <c r="F36" s="1">
        <f t="shared" si="1"/>
        <v>6.0182336611298215E-3</v>
      </c>
      <c r="G36" s="1">
        <f>SUM($F$2:F36)</f>
        <v>0.146907619893828</v>
      </c>
      <c r="H36" s="1">
        <f t="shared" si="18"/>
        <v>84000</v>
      </c>
      <c r="I36" s="1">
        <f t="shared" si="3"/>
        <v>11.077447374177082</v>
      </c>
      <c r="J36" s="1">
        <f t="shared" si="4"/>
        <v>6.6666666666666666E-2</v>
      </c>
      <c r="K36" s="1">
        <f t="shared" si="5"/>
        <v>21000</v>
      </c>
      <c r="L36" s="1">
        <f t="shared" si="6"/>
        <v>105000</v>
      </c>
      <c r="M36" s="1">
        <f t="shared" si="7"/>
        <v>8400</v>
      </c>
      <c r="N36" s="1">
        <f t="shared" si="8"/>
        <v>21000</v>
      </c>
      <c r="O36" s="1">
        <f t="shared" si="9"/>
        <v>8400</v>
      </c>
      <c r="P36" s="1">
        <f t="shared" si="10"/>
        <v>25200</v>
      </c>
      <c r="Q36" s="1">
        <f t="shared" si="11"/>
        <v>42000</v>
      </c>
      <c r="R36" s="1">
        <f t="shared" si="12"/>
        <v>58799.999999999993</v>
      </c>
      <c r="S36" s="1">
        <f t="shared" si="13"/>
        <v>84000</v>
      </c>
    </row>
    <row r="37" spans="1:19" x14ac:dyDescent="0.15">
      <c r="A37" s="1">
        <f t="shared" si="17"/>
        <v>10</v>
      </c>
      <c r="B37" s="1">
        <f>SUM($A$2:A37)</f>
        <v>360</v>
      </c>
      <c r="C37" s="1">
        <f>B37*'基础时间表（无杠杆）'!B37</f>
        <v>7979.0223337952057</v>
      </c>
      <c r="D37" s="1">
        <f t="shared" si="0"/>
        <v>22.163950927208905</v>
      </c>
      <c r="E37" s="1">
        <f>SUM($D$2:D37)</f>
        <v>551.03138254498947</v>
      </c>
      <c r="F37" s="1">
        <f t="shared" si="1"/>
        <v>6.156653035335807E-3</v>
      </c>
      <c r="G37" s="1">
        <f>SUM($F$2:F37)</f>
        <v>0.1530642729291638</v>
      </c>
      <c r="H37" s="1">
        <f t="shared" si="18"/>
        <v>86400</v>
      </c>
      <c r="I37" s="1">
        <f t="shared" si="3"/>
        <v>10.828394305158438</v>
      </c>
      <c r="J37" s="1">
        <f t="shared" si="4"/>
        <v>6.6666666666666666E-2</v>
      </c>
      <c r="K37" s="1">
        <f t="shared" si="5"/>
        <v>21600</v>
      </c>
      <c r="L37" s="1">
        <f t="shared" si="6"/>
        <v>108000</v>
      </c>
      <c r="M37" s="1">
        <f t="shared" si="7"/>
        <v>8640</v>
      </c>
      <c r="N37" s="1">
        <f t="shared" si="8"/>
        <v>21600</v>
      </c>
      <c r="O37" s="1">
        <f t="shared" si="9"/>
        <v>8640</v>
      </c>
      <c r="P37" s="1">
        <f t="shared" si="10"/>
        <v>25920</v>
      </c>
      <c r="Q37" s="1">
        <f t="shared" si="11"/>
        <v>43200</v>
      </c>
      <c r="R37" s="1">
        <f t="shared" si="12"/>
        <v>60479.999999999993</v>
      </c>
      <c r="S37" s="1">
        <f t="shared" si="13"/>
        <v>86400</v>
      </c>
    </row>
    <row r="38" spans="1:19" x14ac:dyDescent="0.15">
      <c r="A38" s="1">
        <f t="shared" si="17"/>
        <v>10</v>
      </c>
      <c r="B38" s="1">
        <f>SUM($A$2:A38)</f>
        <v>370</v>
      </c>
      <c r="C38" s="1">
        <f>B38*'基础时间表（无杠杆）'!B38</f>
        <v>8389.2770654578417</v>
      </c>
      <c r="D38" s="1">
        <f t="shared" si="0"/>
        <v>22.673721798534707</v>
      </c>
      <c r="E38" s="1">
        <f>SUM($D$2:D38)</f>
        <v>573.70510434352423</v>
      </c>
      <c r="F38" s="1">
        <f t="shared" si="1"/>
        <v>6.2982560551485302E-3</v>
      </c>
      <c r="G38" s="1">
        <f>SUM($F$2:F38)</f>
        <v>0.15936252898431233</v>
      </c>
      <c r="H38" s="1">
        <f t="shared" si="18"/>
        <v>88800</v>
      </c>
      <c r="I38" s="1">
        <f t="shared" si="3"/>
        <v>10.584940669754095</v>
      </c>
      <c r="J38" s="1">
        <f t="shared" si="4"/>
        <v>6.6666666666666666E-2</v>
      </c>
      <c r="K38" s="1">
        <f t="shared" si="5"/>
        <v>22200</v>
      </c>
      <c r="L38" s="1">
        <f t="shared" si="6"/>
        <v>111000</v>
      </c>
      <c r="M38" s="1">
        <f t="shared" si="7"/>
        <v>8880</v>
      </c>
      <c r="N38" s="1">
        <f t="shared" si="8"/>
        <v>22200</v>
      </c>
      <c r="O38" s="1">
        <f t="shared" si="9"/>
        <v>8880</v>
      </c>
      <c r="P38" s="1">
        <f t="shared" si="10"/>
        <v>26640</v>
      </c>
      <c r="Q38" s="1">
        <f t="shared" si="11"/>
        <v>44400</v>
      </c>
      <c r="R38" s="1">
        <f t="shared" si="12"/>
        <v>62159.999999999993</v>
      </c>
      <c r="S38" s="1">
        <f t="shared" si="13"/>
        <v>88800</v>
      </c>
    </row>
    <row r="39" spans="1:19" x14ac:dyDescent="0.15">
      <c r="A39" s="1">
        <f t="shared" si="17"/>
        <v>10</v>
      </c>
      <c r="B39" s="1">
        <f>SUM($A$2:A39)</f>
        <v>380</v>
      </c>
      <c r="C39" s="1">
        <f>B39*'基础时间表（无杠杆）'!B39</f>
        <v>8814.182611962382</v>
      </c>
      <c r="D39" s="1">
        <f t="shared" si="0"/>
        <v>23.195217399901004</v>
      </c>
      <c r="E39" s="1">
        <f>SUM($D$2:D39)</f>
        <v>596.90032174342525</v>
      </c>
      <c r="F39" s="1">
        <f t="shared" si="1"/>
        <v>6.4431159444169458E-3</v>
      </c>
      <c r="G39" s="1">
        <f>SUM($F$2:F39)</f>
        <v>0.16580564492872926</v>
      </c>
      <c r="H39" s="1">
        <f t="shared" si="18"/>
        <v>91200</v>
      </c>
      <c r="I39" s="1">
        <f t="shared" si="3"/>
        <v>10.346960576494718</v>
      </c>
      <c r="J39" s="1">
        <f t="shared" si="4"/>
        <v>6.6666666666666666E-2</v>
      </c>
      <c r="K39" s="1">
        <f t="shared" si="5"/>
        <v>22800</v>
      </c>
      <c r="L39" s="1">
        <f t="shared" si="6"/>
        <v>114000</v>
      </c>
      <c r="M39" s="1">
        <f t="shared" si="7"/>
        <v>9120</v>
      </c>
      <c r="N39" s="1">
        <f t="shared" si="8"/>
        <v>22800</v>
      </c>
      <c r="O39" s="1">
        <f t="shared" si="9"/>
        <v>9120</v>
      </c>
      <c r="P39" s="1">
        <f t="shared" si="10"/>
        <v>27360</v>
      </c>
      <c r="Q39" s="1">
        <f t="shared" si="11"/>
        <v>45600</v>
      </c>
      <c r="R39" s="1">
        <f t="shared" si="12"/>
        <v>63839.999999999993</v>
      </c>
      <c r="S39" s="1">
        <f t="shared" si="13"/>
        <v>91200</v>
      </c>
    </row>
    <row r="40" spans="1:19" x14ac:dyDescent="0.15">
      <c r="A40" s="1">
        <f t="shared" si="17"/>
        <v>10</v>
      </c>
      <c r="B40" s="1">
        <f>SUM($A$2:A40)</f>
        <v>390</v>
      </c>
      <c r="C40" s="1">
        <f>B40*'基础时间表（无杠杆）'!B40</f>
        <v>9254.1958860385021</v>
      </c>
      <c r="D40" s="1">
        <f t="shared" si="0"/>
        <v>23.728707400098724</v>
      </c>
      <c r="E40" s="1">
        <f>SUM($D$2:D40)</f>
        <v>620.62902914352401</v>
      </c>
      <c r="F40" s="1">
        <f t="shared" si="1"/>
        <v>6.5913076111385341E-3</v>
      </c>
      <c r="G40" s="1">
        <f>SUM($F$2:F40)</f>
        <v>0.17239695253986781</v>
      </c>
      <c r="H40" s="1">
        <f t="shared" si="18"/>
        <v>93600</v>
      </c>
      <c r="I40" s="1">
        <f t="shared" si="3"/>
        <v>10.114330964315464</v>
      </c>
      <c r="J40" s="1">
        <f t="shared" si="4"/>
        <v>6.6666666666666666E-2</v>
      </c>
      <c r="K40" s="1">
        <f t="shared" si="5"/>
        <v>23400</v>
      </c>
      <c r="L40" s="1">
        <f t="shared" si="6"/>
        <v>117000</v>
      </c>
      <c r="M40" s="1">
        <f t="shared" si="7"/>
        <v>9360</v>
      </c>
      <c r="N40" s="1">
        <f t="shared" si="8"/>
        <v>23400</v>
      </c>
      <c r="O40" s="1">
        <f t="shared" si="9"/>
        <v>9360</v>
      </c>
      <c r="P40" s="1">
        <f t="shared" si="10"/>
        <v>28080</v>
      </c>
      <c r="Q40" s="1">
        <f t="shared" si="11"/>
        <v>46800</v>
      </c>
      <c r="R40" s="1">
        <f t="shared" si="12"/>
        <v>65519.999999999993</v>
      </c>
      <c r="S40" s="1">
        <f t="shared" si="13"/>
        <v>93600</v>
      </c>
    </row>
    <row r="41" spans="1:19" x14ac:dyDescent="0.15">
      <c r="A41" s="1">
        <f t="shared" si="17"/>
        <v>10</v>
      </c>
      <c r="B41" s="1">
        <f>SUM($A$2:A41)</f>
        <v>400</v>
      </c>
      <c r="C41" s="1">
        <f>B41*'基础时间表（无杠杆）'!B41</f>
        <v>9709.7870681203967</v>
      </c>
      <c r="D41" s="1">
        <f t="shared" si="0"/>
        <v>24.274467670300993</v>
      </c>
      <c r="E41" s="1">
        <f>SUM($D$2:D41)</f>
        <v>644.90349681382497</v>
      </c>
      <c r="F41" s="1">
        <f t="shared" si="1"/>
        <v>6.7429076861947202E-3</v>
      </c>
      <c r="G41" s="1">
        <f>SUM($F$2:F41)</f>
        <v>0.17913986022606254</v>
      </c>
      <c r="H41" s="1">
        <f t="shared" si="18"/>
        <v>96000</v>
      </c>
      <c r="I41" s="1">
        <f t="shared" si="3"/>
        <v>9.8869315389202974</v>
      </c>
      <c r="J41" s="1">
        <f t="shared" si="4"/>
        <v>6.6666666666666666E-2</v>
      </c>
      <c r="K41" s="1">
        <f t="shared" si="5"/>
        <v>24000</v>
      </c>
      <c r="L41" s="1">
        <f t="shared" si="6"/>
        <v>120000</v>
      </c>
      <c r="M41" s="1">
        <f t="shared" si="7"/>
        <v>9600</v>
      </c>
      <c r="N41" s="1">
        <f t="shared" si="8"/>
        <v>24000</v>
      </c>
      <c r="O41" s="1">
        <f t="shared" si="9"/>
        <v>9600</v>
      </c>
      <c r="P41" s="1">
        <f t="shared" si="10"/>
        <v>28800</v>
      </c>
      <c r="Q41" s="1">
        <f t="shared" si="11"/>
        <v>48000</v>
      </c>
      <c r="R41" s="1">
        <f t="shared" si="12"/>
        <v>67200</v>
      </c>
      <c r="S41" s="1">
        <f t="shared" si="13"/>
        <v>96000</v>
      </c>
    </row>
    <row r="42" spans="1:19" x14ac:dyDescent="0.15">
      <c r="A42" s="1">
        <f t="shared" si="17"/>
        <v>10</v>
      </c>
      <c r="B42" s="1">
        <f>SUM($A$2:A42)</f>
        <v>410</v>
      </c>
      <c r="C42" s="1">
        <f>B42*'基础时间表（无杠杆）'!B42</f>
        <v>10181.439974954345</v>
      </c>
      <c r="D42" s="1">
        <f t="shared" si="0"/>
        <v>24.832780426717914</v>
      </c>
      <c r="E42" s="1">
        <f>SUM($D$2:D42)</f>
        <v>669.7362772405429</v>
      </c>
      <c r="F42" s="1">
        <f t="shared" si="1"/>
        <v>6.897994562977198E-3</v>
      </c>
      <c r="G42" s="1">
        <f>SUM($F$2:F42)</f>
        <v>0.18603785478903975</v>
      </c>
      <c r="H42" s="1">
        <f t="shared" si="18"/>
        <v>98400</v>
      </c>
      <c r="I42" s="1">
        <f t="shared" si="3"/>
        <v>9.6646447105770275</v>
      </c>
      <c r="J42" s="1">
        <f t="shared" si="4"/>
        <v>6.6666666666666666E-2</v>
      </c>
      <c r="K42" s="1">
        <f t="shared" si="5"/>
        <v>24600</v>
      </c>
      <c r="L42" s="1">
        <f t="shared" si="6"/>
        <v>123000</v>
      </c>
      <c r="M42" s="1">
        <f t="shared" si="7"/>
        <v>9840</v>
      </c>
      <c r="N42" s="1">
        <f t="shared" si="8"/>
        <v>24600</v>
      </c>
      <c r="O42" s="1">
        <f t="shared" si="9"/>
        <v>9840</v>
      </c>
      <c r="P42" s="1">
        <f t="shared" si="10"/>
        <v>29520</v>
      </c>
      <c r="Q42" s="1">
        <f t="shared" si="11"/>
        <v>49200</v>
      </c>
      <c r="R42" s="1">
        <f t="shared" si="12"/>
        <v>68880</v>
      </c>
      <c r="S42" s="1">
        <f t="shared" si="13"/>
        <v>98400</v>
      </c>
    </row>
    <row r="43" spans="1:19" x14ac:dyDescent="0.15">
      <c r="A43" s="1">
        <f t="shared" si="17"/>
        <v>10</v>
      </c>
      <c r="B43" s="1">
        <f>SUM($A$2:A43)</f>
        <v>420</v>
      </c>
      <c r="C43" s="1">
        <f>B43*'基础时间表（无杠杆）'!B43</f>
        <v>10669.652438143617</v>
      </c>
      <c r="D43" s="1">
        <f t="shared" si="0"/>
        <v>25.403934376532423</v>
      </c>
      <c r="E43" s="1">
        <f>SUM($D$2:D43)</f>
        <v>695.14021161707535</v>
      </c>
      <c r="F43" s="1">
        <f t="shared" si="1"/>
        <v>7.0566484379256727E-3</v>
      </c>
      <c r="G43" s="1">
        <f>SUM($F$2:F43)</f>
        <v>0.19309450322696542</v>
      </c>
      <c r="H43" s="1">
        <f t="shared" si="18"/>
        <v>100800</v>
      </c>
      <c r="I43" s="1">
        <f t="shared" si="3"/>
        <v>9.4473555333108781</v>
      </c>
      <c r="J43" s="1">
        <f t="shared" si="4"/>
        <v>6.6666666666666666E-2</v>
      </c>
      <c r="K43" s="1">
        <f t="shared" si="5"/>
        <v>25200</v>
      </c>
      <c r="L43" s="1">
        <f t="shared" si="6"/>
        <v>126000</v>
      </c>
      <c r="M43" s="1">
        <f t="shared" si="7"/>
        <v>10080</v>
      </c>
      <c r="N43" s="1">
        <f t="shared" si="8"/>
        <v>25200</v>
      </c>
      <c r="O43" s="1">
        <f t="shared" si="9"/>
        <v>10080</v>
      </c>
      <c r="P43" s="1">
        <f t="shared" si="10"/>
        <v>30240</v>
      </c>
      <c r="Q43" s="1">
        <f t="shared" si="11"/>
        <v>50400</v>
      </c>
      <c r="R43" s="1">
        <f t="shared" si="12"/>
        <v>70560</v>
      </c>
      <c r="S43" s="1">
        <f t="shared" si="13"/>
        <v>100800</v>
      </c>
    </row>
    <row r="44" spans="1:19" x14ac:dyDescent="0.15">
      <c r="A44" s="1">
        <f t="shared" ref="A44:A53" si="19">$A$2</f>
        <v>10</v>
      </c>
      <c r="B44" s="1">
        <f>SUM($A$2:A44)</f>
        <v>430</v>
      </c>
      <c r="C44" s="1">
        <f>B44*'基础时间表（无杠杆）'!B44</f>
        <v>11174.936692892847</v>
      </c>
      <c r="D44" s="1">
        <f t="shared" si="0"/>
        <v>25.988224867192667</v>
      </c>
      <c r="E44" s="1">
        <f>SUM($D$2:D44)</f>
        <v>721.12843648426804</v>
      </c>
      <c r="F44" s="1">
        <f t="shared" si="1"/>
        <v>7.2189513519979633E-3</v>
      </c>
      <c r="G44" s="1">
        <f>SUM($F$2:F44)</f>
        <v>0.20031345457896338</v>
      </c>
      <c r="H44" s="1">
        <f t="shared" si="18"/>
        <v>103200</v>
      </c>
      <c r="I44" s="1">
        <f t="shared" si="3"/>
        <v>9.2349516454651788</v>
      </c>
      <c r="J44" s="1">
        <f t="shared" si="4"/>
        <v>6.6666666666666666E-2</v>
      </c>
      <c r="K44" s="1">
        <f t="shared" si="5"/>
        <v>25800</v>
      </c>
      <c r="L44" s="1">
        <f t="shared" si="6"/>
        <v>129000</v>
      </c>
      <c r="M44" s="1">
        <f t="shared" si="7"/>
        <v>10320</v>
      </c>
      <c r="N44" s="1">
        <f t="shared" si="8"/>
        <v>25800</v>
      </c>
      <c r="O44" s="1">
        <f t="shared" si="9"/>
        <v>10320</v>
      </c>
      <c r="P44" s="1">
        <f t="shared" si="10"/>
        <v>30960</v>
      </c>
      <c r="Q44" s="1">
        <f t="shared" si="11"/>
        <v>51600</v>
      </c>
      <c r="R44" s="1">
        <f t="shared" si="12"/>
        <v>72240</v>
      </c>
      <c r="S44" s="1">
        <f t="shared" si="13"/>
        <v>103200</v>
      </c>
    </row>
    <row r="45" spans="1:19" x14ac:dyDescent="0.15">
      <c r="A45" s="1">
        <f t="shared" si="19"/>
        <v>10</v>
      </c>
      <c r="B45" s="1">
        <f>SUM($A$2:A45)</f>
        <v>440</v>
      </c>
      <c r="C45" s="1">
        <f>B45*'基础时间表（无杠杆）'!B45</f>
        <v>11697.819777220762</v>
      </c>
      <c r="D45" s="1">
        <f t="shared" si="0"/>
        <v>26.585954039138095</v>
      </c>
      <c r="E45" s="1">
        <f>SUM($D$2:D45)</f>
        <v>747.71439052340611</v>
      </c>
      <c r="F45" s="1">
        <f t="shared" si="1"/>
        <v>7.3849872330939148E-3</v>
      </c>
      <c r="G45" s="1">
        <f>SUM($F$2:F45)</f>
        <v>0.20769844181205729</v>
      </c>
      <c r="H45" s="1">
        <f t="shared" si="18"/>
        <v>105600</v>
      </c>
      <c r="I45" s="1">
        <f t="shared" si="3"/>
        <v>9.0273232115984161</v>
      </c>
      <c r="J45" s="1">
        <f t="shared" si="4"/>
        <v>6.6666666666666666E-2</v>
      </c>
      <c r="K45" s="1">
        <f t="shared" si="5"/>
        <v>26400</v>
      </c>
      <c r="L45" s="1">
        <f t="shared" si="6"/>
        <v>132000</v>
      </c>
      <c r="M45" s="1">
        <f t="shared" si="7"/>
        <v>10560</v>
      </c>
      <c r="N45" s="1">
        <f t="shared" si="8"/>
        <v>26400</v>
      </c>
      <c r="O45" s="1">
        <f t="shared" si="9"/>
        <v>10560</v>
      </c>
      <c r="P45" s="1">
        <f t="shared" si="10"/>
        <v>31680</v>
      </c>
      <c r="Q45" s="1">
        <f t="shared" si="11"/>
        <v>52800</v>
      </c>
      <c r="R45" s="1">
        <f t="shared" si="12"/>
        <v>73920</v>
      </c>
      <c r="S45" s="1">
        <f t="shared" si="13"/>
        <v>105600</v>
      </c>
    </row>
    <row r="46" spans="1:19" x14ac:dyDescent="0.15">
      <c r="A46" s="1">
        <f t="shared" si="19"/>
        <v>10</v>
      </c>
      <c r="B46" s="1">
        <f>SUM($A$2:A46)</f>
        <v>450</v>
      </c>
      <c r="C46" s="1">
        <f>B46*'基础时间表（无杠杆）'!B46</f>
        <v>12238.843941917221</v>
      </c>
      <c r="D46" s="1">
        <f t="shared" si="0"/>
        <v>27.19743098203827</v>
      </c>
      <c r="E46" s="1">
        <f>SUM($D$2:D46)</f>
        <v>774.91182150544432</v>
      </c>
      <c r="F46" s="1">
        <f t="shared" si="1"/>
        <v>7.554841939455075E-3</v>
      </c>
      <c r="G46" s="1">
        <f>SUM($F$2:F46)</f>
        <v>0.21525328375151237</v>
      </c>
      <c r="H46" s="1">
        <f t="shared" si="18"/>
        <v>108000</v>
      </c>
      <c r="I46" s="1">
        <f t="shared" si="3"/>
        <v>8.8243628656876023</v>
      </c>
      <c r="J46" s="1">
        <f t="shared" si="4"/>
        <v>6.6666666666666666E-2</v>
      </c>
      <c r="K46" s="1">
        <f t="shared" si="5"/>
        <v>27000</v>
      </c>
      <c r="L46" s="1">
        <f t="shared" si="6"/>
        <v>135000</v>
      </c>
      <c r="M46" s="1">
        <f t="shared" si="7"/>
        <v>10800</v>
      </c>
      <c r="N46" s="1">
        <f t="shared" si="8"/>
        <v>27000</v>
      </c>
      <c r="O46" s="1">
        <f t="shared" si="9"/>
        <v>10800</v>
      </c>
      <c r="P46" s="1">
        <f t="shared" si="10"/>
        <v>32400</v>
      </c>
      <c r="Q46" s="1">
        <f t="shared" si="11"/>
        <v>54000</v>
      </c>
      <c r="R46" s="1">
        <f t="shared" si="12"/>
        <v>75600</v>
      </c>
      <c r="S46" s="1">
        <f t="shared" si="13"/>
        <v>108000</v>
      </c>
    </row>
    <row r="47" spans="1:19" x14ac:dyDescent="0.15">
      <c r="A47" s="1">
        <f t="shared" si="19"/>
        <v>10</v>
      </c>
      <c r="B47" s="1">
        <f>SUM($A$2:A47)</f>
        <v>460</v>
      </c>
      <c r="C47" s="1">
        <f>B47*'基础时间表（无杠杆）'!B47</f>
        <v>12798.567071527568</v>
      </c>
      <c r="D47" s="1">
        <f t="shared" si="0"/>
        <v>27.822971894625148</v>
      </c>
      <c r="E47" s="1">
        <f>SUM($D$2:D47)</f>
        <v>802.73479340006952</v>
      </c>
      <c r="F47" s="1">
        <f t="shared" si="1"/>
        <v>7.7286033040625413E-3</v>
      </c>
      <c r="G47" s="1">
        <f>SUM($F$2:F47)</f>
        <v>0.22298188705557492</v>
      </c>
      <c r="H47" s="1">
        <f t="shared" si="18"/>
        <v>110400</v>
      </c>
      <c r="I47" s="1">
        <f t="shared" si="3"/>
        <v>8.6259656556086046</v>
      </c>
      <c r="J47" s="1">
        <f t="shared" si="4"/>
        <v>6.6666666666666666E-2</v>
      </c>
      <c r="K47" s="1">
        <f t="shared" si="5"/>
        <v>27600</v>
      </c>
      <c r="L47" s="1">
        <f t="shared" si="6"/>
        <v>138000</v>
      </c>
      <c r="M47" s="1">
        <f t="shared" si="7"/>
        <v>11040</v>
      </c>
      <c r="N47" s="1">
        <f t="shared" si="8"/>
        <v>27600</v>
      </c>
      <c r="O47" s="1">
        <f t="shared" si="9"/>
        <v>11040</v>
      </c>
      <c r="P47" s="1">
        <f t="shared" si="10"/>
        <v>33120</v>
      </c>
      <c r="Q47" s="1">
        <f t="shared" si="11"/>
        <v>55200</v>
      </c>
      <c r="R47" s="1">
        <f t="shared" si="12"/>
        <v>77280</v>
      </c>
      <c r="S47" s="1">
        <f t="shared" si="13"/>
        <v>110400</v>
      </c>
    </row>
    <row r="48" spans="1:19" x14ac:dyDescent="0.15">
      <c r="A48" s="1">
        <f t="shared" si="19"/>
        <v>10</v>
      </c>
      <c r="B48" s="1">
        <f>SUM($A$2:A48)</f>
        <v>470</v>
      </c>
      <c r="C48" s="1">
        <f>B48*'基础时间表（无杠杆）'!B48</f>
        <v>13377.563116654717</v>
      </c>
      <c r="D48" s="1">
        <f t="shared" si="0"/>
        <v>28.462900248201525</v>
      </c>
      <c r="E48" s="1">
        <f>SUM($D$2:D48)</f>
        <v>831.19769364827107</v>
      </c>
      <c r="F48" s="1">
        <f t="shared" si="1"/>
        <v>7.9063611800559794E-3</v>
      </c>
      <c r="G48" s="1">
        <f>SUM($F$2:F48)</f>
        <v>0.23088824823563089</v>
      </c>
      <c r="H48" s="1">
        <f t="shared" si="18"/>
        <v>112800</v>
      </c>
      <c r="I48" s="1">
        <f t="shared" si="3"/>
        <v>8.4320289888647171</v>
      </c>
      <c r="J48" s="1">
        <f t="shared" si="4"/>
        <v>6.6666666666666666E-2</v>
      </c>
      <c r="K48" s="1">
        <f t="shared" si="5"/>
        <v>28200</v>
      </c>
      <c r="L48" s="1">
        <f t="shared" si="6"/>
        <v>141000</v>
      </c>
      <c r="M48" s="1">
        <f t="shared" si="7"/>
        <v>11280</v>
      </c>
      <c r="N48" s="1">
        <f t="shared" si="8"/>
        <v>28200</v>
      </c>
      <c r="O48" s="1">
        <f t="shared" si="9"/>
        <v>11280</v>
      </c>
      <c r="P48" s="1">
        <f t="shared" si="10"/>
        <v>33840</v>
      </c>
      <c r="Q48" s="1">
        <f t="shared" si="11"/>
        <v>56400</v>
      </c>
      <c r="R48" s="1">
        <f t="shared" si="12"/>
        <v>78960</v>
      </c>
      <c r="S48" s="1">
        <f t="shared" si="13"/>
        <v>112800</v>
      </c>
    </row>
    <row r="49" spans="1:19" x14ac:dyDescent="0.15">
      <c r="A49" s="1">
        <f t="shared" si="19"/>
        <v>10</v>
      </c>
      <c r="B49" s="1">
        <f>SUM($A$2:A49)</f>
        <v>480</v>
      </c>
      <c r="C49" s="1">
        <f>B49*'基础时间表（无杠杆）'!B49</f>
        <v>13976.422537876875</v>
      </c>
      <c r="D49" s="1">
        <f t="shared" si="0"/>
        <v>29.117546953910157</v>
      </c>
      <c r="E49" s="1">
        <f>SUM($D$2:D49)</f>
        <v>860.31524060218123</v>
      </c>
      <c r="F49" s="1">
        <f t="shared" si="1"/>
        <v>8.0882074871972652E-3</v>
      </c>
      <c r="G49" s="1">
        <f>SUM($F$2:F49)</f>
        <v>0.23897645572282816</v>
      </c>
      <c r="H49" s="1">
        <f t="shared" si="18"/>
        <v>115200</v>
      </c>
      <c r="I49" s="1">
        <f t="shared" si="3"/>
        <v>8.2424525795354029</v>
      </c>
      <c r="J49" s="1">
        <f t="shared" si="4"/>
        <v>6.6666666666666666E-2</v>
      </c>
      <c r="K49" s="1">
        <f t="shared" si="5"/>
        <v>28800</v>
      </c>
      <c r="L49" s="1">
        <f t="shared" si="6"/>
        <v>144000</v>
      </c>
      <c r="M49" s="1">
        <f t="shared" si="7"/>
        <v>11520</v>
      </c>
      <c r="N49" s="1">
        <f t="shared" si="8"/>
        <v>28800</v>
      </c>
      <c r="O49" s="1">
        <f t="shared" si="9"/>
        <v>11520</v>
      </c>
      <c r="P49" s="1">
        <f t="shared" si="10"/>
        <v>34560</v>
      </c>
      <c r="Q49" s="1">
        <f t="shared" si="11"/>
        <v>57600</v>
      </c>
      <c r="R49" s="1">
        <f t="shared" si="12"/>
        <v>80640</v>
      </c>
      <c r="S49" s="1">
        <f t="shared" si="13"/>
        <v>115200</v>
      </c>
    </row>
    <row r="50" spans="1:19" x14ac:dyDescent="0.15">
      <c r="A50" s="1">
        <f t="shared" si="19"/>
        <v>10</v>
      </c>
      <c r="B50" s="1">
        <f>SUM($A$2:A50)</f>
        <v>490</v>
      </c>
      <c r="C50" s="1">
        <f>B50*'基础时间表（无杠杆）'!B50</f>
        <v>14595.752761586544</v>
      </c>
      <c r="D50" s="1">
        <f t="shared" si="0"/>
        <v>29.787250533850088</v>
      </c>
      <c r="E50" s="1">
        <f>SUM($D$2:D50)</f>
        <v>890.10249113603129</v>
      </c>
      <c r="F50" s="1">
        <f t="shared" si="1"/>
        <v>8.2742362594028021E-3</v>
      </c>
      <c r="G50" s="1">
        <f>SUM($F$2:F50)</f>
        <v>0.24725069198223096</v>
      </c>
      <c r="H50" s="1">
        <f t="shared" si="18"/>
        <v>117600</v>
      </c>
      <c r="I50" s="1">
        <f t="shared" si="3"/>
        <v>8.0571383964177947</v>
      </c>
      <c r="J50" s="1">
        <f t="shared" si="4"/>
        <v>6.6666666666666666E-2</v>
      </c>
      <c r="K50" s="1">
        <f t="shared" si="5"/>
        <v>29400</v>
      </c>
      <c r="L50" s="1">
        <f t="shared" si="6"/>
        <v>147000</v>
      </c>
      <c r="M50" s="1">
        <f t="shared" si="7"/>
        <v>11760</v>
      </c>
      <c r="N50" s="1">
        <f t="shared" si="8"/>
        <v>29400</v>
      </c>
      <c r="O50" s="1">
        <f t="shared" si="9"/>
        <v>11760</v>
      </c>
      <c r="P50" s="1">
        <f t="shared" si="10"/>
        <v>35280</v>
      </c>
      <c r="Q50" s="1">
        <f t="shared" si="11"/>
        <v>58800</v>
      </c>
      <c r="R50" s="1">
        <f t="shared" si="12"/>
        <v>82320</v>
      </c>
      <c r="S50" s="1">
        <f t="shared" si="13"/>
        <v>117600</v>
      </c>
    </row>
    <row r="51" spans="1:19" x14ac:dyDescent="0.15">
      <c r="A51" s="1">
        <f t="shared" si="19"/>
        <v>10</v>
      </c>
      <c r="B51" s="1">
        <f>SUM($A$2:A51)</f>
        <v>500</v>
      </c>
      <c r="C51" s="1">
        <f>B51*'基础时间表（无杠杆）'!B51</f>
        <v>15236.178648064319</v>
      </c>
      <c r="D51" s="1">
        <f t="shared" si="0"/>
        <v>30.472357296128639</v>
      </c>
      <c r="E51" s="1">
        <f>SUM($D$2:D51)</f>
        <v>920.57484843215991</v>
      </c>
      <c r="F51" s="1">
        <f t="shared" si="1"/>
        <v>8.4645436933690667E-3</v>
      </c>
      <c r="G51" s="1">
        <f>SUM($F$2:F51)</f>
        <v>0.25571523567560001</v>
      </c>
      <c r="H51" s="1">
        <f t="shared" si="18"/>
        <v>120000</v>
      </c>
      <c r="I51" s="1">
        <f t="shared" si="3"/>
        <v>7.8759906123341112</v>
      </c>
      <c r="J51" s="1">
        <f t="shared" si="4"/>
        <v>6.6666666666666666E-2</v>
      </c>
      <c r="K51" s="1">
        <f t="shared" si="5"/>
        <v>30000</v>
      </c>
      <c r="L51" s="1">
        <f t="shared" si="6"/>
        <v>150000</v>
      </c>
      <c r="M51" s="1">
        <f t="shared" si="7"/>
        <v>12000</v>
      </c>
      <c r="N51" s="1">
        <f t="shared" si="8"/>
        <v>30000</v>
      </c>
      <c r="O51" s="1">
        <f t="shared" si="9"/>
        <v>12000</v>
      </c>
      <c r="P51" s="1">
        <f t="shared" si="10"/>
        <v>36000</v>
      </c>
      <c r="Q51" s="1">
        <f t="shared" si="11"/>
        <v>60000</v>
      </c>
      <c r="R51" s="1">
        <f t="shared" si="12"/>
        <v>84000</v>
      </c>
      <c r="S51" s="1">
        <f t="shared" si="13"/>
        <v>120000</v>
      </c>
    </row>
    <row r="52" spans="1:19" x14ac:dyDescent="0.15">
      <c r="A52" s="1">
        <f t="shared" si="19"/>
        <v>10</v>
      </c>
      <c r="B52" s="1">
        <f>SUM($A$2:A52)</f>
        <v>510</v>
      </c>
      <c r="C52" s="1">
        <f>B52*'基础时间表（无杠杆）'!B52</f>
        <v>15898.342972109192</v>
      </c>
      <c r="D52" s="1">
        <f t="shared" si="0"/>
        <v>31.173221513939595</v>
      </c>
      <c r="E52" s="1">
        <f>SUM($D$2:D52)</f>
        <v>951.74806994609946</v>
      </c>
      <c r="F52" s="1">
        <f t="shared" si="1"/>
        <v>8.6592281983165539E-3</v>
      </c>
      <c r="G52" s="1">
        <f>SUM($F$2:F52)</f>
        <v>0.26437446387391655</v>
      </c>
      <c r="H52" s="1">
        <f t="shared" si="18"/>
        <v>122400</v>
      </c>
      <c r="I52" s="1">
        <f t="shared" si="3"/>
        <v>7.6989155545787993</v>
      </c>
      <c r="J52" s="1">
        <f t="shared" si="4"/>
        <v>6.6666666666666666E-2</v>
      </c>
      <c r="K52" s="1">
        <f t="shared" si="5"/>
        <v>30600</v>
      </c>
      <c r="L52" s="1">
        <f t="shared" si="6"/>
        <v>153000</v>
      </c>
      <c r="M52" s="1">
        <f t="shared" si="7"/>
        <v>12240</v>
      </c>
      <c r="N52" s="1">
        <f t="shared" si="8"/>
        <v>30600</v>
      </c>
      <c r="O52" s="1">
        <f t="shared" si="9"/>
        <v>12240</v>
      </c>
      <c r="P52" s="1">
        <f t="shared" si="10"/>
        <v>36720</v>
      </c>
      <c r="Q52" s="1">
        <f t="shared" si="11"/>
        <v>61200</v>
      </c>
      <c r="R52" s="1">
        <f t="shared" si="12"/>
        <v>85680</v>
      </c>
      <c r="S52" s="1">
        <f t="shared" si="13"/>
        <v>122400</v>
      </c>
    </row>
    <row r="53" spans="1:19" x14ac:dyDescent="0.15">
      <c r="A53" s="1">
        <f t="shared" si="19"/>
        <v>10</v>
      </c>
      <c r="B53" s="1">
        <f>SUM($A$2:A53)</f>
        <v>520</v>
      </c>
      <c r="C53" s="1">
        <f>B53*'基础时间表（无杠杆）'!B53</f>
        <v>16582.906916555305</v>
      </c>
      <c r="D53" s="1">
        <f t="shared" si="0"/>
        <v>31.890205608760201</v>
      </c>
      <c r="E53" s="1">
        <f>SUM($D$2:D53)</f>
        <v>983.63827555485966</v>
      </c>
      <c r="F53" s="1">
        <f t="shared" si="1"/>
        <v>8.8583904468778341E-3</v>
      </c>
      <c r="G53" s="1">
        <f>SUM($F$2:F53)</f>
        <v>0.27323285432079436</v>
      </c>
      <c r="H53" s="1">
        <f t="shared" si="18"/>
        <v>124800</v>
      </c>
      <c r="I53" s="1">
        <f t="shared" si="3"/>
        <v>7.5258216564797653</v>
      </c>
      <c r="J53" s="1">
        <f t="shared" si="4"/>
        <v>6.6666666666666666E-2</v>
      </c>
      <c r="K53" s="1">
        <f t="shared" si="5"/>
        <v>31200</v>
      </c>
      <c r="L53" s="1">
        <f t="shared" si="6"/>
        <v>156000</v>
      </c>
      <c r="M53" s="1">
        <f t="shared" si="7"/>
        <v>12480</v>
      </c>
      <c r="N53" s="1">
        <f t="shared" si="8"/>
        <v>31200</v>
      </c>
      <c r="O53" s="1">
        <f t="shared" si="9"/>
        <v>12480</v>
      </c>
      <c r="P53" s="1">
        <f t="shared" si="10"/>
        <v>37440</v>
      </c>
      <c r="Q53" s="1">
        <f t="shared" si="11"/>
        <v>62400</v>
      </c>
      <c r="R53" s="1">
        <f t="shared" si="12"/>
        <v>87360</v>
      </c>
      <c r="S53" s="1">
        <f t="shared" si="13"/>
        <v>124800</v>
      </c>
    </row>
    <row r="54" spans="1:19" x14ac:dyDescent="0.15">
      <c r="A54" s="1">
        <f t="shared" ref="A54:A63" si="20">$A$2</f>
        <v>10</v>
      </c>
      <c r="B54" s="1">
        <f>SUM($A$2:A54)</f>
        <v>530</v>
      </c>
      <c r="C54" s="1">
        <f>B54*'基础时间表（无杠杆）'!B54</f>
        <v>17290.550579013692</v>
      </c>
      <c r="D54" s="1">
        <f t="shared" si="0"/>
        <v>32.623680337761684</v>
      </c>
      <c r="E54" s="1">
        <f>SUM($D$2:D54)</f>
        <v>1016.2619558926214</v>
      </c>
      <c r="F54" s="1">
        <f t="shared" si="1"/>
        <v>9.0621334271560241E-3</v>
      </c>
      <c r="G54" s="1">
        <f>SUM($F$2:F54)</f>
        <v>0.28229498774795037</v>
      </c>
      <c r="H54" s="1">
        <f t="shared" si="18"/>
        <v>127200</v>
      </c>
      <c r="I54" s="1">
        <f t="shared" si="3"/>
        <v>7.3566194100486468</v>
      </c>
      <c r="J54" s="1">
        <f t="shared" si="4"/>
        <v>6.6666666666666666E-2</v>
      </c>
      <c r="K54" s="1">
        <f t="shared" si="5"/>
        <v>31800</v>
      </c>
      <c r="L54" s="1">
        <f t="shared" si="6"/>
        <v>159000</v>
      </c>
      <c r="M54" s="1">
        <f t="shared" si="7"/>
        <v>12720</v>
      </c>
      <c r="N54" s="1">
        <f t="shared" si="8"/>
        <v>31800</v>
      </c>
      <c r="O54" s="1">
        <f t="shared" si="9"/>
        <v>12720</v>
      </c>
      <c r="P54" s="1">
        <f t="shared" si="10"/>
        <v>38160</v>
      </c>
      <c r="Q54" s="1">
        <f t="shared" si="11"/>
        <v>63600</v>
      </c>
      <c r="R54" s="1">
        <f t="shared" si="12"/>
        <v>89040</v>
      </c>
      <c r="S54" s="1">
        <f t="shared" si="13"/>
        <v>127200</v>
      </c>
    </row>
    <row r="55" spans="1:19" x14ac:dyDescent="0.15">
      <c r="A55" s="1">
        <f t="shared" si="20"/>
        <v>10</v>
      </c>
      <c r="B55" s="1">
        <f>SUM($A$2:A55)</f>
        <v>540</v>
      </c>
      <c r="C55" s="1">
        <f>B55*'基础时间表（无杠杆）'!B55</f>
        <v>18021.973492186306</v>
      </c>
      <c r="D55" s="1">
        <f t="shared" si="0"/>
        <v>33.374024985530198</v>
      </c>
      <c r="E55" s="1">
        <f>SUM($D$2:D55)</f>
        <v>1049.6359808781515</v>
      </c>
      <c r="F55" s="1">
        <f t="shared" si="1"/>
        <v>9.2705624959806103E-3</v>
      </c>
      <c r="G55" s="1">
        <f>SUM($F$2:F55)</f>
        <v>0.29156555024393099</v>
      </c>
      <c r="H55" s="1">
        <f t="shared" si="18"/>
        <v>129600</v>
      </c>
      <c r="I55" s="1">
        <f t="shared" si="3"/>
        <v>7.1912213196956483</v>
      </c>
      <c r="J55" s="1">
        <f t="shared" si="4"/>
        <v>6.6666666666666666E-2</v>
      </c>
      <c r="K55" s="1">
        <f t="shared" si="5"/>
        <v>32400</v>
      </c>
      <c r="L55" s="1">
        <f t="shared" si="6"/>
        <v>162000</v>
      </c>
      <c r="M55" s="1">
        <f t="shared" si="7"/>
        <v>12960</v>
      </c>
      <c r="N55" s="1">
        <f t="shared" si="8"/>
        <v>32400</v>
      </c>
      <c r="O55" s="1">
        <f t="shared" si="9"/>
        <v>12960</v>
      </c>
      <c r="P55" s="1">
        <f t="shared" si="10"/>
        <v>38880</v>
      </c>
      <c r="Q55" s="1">
        <f t="shared" si="11"/>
        <v>64800</v>
      </c>
      <c r="R55" s="1">
        <f t="shared" si="12"/>
        <v>90720</v>
      </c>
      <c r="S55" s="1">
        <f t="shared" si="13"/>
        <v>129600</v>
      </c>
    </row>
    <row r="56" spans="1:19" x14ac:dyDescent="0.15">
      <c r="A56" s="1">
        <f t="shared" si="20"/>
        <v>10</v>
      </c>
      <c r="B56" s="1">
        <f>SUM($A$2:A56)</f>
        <v>550</v>
      </c>
      <c r="C56" s="1">
        <f>B56*'基础时间表（无杠杆）'!B56</f>
        <v>18777.895158108564</v>
      </c>
      <c r="D56" s="1">
        <f t="shared" si="0"/>
        <v>34.141627560197392</v>
      </c>
      <c r="E56" s="1">
        <f>SUM($D$2:D56)</f>
        <v>1083.7776084383488</v>
      </c>
      <c r="F56" s="1">
        <f t="shared" si="1"/>
        <v>9.4837854333881637E-3</v>
      </c>
      <c r="G56" s="1">
        <f>SUM($F$2:F56)</f>
        <v>0.30104933567731917</v>
      </c>
      <c r="H56" s="1">
        <f t="shared" si="18"/>
        <v>132000</v>
      </c>
      <c r="I56" s="1">
        <f t="shared" si="3"/>
        <v>7.0295418569849941</v>
      </c>
      <c r="J56" s="1">
        <f t="shared" si="4"/>
        <v>6.6666666666666666E-2</v>
      </c>
      <c r="K56" s="1">
        <f t="shared" si="5"/>
        <v>33000</v>
      </c>
      <c r="L56" s="1">
        <f t="shared" si="6"/>
        <v>165000</v>
      </c>
      <c r="M56" s="1">
        <f t="shared" si="7"/>
        <v>13200</v>
      </c>
      <c r="N56" s="1">
        <f t="shared" si="8"/>
        <v>33000</v>
      </c>
      <c r="O56" s="1">
        <f t="shared" si="9"/>
        <v>13200</v>
      </c>
      <c r="P56" s="1">
        <f t="shared" si="10"/>
        <v>39600</v>
      </c>
      <c r="Q56" s="1">
        <f t="shared" si="11"/>
        <v>66000</v>
      </c>
      <c r="R56" s="1">
        <f t="shared" si="12"/>
        <v>92400</v>
      </c>
      <c r="S56" s="1">
        <f t="shared" si="13"/>
        <v>132000</v>
      </c>
    </row>
    <row r="57" spans="1:19" x14ac:dyDescent="0.15">
      <c r="A57" s="1">
        <f t="shared" si="20"/>
        <v>10</v>
      </c>
      <c r="B57" s="1">
        <f>SUM($A$2:A57)</f>
        <v>560</v>
      </c>
      <c r="C57" s="1">
        <f>B57*'基础时间表（无杠杆）'!B57</f>
        <v>19559.055596685881</v>
      </c>
      <c r="D57" s="1">
        <f t="shared" si="0"/>
        <v>34.926884994081931</v>
      </c>
      <c r="E57" s="1">
        <f>SUM($D$2:D57)</f>
        <v>1118.7044934324308</v>
      </c>
      <c r="F57" s="1">
        <f t="shared" si="1"/>
        <v>9.7019124983560925E-3</v>
      </c>
      <c r="G57" s="1">
        <f>SUM($F$2:F57)</f>
        <v>0.31075124817567529</v>
      </c>
      <c r="H57" s="1">
        <f t="shared" si="18"/>
        <v>134400</v>
      </c>
      <c r="I57" s="1">
        <f t="shared" si="3"/>
        <v>6.8714974164076184</v>
      </c>
      <c r="J57" s="1">
        <f t="shared" si="4"/>
        <v>6.6666666666666666E-2</v>
      </c>
      <c r="K57" s="1">
        <f t="shared" si="5"/>
        <v>33600</v>
      </c>
      <c r="L57" s="1">
        <f t="shared" si="6"/>
        <v>168000</v>
      </c>
      <c r="M57" s="1">
        <f t="shared" si="7"/>
        <v>13440</v>
      </c>
      <c r="N57" s="1">
        <f t="shared" si="8"/>
        <v>33600</v>
      </c>
      <c r="O57" s="1">
        <f t="shared" si="9"/>
        <v>13440</v>
      </c>
      <c r="P57" s="1">
        <f t="shared" si="10"/>
        <v>40320</v>
      </c>
      <c r="Q57" s="1">
        <f t="shared" si="11"/>
        <v>67200</v>
      </c>
      <c r="R57" s="1">
        <f t="shared" si="12"/>
        <v>94080</v>
      </c>
      <c r="S57" s="1">
        <f t="shared" si="13"/>
        <v>134400</v>
      </c>
    </row>
    <row r="58" spans="1:19" x14ac:dyDescent="0.15">
      <c r="A58" s="1">
        <f t="shared" si="20"/>
        <v>10</v>
      </c>
      <c r="B58" s="1">
        <f>SUM($A$2:A58)</f>
        <v>570</v>
      </c>
      <c r="C58" s="1">
        <f>B58*'基础时间表（无杠杆）'!B58</f>
        <v>20366.215908899114</v>
      </c>
      <c r="D58" s="1">
        <f t="shared" si="0"/>
        <v>35.730203348945814</v>
      </c>
      <c r="E58" s="1">
        <f>SUM($D$2:D58)</f>
        <v>1154.4346967813767</v>
      </c>
      <c r="F58" s="1">
        <f t="shared" si="1"/>
        <v>9.9250564858182812E-3</v>
      </c>
      <c r="G58" s="1">
        <f>SUM($F$2:F58)</f>
        <v>0.32067630466149355</v>
      </c>
      <c r="H58" s="1">
        <f t="shared" si="18"/>
        <v>136800</v>
      </c>
      <c r="I58" s="1">
        <f t="shared" si="3"/>
        <v>6.7170062721482093</v>
      </c>
      <c r="J58" s="1">
        <f t="shared" si="4"/>
        <v>6.6666666666666666E-2</v>
      </c>
      <c r="K58" s="1">
        <f t="shared" si="5"/>
        <v>34200</v>
      </c>
      <c r="L58" s="1">
        <f t="shared" si="6"/>
        <v>171000</v>
      </c>
      <c r="M58" s="1">
        <f t="shared" si="7"/>
        <v>13680</v>
      </c>
      <c r="N58" s="1">
        <f t="shared" si="8"/>
        <v>34200</v>
      </c>
      <c r="O58" s="1">
        <f t="shared" si="9"/>
        <v>13680</v>
      </c>
      <c r="P58" s="1">
        <f t="shared" si="10"/>
        <v>41040</v>
      </c>
      <c r="Q58" s="1">
        <f t="shared" si="11"/>
        <v>68400</v>
      </c>
      <c r="R58" s="1">
        <f t="shared" si="12"/>
        <v>95760</v>
      </c>
      <c r="S58" s="1">
        <f t="shared" si="13"/>
        <v>136800</v>
      </c>
    </row>
    <row r="59" spans="1:19" x14ac:dyDescent="0.15">
      <c r="A59" s="1">
        <f t="shared" si="20"/>
        <v>10</v>
      </c>
      <c r="B59" s="1">
        <f>SUM($A$2:A59)</f>
        <v>580</v>
      </c>
      <c r="C59" s="1">
        <f>B59*'基础时间表（无杠杆）'!B59</f>
        <v>21200.158855063506</v>
      </c>
      <c r="D59" s="1">
        <f t="shared" si="0"/>
        <v>36.551998025971564</v>
      </c>
      <c r="E59" s="1">
        <f>SUM($D$2:D59)</f>
        <v>1190.9866948073484</v>
      </c>
      <c r="F59" s="1">
        <f t="shared" si="1"/>
        <v>1.0153332784992102E-2</v>
      </c>
      <c r="G59" s="1">
        <f>SUM($F$2:F59)</f>
        <v>0.33082963744648564</v>
      </c>
      <c r="H59" s="1">
        <f t="shared" si="18"/>
        <v>139200</v>
      </c>
      <c r="I59" s="1">
        <f t="shared" si="3"/>
        <v>6.5659885358242533</v>
      </c>
      <c r="J59" s="1">
        <f t="shared" si="4"/>
        <v>6.6666666666666666E-2</v>
      </c>
      <c r="K59" s="1">
        <f t="shared" si="5"/>
        <v>34800</v>
      </c>
      <c r="L59" s="1">
        <f t="shared" si="6"/>
        <v>174000</v>
      </c>
      <c r="M59" s="1">
        <f t="shared" si="7"/>
        <v>13920</v>
      </c>
      <c r="N59" s="1">
        <f t="shared" si="8"/>
        <v>34800</v>
      </c>
      <c r="O59" s="1">
        <f t="shared" si="9"/>
        <v>13920</v>
      </c>
      <c r="P59" s="1">
        <f t="shared" si="10"/>
        <v>41760</v>
      </c>
      <c r="Q59" s="1">
        <f t="shared" si="11"/>
        <v>69600</v>
      </c>
      <c r="R59" s="1">
        <f t="shared" si="12"/>
        <v>97440</v>
      </c>
      <c r="S59" s="1">
        <f t="shared" si="13"/>
        <v>139200</v>
      </c>
    </row>
    <row r="60" spans="1:19" x14ac:dyDescent="0.15">
      <c r="A60" s="1">
        <f t="shared" si="20"/>
        <v>10</v>
      </c>
      <c r="B60" s="1">
        <f>SUM($A$2:A60)</f>
        <v>590</v>
      </c>
      <c r="C60" s="1">
        <f>B60*'基础时间表（无杠杆）'!B60</f>
        <v>22061.689448535657</v>
      </c>
      <c r="D60" s="1">
        <f t="shared" si="0"/>
        <v>37.392693980568907</v>
      </c>
      <c r="E60" s="1">
        <f>SUM($D$2:D60)</f>
        <v>1228.3793887879174</v>
      </c>
      <c r="F60" s="1">
        <f t="shared" si="1"/>
        <v>1.0386859439046919E-2</v>
      </c>
      <c r="G60" s="1">
        <f>SUM($F$2:F60)</f>
        <v>0.34121649688553257</v>
      </c>
      <c r="H60" s="1">
        <f t="shared" si="18"/>
        <v>141600</v>
      </c>
      <c r="I60" s="1">
        <f t="shared" si="3"/>
        <v>6.418366115175222</v>
      </c>
      <c r="J60" s="1">
        <f t="shared" si="4"/>
        <v>6.6666666666666666E-2</v>
      </c>
      <c r="K60" s="1">
        <f t="shared" si="5"/>
        <v>35400</v>
      </c>
      <c r="L60" s="1">
        <f t="shared" si="6"/>
        <v>177000</v>
      </c>
      <c r="M60" s="1">
        <f t="shared" si="7"/>
        <v>14160</v>
      </c>
      <c r="N60" s="1">
        <f t="shared" si="8"/>
        <v>35400</v>
      </c>
      <c r="O60" s="1">
        <f t="shared" si="9"/>
        <v>14160</v>
      </c>
      <c r="P60" s="1">
        <f t="shared" si="10"/>
        <v>42480</v>
      </c>
      <c r="Q60" s="1">
        <f t="shared" si="11"/>
        <v>70800</v>
      </c>
      <c r="R60" s="1">
        <f t="shared" si="12"/>
        <v>99120</v>
      </c>
      <c r="S60" s="1">
        <f t="shared" si="13"/>
        <v>141600</v>
      </c>
    </row>
    <row r="61" spans="1:19" x14ac:dyDescent="0.15">
      <c r="A61" s="1">
        <f t="shared" si="20"/>
        <v>10</v>
      </c>
      <c r="B61" s="1">
        <f>SUM($A$2:A61)</f>
        <v>600</v>
      </c>
      <c r="C61" s="1">
        <f>B61*'基础时间表（无杠杆）'!B61</f>
        <v>22951.635565273195</v>
      </c>
      <c r="D61" s="1">
        <f t="shared" si="0"/>
        <v>38.252725942121991</v>
      </c>
      <c r="E61" s="1">
        <f>SUM($D$2:D61)</f>
        <v>1266.6321147300393</v>
      </c>
      <c r="F61" s="1">
        <f t="shared" si="1"/>
        <v>1.0625757206144998E-2</v>
      </c>
      <c r="G61" s="1">
        <f>SUM($F$2:F61)</f>
        <v>0.35184225409167758</v>
      </c>
      <c r="H61" s="1">
        <f t="shared" si="18"/>
        <v>144000</v>
      </c>
      <c r="I61" s="1">
        <f t="shared" si="3"/>
        <v>6.2740626736805698</v>
      </c>
      <c r="J61" s="1">
        <f t="shared" si="4"/>
        <v>6.6666666666666666E-2</v>
      </c>
      <c r="K61" s="1">
        <f t="shared" si="5"/>
        <v>36000</v>
      </c>
      <c r="L61" s="1">
        <f t="shared" si="6"/>
        <v>180000</v>
      </c>
      <c r="M61" s="1">
        <f t="shared" si="7"/>
        <v>14400</v>
      </c>
      <c r="N61" s="1">
        <f t="shared" si="8"/>
        <v>36000</v>
      </c>
      <c r="O61" s="1">
        <f t="shared" si="9"/>
        <v>14400</v>
      </c>
      <c r="P61" s="1">
        <f t="shared" si="10"/>
        <v>43200</v>
      </c>
      <c r="Q61" s="1">
        <f t="shared" si="11"/>
        <v>72000</v>
      </c>
      <c r="R61" s="1">
        <f t="shared" si="12"/>
        <v>100800</v>
      </c>
      <c r="S61" s="1">
        <f t="shared" si="13"/>
        <v>144000</v>
      </c>
    </row>
    <row r="62" spans="1:19" x14ac:dyDescent="0.15">
      <c r="A62" s="1">
        <f t="shared" si="20"/>
        <v>10</v>
      </c>
      <c r="B62" s="1">
        <f>SUM($A$2:A62)</f>
        <v>610</v>
      </c>
      <c r="C62" s="1">
        <f>B62*'基础时间表（无杠杆）'!B62</f>
        <v>23870.848569662383</v>
      </c>
      <c r="D62" s="1">
        <f t="shared" si="0"/>
        <v>39.132538638790791</v>
      </c>
      <c r="E62" s="1">
        <f>SUM($D$2:D62)</f>
        <v>1305.7646533688301</v>
      </c>
      <c r="F62" s="1">
        <f t="shared" si="1"/>
        <v>1.0870149621886331E-2</v>
      </c>
      <c r="G62" s="1">
        <f>SUM($F$2:F62)</f>
        <v>0.36271240371356389</v>
      </c>
      <c r="H62" s="1">
        <f t="shared" si="18"/>
        <v>146400</v>
      </c>
      <c r="I62" s="1">
        <f t="shared" si="3"/>
        <v>6.1330035910856022</v>
      </c>
      <c r="J62" s="1">
        <f t="shared" si="4"/>
        <v>6.6666666666666666E-2</v>
      </c>
      <c r="K62" s="1">
        <f t="shared" si="5"/>
        <v>36600</v>
      </c>
      <c r="L62" s="1">
        <f t="shared" si="6"/>
        <v>183000</v>
      </c>
      <c r="M62" s="1">
        <f t="shared" si="7"/>
        <v>14640</v>
      </c>
      <c r="N62" s="1">
        <f t="shared" si="8"/>
        <v>36600</v>
      </c>
      <c r="O62" s="1">
        <f t="shared" si="9"/>
        <v>14640</v>
      </c>
      <c r="P62" s="1">
        <f t="shared" si="10"/>
        <v>43920</v>
      </c>
      <c r="Q62" s="1">
        <f t="shared" si="11"/>
        <v>73200</v>
      </c>
      <c r="R62" s="1">
        <f t="shared" si="12"/>
        <v>102480</v>
      </c>
      <c r="S62" s="1">
        <f t="shared" si="13"/>
        <v>146400</v>
      </c>
    </row>
    <row r="63" spans="1:19" x14ac:dyDescent="0.15">
      <c r="A63" s="1">
        <f t="shared" si="20"/>
        <v>10</v>
      </c>
      <c r="B63" s="1">
        <f>SUM($A$2:A63)</f>
        <v>620</v>
      </c>
      <c r="C63" s="1">
        <f>B63*'基础时间表（无杠杆）'!B63</f>
        <v>24820.203957039445</v>
      </c>
      <c r="D63" s="1">
        <f t="shared" si="0"/>
        <v>40.032587027482975</v>
      </c>
      <c r="E63" s="1">
        <f>SUM($D$2:D63)</f>
        <v>1345.7972403963131</v>
      </c>
      <c r="F63" s="1">
        <f t="shared" si="1"/>
        <v>1.1120163063189716E-2</v>
      </c>
      <c r="G63" s="1">
        <f>SUM($F$2:F63)</f>
        <v>0.37383256677675358</v>
      </c>
      <c r="H63" s="1">
        <f t="shared" si="18"/>
        <v>148800</v>
      </c>
      <c r="I63" s="1">
        <f t="shared" si="3"/>
        <v>5.9951159248148613</v>
      </c>
      <c r="J63" s="1">
        <f t="shared" si="4"/>
        <v>6.6666666666666666E-2</v>
      </c>
      <c r="K63" s="1">
        <f t="shared" si="5"/>
        <v>37200</v>
      </c>
      <c r="L63" s="1">
        <f t="shared" si="6"/>
        <v>186000</v>
      </c>
      <c r="M63" s="1">
        <f t="shared" si="7"/>
        <v>14880</v>
      </c>
      <c r="N63" s="1">
        <f t="shared" si="8"/>
        <v>37200</v>
      </c>
      <c r="O63" s="1">
        <f t="shared" si="9"/>
        <v>14880</v>
      </c>
      <c r="P63" s="1">
        <f t="shared" si="10"/>
        <v>44640</v>
      </c>
      <c r="Q63" s="1">
        <f t="shared" si="11"/>
        <v>74400</v>
      </c>
      <c r="R63" s="1">
        <f t="shared" si="12"/>
        <v>104160</v>
      </c>
      <c r="S63" s="1">
        <f t="shared" si="13"/>
        <v>148800</v>
      </c>
    </row>
    <row r="64" spans="1:19" x14ac:dyDescent="0.15">
      <c r="A64" s="1">
        <f t="shared" ref="A64:A73" si="21">$A$2</f>
        <v>10</v>
      </c>
      <c r="B64" s="1">
        <f>SUM($A$2:A64)</f>
        <v>630</v>
      </c>
      <c r="C64" s="1">
        <f>B64*'基础时间表（无杠杆）'!B64</f>
        <v>25800.602013342497</v>
      </c>
      <c r="D64" s="1">
        <f t="shared" si="0"/>
        <v>40.953336529115077</v>
      </c>
      <c r="E64" s="1">
        <f>SUM($D$2:D64)</f>
        <v>1386.7505769254283</v>
      </c>
      <c r="F64" s="1">
        <f t="shared" si="1"/>
        <v>1.1375926813643076E-2</v>
      </c>
      <c r="G64" s="1">
        <f>SUM($F$2:F64)</f>
        <v>0.38520849359039666</v>
      </c>
      <c r="H64" s="1">
        <f t="shared" si="18"/>
        <v>151200</v>
      </c>
      <c r="I64" s="1">
        <f t="shared" si="3"/>
        <v>5.8603283722530426</v>
      </c>
      <c r="J64" s="1">
        <f t="shared" si="4"/>
        <v>6.6666666666666666E-2</v>
      </c>
      <c r="K64" s="1">
        <f t="shared" si="5"/>
        <v>37800</v>
      </c>
      <c r="L64" s="1">
        <f t="shared" si="6"/>
        <v>189000</v>
      </c>
      <c r="M64" s="1">
        <f t="shared" si="7"/>
        <v>15120</v>
      </c>
      <c r="N64" s="1">
        <f t="shared" si="8"/>
        <v>37800</v>
      </c>
      <c r="O64" s="1">
        <f t="shared" si="9"/>
        <v>15120</v>
      </c>
      <c r="P64" s="1">
        <f t="shared" si="10"/>
        <v>45360</v>
      </c>
      <c r="Q64" s="1">
        <f t="shared" si="11"/>
        <v>75600</v>
      </c>
      <c r="R64" s="1">
        <f t="shared" si="12"/>
        <v>105840</v>
      </c>
      <c r="S64" s="1">
        <f t="shared" si="13"/>
        <v>151200</v>
      </c>
    </row>
    <row r="65" spans="1:19" x14ac:dyDescent="0.15">
      <c r="A65" s="1">
        <f t="shared" si="21"/>
        <v>10</v>
      </c>
      <c r="B65" s="1">
        <f>SUM($A$2:A65)</f>
        <v>640</v>
      </c>
      <c r="C65" s="1">
        <f>B65*'基础时间表（无杠杆）'!B65</f>
        <v>26812.968492342221</v>
      </c>
      <c r="D65" s="1">
        <f t="shared" si="0"/>
        <v>41.895263269284719</v>
      </c>
      <c r="E65" s="1">
        <f>SUM($D$2:D65)</f>
        <v>1428.6458401947129</v>
      </c>
      <c r="F65" s="1">
        <f t="shared" si="1"/>
        <v>1.1637573130356866E-2</v>
      </c>
      <c r="G65" s="1">
        <f>SUM($F$2:F65)</f>
        <v>0.39684606672075351</v>
      </c>
      <c r="H65" s="1">
        <f t="shared" si="18"/>
        <v>153600</v>
      </c>
      <c r="I65" s="1">
        <f t="shared" si="3"/>
        <v>5.7285712338739421</v>
      </c>
      <c r="J65" s="1">
        <f t="shared" si="4"/>
        <v>6.6666666666666666E-2</v>
      </c>
      <c r="K65" s="1">
        <f t="shared" si="5"/>
        <v>38400</v>
      </c>
      <c r="L65" s="1">
        <f t="shared" si="6"/>
        <v>192000</v>
      </c>
      <c r="M65" s="1">
        <f t="shared" si="7"/>
        <v>15360</v>
      </c>
      <c r="N65" s="1">
        <f t="shared" si="8"/>
        <v>38400</v>
      </c>
      <c r="O65" s="1">
        <f t="shared" si="9"/>
        <v>15360</v>
      </c>
      <c r="P65" s="1">
        <f t="shared" si="10"/>
        <v>46080</v>
      </c>
      <c r="Q65" s="1">
        <f t="shared" si="11"/>
        <v>76800</v>
      </c>
      <c r="R65" s="1">
        <f t="shared" si="12"/>
        <v>107520</v>
      </c>
      <c r="S65" s="1">
        <f t="shared" si="13"/>
        <v>153600</v>
      </c>
    </row>
    <row r="66" spans="1:19" x14ac:dyDescent="0.15">
      <c r="A66" s="1">
        <f t="shared" si="21"/>
        <v>10</v>
      </c>
      <c r="B66" s="1">
        <f>SUM($A$2:A66)</f>
        <v>650</v>
      </c>
      <c r="C66" s="1">
        <f>B66*'基础时间表（无杠杆）'!B66</f>
        <v>27858.255310910874</v>
      </c>
      <c r="D66" s="1">
        <f t="shared" si="0"/>
        <v>42.858854324478266</v>
      </c>
      <c r="E66" s="1">
        <f>SUM($D$2:D66)</f>
        <v>1471.5046945191912</v>
      </c>
      <c r="F66" s="1">
        <f t="shared" si="1"/>
        <v>1.1905237312355073E-2</v>
      </c>
      <c r="G66" s="1">
        <f>SUM($F$2:F66)</f>
        <v>0.40875130403310861</v>
      </c>
      <c r="H66" s="1">
        <f t="shared" si="18"/>
        <v>156000</v>
      </c>
      <c r="I66" s="1">
        <f t="shared" si="3"/>
        <v>5.5997763771983795</v>
      </c>
      <c r="J66" s="1">
        <f t="shared" si="4"/>
        <v>6.6666666666666666E-2</v>
      </c>
      <c r="K66" s="1">
        <f t="shared" si="5"/>
        <v>39000</v>
      </c>
      <c r="L66" s="1">
        <f t="shared" si="6"/>
        <v>195000</v>
      </c>
      <c r="M66" s="1">
        <f t="shared" si="7"/>
        <v>15600</v>
      </c>
      <c r="N66" s="1">
        <f t="shared" si="8"/>
        <v>39000</v>
      </c>
      <c r="O66" s="1">
        <f t="shared" si="9"/>
        <v>15600</v>
      </c>
      <c r="P66" s="1">
        <f t="shared" si="10"/>
        <v>46800</v>
      </c>
      <c r="Q66" s="1">
        <f t="shared" si="11"/>
        <v>78000</v>
      </c>
      <c r="R66" s="1">
        <f t="shared" si="12"/>
        <v>109200</v>
      </c>
      <c r="S66" s="1">
        <f t="shared" si="13"/>
        <v>156000</v>
      </c>
    </row>
    <row r="67" spans="1:19" x14ac:dyDescent="0.15">
      <c r="A67" s="1">
        <f t="shared" si="21"/>
        <v>10</v>
      </c>
      <c r="B67" s="1">
        <f>SUM($A$2:A67)</f>
        <v>660</v>
      </c>
      <c r="C67" s="1">
        <f>B67*'基础时间表（无杠杆）'!B67</f>
        <v>28937.441262801236</v>
      </c>
      <c r="D67" s="1">
        <f t="shared" ref="D67:D130" si="22">C67/B67</f>
        <v>43.844607973941265</v>
      </c>
      <c r="E67" s="1">
        <f>SUM($D$2:D67)</f>
        <v>1515.3493024931324</v>
      </c>
      <c r="F67" s="1">
        <f t="shared" ref="F67:F130" si="23">D67/3600</f>
        <v>1.217905777053924E-2</v>
      </c>
      <c r="G67" s="1">
        <f>SUM($F$2:F67)</f>
        <v>0.42093036180364785</v>
      </c>
      <c r="H67" s="1">
        <f t="shared" si="18"/>
        <v>158400</v>
      </c>
      <c r="I67" s="1">
        <f t="shared" ref="I67:I130" si="24">H67/C67</f>
        <v>5.4738772015624431</v>
      </c>
      <c r="J67" s="1">
        <f t="shared" ref="J67:J130" si="25">H67/B67/3600</f>
        <v>6.6666666666666666E-2</v>
      </c>
      <c r="K67" s="1">
        <f t="shared" ref="K67:K130" si="26">B67*60</f>
        <v>39600</v>
      </c>
      <c r="L67" s="1">
        <f t="shared" ref="L67:L130" si="27">B67*300</f>
        <v>198000</v>
      </c>
      <c r="M67" s="1">
        <f t="shared" ref="M67:M130" si="28">H67*0.1</f>
        <v>15840</v>
      </c>
      <c r="N67" s="1">
        <f t="shared" ref="N67:N130" si="29">H67*0.25</f>
        <v>39600</v>
      </c>
      <c r="O67" s="1">
        <f t="shared" ref="O67:O130" si="30">H67*0.1</f>
        <v>15840</v>
      </c>
      <c r="P67" s="1">
        <f t="shared" ref="P67:P130" si="31">H67*0.3</f>
        <v>47520</v>
      </c>
      <c r="Q67" s="1">
        <f t="shared" ref="Q67:Q130" si="32">H67*0.5</f>
        <v>79200</v>
      </c>
      <c r="R67" s="1">
        <f t="shared" ref="R67:R130" si="33">H67*0.7</f>
        <v>110880</v>
      </c>
      <c r="S67" s="1">
        <f t="shared" ref="S67:S130" si="34">H67</f>
        <v>158400</v>
      </c>
    </row>
    <row r="68" spans="1:19" x14ac:dyDescent="0.15">
      <c r="A68" s="1">
        <f t="shared" si="21"/>
        <v>10</v>
      </c>
      <c r="B68" s="1">
        <f>SUM($A$2:A68)</f>
        <v>670</v>
      </c>
      <c r="C68" s="1">
        <f>B68*'基础时间表（无杠杆）'!B68</f>
        <v>30051.532751419079</v>
      </c>
      <c r="D68" s="1">
        <f t="shared" si="22"/>
        <v>44.853033957341907</v>
      </c>
      <c r="E68" s="1">
        <f>SUM($D$2:D68)</f>
        <v>1560.2023364504744</v>
      </c>
      <c r="F68" s="1">
        <f t="shared" si="23"/>
        <v>1.2459176099261641E-2</v>
      </c>
      <c r="G68" s="1">
        <f>SUM($F$2:F68)</f>
        <v>0.43338953790290946</v>
      </c>
      <c r="H68" s="1">
        <f t="shared" si="18"/>
        <v>160800</v>
      </c>
      <c r="I68" s="1">
        <f t="shared" si="24"/>
        <v>5.3508086036778533</v>
      </c>
      <c r="J68" s="1">
        <f t="shared" si="25"/>
        <v>6.6666666666666666E-2</v>
      </c>
      <c r="K68" s="1">
        <f t="shared" si="26"/>
        <v>40200</v>
      </c>
      <c r="L68" s="1">
        <f t="shared" si="27"/>
        <v>201000</v>
      </c>
      <c r="M68" s="1">
        <f t="shared" si="28"/>
        <v>16080</v>
      </c>
      <c r="N68" s="1">
        <f t="shared" si="29"/>
        <v>40200</v>
      </c>
      <c r="O68" s="1">
        <f t="shared" si="30"/>
        <v>16080</v>
      </c>
      <c r="P68" s="1">
        <f t="shared" si="31"/>
        <v>48240</v>
      </c>
      <c r="Q68" s="1">
        <f t="shared" si="32"/>
        <v>80400</v>
      </c>
      <c r="R68" s="1">
        <f t="shared" si="33"/>
        <v>112560</v>
      </c>
      <c r="S68" s="1">
        <f t="shared" si="34"/>
        <v>160800</v>
      </c>
    </row>
    <row r="69" spans="1:19" x14ac:dyDescent="0.15">
      <c r="A69" s="1">
        <f t="shared" si="21"/>
        <v>10</v>
      </c>
      <c r="B69" s="1">
        <f>SUM($A$2:A69)</f>
        <v>680</v>
      </c>
      <c r="C69" s="1">
        <f>B69*'基础时间表（无杠杆）'!B69</f>
        <v>31201.564542085322</v>
      </c>
      <c r="D69" s="1">
        <f t="shared" si="22"/>
        <v>45.884653738360768</v>
      </c>
      <c r="E69" s="1">
        <f>SUM($D$2:D69)</f>
        <v>1606.0869901888352</v>
      </c>
      <c r="F69" s="1">
        <f t="shared" si="23"/>
        <v>1.2745737149544658E-2</v>
      </c>
      <c r="G69" s="1">
        <f>SUM($F$2:F69)</f>
        <v>0.44613527505245409</v>
      </c>
      <c r="H69" s="1">
        <f t="shared" si="18"/>
        <v>163200</v>
      </c>
      <c r="I69" s="1">
        <f t="shared" si="24"/>
        <v>5.2305069439666214</v>
      </c>
      <c r="J69" s="1">
        <f t="shared" si="25"/>
        <v>6.6666666666666666E-2</v>
      </c>
      <c r="K69" s="1">
        <f t="shared" si="26"/>
        <v>40800</v>
      </c>
      <c r="L69" s="1">
        <f t="shared" si="27"/>
        <v>204000</v>
      </c>
      <c r="M69" s="1">
        <f t="shared" si="28"/>
        <v>16320</v>
      </c>
      <c r="N69" s="1">
        <f t="shared" si="29"/>
        <v>40800</v>
      </c>
      <c r="O69" s="1">
        <f t="shared" si="30"/>
        <v>16320</v>
      </c>
      <c r="P69" s="1">
        <f t="shared" si="31"/>
        <v>48960</v>
      </c>
      <c r="Q69" s="1">
        <f t="shared" si="32"/>
        <v>81600</v>
      </c>
      <c r="R69" s="1">
        <f t="shared" si="33"/>
        <v>114240</v>
      </c>
      <c r="S69" s="1">
        <f t="shared" si="34"/>
        <v>163200</v>
      </c>
    </row>
    <row r="70" spans="1:19" x14ac:dyDescent="0.15">
      <c r="A70" s="1">
        <f t="shared" si="21"/>
        <v>10</v>
      </c>
      <c r="B70" s="1">
        <f>SUM($A$2:A70)</f>
        <v>690</v>
      </c>
      <c r="C70" s="1">
        <f>B70*'基础时间表（无杠杆）'!B70</f>
        <v>32388.600534296715</v>
      </c>
      <c r="D70" s="1">
        <f t="shared" si="22"/>
        <v>46.940000774343062</v>
      </c>
      <c r="E70" s="1">
        <f>SUM($D$2:D70)</f>
        <v>1653.0269909631784</v>
      </c>
      <c r="F70" s="1">
        <f t="shared" si="23"/>
        <v>1.3038889103984184E-2</v>
      </c>
      <c r="G70" s="1">
        <f>SUM($F$2:F70)</f>
        <v>0.4591741641564383</v>
      </c>
      <c r="H70" s="1">
        <f t="shared" si="18"/>
        <v>165600</v>
      </c>
      <c r="I70" s="1">
        <f t="shared" si="24"/>
        <v>5.1129100136526118</v>
      </c>
      <c r="J70" s="1">
        <f t="shared" si="25"/>
        <v>6.6666666666666666E-2</v>
      </c>
      <c r="K70" s="1">
        <f t="shared" si="26"/>
        <v>41400</v>
      </c>
      <c r="L70" s="1">
        <f t="shared" si="27"/>
        <v>207000</v>
      </c>
      <c r="M70" s="1">
        <f t="shared" si="28"/>
        <v>16560</v>
      </c>
      <c r="N70" s="1">
        <f t="shared" si="29"/>
        <v>41400</v>
      </c>
      <c r="O70" s="1">
        <f t="shared" si="30"/>
        <v>16560</v>
      </c>
      <c r="P70" s="1">
        <f t="shared" si="31"/>
        <v>49680</v>
      </c>
      <c r="Q70" s="1">
        <f t="shared" si="32"/>
        <v>82800</v>
      </c>
      <c r="R70" s="1">
        <f t="shared" si="33"/>
        <v>115919.99999999999</v>
      </c>
      <c r="S70" s="1">
        <f t="shared" si="34"/>
        <v>165600</v>
      </c>
    </row>
    <row r="71" spans="1:19" x14ac:dyDescent="0.15">
      <c r="A71" s="1">
        <f t="shared" si="21"/>
        <v>10</v>
      </c>
      <c r="B71" s="1">
        <f>SUM($A$2:A71)</f>
        <v>700</v>
      </c>
      <c r="C71" s="1">
        <f>B71*'基础时间表（无杠杆）'!B71</f>
        <v>33613.734554507064</v>
      </c>
      <c r="D71" s="1">
        <f t="shared" si="22"/>
        <v>48.019620792152949</v>
      </c>
      <c r="E71" s="1">
        <f>SUM($D$2:D71)</f>
        <v>1701.0466117553312</v>
      </c>
      <c r="F71" s="1">
        <f t="shared" si="23"/>
        <v>1.3338783553375819E-2</v>
      </c>
      <c r="G71" s="1">
        <f>SUM($F$2:F71)</f>
        <v>0.47251294770981411</v>
      </c>
      <c r="H71" s="1">
        <f t="shared" si="18"/>
        <v>168000</v>
      </c>
      <c r="I71" s="1">
        <f t="shared" si="24"/>
        <v>4.9979570025929743</v>
      </c>
      <c r="J71" s="1">
        <f t="shared" si="25"/>
        <v>6.6666666666666666E-2</v>
      </c>
      <c r="K71" s="1">
        <f t="shared" si="26"/>
        <v>42000</v>
      </c>
      <c r="L71" s="1">
        <f t="shared" si="27"/>
        <v>210000</v>
      </c>
      <c r="M71" s="1">
        <f t="shared" si="28"/>
        <v>16800</v>
      </c>
      <c r="N71" s="1">
        <f t="shared" si="29"/>
        <v>42000</v>
      </c>
      <c r="O71" s="1">
        <f t="shared" si="30"/>
        <v>16800</v>
      </c>
      <c r="P71" s="1">
        <f t="shared" si="31"/>
        <v>50400</v>
      </c>
      <c r="Q71" s="1">
        <f t="shared" si="32"/>
        <v>84000</v>
      </c>
      <c r="R71" s="1">
        <f t="shared" si="33"/>
        <v>117599.99999999999</v>
      </c>
      <c r="S71" s="1">
        <f t="shared" si="34"/>
        <v>168000</v>
      </c>
    </row>
    <row r="72" spans="1:19" x14ac:dyDescent="0.15">
      <c r="A72" s="1">
        <f t="shared" si="21"/>
        <v>10</v>
      </c>
      <c r="B72" s="1">
        <f>SUM($A$2:A72)</f>
        <v>710</v>
      </c>
      <c r="C72" s="1">
        <f>B72*'基础时间表（无杠杆）'!B72</f>
        <v>34878.091169964449</v>
      </c>
      <c r="D72" s="1">
        <f t="shared" si="22"/>
        <v>49.124072070372463</v>
      </c>
      <c r="E72" s="1">
        <f>SUM($D$2:D72)</f>
        <v>1750.1706838257037</v>
      </c>
      <c r="F72" s="1">
        <f t="shared" si="23"/>
        <v>1.3645575575103461E-2</v>
      </c>
      <c r="G72" s="1">
        <f>SUM($F$2:F72)</f>
        <v>0.4861585232849176</v>
      </c>
      <c r="H72" s="1">
        <f t="shared" si="18"/>
        <v>170400</v>
      </c>
      <c r="I72" s="1">
        <f t="shared" si="24"/>
        <v>4.885588467832819</v>
      </c>
      <c r="J72" s="1">
        <f t="shared" si="25"/>
        <v>6.6666666666666666E-2</v>
      </c>
      <c r="K72" s="1">
        <f t="shared" si="26"/>
        <v>42600</v>
      </c>
      <c r="L72" s="1">
        <f t="shared" si="27"/>
        <v>213000</v>
      </c>
      <c r="M72" s="1">
        <f t="shared" si="28"/>
        <v>17040</v>
      </c>
      <c r="N72" s="1">
        <f t="shared" si="29"/>
        <v>42600</v>
      </c>
      <c r="O72" s="1">
        <f t="shared" si="30"/>
        <v>17040</v>
      </c>
      <c r="P72" s="1">
        <f t="shared" si="31"/>
        <v>51120</v>
      </c>
      <c r="Q72" s="1">
        <f t="shared" si="32"/>
        <v>85200</v>
      </c>
      <c r="R72" s="1">
        <f t="shared" si="33"/>
        <v>119279.99999999999</v>
      </c>
      <c r="S72" s="1">
        <f t="shared" si="34"/>
        <v>170400</v>
      </c>
    </row>
    <row r="73" spans="1:19" x14ac:dyDescent="0.15">
      <c r="A73" s="1">
        <f t="shared" si="21"/>
        <v>10</v>
      </c>
      <c r="B73" s="1">
        <f>SUM($A$2:A73)</f>
        <v>720</v>
      </c>
      <c r="C73" s="1">
        <f>B73*'基础时间表（无杠杆）'!B73</f>
        <v>36182.826524153541</v>
      </c>
      <c r="D73" s="1">
        <f t="shared" si="22"/>
        <v>50.253925727991032</v>
      </c>
      <c r="E73" s="1">
        <f>SUM($D$2:D73)</f>
        <v>1800.4246095536946</v>
      </c>
      <c r="F73" s="1">
        <f t="shared" si="23"/>
        <v>1.3959423813330842E-2</v>
      </c>
      <c r="G73" s="1">
        <f>SUM($F$2:F73)</f>
        <v>0.50011794709824842</v>
      </c>
      <c r="H73" s="1">
        <f t="shared" si="18"/>
        <v>172800</v>
      </c>
      <c r="I73" s="1">
        <f t="shared" si="24"/>
        <v>4.7757463028668816</v>
      </c>
      <c r="J73" s="1">
        <f t="shared" si="25"/>
        <v>6.6666666666666666E-2</v>
      </c>
      <c r="K73" s="1">
        <f t="shared" si="26"/>
        <v>43200</v>
      </c>
      <c r="L73" s="1">
        <f t="shared" si="27"/>
        <v>216000</v>
      </c>
      <c r="M73" s="1">
        <f t="shared" si="28"/>
        <v>17280</v>
      </c>
      <c r="N73" s="1">
        <f t="shared" si="29"/>
        <v>43200</v>
      </c>
      <c r="O73" s="1">
        <f t="shared" si="30"/>
        <v>17280</v>
      </c>
      <c r="P73" s="1">
        <f t="shared" si="31"/>
        <v>51840</v>
      </c>
      <c r="Q73" s="1">
        <f t="shared" si="32"/>
        <v>86400</v>
      </c>
      <c r="R73" s="1">
        <f t="shared" si="33"/>
        <v>120959.99999999999</v>
      </c>
      <c r="S73" s="1">
        <f t="shared" si="34"/>
        <v>172800</v>
      </c>
    </row>
    <row r="74" spans="1:19" x14ac:dyDescent="0.15">
      <c r="A74" s="1">
        <f t="shared" ref="A74:A81" si="35">$A$2</f>
        <v>10</v>
      </c>
      <c r="B74" s="1">
        <f>SUM($A$2:A74)</f>
        <v>730</v>
      </c>
      <c r="C74" s="1">
        <f>B74*'基础时间表（无杠杆）'!B74</f>
        <v>37529.129194406414</v>
      </c>
      <c r="D74" s="1">
        <f t="shared" si="22"/>
        <v>51.409766019734811</v>
      </c>
      <c r="E74" s="1">
        <f>SUM($D$2:D74)</f>
        <v>1851.8343755734295</v>
      </c>
      <c r="F74" s="1">
        <f t="shared" si="23"/>
        <v>1.4280490561037447E-2</v>
      </c>
      <c r="G74" s="1">
        <f>SUM($F$2:F74)</f>
        <v>0.51439843765928583</v>
      </c>
      <c r="H74" s="1">
        <f t="shared" si="18"/>
        <v>175200</v>
      </c>
      <c r="I74" s="1">
        <f t="shared" si="24"/>
        <v>4.6683737075922602</v>
      </c>
      <c r="J74" s="1">
        <f t="shared" si="25"/>
        <v>6.6666666666666666E-2</v>
      </c>
      <c r="K74" s="1">
        <f t="shared" si="26"/>
        <v>43800</v>
      </c>
      <c r="L74" s="1">
        <f t="shared" si="27"/>
        <v>219000</v>
      </c>
      <c r="M74" s="1">
        <f t="shared" si="28"/>
        <v>17520</v>
      </c>
      <c r="N74" s="1">
        <f t="shared" si="29"/>
        <v>43800</v>
      </c>
      <c r="O74" s="1">
        <f t="shared" si="30"/>
        <v>17520</v>
      </c>
      <c r="P74" s="1">
        <f t="shared" si="31"/>
        <v>52560</v>
      </c>
      <c r="Q74" s="1">
        <f t="shared" si="32"/>
        <v>87600</v>
      </c>
      <c r="R74" s="1">
        <f t="shared" si="33"/>
        <v>122639.99999999999</v>
      </c>
      <c r="S74" s="1">
        <f t="shared" si="34"/>
        <v>175200</v>
      </c>
    </row>
    <row r="75" spans="1:19" x14ac:dyDescent="0.15">
      <c r="A75" s="1">
        <f t="shared" si="35"/>
        <v>10</v>
      </c>
      <c r="B75" s="1">
        <f>SUM($A$2:A75)</f>
        <v>740</v>
      </c>
      <c r="C75" s="1">
        <f>B75*'基础时间表（无杠杆）'!B75</f>
        <v>38918.221072259643</v>
      </c>
      <c r="D75" s="1">
        <f t="shared" si="22"/>
        <v>52.592190638188704</v>
      </c>
      <c r="E75" s="1">
        <f>SUM($D$2:D75)</f>
        <v>1904.4265662116181</v>
      </c>
      <c r="F75" s="1">
        <f t="shared" si="23"/>
        <v>1.4608941843941306E-2</v>
      </c>
      <c r="G75" s="1">
        <f>SUM($F$2:F75)</f>
        <v>0.52900737950322718</v>
      </c>
      <c r="H75" s="1">
        <f t="shared" si="18"/>
        <v>177600</v>
      </c>
      <c r="I75" s="1">
        <f t="shared" si="24"/>
        <v>4.5634151589367162</v>
      </c>
      <c r="J75" s="1">
        <f t="shared" si="25"/>
        <v>6.6666666666666666E-2</v>
      </c>
      <c r="K75" s="1">
        <f t="shared" si="26"/>
        <v>44400</v>
      </c>
      <c r="L75" s="1">
        <f t="shared" si="27"/>
        <v>222000</v>
      </c>
      <c r="M75" s="1">
        <f t="shared" si="28"/>
        <v>17760</v>
      </c>
      <c r="N75" s="1">
        <f t="shared" si="29"/>
        <v>44400</v>
      </c>
      <c r="O75" s="1">
        <f t="shared" si="30"/>
        <v>17760</v>
      </c>
      <c r="P75" s="1">
        <f t="shared" si="31"/>
        <v>53280</v>
      </c>
      <c r="Q75" s="1">
        <f t="shared" si="32"/>
        <v>88800</v>
      </c>
      <c r="R75" s="1">
        <f t="shared" si="33"/>
        <v>124319.99999999999</v>
      </c>
      <c r="S75" s="1">
        <f t="shared" si="34"/>
        <v>177600</v>
      </c>
    </row>
    <row r="76" spans="1:19" x14ac:dyDescent="0.15">
      <c r="A76" s="1">
        <f t="shared" si="35"/>
        <v>10</v>
      </c>
      <c r="B76" s="1">
        <f>SUM($A$2:A76)</f>
        <v>750</v>
      </c>
      <c r="C76" s="1">
        <f>B76*'基础时间表（无杠杆）'!B76</f>
        <v>40351.358267150281</v>
      </c>
      <c r="D76" s="1">
        <f t="shared" si="22"/>
        <v>53.801811022867042</v>
      </c>
      <c r="E76" s="1">
        <f>SUM($D$2:D76)</f>
        <v>1958.2283772344852</v>
      </c>
      <c r="F76" s="1">
        <f t="shared" si="23"/>
        <v>1.4944947506351957E-2</v>
      </c>
      <c r="G76" s="1">
        <f>SUM($F$2:F76)</f>
        <v>0.54395232700957918</v>
      </c>
      <c r="H76" s="1">
        <f t="shared" si="18"/>
        <v>180000</v>
      </c>
      <c r="I76" s="1">
        <f t="shared" si="24"/>
        <v>4.4608163821473283</v>
      </c>
      <c r="J76" s="1">
        <f t="shared" si="25"/>
        <v>6.6666666666666666E-2</v>
      </c>
      <c r="K76" s="1">
        <f t="shared" si="26"/>
        <v>45000</v>
      </c>
      <c r="L76" s="1">
        <f t="shared" si="27"/>
        <v>225000</v>
      </c>
      <c r="M76" s="1">
        <f t="shared" si="28"/>
        <v>18000</v>
      </c>
      <c r="N76" s="1">
        <f t="shared" si="29"/>
        <v>45000</v>
      </c>
      <c r="O76" s="1">
        <f t="shared" si="30"/>
        <v>18000</v>
      </c>
      <c r="P76" s="1">
        <f t="shared" si="31"/>
        <v>54000</v>
      </c>
      <c r="Q76" s="1">
        <f t="shared" si="32"/>
        <v>90000</v>
      </c>
      <c r="R76" s="1">
        <f t="shared" si="33"/>
        <v>125999.99999999999</v>
      </c>
      <c r="S76" s="1">
        <f t="shared" si="34"/>
        <v>180000</v>
      </c>
    </row>
    <row r="77" spans="1:19" x14ac:dyDescent="0.15">
      <c r="A77" s="1">
        <f t="shared" si="35"/>
        <v>10</v>
      </c>
      <c r="B77" s="1">
        <f>SUM($A$2:A77)</f>
        <v>760</v>
      </c>
      <c r="C77" s="1">
        <f>B77*'基础时间表（无杠杆）'!B77</f>
        <v>41829.832034058665</v>
      </c>
      <c r="D77" s="1">
        <f t="shared" si="22"/>
        <v>55.039252676392984</v>
      </c>
      <c r="E77" s="1">
        <f>SUM($D$2:D77)</f>
        <v>2013.2676299108782</v>
      </c>
      <c r="F77" s="1">
        <f t="shared" si="23"/>
        <v>1.528868129899805E-2</v>
      </c>
      <c r="G77" s="1">
        <f>SUM($F$2:F77)</f>
        <v>0.55924100830857726</v>
      </c>
      <c r="H77" s="1">
        <f t="shared" si="18"/>
        <v>182400</v>
      </c>
      <c r="I77" s="1">
        <f t="shared" si="24"/>
        <v>4.3605243227246611</v>
      </c>
      <c r="J77" s="1">
        <f t="shared" si="25"/>
        <v>6.6666666666666666E-2</v>
      </c>
      <c r="K77" s="1">
        <f t="shared" si="26"/>
        <v>45600</v>
      </c>
      <c r="L77" s="1">
        <f t="shared" si="27"/>
        <v>228000</v>
      </c>
      <c r="M77" s="1">
        <f t="shared" si="28"/>
        <v>18240</v>
      </c>
      <c r="N77" s="1">
        <f t="shared" si="29"/>
        <v>45600</v>
      </c>
      <c r="O77" s="1">
        <f t="shared" si="30"/>
        <v>18240</v>
      </c>
      <c r="P77" s="1">
        <f t="shared" si="31"/>
        <v>54720</v>
      </c>
      <c r="Q77" s="1">
        <f t="shared" si="32"/>
        <v>91200</v>
      </c>
      <c r="R77" s="1">
        <f t="shared" si="33"/>
        <v>127679.99999999999</v>
      </c>
      <c r="S77" s="1">
        <f t="shared" si="34"/>
        <v>182400</v>
      </c>
    </row>
    <row r="78" spans="1:19" x14ac:dyDescent="0.15">
      <c r="A78" s="1">
        <f t="shared" si="35"/>
        <v>10</v>
      </c>
      <c r="B78" s="1">
        <f>SUM($A$2:A78)</f>
        <v>770</v>
      </c>
      <c r="C78" s="1">
        <f>B78*'基础时间表（无杠杆）'!B78</f>
        <v>43354.969725721508</v>
      </c>
      <c r="D78" s="1">
        <f t="shared" si="22"/>
        <v>56.30515548795001</v>
      </c>
      <c r="E78" s="1">
        <f>SUM($D$2:D78)</f>
        <v>2069.5727853988283</v>
      </c>
      <c r="F78" s="1">
        <f t="shared" si="23"/>
        <v>1.5640320968875004E-2</v>
      </c>
      <c r="G78" s="1">
        <f>SUM($F$2:F78)</f>
        <v>0.57488132927745228</v>
      </c>
      <c r="H78" s="1">
        <f t="shared" si="18"/>
        <v>184800</v>
      </c>
      <c r="I78" s="1">
        <f t="shared" si="24"/>
        <v>4.2624871189879396</v>
      </c>
      <c r="J78" s="1">
        <f t="shared" si="25"/>
        <v>6.6666666666666666E-2</v>
      </c>
      <c r="K78" s="1">
        <f t="shared" si="26"/>
        <v>46200</v>
      </c>
      <c r="L78" s="1">
        <f t="shared" si="27"/>
        <v>231000</v>
      </c>
      <c r="M78" s="1">
        <f t="shared" si="28"/>
        <v>18480</v>
      </c>
      <c r="N78" s="1">
        <f t="shared" si="29"/>
        <v>46200</v>
      </c>
      <c r="O78" s="1">
        <f t="shared" si="30"/>
        <v>18480</v>
      </c>
      <c r="P78" s="1">
        <f t="shared" si="31"/>
        <v>55440</v>
      </c>
      <c r="Q78" s="1">
        <f t="shared" si="32"/>
        <v>92400</v>
      </c>
      <c r="R78" s="1">
        <f t="shared" si="33"/>
        <v>129359.99999999999</v>
      </c>
      <c r="S78" s="1">
        <f t="shared" si="34"/>
        <v>184800</v>
      </c>
    </row>
    <row r="79" spans="1:19" x14ac:dyDescent="0.15">
      <c r="A79" s="1">
        <f t="shared" si="35"/>
        <v>10</v>
      </c>
      <c r="B79" s="1">
        <f>SUM($A$2:A79)</f>
        <v>780</v>
      </c>
      <c r="C79" s="1">
        <f>B79*'基础时间表（无杠杆）'!B79</f>
        <v>44928.135770054825</v>
      </c>
      <c r="D79" s="1">
        <f t="shared" si="22"/>
        <v>57.600174064172855</v>
      </c>
      <c r="E79" s="1">
        <f>SUM($D$2:D79)</f>
        <v>2127.172959463001</v>
      </c>
      <c r="F79" s="1">
        <f t="shared" si="23"/>
        <v>1.6000048351159125E-2</v>
      </c>
      <c r="G79" s="1">
        <f>SUM($F$2:F79)</f>
        <v>0.59088137762861137</v>
      </c>
      <c r="H79" s="1">
        <f t="shared" si="18"/>
        <v>187200</v>
      </c>
      <c r="I79" s="1">
        <f t="shared" si="24"/>
        <v>4.1666540752570285</v>
      </c>
      <c r="J79" s="1">
        <f t="shared" si="25"/>
        <v>6.6666666666666666E-2</v>
      </c>
      <c r="K79" s="1">
        <f t="shared" si="26"/>
        <v>46800</v>
      </c>
      <c r="L79" s="1">
        <f t="shared" si="27"/>
        <v>234000</v>
      </c>
      <c r="M79" s="1">
        <f t="shared" si="28"/>
        <v>18720</v>
      </c>
      <c r="N79" s="1">
        <f t="shared" si="29"/>
        <v>46800</v>
      </c>
      <c r="O79" s="1">
        <f t="shared" si="30"/>
        <v>18720</v>
      </c>
      <c r="P79" s="1">
        <f t="shared" si="31"/>
        <v>56160</v>
      </c>
      <c r="Q79" s="1">
        <f t="shared" si="32"/>
        <v>93600</v>
      </c>
      <c r="R79" s="1">
        <f t="shared" si="33"/>
        <v>131039.99999999999</v>
      </c>
      <c r="S79" s="1">
        <f t="shared" si="34"/>
        <v>187200</v>
      </c>
    </row>
    <row r="80" spans="1:19" x14ac:dyDescent="0.15">
      <c r="A80" s="1">
        <f t="shared" si="35"/>
        <v>10</v>
      </c>
      <c r="B80" s="1">
        <f>SUM($A$2:A80)</f>
        <v>790</v>
      </c>
      <c r="C80" s="1">
        <f>B80*'基础时间表（无杠杆）'!B80</f>
        <v>46550.732673442573</v>
      </c>
      <c r="D80" s="1">
        <f t="shared" si="22"/>
        <v>58.92497806764883</v>
      </c>
      <c r="E80" s="1">
        <f>SUM($D$2:D80)</f>
        <v>2186.0979375306497</v>
      </c>
      <c r="F80" s="1">
        <f t="shared" si="23"/>
        <v>1.6368049463235786E-2</v>
      </c>
      <c r="G80" s="1">
        <f>SUM($F$2:F80)</f>
        <v>0.60724942709184715</v>
      </c>
      <c r="H80" s="1">
        <f t="shared" si="18"/>
        <v>189600</v>
      </c>
      <c r="I80" s="1">
        <f t="shared" si="24"/>
        <v>4.072975635637369</v>
      </c>
      <c r="J80" s="1">
        <f t="shared" si="25"/>
        <v>6.6666666666666666E-2</v>
      </c>
      <c r="K80" s="1">
        <f t="shared" si="26"/>
        <v>47400</v>
      </c>
      <c r="L80" s="1">
        <f t="shared" si="27"/>
        <v>237000</v>
      </c>
      <c r="M80" s="1">
        <f t="shared" si="28"/>
        <v>18960</v>
      </c>
      <c r="N80" s="1">
        <f t="shared" si="29"/>
        <v>47400</v>
      </c>
      <c r="O80" s="1">
        <f t="shared" si="30"/>
        <v>18960</v>
      </c>
      <c r="P80" s="1">
        <f t="shared" si="31"/>
        <v>56880</v>
      </c>
      <c r="Q80" s="1">
        <f t="shared" si="32"/>
        <v>94800</v>
      </c>
      <c r="R80" s="1">
        <f t="shared" si="33"/>
        <v>132720</v>
      </c>
      <c r="S80" s="1">
        <f t="shared" si="34"/>
        <v>189600</v>
      </c>
    </row>
    <row r="81" spans="1:19" x14ac:dyDescent="0.15">
      <c r="A81" s="1">
        <f t="shared" si="35"/>
        <v>10</v>
      </c>
      <c r="B81" s="1">
        <f>SUM($A$2:A81)</f>
        <v>800</v>
      </c>
      <c r="C81" s="1">
        <f>B81*'基础时间表（无杠杆）'!B81</f>
        <v>48224.202050563792</v>
      </c>
      <c r="D81" s="1">
        <f t="shared" si="22"/>
        <v>60.280252563204741</v>
      </c>
      <c r="E81" s="1">
        <f>SUM($D$2:D81)</f>
        <v>2246.3781900938543</v>
      </c>
      <c r="F81" s="1">
        <f t="shared" si="23"/>
        <v>1.6744514600890204E-2</v>
      </c>
      <c r="G81" s="1">
        <f>SUM($F$2:F81)</f>
        <v>0.62399394169273736</v>
      </c>
      <c r="H81" s="1">
        <f t="shared" si="18"/>
        <v>192000</v>
      </c>
      <c r="I81" s="1">
        <f t="shared" si="24"/>
        <v>3.9814033583943007</v>
      </c>
      <c r="J81" s="1">
        <f t="shared" si="25"/>
        <v>6.6666666666666666E-2</v>
      </c>
      <c r="K81" s="1">
        <f t="shared" si="26"/>
        <v>48000</v>
      </c>
      <c r="L81" s="1">
        <f t="shared" si="27"/>
        <v>240000</v>
      </c>
      <c r="M81" s="1">
        <f t="shared" si="28"/>
        <v>19200</v>
      </c>
      <c r="N81" s="1">
        <f t="shared" si="29"/>
        <v>48000</v>
      </c>
      <c r="O81" s="1">
        <f t="shared" si="30"/>
        <v>19200</v>
      </c>
      <c r="P81" s="1">
        <f t="shared" si="31"/>
        <v>57600</v>
      </c>
      <c r="Q81" s="1">
        <f t="shared" si="32"/>
        <v>96000</v>
      </c>
      <c r="R81" s="1">
        <f t="shared" si="33"/>
        <v>134400</v>
      </c>
      <c r="S81" s="1">
        <f t="shared" si="34"/>
        <v>192000</v>
      </c>
    </row>
    <row r="82" spans="1:19" x14ac:dyDescent="0.15">
      <c r="A82" s="1">
        <f>基础产出表!D4</f>
        <v>40</v>
      </c>
      <c r="B82" s="1">
        <f>SUM($A$2:A82)</f>
        <v>840</v>
      </c>
      <c r="C82" s="1">
        <f>B82*'基础时间表（无杠杆）'!B82*3</f>
        <v>155400.07989783928</v>
      </c>
      <c r="D82" s="1">
        <f t="shared" si="22"/>
        <v>185.00009511647534</v>
      </c>
      <c r="E82" s="1">
        <f>SUM($D$2:D82)</f>
        <v>2431.3782852103295</v>
      </c>
      <c r="F82" s="1">
        <f t="shared" si="23"/>
        <v>5.1388915310132038E-2</v>
      </c>
      <c r="G82" s="1">
        <f>SUM($F$2:F82)</f>
        <v>0.67538285700286937</v>
      </c>
      <c r="H82" s="1">
        <f>B82*240*3</f>
        <v>604800</v>
      </c>
      <c r="I82" s="1">
        <f t="shared" si="24"/>
        <v>3.8918898909035198</v>
      </c>
      <c r="J82" s="1">
        <f t="shared" si="25"/>
        <v>0.2</v>
      </c>
      <c r="K82" s="1">
        <f t="shared" si="26"/>
        <v>50400</v>
      </c>
      <c r="L82" s="1">
        <f t="shared" si="27"/>
        <v>252000</v>
      </c>
      <c r="M82" s="1">
        <f t="shared" si="28"/>
        <v>60480</v>
      </c>
      <c r="N82" s="1">
        <f t="shared" si="29"/>
        <v>151200</v>
      </c>
      <c r="O82" s="1">
        <f t="shared" si="30"/>
        <v>60480</v>
      </c>
      <c r="P82" s="1">
        <f t="shared" si="31"/>
        <v>181440</v>
      </c>
      <c r="Q82" s="1">
        <f t="shared" si="32"/>
        <v>302400</v>
      </c>
      <c r="R82" s="1">
        <f t="shared" si="33"/>
        <v>423360</v>
      </c>
      <c r="S82" s="1">
        <f t="shared" si="34"/>
        <v>604800</v>
      </c>
    </row>
    <row r="83" spans="1:19" x14ac:dyDescent="0.15">
      <c r="A83" s="1">
        <f>$A$82</f>
        <v>40</v>
      </c>
      <c r="B83" s="1">
        <f>SUM($A$2:A83)</f>
        <v>880</v>
      </c>
      <c r="C83" s="1">
        <f>B83*'基础时间表（无杠杆）'!B83*3</f>
        <v>166544.48562765575</v>
      </c>
      <c r="D83" s="1">
        <f t="shared" si="22"/>
        <v>189.25509730415428</v>
      </c>
      <c r="E83" s="1">
        <f>SUM($D$2:D83)</f>
        <v>2620.6333825144839</v>
      </c>
      <c r="F83" s="1">
        <f t="shared" si="23"/>
        <v>5.2570860362265076E-2</v>
      </c>
      <c r="G83" s="1">
        <f>SUM($F$2:F83)</f>
        <v>0.72795371736513448</v>
      </c>
      <c r="H83" s="1">
        <f t="shared" ref="H83:H141" si="36">B83*240*3</f>
        <v>633600</v>
      </c>
      <c r="I83" s="1">
        <f t="shared" si="24"/>
        <v>3.8043889451647313</v>
      </c>
      <c r="J83" s="1">
        <f t="shared" si="25"/>
        <v>0.2</v>
      </c>
      <c r="K83" s="1">
        <f t="shared" si="26"/>
        <v>52800</v>
      </c>
      <c r="L83" s="1">
        <f t="shared" si="27"/>
        <v>264000</v>
      </c>
      <c r="M83" s="1">
        <f t="shared" si="28"/>
        <v>63360</v>
      </c>
      <c r="N83" s="1">
        <f t="shared" si="29"/>
        <v>158400</v>
      </c>
      <c r="O83" s="1">
        <f t="shared" si="30"/>
        <v>63360</v>
      </c>
      <c r="P83" s="1">
        <f t="shared" si="31"/>
        <v>190080</v>
      </c>
      <c r="Q83" s="1">
        <f t="shared" si="32"/>
        <v>316800</v>
      </c>
      <c r="R83" s="1">
        <f t="shared" si="33"/>
        <v>443520</v>
      </c>
      <c r="S83" s="1">
        <f t="shared" si="34"/>
        <v>633600</v>
      </c>
    </row>
    <row r="84" spans="1:19" x14ac:dyDescent="0.15">
      <c r="A84" s="1">
        <f t="shared" ref="A84:A93" si="37">$A$82</f>
        <v>40</v>
      </c>
      <c r="B84" s="1">
        <f>SUM($A$2:A84)</f>
        <v>920</v>
      </c>
      <c r="C84" s="1">
        <f>B84*'基础时间表（无杠杆）'!B84*3</f>
        <v>178119.32737877779</v>
      </c>
      <c r="D84" s="1">
        <f t="shared" si="22"/>
        <v>193.60796454214977</v>
      </c>
      <c r="E84" s="1">
        <f>SUM($D$2:D84)</f>
        <v>2814.2413470566335</v>
      </c>
      <c r="F84" s="1">
        <f t="shared" si="23"/>
        <v>5.3779990150597159E-2</v>
      </c>
      <c r="G84" s="1">
        <f>SUM($F$2:F84)</f>
        <v>0.78173370751573168</v>
      </c>
      <c r="H84" s="1">
        <f t="shared" si="36"/>
        <v>662400</v>
      </c>
      <c r="I84" s="1">
        <f t="shared" si="24"/>
        <v>3.718855273865818</v>
      </c>
      <c r="J84" s="1">
        <f t="shared" si="25"/>
        <v>0.2</v>
      </c>
      <c r="K84" s="1">
        <f t="shared" si="26"/>
        <v>55200</v>
      </c>
      <c r="L84" s="1">
        <f t="shared" si="27"/>
        <v>276000</v>
      </c>
      <c r="M84" s="1">
        <f t="shared" si="28"/>
        <v>66240</v>
      </c>
      <c r="N84" s="1">
        <f t="shared" si="29"/>
        <v>165600</v>
      </c>
      <c r="O84" s="1">
        <f t="shared" si="30"/>
        <v>66240</v>
      </c>
      <c r="P84" s="1">
        <f t="shared" si="31"/>
        <v>198720</v>
      </c>
      <c r="Q84" s="1">
        <f t="shared" si="32"/>
        <v>331200</v>
      </c>
      <c r="R84" s="1">
        <f t="shared" si="33"/>
        <v>463679.99999999994</v>
      </c>
      <c r="S84" s="1">
        <f t="shared" si="34"/>
        <v>662400</v>
      </c>
    </row>
    <row r="85" spans="1:19" x14ac:dyDescent="0.15">
      <c r="A85" s="1">
        <f t="shared" si="37"/>
        <v>40</v>
      </c>
      <c r="B85" s="1">
        <f>SUM($A$2:A85)</f>
        <v>960</v>
      </c>
      <c r="C85" s="1">
        <f>B85*'基础时间表（无杠杆）'!B85*3</f>
        <v>190138.50981755441</v>
      </c>
      <c r="D85" s="1">
        <f t="shared" si="22"/>
        <v>198.06094772661919</v>
      </c>
      <c r="E85" s="1">
        <f>SUM($D$2:D85)</f>
        <v>3012.3022947832528</v>
      </c>
      <c r="F85" s="1">
        <f t="shared" si="23"/>
        <v>5.5016929924060889E-2</v>
      </c>
      <c r="G85" s="1">
        <f>SUM($F$2:F85)</f>
        <v>0.83675063743979261</v>
      </c>
      <c r="H85" s="1">
        <f t="shared" si="36"/>
        <v>691200</v>
      </c>
      <c r="I85" s="1">
        <f t="shared" si="24"/>
        <v>3.6352446469851603</v>
      </c>
      <c r="J85" s="1">
        <f t="shared" si="25"/>
        <v>0.2</v>
      </c>
      <c r="K85" s="1">
        <f t="shared" si="26"/>
        <v>57600</v>
      </c>
      <c r="L85" s="1">
        <f t="shared" si="27"/>
        <v>288000</v>
      </c>
      <c r="M85" s="1">
        <f t="shared" si="28"/>
        <v>69120</v>
      </c>
      <c r="N85" s="1">
        <f t="shared" si="29"/>
        <v>172800</v>
      </c>
      <c r="O85" s="1">
        <f t="shared" si="30"/>
        <v>69120</v>
      </c>
      <c r="P85" s="1">
        <f t="shared" si="31"/>
        <v>207360</v>
      </c>
      <c r="Q85" s="1">
        <f t="shared" si="32"/>
        <v>345600</v>
      </c>
      <c r="R85" s="1">
        <f t="shared" si="33"/>
        <v>483839.99999999994</v>
      </c>
      <c r="S85" s="1">
        <f t="shared" si="34"/>
        <v>691200</v>
      </c>
    </row>
    <row r="86" spans="1:19" x14ac:dyDescent="0.15">
      <c r="A86" s="1">
        <f t="shared" si="37"/>
        <v>40</v>
      </c>
      <c r="B86" s="1">
        <f>SUM($A$2:A86)</f>
        <v>1000</v>
      </c>
      <c r="C86" s="1">
        <f>B86*'基础时间表（无杠杆）'!B86*3</f>
        <v>202616.34952433142</v>
      </c>
      <c r="D86" s="1">
        <f t="shared" si="22"/>
        <v>202.61634952433141</v>
      </c>
      <c r="E86" s="1">
        <f>SUM($D$2:D86)</f>
        <v>3214.9186443075841</v>
      </c>
      <c r="F86" s="1">
        <f t="shared" si="23"/>
        <v>5.6282319312314283E-2</v>
      </c>
      <c r="G86" s="1">
        <f>SUM($F$2:F86)</f>
        <v>0.89303295675210692</v>
      </c>
      <c r="H86" s="1">
        <f t="shared" si="36"/>
        <v>720000</v>
      </c>
      <c r="I86" s="1">
        <f t="shared" si="24"/>
        <v>3.5535138289199999</v>
      </c>
      <c r="J86" s="1">
        <f t="shared" si="25"/>
        <v>0.2</v>
      </c>
      <c r="K86" s="1">
        <f t="shared" si="26"/>
        <v>60000</v>
      </c>
      <c r="L86" s="1">
        <f t="shared" si="27"/>
        <v>300000</v>
      </c>
      <c r="M86" s="1">
        <f t="shared" si="28"/>
        <v>72000</v>
      </c>
      <c r="N86" s="1">
        <f t="shared" si="29"/>
        <v>180000</v>
      </c>
      <c r="O86" s="1">
        <f t="shared" si="30"/>
        <v>72000</v>
      </c>
      <c r="P86" s="1">
        <f t="shared" si="31"/>
        <v>216000</v>
      </c>
      <c r="Q86" s="1">
        <f t="shared" si="32"/>
        <v>360000</v>
      </c>
      <c r="R86" s="1">
        <f t="shared" si="33"/>
        <v>503999.99999999994</v>
      </c>
      <c r="S86" s="1">
        <f t="shared" si="34"/>
        <v>720000</v>
      </c>
    </row>
    <row r="87" spans="1:19" x14ac:dyDescent="0.15">
      <c r="A87" s="1">
        <f t="shared" si="37"/>
        <v>40</v>
      </c>
      <c r="B87" s="1">
        <f>SUM($A$2:A87)</f>
        <v>1040</v>
      </c>
      <c r="C87" s="1">
        <f>B87*'基础时间表（无杠杆）'!B87*3</f>
        <v>215567.58658592665</v>
      </c>
      <c r="D87" s="1">
        <f t="shared" si="22"/>
        <v>207.276525563391</v>
      </c>
      <c r="E87" s="1">
        <f>SUM($D$2:D87)</f>
        <v>3422.195169870975</v>
      </c>
      <c r="F87" s="1">
        <f t="shared" si="23"/>
        <v>5.75768126564975E-2</v>
      </c>
      <c r="G87" s="1">
        <f>SUM($F$2:F87)</f>
        <v>0.95060976940860442</v>
      </c>
      <c r="H87" s="1">
        <f t="shared" si="36"/>
        <v>748800</v>
      </c>
      <c r="I87" s="1">
        <f t="shared" si="24"/>
        <v>3.473620556129033</v>
      </c>
      <c r="J87" s="1">
        <f t="shared" si="25"/>
        <v>0.2</v>
      </c>
      <c r="K87" s="1">
        <f t="shared" si="26"/>
        <v>62400</v>
      </c>
      <c r="L87" s="1">
        <f t="shared" si="27"/>
        <v>312000</v>
      </c>
      <c r="M87" s="1">
        <f t="shared" si="28"/>
        <v>74880</v>
      </c>
      <c r="N87" s="1">
        <f t="shared" si="29"/>
        <v>187200</v>
      </c>
      <c r="O87" s="1">
        <f t="shared" si="30"/>
        <v>74880</v>
      </c>
      <c r="P87" s="1">
        <f t="shared" si="31"/>
        <v>224640</v>
      </c>
      <c r="Q87" s="1">
        <f t="shared" si="32"/>
        <v>374400</v>
      </c>
      <c r="R87" s="1">
        <f t="shared" si="33"/>
        <v>524159.99999999994</v>
      </c>
      <c r="S87" s="1">
        <f t="shared" si="34"/>
        <v>748800</v>
      </c>
    </row>
    <row r="88" spans="1:19" x14ac:dyDescent="0.15">
      <c r="A88" s="1">
        <f t="shared" si="37"/>
        <v>40</v>
      </c>
      <c r="B88" s="1">
        <f>SUM($A$2:A88)</f>
        <v>1080</v>
      </c>
      <c r="C88" s="1">
        <f>B88*'基础时间表（无杠杆）'!B88*3</f>
        <v>229007.39650345693</v>
      </c>
      <c r="D88" s="1">
        <f t="shared" si="22"/>
        <v>212.043885651349</v>
      </c>
      <c r="E88" s="1">
        <f>SUM($D$2:D88)</f>
        <v>3634.2390555223237</v>
      </c>
      <c r="F88" s="1">
        <f t="shared" si="23"/>
        <v>5.8901079347596946E-2</v>
      </c>
      <c r="G88" s="1">
        <f>SUM($F$2:F88)</f>
        <v>1.0095108487562015</v>
      </c>
      <c r="H88" s="1">
        <f t="shared" si="36"/>
        <v>777600</v>
      </c>
      <c r="I88" s="1">
        <f t="shared" si="24"/>
        <v>3.3955235152776471</v>
      </c>
      <c r="J88" s="1">
        <f t="shared" si="25"/>
        <v>0.2</v>
      </c>
      <c r="K88" s="1">
        <f t="shared" si="26"/>
        <v>64800</v>
      </c>
      <c r="L88" s="1">
        <f t="shared" si="27"/>
        <v>324000</v>
      </c>
      <c r="M88" s="1">
        <f t="shared" si="28"/>
        <v>77760</v>
      </c>
      <c r="N88" s="1">
        <f t="shared" si="29"/>
        <v>194400</v>
      </c>
      <c r="O88" s="1">
        <f t="shared" si="30"/>
        <v>77760</v>
      </c>
      <c r="P88" s="1">
        <f t="shared" si="31"/>
        <v>233280</v>
      </c>
      <c r="Q88" s="1">
        <f t="shared" si="32"/>
        <v>388800</v>
      </c>
      <c r="R88" s="1">
        <f t="shared" si="33"/>
        <v>544320</v>
      </c>
      <c r="S88" s="1">
        <f t="shared" si="34"/>
        <v>777600</v>
      </c>
    </row>
    <row r="89" spans="1:19" x14ac:dyDescent="0.15">
      <c r="A89" s="1">
        <f t="shared" si="37"/>
        <v>40</v>
      </c>
      <c r="B89" s="1">
        <f>SUM($A$2:A89)</f>
        <v>1120</v>
      </c>
      <c r="C89" s="1">
        <f>B89*'基础时间表（无杠杆）'!B89*3</f>
        <v>242951.40242388961</v>
      </c>
      <c r="D89" s="1">
        <f t="shared" si="22"/>
        <v>216.92089502133001</v>
      </c>
      <c r="E89" s="1">
        <f>SUM($D$2:D89)</f>
        <v>3851.1599505436538</v>
      </c>
      <c r="F89" s="1">
        <f t="shared" si="23"/>
        <v>6.0255804172591673E-2</v>
      </c>
      <c r="G89" s="1">
        <f>SUM($F$2:F89)</f>
        <v>1.069766652928793</v>
      </c>
      <c r="H89" s="1">
        <f t="shared" si="36"/>
        <v>806400</v>
      </c>
      <c r="I89" s="1">
        <f t="shared" si="24"/>
        <v>3.3191823218745333</v>
      </c>
      <c r="J89" s="1">
        <f t="shared" si="25"/>
        <v>0.2</v>
      </c>
      <c r="K89" s="1">
        <f t="shared" si="26"/>
        <v>67200</v>
      </c>
      <c r="L89" s="1">
        <f t="shared" si="27"/>
        <v>336000</v>
      </c>
      <c r="M89" s="1">
        <f t="shared" si="28"/>
        <v>80640</v>
      </c>
      <c r="N89" s="1">
        <f t="shared" si="29"/>
        <v>201600</v>
      </c>
      <c r="O89" s="1">
        <f t="shared" si="30"/>
        <v>80640</v>
      </c>
      <c r="P89" s="1">
        <f t="shared" si="31"/>
        <v>241920</v>
      </c>
      <c r="Q89" s="1">
        <f t="shared" si="32"/>
        <v>403200</v>
      </c>
      <c r="R89" s="1">
        <f t="shared" si="33"/>
        <v>564480</v>
      </c>
      <c r="S89" s="1">
        <f t="shared" si="34"/>
        <v>806400</v>
      </c>
    </row>
    <row r="90" spans="1:19" x14ac:dyDescent="0.15">
      <c r="A90" s="1">
        <f t="shared" si="37"/>
        <v>40</v>
      </c>
      <c r="B90" s="1">
        <f>SUM($A$2:A90)</f>
        <v>1160</v>
      </c>
      <c r="C90" s="1">
        <f>B90*'基础时间表（无杠杆）'!B90*3</f>
        <v>257415.68770391186</v>
      </c>
      <c r="D90" s="1">
        <f t="shared" si="22"/>
        <v>221.91007560682056</v>
      </c>
      <c r="E90" s="1">
        <f>SUM($D$2:D90)</f>
        <v>4073.0700261504744</v>
      </c>
      <c r="F90" s="1">
        <f t="shared" si="23"/>
        <v>6.1641687668561262E-2</v>
      </c>
      <c r="G90" s="1">
        <f>SUM($F$2:F90)</f>
        <v>1.1314083405973543</v>
      </c>
      <c r="H90" s="1">
        <f t="shared" si="36"/>
        <v>835200</v>
      </c>
      <c r="I90" s="1">
        <f t="shared" si="24"/>
        <v>3.2445574993885962</v>
      </c>
      <c r="J90" s="1">
        <f t="shared" si="25"/>
        <v>0.2</v>
      </c>
      <c r="K90" s="1">
        <f t="shared" si="26"/>
        <v>69600</v>
      </c>
      <c r="L90" s="1">
        <f t="shared" si="27"/>
        <v>348000</v>
      </c>
      <c r="M90" s="1">
        <f t="shared" si="28"/>
        <v>83520</v>
      </c>
      <c r="N90" s="1">
        <f t="shared" si="29"/>
        <v>208800</v>
      </c>
      <c r="O90" s="1">
        <f t="shared" si="30"/>
        <v>83520</v>
      </c>
      <c r="P90" s="1">
        <f t="shared" si="31"/>
        <v>250560</v>
      </c>
      <c r="Q90" s="1">
        <f t="shared" si="32"/>
        <v>417600</v>
      </c>
      <c r="R90" s="1">
        <f t="shared" si="33"/>
        <v>584640</v>
      </c>
      <c r="S90" s="1">
        <f t="shared" si="34"/>
        <v>835200</v>
      </c>
    </row>
    <row r="91" spans="1:19" x14ac:dyDescent="0.15">
      <c r="A91" s="1">
        <f t="shared" si="37"/>
        <v>40</v>
      </c>
      <c r="B91" s="1">
        <f>SUM($A$2:A91)</f>
        <v>1200</v>
      </c>
      <c r="C91" s="1">
        <f>B91*'基础时间表（无杠杆）'!B91*3</f>
        <v>272416.80881493294</v>
      </c>
      <c r="D91" s="1">
        <f t="shared" si="22"/>
        <v>227.01400734577746</v>
      </c>
      <c r="E91" s="1">
        <f>SUM($D$2:D91)</f>
        <v>4300.0840334962522</v>
      </c>
      <c r="F91" s="1">
        <f t="shared" si="23"/>
        <v>6.3059446484938178E-2</v>
      </c>
      <c r="G91" s="1">
        <f>SUM($F$2:F91)</f>
        <v>1.1944677870822924</v>
      </c>
      <c r="H91" s="1">
        <f t="shared" si="36"/>
        <v>864000</v>
      </c>
      <c r="I91" s="1">
        <f t="shared" si="24"/>
        <v>3.171610458835382</v>
      </c>
      <c r="J91" s="1">
        <f t="shared" si="25"/>
        <v>0.2</v>
      </c>
      <c r="K91" s="1">
        <f t="shared" si="26"/>
        <v>72000</v>
      </c>
      <c r="L91" s="1">
        <f t="shared" si="27"/>
        <v>360000</v>
      </c>
      <c r="M91" s="1">
        <f t="shared" si="28"/>
        <v>86400</v>
      </c>
      <c r="N91" s="1">
        <f t="shared" si="29"/>
        <v>216000</v>
      </c>
      <c r="O91" s="1">
        <f t="shared" si="30"/>
        <v>86400</v>
      </c>
      <c r="P91" s="1">
        <f t="shared" si="31"/>
        <v>259200</v>
      </c>
      <c r="Q91" s="1">
        <f t="shared" si="32"/>
        <v>432000</v>
      </c>
      <c r="R91" s="1">
        <f t="shared" si="33"/>
        <v>604800</v>
      </c>
      <c r="S91" s="1">
        <f t="shared" si="34"/>
        <v>864000</v>
      </c>
    </row>
    <row r="92" spans="1:19" x14ac:dyDescent="0.15">
      <c r="A92" s="1">
        <f t="shared" si="37"/>
        <v>40</v>
      </c>
      <c r="B92" s="1">
        <f>SUM($A$2:A92)</f>
        <v>1240</v>
      </c>
      <c r="C92" s="1">
        <f>B92*'基础时间表（无杠杆）'!B92*3</f>
        <v>287971.80859826558</v>
      </c>
      <c r="D92" s="1">
        <f t="shared" si="22"/>
        <v>232.2353295147303</v>
      </c>
      <c r="E92" s="1">
        <f>SUM($D$2:D92)</f>
        <v>4532.3193630109827</v>
      </c>
      <c r="F92" s="1">
        <f t="shared" si="23"/>
        <v>6.4509813754091747E-2</v>
      </c>
      <c r="G92" s="1">
        <f>SUM($F$2:F92)</f>
        <v>1.2589776008363842</v>
      </c>
      <c r="H92" s="1">
        <f t="shared" si="36"/>
        <v>892800</v>
      </c>
      <c r="I92" s="1">
        <f t="shared" si="24"/>
        <v>3.1003034788224655</v>
      </c>
      <c r="J92" s="1">
        <f t="shared" si="25"/>
        <v>0.2</v>
      </c>
      <c r="K92" s="1">
        <f t="shared" si="26"/>
        <v>74400</v>
      </c>
      <c r="L92" s="1">
        <f t="shared" si="27"/>
        <v>372000</v>
      </c>
      <c r="M92" s="1">
        <f t="shared" si="28"/>
        <v>89280</v>
      </c>
      <c r="N92" s="1">
        <f t="shared" si="29"/>
        <v>223200</v>
      </c>
      <c r="O92" s="1">
        <f t="shared" si="30"/>
        <v>89280</v>
      </c>
      <c r="P92" s="1">
        <f t="shared" si="31"/>
        <v>267840</v>
      </c>
      <c r="Q92" s="1">
        <f t="shared" si="32"/>
        <v>446400</v>
      </c>
      <c r="R92" s="1">
        <f t="shared" si="33"/>
        <v>624960</v>
      </c>
      <c r="S92" s="1">
        <f t="shared" si="34"/>
        <v>892800</v>
      </c>
    </row>
    <row r="93" spans="1:19" x14ac:dyDescent="0.15">
      <c r="A93" s="1">
        <f t="shared" si="37"/>
        <v>40</v>
      </c>
      <c r="B93" s="1">
        <f>SUM($A$2:A93)</f>
        <v>1280</v>
      </c>
      <c r="C93" s="1">
        <f>B93*'基础时间表（无杠杆）'!B93*3</f>
        <v>304098.22987976839</v>
      </c>
      <c r="D93" s="1">
        <f t="shared" si="22"/>
        <v>237.57674209356907</v>
      </c>
      <c r="E93" s="1">
        <f>SUM($D$2:D93)</f>
        <v>4769.8961051045517</v>
      </c>
      <c r="F93" s="1">
        <f t="shared" si="23"/>
        <v>6.5993539470435847E-2</v>
      </c>
      <c r="G93" s="1">
        <f>SUM($F$2:F93)</f>
        <v>1.3249711403068201</v>
      </c>
      <c r="H93" s="1">
        <f t="shared" si="36"/>
        <v>921600</v>
      </c>
      <c r="I93" s="1">
        <f t="shared" si="24"/>
        <v>3.0305996860434665</v>
      </c>
      <c r="J93" s="1">
        <f t="shared" si="25"/>
        <v>0.2</v>
      </c>
      <c r="K93" s="1">
        <f t="shared" si="26"/>
        <v>76800</v>
      </c>
      <c r="L93" s="1">
        <f t="shared" si="27"/>
        <v>384000</v>
      </c>
      <c r="M93" s="1">
        <f t="shared" si="28"/>
        <v>92160</v>
      </c>
      <c r="N93" s="1">
        <f t="shared" si="29"/>
        <v>230400</v>
      </c>
      <c r="O93" s="1">
        <f t="shared" si="30"/>
        <v>92160</v>
      </c>
      <c r="P93" s="1">
        <f t="shared" si="31"/>
        <v>276480</v>
      </c>
      <c r="Q93" s="1">
        <f t="shared" si="32"/>
        <v>460800</v>
      </c>
      <c r="R93" s="1">
        <f t="shared" si="33"/>
        <v>645120</v>
      </c>
      <c r="S93" s="1">
        <f t="shared" si="34"/>
        <v>921600</v>
      </c>
    </row>
    <row r="94" spans="1:19" x14ac:dyDescent="0.15">
      <c r="A94" s="1">
        <f t="shared" ref="A94:A103" si="38">$A$82</f>
        <v>40</v>
      </c>
      <c r="B94" s="1">
        <f>SUM($A$2:A94)</f>
        <v>1320</v>
      </c>
      <c r="C94" s="1">
        <f>B94*'基础时间表（无杠杆）'!B94*3</f>
        <v>320814.12945347186</v>
      </c>
      <c r="D94" s="1">
        <f t="shared" si="22"/>
        <v>243.0410071617211</v>
      </c>
      <c r="E94" s="1">
        <f>SUM($D$2:D94)</f>
        <v>5012.9371122662724</v>
      </c>
      <c r="F94" s="1">
        <f t="shared" si="23"/>
        <v>6.7511390878255861E-2</v>
      </c>
      <c r="G94" s="1">
        <f>SUM($F$2:F94)</f>
        <v>1.3924825311850759</v>
      </c>
      <c r="H94" s="1">
        <f t="shared" si="36"/>
        <v>950400</v>
      </c>
      <c r="I94" s="1">
        <f t="shared" si="24"/>
        <v>2.9624630362106226</v>
      </c>
      <c r="J94" s="1">
        <f t="shared" si="25"/>
        <v>0.2</v>
      </c>
      <c r="K94" s="1">
        <f t="shared" si="26"/>
        <v>79200</v>
      </c>
      <c r="L94" s="1">
        <f t="shared" si="27"/>
        <v>396000</v>
      </c>
      <c r="M94" s="1">
        <f t="shared" si="28"/>
        <v>95040</v>
      </c>
      <c r="N94" s="1">
        <f t="shared" si="29"/>
        <v>237600</v>
      </c>
      <c r="O94" s="1">
        <f t="shared" si="30"/>
        <v>95040</v>
      </c>
      <c r="P94" s="1">
        <f t="shared" si="31"/>
        <v>285120</v>
      </c>
      <c r="Q94" s="1">
        <f t="shared" si="32"/>
        <v>475200</v>
      </c>
      <c r="R94" s="1">
        <f t="shared" si="33"/>
        <v>665280</v>
      </c>
      <c r="S94" s="1">
        <f t="shared" si="34"/>
        <v>950400</v>
      </c>
    </row>
    <row r="95" spans="1:19" x14ac:dyDescent="0.15">
      <c r="A95" s="1">
        <f t="shared" si="38"/>
        <v>40</v>
      </c>
      <c r="B95" s="1">
        <f>SUM($A$2:A95)</f>
        <v>1360</v>
      </c>
      <c r="C95" s="1">
        <f>B95*'基础时间表（无杠杆）'!B95*3</f>
        <v>338138.09244395932</v>
      </c>
      <c r="D95" s="1">
        <f t="shared" si="22"/>
        <v>248.63095032644068</v>
      </c>
      <c r="E95" s="1">
        <f>SUM($D$2:D95)</f>
        <v>5261.5680625927134</v>
      </c>
      <c r="F95" s="1">
        <f t="shared" si="23"/>
        <v>6.9064152868455742E-2</v>
      </c>
      <c r="G95" s="1">
        <f>SUM($F$2:F95)</f>
        <v>1.4615466840535316</v>
      </c>
      <c r="H95" s="1">
        <f t="shared" si="36"/>
        <v>979200</v>
      </c>
      <c r="I95" s="1">
        <f t="shared" si="24"/>
        <v>2.8958582954160534</v>
      </c>
      <c r="J95" s="1">
        <f t="shared" si="25"/>
        <v>0.2</v>
      </c>
      <c r="K95" s="1">
        <f t="shared" si="26"/>
        <v>81600</v>
      </c>
      <c r="L95" s="1">
        <f t="shared" si="27"/>
        <v>408000</v>
      </c>
      <c r="M95" s="1">
        <f t="shared" si="28"/>
        <v>97920</v>
      </c>
      <c r="N95" s="1">
        <f t="shared" si="29"/>
        <v>244800</v>
      </c>
      <c r="O95" s="1">
        <f t="shared" si="30"/>
        <v>97920</v>
      </c>
      <c r="P95" s="1">
        <f t="shared" si="31"/>
        <v>293760</v>
      </c>
      <c r="Q95" s="1">
        <f t="shared" si="32"/>
        <v>489600</v>
      </c>
      <c r="R95" s="1">
        <f t="shared" si="33"/>
        <v>685440</v>
      </c>
      <c r="S95" s="1">
        <f t="shared" si="34"/>
        <v>979200</v>
      </c>
    </row>
    <row r="96" spans="1:19" x14ac:dyDescent="0.15">
      <c r="A96" s="1">
        <f t="shared" si="38"/>
        <v>40</v>
      </c>
      <c r="B96" s="1">
        <f>SUM($A$2:A96)</f>
        <v>1400</v>
      </c>
      <c r="C96" s="1">
        <f>B96*'基础时间表（无杠杆）'!B96*3</f>
        <v>356089.24705752835</v>
      </c>
      <c r="D96" s="1">
        <f t="shared" si="22"/>
        <v>254.34946218394882</v>
      </c>
      <c r="E96" s="1">
        <f>SUM($D$2:D96)</f>
        <v>5515.9175247766625</v>
      </c>
      <c r="F96" s="1">
        <f t="shared" si="23"/>
        <v>7.0652628384430233E-2</v>
      </c>
      <c r="G96" s="1">
        <f>SUM($F$2:F96)</f>
        <v>1.5321993124379618</v>
      </c>
      <c r="H96" s="1">
        <f t="shared" si="36"/>
        <v>1008000</v>
      </c>
      <c r="I96" s="1">
        <f t="shared" si="24"/>
        <v>2.8307510219120759</v>
      </c>
      <c r="J96" s="1">
        <f t="shared" si="25"/>
        <v>0.2</v>
      </c>
      <c r="K96" s="1">
        <f t="shared" si="26"/>
        <v>84000</v>
      </c>
      <c r="L96" s="1">
        <f t="shared" si="27"/>
        <v>420000</v>
      </c>
      <c r="M96" s="1">
        <f t="shared" si="28"/>
        <v>100800</v>
      </c>
      <c r="N96" s="1">
        <f t="shared" si="29"/>
        <v>252000</v>
      </c>
      <c r="O96" s="1">
        <f t="shared" si="30"/>
        <v>100800</v>
      </c>
      <c r="P96" s="1">
        <f t="shared" si="31"/>
        <v>302400</v>
      </c>
      <c r="Q96" s="1">
        <f t="shared" si="32"/>
        <v>504000</v>
      </c>
      <c r="R96" s="1">
        <f t="shared" si="33"/>
        <v>705600</v>
      </c>
      <c r="S96" s="1">
        <f t="shared" si="34"/>
        <v>1008000</v>
      </c>
    </row>
    <row r="97" spans="1:19" x14ac:dyDescent="0.15">
      <c r="A97" s="1">
        <f t="shared" si="38"/>
        <v>40</v>
      </c>
      <c r="B97" s="1">
        <f>SUM($A$2:A97)</f>
        <v>1440</v>
      </c>
      <c r="C97" s="1">
        <f>B97*'基础时间表（无杠杆）'!B97*3</f>
        <v>374687.27973241865</v>
      </c>
      <c r="D97" s="1">
        <f t="shared" si="22"/>
        <v>260.1994998141796</v>
      </c>
      <c r="E97" s="1">
        <f>SUM($D$2:D97)</f>
        <v>5776.1170245908424</v>
      </c>
      <c r="F97" s="1">
        <f t="shared" si="23"/>
        <v>7.2277638837272118E-2</v>
      </c>
      <c r="G97" s="1">
        <f>SUM($F$2:F97)</f>
        <v>1.6044769512752339</v>
      </c>
      <c r="H97" s="1">
        <f t="shared" si="36"/>
        <v>1036800</v>
      </c>
      <c r="I97" s="1">
        <f t="shared" si="24"/>
        <v>2.7671075483011496</v>
      </c>
      <c r="J97" s="1">
        <f t="shared" si="25"/>
        <v>0.2</v>
      </c>
      <c r="K97" s="1">
        <f t="shared" si="26"/>
        <v>86400</v>
      </c>
      <c r="L97" s="1">
        <f t="shared" si="27"/>
        <v>432000</v>
      </c>
      <c r="M97" s="1">
        <f t="shared" si="28"/>
        <v>103680</v>
      </c>
      <c r="N97" s="1">
        <f t="shared" si="29"/>
        <v>259200</v>
      </c>
      <c r="O97" s="1">
        <f t="shared" si="30"/>
        <v>103680</v>
      </c>
      <c r="P97" s="1">
        <f t="shared" si="31"/>
        <v>311040</v>
      </c>
      <c r="Q97" s="1">
        <f t="shared" si="32"/>
        <v>518400</v>
      </c>
      <c r="R97" s="1">
        <f t="shared" si="33"/>
        <v>725760</v>
      </c>
      <c r="S97" s="1">
        <f t="shared" si="34"/>
        <v>1036800</v>
      </c>
    </row>
    <row r="98" spans="1:19" x14ac:dyDescent="0.15">
      <c r="A98" s="1">
        <f t="shared" si="38"/>
        <v>40</v>
      </c>
      <c r="B98" s="1">
        <f>SUM($A$2:A98)</f>
        <v>1480</v>
      </c>
      <c r="C98" s="1">
        <f>B98*'基础时间表（无杠杆）'!B98*3</f>
        <v>393952.45069866045</v>
      </c>
      <c r="D98" s="1">
        <f t="shared" si="22"/>
        <v>266.18408830990569</v>
      </c>
      <c r="E98" s="1">
        <f>SUM($D$2:D98)</f>
        <v>6042.3011129007482</v>
      </c>
      <c r="F98" s="1">
        <f t="shared" si="23"/>
        <v>7.3940024530529364E-2</v>
      </c>
      <c r="G98" s="1">
        <f>SUM($F$2:F98)</f>
        <v>1.6784169758057632</v>
      </c>
      <c r="H98" s="1">
        <f t="shared" si="36"/>
        <v>1065600</v>
      </c>
      <c r="I98" s="1">
        <f t="shared" si="24"/>
        <v>2.7048949641262463</v>
      </c>
      <c r="J98" s="1">
        <f t="shared" si="25"/>
        <v>0.2</v>
      </c>
      <c r="K98" s="1">
        <f t="shared" si="26"/>
        <v>88800</v>
      </c>
      <c r="L98" s="1">
        <f t="shared" si="27"/>
        <v>444000</v>
      </c>
      <c r="M98" s="1">
        <f t="shared" si="28"/>
        <v>106560</v>
      </c>
      <c r="N98" s="1">
        <f t="shared" si="29"/>
        <v>266400</v>
      </c>
      <c r="O98" s="1">
        <f t="shared" si="30"/>
        <v>106560</v>
      </c>
      <c r="P98" s="1">
        <f t="shared" si="31"/>
        <v>319680</v>
      </c>
      <c r="Q98" s="1">
        <f t="shared" si="32"/>
        <v>532800</v>
      </c>
      <c r="R98" s="1">
        <f t="shared" si="33"/>
        <v>745920</v>
      </c>
      <c r="S98" s="1">
        <f t="shared" si="34"/>
        <v>1065600</v>
      </c>
    </row>
    <row r="99" spans="1:19" x14ac:dyDescent="0.15">
      <c r="A99" s="1">
        <f t="shared" si="38"/>
        <v>40</v>
      </c>
      <c r="B99" s="1">
        <f>SUM($A$2:A99)</f>
        <v>1520</v>
      </c>
      <c r="C99" s="1">
        <f>B99*'基础时间表（无杠杆）'!B99*3</f>
        <v>413905.60995837097</v>
      </c>
      <c r="D99" s="1">
        <f t="shared" si="22"/>
        <v>272.30632234103354</v>
      </c>
      <c r="E99" s="1">
        <f>SUM($D$2:D99)</f>
        <v>6314.6074352417818</v>
      </c>
      <c r="F99" s="1">
        <f t="shared" si="23"/>
        <v>7.5640645094731535E-2</v>
      </c>
      <c r="G99" s="1">
        <f>SUM($F$2:F99)</f>
        <v>1.7540576209004948</v>
      </c>
      <c r="H99" s="1">
        <f t="shared" si="36"/>
        <v>1094400</v>
      </c>
      <c r="I99" s="1">
        <f t="shared" si="24"/>
        <v>2.6440810988526358</v>
      </c>
      <c r="J99" s="1">
        <f t="shared" si="25"/>
        <v>0.2</v>
      </c>
      <c r="K99" s="1">
        <f t="shared" si="26"/>
        <v>91200</v>
      </c>
      <c r="L99" s="1">
        <f t="shared" si="27"/>
        <v>456000</v>
      </c>
      <c r="M99" s="1">
        <f t="shared" si="28"/>
        <v>109440</v>
      </c>
      <c r="N99" s="1">
        <f t="shared" si="29"/>
        <v>273600</v>
      </c>
      <c r="O99" s="1">
        <f t="shared" si="30"/>
        <v>109440</v>
      </c>
      <c r="P99" s="1">
        <f t="shared" si="31"/>
        <v>328320</v>
      </c>
      <c r="Q99" s="1">
        <f t="shared" si="32"/>
        <v>547200</v>
      </c>
      <c r="R99" s="1">
        <f t="shared" si="33"/>
        <v>766080</v>
      </c>
      <c r="S99" s="1">
        <f t="shared" si="34"/>
        <v>1094400</v>
      </c>
    </row>
    <row r="100" spans="1:19" x14ac:dyDescent="0.15">
      <c r="A100" s="1">
        <f t="shared" si="38"/>
        <v>40</v>
      </c>
      <c r="B100" s="1">
        <f>SUM($A$2:A100)</f>
        <v>1560</v>
      </c>
      <c r="C100" s="1">
        <f>B100*'基础时间表（无杠杆）'!B100*3</f>
        <v>434568.2136976085</v>
      </c>
      <c r="D100" s="1">
        <f t="shared" si="22"/>
        <v>278.56936775487725</v>
      </c>
      <c r="E100" s="1">
        <f>SUM($D$2:D100)</f>
        <v>6593.1768029966588</v>
      </c>
      <c r="F100" s="1">
        <f t="shared" si="23"/>
        <v>7.7380379931910354E-2</v>
      </c>
      <c r="G100" s="1">
        <f>SUM($F$2:F100)</f>
        <v>1.8314380008324052</v>
      </c>
      <c r="H100" s="1">
        <f t="shared" si="36"/>
        <v>1123200</v>
      </c>
      <c r="I100" s="1">
        <f t="shared" si="24"/>
        <v>2.5846345052322937</v>
      </c>
      <c r="J100" s="1">
        <f t="shared" si="25"/>
        <v>0.2</v>
      </c>
      <c r="K100" s="1">
        <f t="shared" si="26"/>
        <v>93600</v>
      </c>
      <c r="L100" s="1">
        <f t="shared" si="27"/>
        <v>468000</v>
      </c>
      <c r="M100" s="1">
        <f t="shared" si="28"/>
        <v>112320</v>
      </c>
      <c r="N100" s="1">
        <f t="shared" si="29"/>
        <v>280800</v>
      </c>
      <c r="O100" s="1">
        <f t="shared" si="30"/>
        <v>112320</v>
      </c>
      <c r="P100" s="1">
        <f t="shared" si="31"/>
        <v>336960</v>
      </c>
      <c r="Q100" s="1">
        <f t="shared" si="32"/>
        <v>561600</v>
      </c>
      <c r="R100" s="1">
        <f t="shared" si="33"/>
        <v>786240</v>
      </c>
      <c r="S100" s="1">
        <f t="shared" si="34"/>
        <v>1123200</v>
      </c>
    </row>
    <row r="101" spans="1:19" x14ac:dyDescent="0.15">
      <c r="A101" s="1">
        <f t="shared" si="38"/>
        <v>40</v>
      </c>
      <c r="B101" s="1">
        <f>SUM($A$2:A101)</f>
        <v>1600</v>
      </c>
      <c r="C101" s="1">
        <f>B101*'基础时间表（无杠杆）'!B101*3</f>
        <v>455962.34114118299</v>
      </c>
      <c r="D101" s="1">
        <f t="shared" si="22"/>
        <v>284.97646321323936</v>
      </c>
      <c r="E101" s="1">
        <f>SUM($D$2:D101)</f>
        <v>6878.153266209898</v>
      </c>
      <c r="F101" s="1">
        <f t="shared" si="23"/>
        <v>7.9160128670344262E-2</v>
      </c>
      <c r="G101" s="1">
        <f>SUM($F$2:F101)</f>
        <v>1.9105981295027494</v>
      </c>
      <c r="H101" s="1">
        <f t="shared" si="36"/>
        <v>1152000</v>
      </c>
      <c r="I101" s="1">
        <f t="shared" si="24"/>
        <v>2.5265244430423208</v>
      </c>
      <c r="J101" s="1">
        <f t="shared" si="25"/>
        <v>0.2</v>
      </c>
      <c r="K101" s="1">
        <f t="shared" si="26"/>
        <v>96000</v>
      </c>
      <c r="L101" s="1">
        <f t="shared" si="27"/>
        <v>480000</v>
      </c>
      <c r="M101" s="1">
        <f t="shared" si="28"/>
        <v>115200</v>
      </c>
      <c r="N101" s="1">
        <f t="shared" si="29"/>
        <v>288000</v>
      </c>
      <c r="O101" s="1">
        <f t="shared" si="30"/>
        <v>115200</v>
      </c>
      <c r="P101" s="1">
        <f t="shared" si="31"/>
        <v>345600</v>
      </c>
      <c r="Q101" s="1">
        <f t="shared" si="32"/>
        <v>576000</v>
      </c>
      <c r="R101" s="1">
        <f t="shared" si="33"/>
        <v>806400</v>
      </c>
      <c r="S101" s="1">
        <f t="shared" si="34"/>
        <v>1152000</v>
      </c>
    </row>
    <row r="102" spans="1:19" x14ac:dyDescent="0.15">
      <c r="A102" s="1">
        <f t="shared" si="38"/>
        <v>40</v>
      </c>
      <c r="B102" s="1">
        <f>SUM($A$2:A102)</f>
        <v>1640</v>
      </c>
      <c r="C102" s="1">
        <f>B102*'基础时间表（无杠杆）'!B102*3</f>
        <v>478110.71186211589</v>
      </c>
      <c r="D102" s="1">
        <f t="shared" si="22"/>
        <v>291.53092186714383</v>
      </c>
      <c r="E102" s="1">
        <f>SUM($D$2:D102)</f>
        <v>7169.6841880770417</v>
      </c>
      <c r="F102" s="1">
        <f t="shared" si="23"/>
        <v>8.0980811629762173E-2</v>
      </c>
      <c r="G102" s="1">
        <f>SUM($F$2:F102)</f>
        <v>1.9915789411325115</v>
      </c>
      <c r="H102" s="1">
        <f t="shared" si="36"/>
        <v>1180800</v>
      </c>
      <c r="I102" s="1">
        <f t="shared" si="24"/>
        <v>2.4697208631889747</v>
      </c>
      <c r="J102" s="1">
        <f t="shared" si="25"/>
        <v>0.2</v>
      </c>
      <c r="K102" s="1">
        <f t="shared" si="26"/>
        <v>98400</v>
      </c>
      <c r="L102" s="1">
        <f t="shared" si="27"/>
        <v>492000</v>
      </c>
      <c r="M102" s="1">
        <f t="shared" si="28"/>
        <v>118080</v>
      </c>
      <c r="N102" s="1">
        <f t="shared" si="29"/>
        <v>295200</v>
      </c>
      <c r="O102" s="1">
        <f t="shared" si="30"/>
        <v>118080</v>
      </c>
      <c r="P102" s="1">
        <f t="shared" si="31"/>
        <v>354240</v>
      </c>
      <c r="Q102" s="1">
        <f t="shared" si="32"/>
        <v>590400</v>
      </c>
      <c r="R102" s="1">
        <f t="shared" si="33"/>
        <v>826560</v>
      </c>
      <c r="S102" s="1">
        <f t="shared" si="34"/>
        <v>1180800</v>
      </c>
    </row>
    <row r="103" spans="1:19" x14ac:dyDescent="0.15">
      <c r="A103" s="1">
        <f t="shared" si="38"/>
        <v>40</v>
      </c>
      <c r="B103" s="1">
        <f>SUM($A$2:A103)</f>
        <v>1680</v>
      </c>
      <c r="C103" s="1">
        <f>B103*'基础时间表（无杠杆）'!B103*3</f>
        <v>501036.70355774806</v>
      </c>
      <c r="D103" s="1">
        <f t="shared" si="22"/>
        <v>298.2361330700881</v>
      </c>
      <c r="E103" s="1">
        <f>SUM($D$2:D103)</f>
        <v>7467.9203211471295</v>
      </c>
      <c r="F103" s="1">
        <f t="shared" si="23"/>
        <v>8.2843370297246699E-2</v>
      </c>
      <c r="G103" s="1">
        <f>SUM($F$2:F103)</f>
        <v>2.0744223114297582</v>
      </c>
      <c r="H103" s="1">
        <f t="shared" si="36"/>
        <v>1209600</v>
      </c>
      <c r="I103" s="1">
        <f t="shared" si="24"/>
        <v>2.4141943921690858</v>
      </c>
      <c r="J103" s="1">
        <f t="shared" si="25"/>
        <v>0.2</v>
      </c>
      <c r="K103" s="1">
        <f t="shared" si="26"/>
        <v>100800</v>
      </c>
      <c r="L103" s="1">
        <f t="shared" si="27"/>
        <v>504000</v>
      </c>
      <c r="M103" s="1">
        <f t="shared" si="28"/>
        <v>120960</v>
      </c>
      <c r="N103" s="1">
        <f t="shared" si="29"/>
        <v>302400</v>
      </c>
      <c r="O103" s="1">
        <f t="shared" si="30"/>
        <v>120960</v>
      </c>
      <c r="P103" s="1">
        <f t="shared" si="31"/>
        <v>362880</v>
      </c>
      <c r="Q103" s="1">
        <f t="shared" si="32"/>
        <v>604800</v>
      </c>
      <c r="R103" s="1">
        <f t="shared" si="33"/>
        <v>846720</v>
      </c>
      <c r="S103" s="1">
        <f t="shared" si="34"/>
        <v>1209600</v>
      </c>
    </row>
    <row r="104" spans="1:19" x14ac:dyDescent="0.15">
      <c r="A104" s="1">
        <f t="shared" ref="A104:A113" si="39">$A$82</f>
        <v>40</v>
      </c>
      <c r="B104" s="1">
        <f>SUM($A$2:A104)</f>
        <v>1720</v>
      </c>
      <c r="C104" s="1">
        <f>B104*'基础时间表（无杠杆）'!B104*3</f>
        <v>524764.3703048043</v>
      </c>
      <c r="D104" s="1">
        <f t="shared" si="22"/>
        <v>305.09556413070015</v>
      </c>
      <c r="E104" s="1">
        <f>SUM($D$2:D104)</f>
        <v>7773.0158852778295</v>
      </c>
      <c r="F104" s="1">
        <f t="shared" si="23"/>
        <v>8.4748767814083373E-2</v>
      </c>
      <c r="G104" s="1">
        <f>SUM($F$2:F104)</f>
        <v>2.1591710792438414</v>
      </c>
      <c r="H104" s="1">
        <f t="shared" si="36"/>
        <v>1238400</v>
      </c>
      <c r="I104" s="1">
        <f t="shared" si="24"/>
        <v>2.3599163168808266</v>
      </c>
      <c r="J104" s="1">
        <f t="shared" si="25"/>
        <v>0.2</v>
      </c>
      <c r="K104" s="1">
        <f t="shared" si="26"/>
        <v>103200</v>
      </c>
      <c r="L104" s="1">
        <f t="shared" si="27"/>
        <v>516000</v>
      </c>
      <c r="M104" s="1">
        <f t="shared" si="28"/>
        <v>123840</v>
      </c>
      <c r="N104" s="1">
        <f t="shared" si="29"/>
        <v>309600</v>
      </c>
      <c r="O104" s="1">
        <f t="shared" si="30"/>
        <v>123840</v>
      </c>
      <c r="P104" s="1">
        <f t="shared" si="31"/>
        <v>371520</v>
      </c>
      <c r="Q104" s="1">
        <f t="shared" si="32"/>
        <v>619200</v>
      </c>
      <c r="R104" s="1">
        <f t="shared" si="33"/>
        <v>866880</v>
      </c>
      <c r="S104" s="1">
        <f t="shared" si="34"/>
        <v>1238400</v>
      </c>
    </row>
    <row r="105" spans="1:19" x14ac:dyDescent="0.15">
      <c r="A105" s="1">
        <f t="shared" si="39"/>
        <v>40</v>
      </c>
      <c r="B105" s="1">
        <f>SUM($A$2:A105)</f>
        <v>1760</v>
      </c>
      <c r="C105" s="1">
        <f>B105*'基础时间表（无杠杆）'!B105*3</f>
        <v>549318.46130604297</v>
      </c>
      <c r="D105" s="1">
        <f t="shared" si="22"/>
        <v>312.11276210570622</v>
      </c>
      <c r="E105" s="1">
        <f>SUM($D$2:D105)</f>
        <v>8085.1286473835353</v>
      </c>
      <c r="F105" s="1">
        <f t="shared" si="23"/>
        <v>8.6697989473807288E-2</v>
      </c>
      <c r="G105" s="1">
        <f>SUM($F$2:F105)</f>
        <v>2.2458690687176488</v>
      </c>
      <c r="H105" s="1">
        <f t="shared" si="36"/>
        <v>1267200</v>
      </c>
      <c r="I105" s="1">
        <f t="shared" si="24"/>
        <v>2.3068585697759794</v>
      </c>
      <c r="J105" s="1">
        <f t="shared" si="25"/>
        <v>0.2</v>
      </c>
      <c r="K105" s="1">
        <f t="shared" si="26"/>
        <v>105600</v>
      </c>
      <c r="L105" s="1">
        <f t="shared" si="27"/>
        <v>528000</v>
      </c>
      <c r="M105" s="1">
        <f t="shared" si="28"/>
        <v>126720</v>
      </c>
      <c r="N105" s="1">
        <f t="shared" si="29"/>
        <v>316800</v>
      </c>
      <c r="O105" s="1">
        <f t="shared" si="30"/>
        <v>126720</v>
      </c>
      <c r="P105" s="1">
        <f t="shared" si="31"/>
        <v>380160</v>
      </c>
      <c r="Q105" s="1">
        <f t="shared" si="32"/>
        <v>633600</v>
      </c>
      <c r="R105" s="1">
        <f t="shared" si="33"/>
        <v>887040</v>
      </c>
      <c r="S105" s="1">
        <f t="shared" si="34"/>
        <v>1267200</v>
      </c>
    </row>
    <row r="106" spans="1:19" x14ac:dyDescent="0.15">
      <c r="A106" s="1">
        <f t="shared" si="39"/>
        <v>40</v>
      </c>
      <c r="B106" s="1">
        <f>SUM($A$2:A106)</f>
        <v>1800</v>
      </c>
      <c r="C106" s="1">
        <f>B106*'基础时间表（无杠杆）'!B106*3</f>
        <v>574724.44014144735</v>
      </c>
      <c r="D106" s="1">
        <f t="shared" si="22"/>
        <v>319.2913556341374</v>
      </c>
      <c r="E106" s="1">
        <f>SUM($D$2:D106)</f>
        <v>8404.4200030176726</v>
      </c>
      <c r="F106" s="1">
        <f t="shared" si="23"/>
        <v>8.8692043231704834E-2</v>
      </c>
      <c r="G106" s="1">
        <f>SUM($F$2:F106)</f>
        <v>2.3345611119493537</v>
      </c>
      <c r="H106" s="1">
        <f t="shared" si="36"/>
        <v>1296000</v>
      </c>
      <c r="I106" s="1">
        <f t="shared" si="24"/>
        <v>2.2549937143460212</v>
      </c>
      <c r="J106" s="1">
        <f t="shared" si="25"/>
        <v>0.2</v>
      </c>
      <c r="K106" s="1">
        <f t="shared" si="26"/>
        <v>108000</v>
      </c>
      <c r="L106" s="1">
        <f t="shared" si="27"/>
        <v>540000</v>
      </c>
      <c r="M106" s="1">
        <f t="shared" si="28"/>
        <v>129600</v>
      </c>
      <c r="N106" s="1">
        <f t="shared" si="29"/>
        <v>324000</v>
      </c>
      <c r="O106" s="1">
        <f t="shared" si="30"/>
        <v>129600</v>
      </c>
      <c r="P106" s="1">
        <f t="shared" si="31"/>
        <v>388800</v>
      </c>
      <c r="Q106" s="1">
        <f t="shared" si="32"/>
        <v>648000</v>
      </c>
      <c r="R106" s="1">
        <f t="shared" si="33"/>
        <v>907200</v>
      </c>
      <c r="S106" s="1">
        <f t="shared" si="34"/>
        <v>1296000</v>
      </c>
    </row>
    <row r="107" spans="1:19" x14ac:dyDescent="0.15">
      <c r="A107" s="1">
        <f t="shared" si="39"/>
        <v>40</v>
      </c>
      <c r="B107" s="1">
        <f>SUM($A$2:A107)</f>
        <v>1840</v>
      </c>
      <c r="C107" s="1">
        <f>B107*'基础时间表（无杠杆）'!B107*3</f>
        <v>601008.50453724945</v>
      </c>
      <c r="D107" s="1">
        <f t="shared" si="22"/>
        <v>326.63505681372254</v>
      </c>
      <c r="E107" s="1">
        <f>SUM($D$2:D107)</f>
        <v>8731.0550598313948</v>
      </c>
      <c r="F107" s="1">
        <f t="shared" si="23"/>
        <v>9.0731960226034039E-2</v>
      </c>
      <c r="G107" s="1">
        <f>SUM($F$2:F107)</f>
        <v>2.4252930721753878</v>
      </c>
      <c r="H107" s="1">
        <f t="shared" si="36"/>
        <v>1324800</v>
      </c>
      <c r="I107" s="1">
        <f t="shared" si="24"/>
        <v>2.2042949309345277</v>
      </c>
      <c r="J107" s="1">
        <f t="shared" si="25"/>
        <v>0.2</v>
      </c>
      <c r="K107" s="1">
        <f t="shared" si="26"/>
        <v>110400</v>
      </c>
      <c r="L107" s="1">
        <f t="shared" si="27"/>
        <v>552000</v>
      </c>
      <c r="M107" s="1">
        <f t="shared" si="28"/>
        <v>132480</v>
      </c>
      <c r="N107" s="1">
        <f t="shared" si="29"/>
        <v>331200</v>
      </c>
      <c r="O107" s="1">
        <f t="shared" si="30"/>
        <v>132480</v>
      </c>
      <c r="P107" s="1">
        <f t="shared" si="31"/>
        <v>397440</v>
      </c>
      <c r="Q107" s="1">
        <f t="shared" si="32"/>
        <v>662400</v>
      </c>
      <c r="R107" s="1">
        <f t="shared" si="33"/>
        <v>927359.99999999988</v>
      </c>
      <c r="S107" s="1">
        <f t="shared" si="34"/>
        <v>1324800</v>
      </c>
    </row>
    <row r="108" spans="1:19" x14ac:dyDescent="0.15">
      <c r="A108" s="1">
        <f t="shared" si="39"/>
        <v>40</v>
      </c>
      <c r="B108" s="1">
        <f>SUM($A$2:A108)</f>
        <v>1880</v>
      </c>
      <c r="C108" s="1">
        <f>B108*'基础时间表（无杠杆）'!B108*3</f>
        <v>628197.60666642361</v>
      </c>
      <c r="D108" s="1">
        <f t="shared" si="22"/>
        <v>334.1476631204381</v>
      </c>
      <c r="E108" s="1">
        <f>SUM($D$2:D108)</f>
        <v>9065.2027229518335</v>
      </c>
      <c r="F108" s="1">
        <f t="shared" si="23"/>
        <v>9.2818795311232799E-2</v>
      </c>
      <c r="G108" s="1">
        <f>SUM($F$2:F108)</f>
        <v>2.5181118674866205</v>
      </c>
      <c r="H108" s="1">
        <f t="shared" si="36"/>
        <v>1353600</v>
      </c>
      <c r="I108" s="1">
        <f t="shared" si="24"/>
        <v>2.1547360028685514</v>
      </c>
      <c r="J108" s="1">
        <f t="shared" si="25"/>
        <v>0.2</v>
      </c>
      <c r="K108" s="1">
        <f t="shared" si="26"/>
        <v>112800</v>
      </c>
      <c r="L108" s="1">
        <f t="shared" si="27"/>
        <v>564000</v>
      </c>
      <c r="M108" s="1">
        <f t="shared" si="28"/>
        <v>135360</v>
      </c>
      <c r="N108" s="1">
        <f t="shared" si="29"/>
        <v>338400</v>
      </c>
      <c r="O108" s="1">
        <f t="shared" si="30"/>
        <v>135360</v>
      </c>
      <c r="P108" s="1">
        <f t="shared" si="31"/>
        <v>406080</v>
      </c>
      <c r="Q108" s="1">
        <f t="shared" si="32"/>
        <v>676800</v>
      </c>
      <c r="R108" s="1">
        <f t="shared" si="33"/>
        <v>947519.99999999988</v>
      </c>
      <c r="S108" s="1">
        <f t="shared" si="34"/>
        <v>1353600</v>
      </c>
    </row>
    <row r="109" spans="1:19" x14ac:dyDescent="0.15">
      <c r="A109" s="1">
        <f t="shared" si="39"/>
        <v>40</v>
      </c>
      <c r="B109" s="1">
        <f>SUM($A$2:A109)</f>
        <v>1920</v>
      </c>
      <c r="C109" s="1">
        <f>B109*'基础时间表（无杠杆）'!B109*3</f>
        <v>656319.47399463959</v>
      </c>
      <c r="D109" s="1">
        <f t="shared" si="22"/>
        <v>341.83305937220814</v>
      </c>
      <c r="E109" s="1">
        <f>SUM($D$2:D109)</f>
        <v>9407.0357823240411</v>
      </c>
      <c r="F109" s="1">
        <f t="shared" si="23"/>
        <v>9.4953627603391155E-2</v>
      </c>
      <c r="G109" s="1">
        <f>SUM($F$2:F109)</f>
        <v>2.6130654950900118</v>
      </c>
      <c r="H109" s="1">
        <f t="shared" si="36"/>
        <v>1382400</v>
      </c>
      <c r="I109" s="1">
        <f t="shared" si="24"/>
        <v>2.10629130290181</v>
      </c>
      <c r="J109" s="1">
        <f t="shared" si="25"/>
        <v>0.2</v>
      </c>
      <c r="K109" s="1">
        <f t="shared" si="26"/>
        <v>115200</v>
      </c>
      <c r="L109" s="1">
        <f t="shared" si="27"/>
        <v>576000</v>
      </c>
      <c r="M109" s="1">
        <f t="shared" si="28"/>
        <v>138240</v>
      </c>
      <c r="N109" s="1">
        <f t="shared" si="29"/>
        <v>345600</v>
      </c>
      <c r="O109" s="1">
        <f t="shared" si="30"/>
        <v>138240</v>
      </c>
      <c r="P109" s="1">
        <f t="shared" si="31"/>
        <v>414720</v>
      </c>
      <c r="Q109" s="1">
        <f t="shared" si="32"/>
        <v>691200</v>
      </c>
      <c r="R109" s="1">
        <f t="shared" si="33"/>
        <v>967679.99999999988</v>
      </c>
      <c r="S109" s="1">
        <f t="shared" si="34"/>
        <v>1382400</v>
      </c>
    </row>
    <row r="110" spans="1:19" x14ac:dyDescent="0.15">
      <c r="A110" s="1">
        <f t="shared" si="39"/>
        <v>40</v>
      </c>
      <c r="B110" s="1">
        <f>SUM($A$2:A110)</f>
        <v>1960</v>
      </c>
      <c r="C110" s="1">
        <f>B110*'基础时间表（无杠杆）'!B110*3</f>
        <v>685402.630686027</v>
      </c>
      <c r="D110" s="1">
        <f t="shared" si="22"/>
        <v>349.69521973776887</v>
      </c>
      <c r="E110" s="1">
        <f>SUM($D$2:D110)</f>
        <v>9756.7310020618097</v>
      </c>
      <c r="F110" s="1">
        <f t="shared" si="23"/>
        <v>9.7137561038269135E-2</v>
      </c>
      <c r="G110" s="1">
        <f>SUM($F$2:F110)</f>
        <v>2.7102030561282811</v>
      </c>
      <c r="H110" s="1">
        <f t="shared" si="36"/>
        <v>1411200</v>
      </c>
      <c r="I110" s="1">
        <f t="shared" si="24"/>
        <v>2.0589357799626686</v>
      </c>
      <c r="J110" s="1">
        <f t="shared" si="25"/>
        <v>0.2</v>
      </c>
      <c r="K110" s="1">
        <f t="shared" si="26"/>
        <v>117600</v>
      </c>
      <c r="L110" s="1">
        <f t="shared" si="27"/>
        <v>588000</v>
      </c>
      <c r="M110" s="1">
        <f t="shared" si="28"/>
        <v>141120</v>
      </c>
      <c r="N110" s="1">
        <f t="shared" si="29"/>
        <v>352800</v>
      </c>
      <c r="O110" s="1">
        <f t="shared" si="30"/>
        <v>141120</v>
      </c>
      <c r="P110" s="1">
        <f t="shared" si="31"/>
        <v>423360</v>
      </c>
      <c r="Q110" s="1">
        <f t="shared" si="32"/>
        <v>705600</v>
      </c>
      <c r="R110" s="1">
        <f t="shared" si="33"/>
        <v>987839.99999999988</v>
      </c>
      <c r="S110" s="1">
        <f t="shared" si="34"/>
        <v>1411200</v>
      </c>
    </row>
    <row r="111" spans="1:19" x14ac:dyDescent="0.15">
      <c r="A111" s="1">
        <f t="shared" si="39"/>
        <v>40</v>
      </c>
      <c r="B111" s="1">
        <f>SUM($A$2:A111)</f>
        <v>2000</v>
      </c>
      <c r="C111" s="1">
        <f>B111*'基础时间表（无杠杆）'!B111*3</f>
        <v>715476.4195834751</v>
      </c>
      <c r="D111" s="1">
        <f t="shared" si="22"/>
        <v>357.73820979173757</v>
      </c>
      <c r="E111" s="1">
        <f>SUM($D$2:D111)</f>
        <v>10114.469211853548</v>
      </c>
      <c r="F111" s="1">
        <f t="shared" si="23"/>
        <v>9.9371724942149325E-2</v>
      </c>
      <c r="G111" s="1">
        <f>SUM($F$2:F111)</f>
        <v>2.8095747810704306</v>
      </c>
      <c r="H111" s="1">
        <f t="shared" si="36"/>
        <v>1440000</v>
      </c>
      <c r="I111" s="1">
        <f t="shared" si="24"/>
        <v>2.0126449462000671</v>
      </c>
      <c r="J111" s="1">
        <f t="shared" si="25"/>
        <v>0.2</v>
      </c>
      <c r="K111" s="1">
        <f t="shared" si="26"/>
        <v>120000</v>
      </c>
      <c r="L111" s="1">
        <f t="shared" si="27"/>
        <v>600000</v>
      </c>
      <c r="M111" s="1">
        <f t="shared" si="28"/>
        <v>144000</v>
      </c>
      <c r="N111" s="1">
        <f t="shared" si="29"/>
        <v>360000</v>
      </c>
      <c r="O111" s="1">
        <f t="shared" si="30"/>
        <v>144000</v>
      </c>
      <c r="P111" s="1">
        <f t="shared" si="31"/>
        <v>432000</v>
      </c>
      <c r="Q111" s="1">
        <f t="shared" si="32"/>
        <v>720000</v>
      </c>
      <c r="R111" s="1">
        <f t="shared" si="33"/>
        <v>1007999.9999999999</v>
      </c>
      <c r="S111" s="1">
        <f t="shared" si="34"/>
        <v>1440000</v>
      </c>
    </row>
    <row r="112" spans="1:19" x14ac:dyDescent="0.15">
      <c r="A112" s="1">
        <f t="shared" si="39"/>
        <v>40</v>
      </c>
      <c r="B112" s="1">
        <f>SUM($A$2:A112)</f>
        <v>2040</v>
      </c>
      <c r="C112" s="1">
        <f>B112*'基础时间表（无杠杆）'!B112*3</f>
        <v>746571.02477857284</v>
      </c>
      <c r="D112" s="1">
        <f t="shared" si="22"/>
        <v>365.96618861694748</v>
      </c>
      <c r="E112" s="1">
        <f>SUM($D$2:D112)</f>
        <v>10480.435400470495</v>
      </c>
      <c r="F112" s="1">
        <f t="shared" si="23"/>
        <v>0.10165727461581875</v>
      </c>
      <c r="G112" s="1">
        <f>SUM($F$2:F112)</f>
        <v>2.9112320556862494</v>
      </c>
      <c r="H112" s="1">
        <f t="shared" si="36"/>
        <v>1468800</v>
      </c>
      <c r="I112" s="1">
        <f t="shared" si="24"/>
        <v>1.9673948643206915</v>
      </c>
      <c r="J112" s="1">
        <f t="shared" si="25"/>
        <v>0.2</v>
      </c>
      <c r="K112" s="1">
        <f t="shared" si="26"/>
        <v>122400</v>
      </c>
      <c r="L112" s="1">
        <f t="shared" si="27"/>
        <v>612000</v>
      </c>
      <c r="M112" s="1">
        <f t="shared" si="28"/>
        <v>146880</v>
      </c>
      <c r="N112" s="1">
        <f t="shared" si="29"/>
        <v>367200</v>
      </c>
      <c r="O112" s="1">
        <f t="shared" si="30"/>
        <v>146880</v>
      </c>
      <c r="P112" s="1">
        <f t="shared" si="31"/>
        <v>440640</v>
      </c>
      <c r="Q112" s="1">
        <f t="shared" si="32"/>
        <v>734400</v>
      </c>
      <c r="R112" s="1">
        <f t="shared" si="33"/>
        <v>1028159.9999999999</v>
      </c>
      <c r="S112" s="1">
        <f t="shared" si="34"/>
        <v>1468800</v>
      </c>
    </row>
    <row r="113" spans="1:19" x14ac:dyDescent="0.15">
      <c r="A113" s="1">
        <f t="shared" si="39"/>
        <v>40</v>
      </c>
      <c r="B113" s="1">
        <f>SUM($A$2:A113)</f>
        <v>2080</v>
      </c>
      <c r="C113" s="1">
        <f>B113*'基础时间表（无杠杆）'!B113*3</f>
        <v>778717.49478668557</v>
      </c>
      <c r="D113" s="1">
        <f t="shared" si="22"/>
        <v>374.38341095513726</v>
      </c>
      <c r="E113" s="1">
        <f>SUM($D$2:D113)</f>
        <v>10854.818811425632</v>
      </c>
      <c r="F113" s="1">
        <f t="shared" si="23"/>
        <v>0.10399539193198257</v>
      </c>
      <c r="G113" s="1">
        <f>SUM($F$2:F113)</f>
        <v>3.0152274476182321</v>
      </c>
      <c r="H113" s="1">
        <f t="shared" si="36"/>
        <v>1497600</v>
      </c>
      <c r="I113" s="1">
        <f t="shared" si="24"/>
        <v>1.9231621352108421</v>
      </c>
      <c r="J113" s="1">
        <f t="shared" si="25"/>
        <v>0.2</v>
      </c>
      <c r="K113" s="1">
        <f t="shared" si="26"/>
        <v>124800</v>
      </c>
      <c r="L113" s="1">
        <f t="shared" si="27"/>
        <v>624000</v>
      </c>
      <c r="M113" s="1">
        <f t="shared" si="28"/>
        <v>149760</v>
      </c>
      <c r="N113" s="1">
        <f t="shared" si="29"/>
        <v>374400</v>
      </c>
      <c r="O113" s="1">
        <f t="shared" si="30"/>
        <v>149760</v>
      </c>
      <c r="P113" s="1">
        <f t="shared" si="31"/>
        <v>449280</v>
      </c>
      <c r="Q113" s="1">
        <f t="shared" si="32"/>
        <v>748800</v>
      </c>
      <c r="R113" s="1">
        <f t="shared" si="33"/>
        <v>1048319.9999999999</v>
      </c>
      <c r="S113" s="1">
        <f t="shared" si="34"/>
        <v>1497600</v>
      </c>
    </row>
    <row r="114" spans="1:19" x14ac:dyDescent="0.15">
      <c r="A114" s="1">
        <f t="shared" ref="A114:A123" si="40">$A$82</f>
        <v>40</v>
      </c>
      <c r="B114" s="1">
        <f>SUM($A$2:A114)</f>
        <v>2120</v>
      </c>
      <c r="C114" s="1">
        <f>B114*'基础时间表（无杠杆）'!B114*3</f>
        <v>811947.76634306344</v>
      </c>
      <c r="D114" s="1">
        <f t="shared" si="22"/>
        <v>382.99422940710542</v>
      </c>
      <c r="E114" s="1">
        <f>SUM($D$2:D114)</f>
        <v>11237.813040832738</v>
      </c>
      <c r="F114" s="1">
        <f t="shared" si="23"/>
        <v>0.10638728594641818</v>
      </c>
      <c r="G114" s="1">
        <f>SUM($F$2:F114)</f>
        <v>3.1216147335646505</v>
      </c>
      <c r="H114" s="1">
        <f t="shared" si="36"/>
        <v>1526400</v>
      </c>
      <c r="I114" s="1">
        <f t="shared" si="24"/>
        <v>1.8799238858366005</v>
      </c>
      <c r="J114" s="1">
        <f t="shared" si="25"/>
        <v>0.2</v>
      </c>
      <c r="K114" s="1">
        <f t="shared" si="26"/>
        <v>127200</v>
      </c>
      <c r="L114" s="1">
        <f t="shared" si="27"/>
        <v>636000</v>
      </c>
      <c r="M114" s="1">
        <f t="shared" si="28"/>
        <v>152640</v>
      </c>
      <c r="N114" s="1">
        <f t="shared" si="29"/>
        <v>381600</v>
      </c>
      <c r="O114" s="1">
        <f t="shared" si="30"/>
        <v>152640</v>
      </c>
      <c r="P114" s="1">
        <f t="shared" si="31"/>
        <v>457920</v>
      </c>
      <c r="Q114" s="1">
        <f t="shared" si="32"/>
        <v>763200</v>
      </c>
      <c r="R114" s="1">
        <f t="shared" si="33"/>
        <v>1068480</v>
      </c>
      <c r="S114" s="1">
        <f t="shared" si="34"/>
        <v>1526400</v>
      </c>
    </row>
    <row r="115" spans="1:19" x14ac:dyDescent="0.15">
      <c r="A115" s="1">
        <f t="shared" si="40"/>
        <v>40</v>
      </c>
      <c r="B115" s="1">
        <f>SUM($A$2:A115)</f>
        <v>2160</v>
      </c>
      <c r="C115" s="1">
        <f>B115*'基础时间表（无杠杆）'!B115*3</f>
        <v>846294.6888362926</v>
      </c>
      <c r="D115" s="1">
        <f t="shared" si="22"/>
        <v>391.80309668346882</v>
      </c>
      <c r="E115" s="1">
        <f>SUM($D$2:D115)</f>
        <v>11629.616137516206</v>
      </c>
      <c r="F115" s="1">
        <f t="shared" si="23"/>
        <v>0.10883419352318578</v>
      </c>
      <c r="G115" s="1">
        <f>SUM($F$2:F115)</f>
        <v>3.2304489270878363</v>
      </c>
      <c r="H115" s="1">
        <f t="shared" si="36"/>
        <v>1555200</v>
      </c>
      <c r="I115" s="1">
        <f t="shared" si="24"/>
        <v>1.837657757416032</v>
      </c>
      <c r="J115" s="1">
        <f t="shared" si="25"/>
        <v>0.2</v>
      </c>
      <c r="K115" s="1">
        <f t="shared" si="26"/>
        <v>129600</v>
      </c>
      <c r="L115" s="1">
        <f t="shared" si="27"/>
        <v>648000</v>
      </c>
      <c r="M115" s="1">
        <f t="shared" si="28"/>
        <v>155520</v>
      </c>
      <c r="N115" s="1">
        <f t="shared" si="29"/>
        <v>388800</v>
      </c>
      <c r="O115" s="1">
        <f t="shared" si="30"/>
        <v>155520</v>
      </c>
      <c r="P115" s="1">
        <f t="shared" si="31"/>
        <v>466560</v>
      </c>
      <c r="Q115" s="1">
        <f t="shared" si="32"/>
        <v>777600</v>
      </c>
      <c r="R115" s="1">
        <f t="shared" si="33"/>
        <v>1088640</v>
      </c>
      <c r="S115" s="1">
        <f t="shared" si="34"/>
        <v>1555200</v>
      </c>
    </row>
    <row r="116" spans="1:19" x14ac:dyDescent="0.15">
      <c r="A116" s="1">
        <f t="shared" si="40"/>
        <v>40</v>
      </c>
      <c r="B116" s="1">
        <f>SUM($A$2:A116)</f>
        <v>2200</v>
      </c>
      <c r="C116" s="1">
        <f>B116*'基础时间表（无杠杆）'!B116*3</f>
        <v>881792.049395815</v>
      </c>
      <c r="D116" s="1">
        <f t="shared" si="22"/>
        <v>400.81456790718863</v>
      </c>
      <c r="E116" s="1">
        <f>SUM($D$2:D116)</f>
        <v>12030.430705423396</v>
      </c>
      <c r="F116" s="1">
        <f t="shared" si="23"/>
        <v>0.11133737997421907</v>
      </c>
      <c r="G116" s="1">
        <f>SUM($F$2:F116)</f>
        <v>3.3417863070620553</v>
      </c>
      <c r="H116" s="1">
        <f t="shared" si="36"/>
        <v>1584000</v>
      </c>
      <c r="I116" s="1">
        <f t="shared" si="24"/>
        <v>1.7963418938573135</v>
      </c>
      <c r="J116" s="1">
        <f t="shared" si="25"/>
        <v>0.2</v>
      </c>
      <c r="K116" s="1">
        <f t="shared" si="26"/>
        <v>132000</v>
      </c>
      <c r="L116" s="1">
        <f t="shared" si="27"/>
        <v>660000</v>
      </c>
      <c r="M116" s="1">
        <f t="shared" si="28"/>
        <v>158400</v>
      </c>
      <c r="N116" s="1">
        <f t="shared" si="29"/>
        <v>396000</v>
      </c>
      <c r="O116" s="1">
        <f t="shared" si="30"/>
        <v>158400</v>
      </c>
      <c r="P116" s="1">
        <f t="shared" si="31"/>
        <v>475200</v>
      </c>
      <c r="Q116" s="1">
        <f t="shared" si="32"/>
        <v>792000</v>
      </c>
      <c r="R116" s="1">
        <f t="shared" si="33"/>
        <v>1108800</v>
      </c>
      <c r="S116" s="1">
        <f t="shared" si="34"/>
        <v>1584000</v>
      </c>
    </row>
    <row r="117" spans="1:19" x14ac:dyDescent="0.15">
      <c r="A117" s="1">
        <f t="shared" si="40"/>
        <v>40</v>
      </c>
      <c r="B117" s="1">
        <f>SUM($A$2:A117)</f>
        <v>2240</v>
      </c>
      <c r="C117" s="1">
        <f>B117*'基础时间表（无杠杆）'!B117*3</f>
        <v>918474.59865068074</v>
      </c>
      <c r="D117" s="1">
        <f t="shared" si="22"/>
        <v>410.03330296905392</v>
      </c>
      <c r="E117" s="1">
        <f>SUM($D$2:D117)</f>
        <v>12440.46400839245</v>
      </c>
      <c r="F117" s="1">
        <f t="shared" si="23"/>
        <v>0.11389813971362608</v>
      </c>
      <c r="G117" s="1">
        <f>SUM($F$2:F117)</f>
        <v>3.4556844467756815</v>
      </c>
      <c r="H117" s="1">
        <f t="shared" si="36"/>
        <v>1612800</v>
      </c>
      <c r="I117" s="1">
        <f t="shared" si="24"/>
        <v>1.7559549304568072</v>
      </c>
      <c r="J117" s="1">
        <f t="shared" si="25"/>
        <v>0.2</v>
      </c>
      <c r="K117" s="1">
        <f t="shared" si="26"/>
        <v>134400</v>
      </c>
      <c r="L117" s="1">
        <f t="shared" si="27"/>
        <v>672000</v>
      </c>
      <c r="M117" s="1">
        <f t="shared" si="28"/>
        <v>161280</v>
      </c>
      <c r="N117" s="1">
        <f t="shared" si="29"/>
        <v>403200</v>
      </c>
      <c r="O117" s="1">
        <f t="shared" si="30"/>
        <v>161280</v>
      </c>
      <c r="P117" s="1">
        <f t="shared" si="31"/>
        <v>483840</v>
      </c>
      <c r="Q117" s="1">
        <f t="shared" si="32"/>
        <v>806400</v>
      </c>
      <c r="R117" s="1">
        <f t="shared" si="33"/>
        <v>1128960</v>
      </c>
      <c r="S117" s="1">
        <f t="shared" si="34"/>
        <v>1612800</v>
      </c>
    </row>
    <row r="118" spans="1:19" x14ac:dyDescent="0.15">
      <c r="A118" s="1">
        <f t="shared" si="40"/>
        <v>40</v>
      </c>
      <c r="B118" s="1">
        <f>SUM($A$2:A118)</f>
        <v>2280</v>
      </c>
      <c r="C118" s="1">
        <f>B118*'基础时间表（无杠杆）'!B118*3</f>
        <v>956378.07717713993</v>
      </c>
      <c r="D118" s="1">
        <f t="shared" si="22"/>
        <v>419.46406893734206</v>
      </c>
      <c r="E118" s="1">
        <f>SUM($D$2:D118)</f>
        <v>12859.928077329792</v>
      </c>
      <c r="F118" s="1">
        <f t="shared" si="23"/>
        <v>0.11651779692703947</v>
      </c>
      <c r="G118" s="1">
        <f>SUM($F$2:F118)</f>
        <v>3.572202243702721</v>
      </c>
      <c r="H118" s="1">
        <f t="shared" si="36"/>
        <v>1641600</v>
      </c>
      <c r="I118" s="1">
        <f t="shared" si="24"/>
        <v>1.7164759828512293</v>
      </c>
      <c r="J118" s="1">
        <f t="shared" si="25"/>
        <v>0.2</v>
      </c>
      <c r="K118" s="1">
        <f t="shared" si="26"/>
        <v>136800</v>
      </c>
      <c r="L118" s="1">
        <f t="shared" si="27"/>
        <v>684000</v>
      </c>
      <c r="M118" s="1">
        <f t="shared" si="28"/>
        <v>164160</v>
      </c>
      <c r="N118" s="1">
        <f t="shared" si="29"/>
        <v>410400</v>
      </c>
      <c r="O118" s="1">
        <f t="shared" si="30"/>
        <v>164160</v>
      </c>
      <c r="P118" s="1">
        <f t="shared" si="31"/>
        <v>492480</v>
      </c>
      <c r="Q118" s="1">
        <f t="shared" si="32"/>
        <v>820800</v>
      </c>
      <c r="R118" s="1">
        <f t="shared" si="33"/>
        <v>1149120</v>
      </c>
      <c r="S118" s="1">
        <f t="shared" si="34"/>
        <v>1641600</v>
      </c>
    </row>
    <row r="119" spans="1:19" x14ac:dyDescent="0.15">
      <c r="A119" s="1">
        <f t="shared" si="40"/>
        <v>40</v>
      </c>
      <c r="B119" s="1">
        <f>SUM($A$2:A119)</f>
        <v>2320</v>
      </c>
      <c r="C119" s="1">
        <f>B119*'基础时间表（无杠杆）'!B119*3</f>
        <v>995539.24265313032</v>
      </c>
      <c r="D119" s="1">
        <f t="shared" si="22"/>
        <v>429.11174252290101</v>
      </c>
      <c r="E119" s="1">
        <f>SUM($D$2:D119)</f>
        <v>13289.039819852693</v>
      </c>
      <c r="F119" s="1">
        <f t="shared" si="23"/>
        <v>0.11919770625636139</v>
      </c>
      <c r="G119" s="1">
        <f>SUM($F$2:F119)</f>
        <v>3.6913999499590826</v>
      </c>
      <c r="H119" s="1">
        <f t="shared" si="36"/>
        <v>1670400</v>
      </c>
      <c r="I119" s="1">
        <f t="shared" si="24"/>
        <v>1.67788463621821</v>
      </c>
      <c r="J119" s="1">
        <f t="shared" si="25"/>
        <v>0.2</v>
      </c>
      <c r="K119" s="1">
        <f t="shared" si="26"/>
        <v>139200</v>
      </c>
      <c r="L119" s="1">
        <f t="shared" si="27"/>
        <v>696000</v>
      </c>
      <c r="M119" s="1">
        <f t="shared" si="28"/>
        <v>167040</v>
      </c>
      <c r="N119" s="1">
        <f t="shared" si="29"/>
        <v>417600</v>
      </c>
      <c r="O119" s="1">
        <f t="shared" si="30"/>
        <v>167040</v>
      </c>
      <c r="P119" s="1">
        <f t="shared" si="31"/>
        <v>501120</v>
      </c>
      <c r="Q119" s="1">
        <f t="shared" si="32"/>
        <v>835200</v>
      </c>
      <c r="R119" s="1">
        <f t="shared" si="33"/>
        <v>1169280</v>
      </c>
      <c r="S119" s="1">
        <f t="shared" si="34"/>
        <v>1670400</v>
      </c>
    </row>
    <row r="120" spans="1:19" x14ac:dyDescent="0.15">
      <c r="A120" s="1">
        <f t="shared" si="40"/>
        <v>40</v>
      </c>
      <c r="B120" s="1">
        <f>SUM($A$2:A120)</f>
        <v>2360</v>
      </c>
      <c r="C120" s="1">
        <f>B120*'基础时间表（无杠杆）'!B120*3</f>
        <v>1035995.8977381892</v>
      </c>
      <c r="D120" s="1">
        <f t="shared" si="22"/>
        <v>438.98131260092765</v>
      </c>
      <c r="E120" s="1">
        <f>SUM($D$2:D120)</f>
        <v>13728.021132453621</v>
      </c>
      <c r="F120" s="1">
        <f t="shared" si="23"/>
        <v>0.12193925350025768</v>
      </c>
      <c r="G120" s="1">
        <f>SUM($F$2:F120)</f>
        <v>3.8133392034593401</v>
      </c>
      <c r="H120" s="1">
        <f t="shared" si="36"/>
        <v>1699200</v>
      </c>
      <c r="I120" s="1">
        <f t="shared" si="24"/>
        <v>1.6401609347196584</v>
      </c>
      <c r="J120" s="1">
        <f t="shared" si="25"/>
        <v>0.2</v>
      </c>
      <c r="K120" s="1">
        <f t="shared" si="26"/>
        <v>141600</v>
      </c>
      <c r="L120" s="1">
        <f t="shared" si="27"/>
        <v>708000</v>
      </c>
      <c r="M120" s="1">
        <f t="shared" si="28"/>
        <v>169920</v>
      </c>
      <c r="N120" s="1">
        <f t="shared" si="29"/>
        <v>424800</v>
      </c>
      <c r="O120" s="1">
        <f t="shared" si="30"/>
        <v>169920</v>
      </c>
      <c r="P120" s="1">
        <f t="shared" si="31"/>
        <v>509760</v>
      </c>
      <c r="Q120" s="1">
        <f t="shared" si="32"/>
        <v>849600</v>
      </c>
      <c r="R120" s="1">
        <f t="shared" si="33"/>
        <v>1189440</v>
      </c>
      <c r="S120" s="1">
        <f t="shared" si="34"/>
        <v>1699200</v>
      </c>
    </row>
    <row r="121" spans="1:19" x14ac:dyDescent="0.15">
      <c r="A121" s="1">
        <f t="shared" si="40"/>
        <v>40</v>
      </c>
      <c r="B121" s="1">
        <f>SUM($A$2:A121)</f>
        <v>2400</v>
      </c>
      <c r="C121" s="1">
        <f>B121*'基础时间表（无杠杆）'!B121*3</f>
        <v>1077786.9186977975</v>
      </c>
      <c r="D121" s="1">
        <f t="shared" si="22"/>
        <v>449.07788279074896</v>
      </c>
      <c r="E121" s="1">
        <f>SUM($D$2:D121)</f>
        <v>14177.09901524437</v>
      </c>
      <c r="F121" s="1">
        <f t="shared" si="23"/>
        <v>0.1247438563307636</v>
      </c>
      <c r="G121" s="1">
        <f>SUM($F$2:F121)</f>
        <v>3.9380830597901038</v>
      </c>
      <c r="H121" s="1">
        <f t="shared" si="36"/>
        <v>1728000</v>
      </c>
      <c r="I121" s="1">
        <f t="shared" si="24"/>
        <v>1.6032853711824617</v>
      </c>
      <c r="J121" s="1">
        <f t="shared" si="25"/>
        <v>0.2</v>
      </c>
      <c r="K121" s="1">
        <f t="shared" si="26"/>
        <v>144000</v>
      </c>
      <c r="L121" s="1">
        <f t="shared" si="27"/>
        <v>720000</v>
      </c>
      <c r="M121" s="1">
        <f t="shared" si="28"/>
        <v>172800</v>
      </c>
      <c r="N121" s="1">
        <f t="shared" si="29"/>
        <v>432000</v>
      </c>
      <c r="O121" s="1">
        <f t="shared" si="30"/>
        <v>172800</v>
      </c>
      <c r="P121" s="1">
        <f t="shared" si="31"/>
        <v>518400</v>
      </c>
      <c r="Q121" s="1">
        <f t="shared" si="32"/>
        <v>864000</v>
      </c>
      <c r="R121" s="1">
        <f t="shared" si="33"/>
        <v>1209600</v>
      </c>
      <c r="S121" s="1">
        <f t="shared" si="34"/>
        <v>1728000</v>
      </c>
    </row>
    <row r="122" spans="1:19" x14ac:dyDescent="0.15">
      <c r="A122" s="1">
        <f t="shared" si="40"/>
        <v>40</v>
      </c>
      <c r="B122" s="1">
        <f>SUM($A$2:A122)</f>
        <v>2440</v>
      </c>
      <c r="C122" s="1">
        <f>B122*'基础时间表（无杠杆）'!B122*3</f>
        <v>1120952.284791644</v>
      </c>
      <c r="D122" s="1">
        <f t="shared" si="22"/>
        <v>459.40667409493608</v>
      </c>
      <c r="E122" s="1">
        <f>SUM($D$2:D122)</f>
        <v>14636.505689339307</v>
      </c>
      <c r="F122" s="1">
        <f t="shared" si="23"/>
        <v>0.12761296502637112</v>
      </c>
      <c r="G122" s="1">
        <f>SUM($F$2:F122)</f>
        <v>4.0656960248164751</v>
      </c>
      <c r="H122" s="1">
        <f t="shared" si="36"/>
        <v>1756800</v>
      </c>
      <c r="I122" s="1">
        <f t="shared" si="24"/>
        <v>1.5672388770112045</v>
      </c>
      <c r="J122" s="1">
        <f t="shared" si="25"/>
        <v>0.2</v>
      </c>
      <c r="K122" s="1">
        <f t="shared" si="26"/>
        <v>146400</v>
      </c>
      <c r="L122" s="1">
        <f t="shared" si="27"/>
        <v>732000</v>
      </c>
      <c r="M122" s="1">
        <f t="shared" si="28"/>
        <v>175680</v>
      </c>
      <c r="N122" s="1">
        <f t="shared" si="29"/>
        <v>439200</v>
      </c>
      <c r="O122" s="1">
        <f t="shared" si="30"/>
        <v>175680</v>
      </c>
      <c r="P122" s="1">
        <f t="shared" si="31"/>
        <v>527040</v>
      </c>
      <c r="Q122" s="1">
        <f t="shared" si="32"/>
        <v>878400</v>
      </c>
      <c r="R122" s="1">
        <f t="shared" si="33"/>
        <v>1229760</v>
      </c>
      <c r="S122" s="1">
        <f t="shared" si="34"/>
        <v>1756800</v>
      </c>
    </row>
    <row r="123" spans="1:19" x14ac:dyDescent="0.15">
      <c r="A123" s="1">
        <f t="shared" si="40"/>
        <v>40</v>
      </c>
      <c r="B123" s="1">
        <f>SUM($A$2:A123)</f>
        <v>2480</v>
      </c>
      <c r="C123" s="1">
        <f>B123*'基础时间表（无杠杆）'!B123*3</f>
        <v>1165533.1084458167</v>
      </c>
      <c r="D123" s="1">
        <f t="shared" si="22"/>
        <v>469.97302759911963</v>
      </c>
      <c r="E123" s="1">
        <f>SUM($D$2:D123)</f>
        <v>15106.478716938425</v>
      </c>
      <c r="F123" s="1">
        <f t="shared" si="23"/>
        <v>0.13054806322197768</v>
      </c>
      <c r="G123" s="1">
        <f>SUM($F$2:F123)</f>
        <v>4.1962440880384531</v>
      </c>
      <c r="H123" s="1">
        <f t="shared" si="36"/>
        <v>1785600</v>
      </c>
      <c r="I123" s="1">
        <f t="shared" si="24"/>
        <v>1.5320028123276681</v>
      </c>
      <c r="J123" s="1">
        <f t="shared" si="25"/>
        <v>0.2</v>
      </c>
      <c r="K123" s="1">
        <f t="shared" si="26"/>
        <v>148800</v>
      </c>
      <c r="L123" s="1">
        <f t="shared" si="27"/>
        <v>744000</v>
      </c>
      <c r="M123" s="1">
        <f t="shared" si="28"/>
        <v>178560</v>
      </c>
      <c r="N123" s="1">
        <f t="shared" si="29"/>
        <v>446400</v>
      </c>
      <c r="O123" s="1">
        <f t="shared" si="30"/>
        <v>178560</v>
      </c>
      <c r="P123" s="1">
        <f t="shared" si="31"/>
        <v>535680</v>
      </c>
      <c r="Q123" s="1">
        <f t="shared" si="32"/>
        <v>892800</v>
      </c>
      <c r="R123" s="1">
        <f t="shared" si="33"/>
        <v>1249920</v>
      </c>
      <c r="S123" s="1">
        <f t="shared" si="34"/>
        <v>1785600</v>
      </c>
    </row>
    <row r="124" spans="1:19" x14ac:dyDescent="0.15">
      <c r="A124" s="1">
        <f t="shared" ref="A124:A133" si="41">$A$82</f>
        <v>40</v>
      </c>
      <c r="B124" s="1">
        <f>SUM($A$2:A124)</f>
        <v>2520</v>
      </c>
      <c r="C124" s="1">
        <f>B124*'基础时间表（无杠杆）'!B124*3</f>
        <v>1211571.6662294262</v>
      </c>
      <c r="D124" s="1">
        <f t="shared" si="22"/>
        <v>480.78240723389928</v>
      </c>
      <c r="E124" s="1">
        <f>SUM($D$2:D124)</f>
        <v>15587.261124172324</v>
      </c>
      <c r="F124" s="1">
        <f t="shared" si="23"/>
        <v>0.13355066867608315</v>
      </c>
      <c r="G124" s="1">
        <f>SUM($F$2:F124)</f>
        <v>4.3297947567145361</v>
      </c>
      <c r="H124" s="1">
        <f t="shared" si="36"/>
        <v>1814400</v>
      </c>
      <c r="I124" s="1">
        <f t="shared" si="24"/>
        <v>1.4975589563320315</v>
      </c>
      <c r="J124" s="1">
        <f t="shared" si="25"/>
        <v>0.2</v>
      </c>
      <c r="K124" s="1">
        <f t="shared" si="26"/>
        <v>151200</v>
      </c>
      <c r="L124" s="1">
        <f t="shared" si="27"/>
        <v>756000</v>
      </c>
      <c r="M124" s="1">
        <f t="shared" si="28"/>
        <v>181440</v>
      </c>
      <c r="N124" s="1">
        <f t="shared" si="29"/>
        <v>453600</v>
      </c>
      <c r="O124" s="1">
        <f t="shared" si="30"/>
        <v>181440</v>
      </c>
      <c r="P124" s="1">
        <f t="shared" si="31"/>
        <v>544320</v>
      </c>
      <c r="Q124" s="1">
        <f t="shared" si="32"/>
        <v>907200</v>
      </c>
      <c r="R124" s="1">
        <f t="shared" si="33"/>
        <v>1270080</v>
      </c>
      <c r="S124" s="1">
        <f t="shared" si="34"/>
        <v>1814400</v>
      </c>
    </row>
    <row r="125" spans="1:19" x14ac:dyDescent="0.15">
      <c r="A125" s="1">
        <f t="shared" si="41"/>
        <v>40</v>
      </c>
      <c r="B125" s="1">
        <f>SUM($A$2:A125)</f>
        <v>2560</v>
      </c>
      <c r="C125" s="1">
        <f>B125*'基础时间表（无杠杆）'!B125*3</f>
        <v>1259111.4306567139</v>
      </c>
      <c r="D125" s="1">
        <f t="shared" si="22"/>
        <v>491.84040260027888</v>
      </c>
      <c r="E125" s="1">
        <f>SUM($D$2:D125)</f>
        <v>16079.101526772603</v>
      </c>
      <c r="F125" s="1">
        <f t="shared" si="23"/>
        <v>0.13662233405563301</v>
      </c>
      <c r="G125" s="1">
        <f>SUM($F$2:F125)</f>
        <v>4.466417090770169</v>
      </c>
      <c r="H125" s="1">
        <f t="shared" si="36"/>
        <v>1843200</v>
      </c>
      <c r="I125" s="1">
        <f t="shared" si="24"/>
        <v>1.4638894978807742</v>
      </c>
      <c r="J125" s="1">
        <f t="shared" si="25"/>
        <v>0.2</v>
      </c>
      <c r="K125" s="1">
        <f t="shared" si="26"/>
        <v>153600</v>
      </c>
      <c r="L125" s="1">
        <f t="shared" si="27"/>
        <v>768000</v>
      </c>
      <c r="M125" s="1">
        <f t="shared" si="28"/>
        <v>184320</v>
      </c>
      <c r="N125" s="1">
        <f t="shared" si="29"/>
        <v>460800</v>
      </c>
      <c r="O125" s="1">
        <f t="shared" si="30"/>
        <v>184320</v>
      </c>
      <c r="P125" s="1">
        <f t="shared" si="31"/>
        <v>552960</v>
      </c>
      <c r="Q125" s="1">
        <f t="shared" si="32"/>
        <v>921600</v>
      </c>
      <c r="R125" s="1">
        <f t="shared" si="33"/>
        <v>1290240</v>
      </c>
      <c r="S125" s="1">
        <f t="shared" si="34"/>
        <v>1843200</v>
      </c>
    </row>
    <row r="126" spans="1:19" x14ac:dyDescent="0.15">
      <c r="A126" s="1">
        <f t="shared" si="41"/>
        <v>40</v>
      </c>
      <c r="B126" s="1">
        <f>SUM($A$2:A126)</f>
        <v>2600</v>
      </c>
      <c r="C126" s="1">
        <f>B126*'基础时间表（无杠杆）'!B126*3</f>
        <v>1308197.1028362217</v>
      </c>
      <c r="D126" s="1">
        <f t="shared" si="22"/>
        <v>503.15273186008528</v>
      </c>
      <c r="E126" s="1">
        <f>SUM($D$2:D126)</f>
        <v>16582.254258632689</v>
      </c>
      <c r="F126" s="1">
        <f t="shared" si="23"/>
        <v>0.13976464773891259</v>
      </c>
      <c r="G126" s="1">
        <f>SUM($F$2:F126)</f>
        <v>4.6061817385090817</v>
      </c>
      <c r="H126" s="1">
        <f t="shared" si="36"/>
        <v>1872000</v>
      </c>
      <c r="I126" s="1">
        <f t="shared" si="24"/>
        <v>1.4309770262764165</v>
      </c>
      <c r="J126" s="1">
        <f t="shared" si="25"/>
        <v>0.2</v>
      </c>
      <c r="K126" s="1">
        <f t="shared" si="26"/>
        <v>156000</v>
      </c>
      <c r="L126" s="1">
        <f t="shared" si="27"/>
        <v>780000</v>
      </c>
      <c r="M126" s="1">
        <f t="shared" si="28"/>
        <v>187200</v>
      </c>
      <c r="N126" s="1">
        <f t="shared" si="29"/>
        <v>468000</v>
      </c>
      <c r="O126" s="1">
        <f t="shared" si="30"/>
        <v>187200</v>
      </c>
      <c r="P126" s="1">
        <f t="shared" si="31"/>
        <v>561600</v>
      </c>
      <c r="Q126" s="1">
        <f t="shared" si="32"/>
        <v>936000</v>
      </c>
      <c r="R126" s="1">
        <f t="shared" si="33"/>
        <v>1310400</v>
      </c>
      <c r="S126" s="1">
        <f t="shared" si="34"/>
        <v>1872000</v>
      </c>
    </row>
    <row r="127" spans="1:19" x14ac:dyDescent="0.15">
      <c r="A127" s="1">
        <f t="shared" si="41"/>
        <v>40</v>
      </c>
      <c r="B127" s="1">
        <f>SUM($A$2:A127)</f>
        <v>2640</v>
      </c>
      <c r="C127" s="1">
        <f>B127*'基础时间表（无杠杆）'!B127*3</f>
        <v>1358874.6459891694</v>
      </c>
      <c r="D127" s="1">
        <f t="shared" si="22"/>
        <v>514.72524469286714</v>
      </c>
      <c r="E127" s="1">
        <f>SUM($D$2:D127)</f>
        <v>17096.979503325558</v>
      </c>
      <c r="F127" s="1">
        <f t="shared" si="23"/>
        <v>0.14297923463690754</v>
      </c>
      <c r="G127" s="1">
        <f>SUM($F$2:F127)</f>
        <v>4.7491609731459894</v>
      </c>
      <c r="H127" s="1">
        <f t="shared" si="36"/>
        <v>1900800</v>
      </c>
      <c r="I127" s="1">
        <f t="shared" si="24"/>
        <v>1.3988045222643368</v>
      </c>
      <c r="J127" s="1">
        <f t="shared" si="25"/>
        <v>0.2</v>
      </c>
      <c r="K127" s="1">
        <f t="shared" si="26"/>
        <v>158400</v>
      </c>
      <c r="L127" s="1">
        <f t="shared" si="27"/>
        <v>792000</v>
      </c>
      <c r="M127" s="1">
        <f t="shared" si="28"/>
        <v>190080</v>
      </c>
      <c r="N127" s="1">
        <f t="shared" si="29"/>
        <v>475200</v>
      </c>
      <c r="O127" s="1">
        <f t="shared" si="30"/>
        <v>190080</v>
      </c>
      <c r="P127" s="1">
        <f t="shared" si="31"/>
        <v>570240</v>
      </c>
      <c r="Q127" s="1">
        <f t="shared" si="32"/>
        <v>950400</v>
      </c>
      <c r="R127" s="1">
        <f t="shared" si="33"/>
        <v>1330560</v>
      </c>
      <c r="S127" s="1">
        <f t="shared" si="34"/>
        <v>1900800</v>
      </c>
    </row>
    <row r="128" spans="1:19" x14ac:dyDescent="0.15">
      <c r="A128" s="1">
        <f t="shared" si="41"/>
        <v>40</v>
      </c>
      <c r="B128" s="1">
        <f>SUM($A$2:A128)</f>
        <v>2680</v>
      </c>
      <c r="C128" s="1">
        <f>B128*'基础时间表（无杠杆）'!B128*3</f>
        <v>1411191.319859752</v>
      </c>
      <c r="D128" s="1">
        <f t="shared" si="22"/>
        <v>526.56392532080292</v>
      </c>
      <c r="E128" s="1">
        <f>SUM($D$2:D128)</f>
        <v>17623.543428646361</v>
      </c>
      <c r="F128" s="1">
        <f t="shared" si="23"/>
        <v>0.14626775703355638</v>
      </c>
      <c r="G128" s="1">
        <f>SUM($F$2:F128)</f>
        <v>4.8954287301795461</v>
      </c>
      <c r="H128" s="1">
        <f t="shared" si="36"/>
        <v>1929600</v>
      </c>
      <c r="I128" s="1">
        <f t="shared" si="24"/>
        <v>1.3673553492320012</v>
      </c>
      <c r="J128" s="1">
        <f t="shared" si="25"/>
        <v>0.2</v>
      </c>
      <c r="K128" s="1">
        <f t="shared" si="26"/>
        <v>160800</v>
      </c>
      <c r="L128" s="1">
        <f t="shared" si="27"/>
        <v>804000</v>
      </c>
      <c r="M128" s="1">
        <f t="shared" si="28"/>
        <v>192960</v>
      </c>
      <c r="N128" s="1">
        <f t="shared" si="29"/>
        <v>482400</v>
      </c>
      <c r="O128" s="1">
        <f t="shared" si="30"/>
        <v>192960</v>
      </c>
      <c r="P128" s="1">
        <f t="shared" si="31"/>
        <v>578880</v>
      </c>
      <c r="Q128" s="1">
        <f t="shared" si="32"/>
        <v>964800</v>
      </c>
      <c r="R128" s="1">
        <f t="shared" si="33"/>
        <v>1350720</v>
      </c>
      <c r="S128" s="1">
        <f t="shared" si="34"/>
        <v>1929600</v>
      </c>
    </row>
    <row r="129" spans="1:19" x14ac:dyDescent="0.15">
      <c r="A129" s="1">
        <f t="shared" si="41"/>
        <v>40</v>
      </c>
      <c r="B129" s="1">
        <f>SUM($A$2:A129)</f>
        <v>2720</v>
      </c>
      <c r="C129" s="1">
        <f>B129*'基础时间表（无杠杆）'!B129*3</f>
        <v>1465195.7160406534</v>
      </c>
      <c r="D129" s="1">
        <f t="shared" si="22"/>
        <v>538.67489560318143</v>
      </c>
      <c r="E129" s="1">
        <f>SUM($D$2:D129)</f>
        <v>18162.218324249541</v>
      </c>
      <c r="F129" s="1">
        <f t="shared" si="23"/>
        <v>0.14963191544532817</v>
      </c>
      <c r="G129" s="1">
        <f>SUM($F$2:F129)</f>
        <v>5.0450606456248739</v>
      </c>
      <c r="H129" s="1">
        <f t="shared" si="36"/>
        <v>1958400</v>
      </c>
      <c r="I129" s="1">
        <f t="shared" si="24"/>
        <v>1.3366132446060619</v>
      </c>
      <c r="J129" s="1">
        <f t="shared" si="25"/>
        <v>0.2</v>
      </c>
      <c r="K129" s="1">
        <f t="shared" si="26"/>
        <v>163200</v>
      </c>
      <c r="L129" s="1">
        <f t="shared" si="27"/>
        <v>816000</v>
      </c>
      <c r="M129" s="1">
        <f t="shared" si="28"/>
        <v>195840</v>
      </c>
      <c r="N129" s="1">
        <f t="shared" si="29"/>
        <v>489600</v>
      </c>
      <c r="O129" s="1">
        <f t="shared" si="30"/>
        <v>195840</v>
      </c>
      <c r="P129" s="1">
        <f t="shared" si="31"/>
        <v>587520</v>
      </c>
      <c r="Q129" s="1">
        <f t="shared" si="32"/>
        <v>979200</v>
      </c>
      <c r="R129" s="1">
        <f t="shared" si="33"/>
        <v>1370880</v>
      </c>
      <c r="S129" s="1">
        <f t="shared" si="34"/>
        <v>1958400</v>
      </c>
    </row>
    <row r="130" spans="1:19" x14ac:dyDescent="0.15">
      <c r="A130" s="1">
        <f t="shared" si="41"/>
        <v>40</v>
      </c>
      <c r="B130" s="1">
        <f>SUM($A$2:A130)</f>
        <v>2760</v>
      </c>
      <c r="C130" s="1">
        <f>B130*'基础时间表（无杠杆）'!B130*3</f>
        <v>1520937.7942376705</v>
      </c>
      <c r="D130" s="1">
        <f t="shared" si="22"/>
        <v>551.06441820205453</v>
      </c>
      <c r="E130" s="1">
        <f>SUM($D$2:D130)</f>
        <v>18713.282742451596</v>
      </c>
      <c r="F130" s="1">
        <f t="shared" si="23"/>
        <v>0.1530734495005707</v>
      </c>
      <c r="G130" s="1">
        <f>SUM($F$2:F130)</f>
        <v>5.1981340951254449</v>
      </c>
      <c r="H130" s="1">
        <f t="shared" si="36"/>
        <v>1987200</v>
      </c>
      <c r="I130" s="1">
        <f t="shared" si="24"/>
        <v>1.3065623114428759</v>
      </c>
      <c r="J130" s="1">
        <f t="shared" si="25"/>
        <v>0.2</v>
      </c>
      <c r="K130" s="1">
        <f t="shared" si="26"/>
        <v>165600</v>
      </c>
      <c r="L130" s="1">
        <f t="shared" si="27"/>
        <v>828000</v>
      </c>
      <c r="M130" s="1">
        <f t="shared" si="28"/>
        <v>198720</v>
      </c>
      <c r="N130" s="1">
        <f t="shared" si="29"/>
        <v>496800</v>
      </c>
      <c r="O130" s="1">
        <f t="shared" si="30"/>
        <v>198720</v>
      </c>
      <c r="P130" s="1">
        <f t="shared" si="31"/>
        <v>596160</v>
      </c>
      <c r="Q130" s="1">
        <f t="shared" si="32"/>
        <v>993600</v>
      </c>
      <c r="R130" s="1">
        <f t="shared" si="33"/>
        <v>1391040</v>
      </c>
      <c r="S130" s="1">
        <f t="shared" si="34"/>
        <v>1987200</v>
      </c>
    </row>
    <row r="131" spans="1:19" x14ac:dyDescent="0.15">
      <c r="A131" s="1">
        <f t="shared" si="41"/>
        <v>40</v>
      </c>
      <c r="B131" s="1">
        <f>SUM($A$2:A131)</f>
        <v>2800</v>
      </c>
      <c r="C131" s="1">
        <f>B131*'基础时间表（无杠杆）'!B131*3</f>
        <v>1578468.9194979649</v>
      </c>
      <c r="D131" s="1">
        <f t="shared" ref="D131:D194" si="42">C131/B131</f>
        <v>563.7388998207017</v>
      </c>
      <c r="E131" s="1">
        <f>SUM($D$2:D131)</f>
        <v>19277.021642272299</v>
      </c>
      <c r="F131" s="1">
        <f t="shared" ref="F131:F194" si="43">D131/3600</f>
        <v>0.1565941388390838</v>
      </c>
      <c r="G131" s="1">
        <f>SUM($F$2:F131)</f>
        <v>5.3547282339645283</v>
      </c>
      <c r="H131" s="1">
        <f t="shared" si="36"/>
        <v>2016000</v>
      </c>
      <c r="I131" s="1">
        <f t="shared" ref="I131:I194" si="44">H131/C131</f>
        <v>1.27718701020809</v>
      </c>
      <c r="J131" s="1">
        <f t="shared" ref="J131:J194" si="45">H131/B131/3600</f>
        <v>0.2</v>
      </c>
      <c r="K131" s="1">
        <f t="shared" ref="K131:K194" si="46">B131*60</f>
        <v>168000</v>
      </c>
      <c r="L131" s="1">
        <f t="shared" ref="L131:L194" si="47">B131*300</f>
        <v>840000</v>
      </c>
      <c r="M131" s="1">
        <f t="shared" ref="M131:M194" si="48">H131*0.1</f>
        <v>201600</v>
      </c>
      <c r="N131" s="1">
        <f t="shared" ref="N131:N194" si="49">H131*0.25</f>
        <v>504000</v>
      </c>
      <c r="O131" s="1">
        <f t="shared" ref="O131:O194" si="50">H131*0.1</f>
        <v>201600</v>
      </c>
      <c r="P131" s="1">
        <f t="shared" ref="P131:P194" si="51">H131*0.3</f>
        <v>604800</v>
      </c>
      <c r="Q131" s="1">
        <f t="shared" ref="Q131:Q194" si="52">H131*0.5</f>
        <v>1008000</v>
      </c>
      <c r="R131" s="1">
        <f t="shared" ref="R131:R194" si="53">H131*0.7</f>
        <v>1411200</v>
      </c>
      <c r="S131" s="1">
        <f t="shared" ref="S131:S194" si="54">H131</f>
        <v>2016000</v>
      </c>
    </row>
    <row r="132" spans="1:19" x14ac:dyDescent="0.15">
      <c r="A132" s="1">
        <f t="shared" si="41"/>
        <v>40</v>
      </c>
      <c r="B132" s="1">
        <f>SUM($A$2:A132)</f>
        <v>2840</v>
      </c>
      <c r="C132" s="1">
        <f>B132*'基础时间表（无杠杆）'!B132*3</f>
        <v>1637841.9004270807</v>
      </c>
      <c r="D132" s="1">
        <f t="shared" si="42"/>
        <v>576.70489451657772</v>
      </c>
      <c r="E132" s="1">
        <f>SUM($D$2:D132)</f>
        <v>19853.726536788876</v>
      </c>
      <c r="F132" s="1">
        <f t="shared" si="43"/>
        <v>0.1601958040323827</v>
      </c>
      <c r="G132" s="1">
        <f>SUM($F$2:F132)</f>
        <v>5.5149240379969111</v>
      </c>
      <c r="H132" s="1">
        <f t="shared" si="36"/>
        <v>2044800</v>
      </c>
      <c r="I132" s="1">
        <f t="shared" si="44"/>
        <v>1.2484721507410463</v>
      </c>
      <c r="J132" s="1">
        <f t="shared" si="45"/>
        <v>0.2</v>
      </c>
      <c r="K132" s="1">
        <f t="shared" si="46"/>
        <v>170400</v>
      </c>
      <c r="L132" s="1">
        <f t="shared" si="47"/>
        <v>852000</v>
      </c>
      <c r="M132" s="1">
        <f t="shared" si="48"/>
        <v>204480</v>
      </c>
      <c r="N132" s="1">
        <f t="shared" si="49"/>
        <v>511200</v>
      </c>
      <c r="O132" s="1">
        <f t="shared" si="50"/>
        <v>204480</v>
      </c>
      <c r="P132" s="1">
        <f t="shared" si="51"/>
        <v>613440</v>
      </c>
      <c r="Q132" s="1">
        <f t="shared" si="52"/>
        <v>1022400</v>
      </c>
      <c r="R132" s="1">
        <f t="shared" si="53"/>
        <v>1431360</v>
      </c>
      <c r="S132" s="1">
        <f t="shared" si="54"/>
        <v>2044800</v>
      </c>
    </row>
    <row r="133" spans="1:19" x14ac:dyDescent="0.15">
      <c r="A133" s="1">
        <f t="shared" si="41"/>
        <v>40</v>
      </c>
      <c r="B133" s="1">
        <f>SUM($A$2:A133)</f>
        <v>2880</v>
      </c>
      <c r="C133" s="1">
        <f>B133*'基础时间表（无杠杆）'!B133*3</f>
        <v>1699111.0284205219</v>
      </c>
      <c r="D133" s="1">
        <f t="shared" si="42"/>
        <v>589.96910709045903</v>
      </c>
      <c r="E133" s="1">
        <f>SUM($D$2:D133)</f>
        <v>20443.695643879335</v>
      </c>
      <c r="F133" s="1">
        <f t="shared" si="43"/>
        <v>0.1638803075251275</v>
      </c>
      <c r="G133" s="1">
        <f>SUM($F$2:F133)</f>
        <v>5.6788043455220389</v>
      </c>
      <c r="H133" s="1">
        <f t="shared" si="36"/>
        <v>2073600</v>
      </c>
      <c r="I133" s="1">
        <f t="shared" si="44"/>
        <v>1.2204028843998498</v>
      </c>
      <c r="J133" s="1">
        <f t="shared" si="45"/>
        <v>0.2</v>
      </c>
      <c r="K133" s="1">
        <f t="shared" si="46"/>
        <v>172800</v>
      </c>
      <c r="L133" s="1">
        <f t="shared" si="47"/>
        <v>864000</v>
      </c>
      <c r="M133" s="1">
        <f t="shared" si="48"/>
        <v>207360</v>
      </c>
      <c r="N133" s="1">
        <f t="shared" si="49"/>
        <v>518400</v>
      </c>
      <c r="O133" s="1">
        <f t="shared" si="50"/>
        <v>207360</v>
      </c>
      <c r="P133" s="1">
        <f t="shared" si="51"/>
        <v>622080</v>
      </c>
      <c r="Q133" s="1">
        <f t="shared" si="52"/>
        <v>1036800</v>
      </c>
      <c r="R133" s="1">
        <f t="shared" si="53"/>
        <v>1451520</v>
      </c>
      <c r="S133" s="1">
        <f t="shared" si="54"/>
        <v>2073600</v>
      </c>
    </row>
    <row r="134" spans="1:19" x14ac:dyDescent="0.15">
      <c r="A134" s="1">
        <f t="shared" ref="A134:A141" si="55">$A$82</f>
        <v>40</v>
      </c>
      <c r="B134" s="1">
        <f>SUM($A$2:A134)</f>
        <v>2920</v>
      </c>
      <c r="C134" s="1">
        <f>B134*'基础时间表（无杠杆）'!B134*3</f>
        <v>1762332.1179363355</v>
      </c>
      <c r="D134" s="1">
        <f t="shared" si="42"/>
        <v>603.53839655353954</v>
      </c>
      <c r="E134" s="1">
        <f>SUM($D$2:D134)</f>
        <v>21047.234040432875</v>
      </c>
      <c r="F134" s="1">
        <f t="shared" si="43"/>
        <v>0.16764955459820544</v>
      </c>
      <c r="G134" s="1">
        <f>SUM($F$2:F134)</f>
        <v>5.8464539001202445</v>
      </c>
      <c r="H134" s="1">
        <f t="shared" si="36"/>
        <v>2102400</v>
      </c>
      <c r="I134" s="1">
        <f t="shared" si="44"/>
        <v>1.1929646963830398</v>
      </c>
      <c r="J134" s="1">
        <f t="shared" si="45"/>
        <v>0.2</v>
      </c>
      <c r="K134" s="1">
        <f t="shared" si="46"/>
        <v>175200</v>
      </c>
      <c r="L134" s="1">
        <f t="shared" si="47"/>
        <v>876000</v>
      </c>
      <c r="M134" s="1">
        <f t="shared" si="48"/>
        <v>210240</v>
      </c>
      <c r="N134" s="1">
        <f t="shared" si="49"/>
        <v>525600</v>
      </c>
      <c r="O134" s="1">
        <f t="shared" si="50"/>
        <v>210240</v>
      </c>
      <c r="P134" s="1">
        <f t="shared" si="51"/>
        <v>630720</v>
      </c>
      <c r="Q134" s="1">
        <f t="shared" si="52"/>
        <v>1051200</v>
      </c>
      <c r="R134" s="1">
        <f t="shared" si="53"/>
        <v>1471680</v>
      </c>
      <c r="S134" s="1">
        <f t="shared" si="54"/>
        <v>2102400</v>
      </c>
    </row>
    <row r="135" spans="1:19" x14ac:dyDescent="0.15">
      <c r="A135" s="1">
        <f t="shared" si="55"/>
        <v>40</v>
      </c>
      <c r="B135" s="1">
        <f>SUM($A$2:A135)</f>
        <v>2960</v>
      </c>
      <c r="C135" s="1">
        <f>B135*'基础时间表（无杠杆）'!B135*3</f>
        <v>1827562.5478358418</v>
      </c>
      <c r="D135" s="1">
        <f t="shared" si="42"/>
        <v>617.4197796742709</v>
      </c>
      <c r="E135" s="1">
        <f>SUM($D$2:D135)</f>
        <v>21664.653820107145</v>
      </c>
      <c r="F135" s="1">
        <f t="shared" si="43"/>
        <v>0.17150549435396414</v>
      </c>
      <c r="G135" s="1">
        <f>SUM($F$2:F135)</f>
        <v>6.0179593944742082</v>
      </c>
      <c r="H135" s="1">
        <f t="shared" si="36"/>
        <v>2131200</v>
      </c>
      <c r="I135" s="1">
        <f t="shared" si="44"/>
        <v>1.1661433982238905</v>
      </c>
      <c r="J135" s="1">
        <f t="shared" si="45"/>
        <v>0.2</v>
      </c>
      <c r="K135" s="1">
        <f t="shared" si="46"/>
        <v>177600</v>
      </c>
      <c r="L135" s="1">
        <f t="shared" si="47"/>
        <v>888000</v>
      </c>
      <c r="M135" s="1">
        <f t="shared" si="48"/>
        <v>213120</v>
      </c>
      <c r="N135" s="1">
        <f t="shared" si="49"/>
        <v>532800</v>
      </c>
      <c r="O135" s="1">
        <f t="shared" si="50"/>
        <v>213120</v>
      </c>
      <c r="P135" s="1">
        <f t="shared" si="51"/>
        <v>639360</v>
      </c>
      <c r="Q135" s="1">
        <f t="shared" si="52"/>
        <v>1065600</v>
      </c>
      <c r="R135" s="1">
        <f t="shared" si="53"/>
        <v>1491840</v>
      </c>
      <c r="S135" s="1">
        <f t="shared" si="54"/>
        <v>2131200</v>
      </c>
    </row>
    <row r="136" spans="1:19" x14ac:dyDescent="0.15">
      <c r="A136" s="1">
        <f t="shared" si="55"/>
        <v>40</v>
      </c>
      <c r="B136" s="1">
        <f>SUM($A$2:A136)</f>
        <v>3000</v>
      </c>
      <c r="C136" s="1">
        <f>B136*'基础时间表（无杠杆）'!B136*3</f>
        <v>1894861.3038203367</v>
      </c>
      <c r="D136" s="1">
        <f t="shared" si="42"/>
        <v>631.62043460677887</v>
      </c>
      <c r="E136" s="1">
        <f>SUM($D$2:D136)</f>
        <v>22296.274254713924</v>
      </c>
      <c r="F136" s="1">
        <f t="shared" si="43"/>
        <v>0.17545012072410524</v>
      </c>
      <c r="G136" s="1">
        <f>SUM($F$2:F136)</f>
        <v>6.1934095151983133</v>
      </c>
      <c r="H136" s="1">
        <f t="shared" si="36"/>
        <v>2160000</v>
      </c>
      <c r="I136" s="1">
        <f t="shared" si="44"/>
        <v>1.1399251204534613</v>
      </c>
      <c r="J136" s="1">
        <f t="shared" si="45"/>
        <v>0.2</v>
      </c>
      <c r="K136" s="1">
        <f t="shared" si="46"/>
        <v>180000</v>
      </c>
      <c r="L136" s="1">
        <f t="shared" si="47"/>
        <v>900000</v>
      </c>
      <c r="M136" s="1">
        <f t="shared" si="48"/>
        <v>216000</v>
      </c>
      <c r="N136" s="1">
        <f t="shared" si="49"/>
        <v>540000</v>
      </c>
      <c r="O136" s="1">
        <f t="shared" si="50"/>
        <v>216000</v>
      </c>
      <c r="P136" s="1">
        <f t="shared" si="51"/>
        <v>648000</v>
      </c>
      <c r="Q136" s="1">
        <f t="shared" si="52"/>
        <v>1080000</v>
      </c>
      <c r="R136" s="1">
        <f t="shared" si="53"/>
        <v>1512000</v>
      </c>
      <c r="S136" s="1">
        <f t="shared" si="54"/>
        <v>2160000</v>
      </c>
    </row>
    <row r="137" spans="1:19" x14ac:dyDescent="0.15">
      <c r="A137" s="1">
        <f t="shared" si="55"/>
        <v>40</v>
      </c>
      <c r="B137" s="1">
        <f>SUM($A$2:A137)</f>
        <v>3040</v>
      </c>
      <c r="C137" s="1">
        <f>B137*'基础时间表（无杠杆）'!B137*3</f>
        <v>1964289.0219923139</v>
      </c>
      <c r="D137" s="1">
        <f t="shared" si="42"/>
        <v>646.14770460273485</v>
      </c>
      <c r="E137" s="1">
        <f>SUM($D$2:D137)</f>
        <v>22942.42195931666</v>
      </c>
      <c r="F137" s="1">
        <f t="shared" si="43"/>
        <v>0.17948547350075969</v>
      </c>
      <c r="G137" s="1">
        <f>SUM($F$2:F137)</f>
        <v>6.3728949886990733</v>
      </c>
      <c r="H137" s="1">
        <f t="shared" si="36"/>
        <v>2188800</v>
      </c>
      <c r="I137" s="1">
        <f t="shared" si="44"/>
        <v>1.1142963054286033</v>
      </c>
      <c r="J137" s="1">
        <f t="shared" si="45"/>
        <v>0.2</v>
      </c>
      <c r="K137" s="1">
        <f t="shared" si="46"/>
        <v>182400</v>
      </c>
      <c r="L137" s="1">
        <f t="shared" si="47"/>
        <v>912000</v>
      </c>
      <c r="M137" s="1">
        <f t="shared" si="48"/>
        <v>218880</v>
      </c>
      <c r="N137" s="1">
        <f t="shared" si="49"/>
        <v>547200</v>
      </c>
      <c r="O137" s="1">
        <f t="shared" si="50"/>
        <v>218880</v>
      </c>
      <c r="P137" s="1">
        <f t="shared" si="51"/>
        <v>656640</v>
      </c>
      <c r="Q137" s="1">
        <f t="shared" si="52"/>
        <v>1094400</v>
      </c>
      <c r="R137" s="1">
        <f t="shared" si="53"/>
        <v>1532160</v>
      </c>
      <c r="S137" s="1">
        <f t="shared" si="54"/>
        <v>2188800</v>
      </c>
    </row>
    <row r="138" spans="1:19" x14ac:dyDescent="0.15">
      <c r="A138" s="1">
        <f t="shared" si="55"/>
        <v>40</v>
      </c>
      <c r="B138" s="1">
        <f>SUM($A$2:A138)</f>
        <v>3080</v>
      </c>
      <c r="C138" s="1">
        <f>B138*'基础时间表（无杠杆）'!B138*3</f>
        <v>2035908.033570481</v>
      </c>
      <c r="D138" s="1">
        <f t="shared" si="42"/>
        <v>661.00910180859773</v>
      </c>
      <c r="E138" s="1">
        <f>SUM($D$2:D138)</f>
        <v>23603.431061125259</v>
      </c>
      <c r="F138" s="1">
        <f t="shared" si="43"/>
        <v>0.18361363939127714</v>
      </c>
      <c r="G138" s="1">
        <f>SUM($F$2:F138)</f>
        <v>6.5565086280903504</v>
      </c>
      <c r="H138" s="1">
        <f t="shared" si="36"/>
        <v>2217600</v>
      </c>
      <c r="I138" s="1">
        <f t="shared" si="44"/>
        <v>1.0892437003212154</v>
      </c>
      <c r="J138" s="1">
        <f t="shared" si="45"/>
        <v>0.2</v>
      </c>
      <c r="K138" s="1">
        <f t="shared" si="46"/>
        <v>184800</v>
      </c>
      <c r="L138" s="1">
        <f t="shared" si="47"/>
        <v>924000</v>
      </c>
      <c r="M138" s="1">
        <f t="shared" si="48"/>
        <v>221760</v>
      </c>
      <c r="N138" s="1">
        <f t="shared" si="49"/>
        <v>554400</v>
      </c>
      <c r="O138" s="1">
        <f t="shared" si="50"/>
        <v>221760</v>
      </c>
      <c r="P138" s="1">
        <f t="shared" si="51"/>
        <v>665280</v>
      </c>
      <c r="Q138" s="1">
        <f t="shared" si="52"/>
        <v>1108800</v>
      </c>
      <c r="R138" s="1">
        <f t="shared" si="53"/>
        <v>1552320</v>
      </c>
      <c r="S138" s="1">
        <f t="shared" si="54"/>
        <v>2217600</v>
      </c>
    </row>
    <row r="139" spans="1:19" x14ac:dyDescent="0.15">
      <c r="A139" s="1">
        <f t="shared" si="55"/>
        <v>40</v>
      </c>
      <c r="B139" s="1">
        <f>SUM($A$2:A139)</f>
        <v>3120</v>
      </c>
      <c r="C139" s="1">
        <f>B139*'基础时间表（无杠杆）'!B139*3</f>
        <v>2109782.4107886096</v>
      </c>
      <c r="D139" s="1">
        <f t="shared" si="42"/>
        <v>676.21231115019543</v>
      </c>
      <c r="E139" s="1">
        <f>SUM($D$2:D139)</f>
        <v>24279.643372275455</v>
      </c>
      <c r="F139" s="1">
        <f t="shared" si="43"/>
        <v>0.18783675309727652</v>
      </c>
      <c r="G139" s="1">
        <f>SUM($F$2:F139)</f>
        <v>6.7443453811876273</v>
      </c>
      <c r="H139" s="1">
        <f t="shared" si="36"/>
        <v>2246400</v>
      </c>
      <c r="I139" s="1">
        <f t="shared" si="44"/>
        <v>1.0647543502651178</v>
      </c>
      <c r="J139" s="1">
        <f t="shared" si="45"/>
        <v>0.2</v>
      </c>
      <c r="K139" s="1">
        <f t="shared" si="46"/>
        <v>187200</v>
      </c>
      <c r="L139" s="1">
        <f t="shared" si="47"/>
        <v>936000</v>
      </c>
      <c r="M139" s="1">
        <f t="shared" si="48"/>
        <v>224640</v>
      </c>
      <c r="N139" s="1">
        <f t="shared" si="49"/>
        <v>561600</v>
      </c>
      <c r="O139" s="1">
        <f t="shared" si="50"/>
        <v>224640</v>
      </c>
      <c r="P139" s="1">
        <f t="shared" si="51"/>
        <v>673920</v>
      </c>
      <c r="Q139" s="1">
        <f t="shared" si="52"/>
        <v>1123200</v>
      </c>
      <c r="R139" s="1">
        <f t="shared" si="53"/>
        <v>1572480</v>
      </c>
      <c r="S139" s="1">
        <f t="shared" si="54"/>
        <v>2246400</v>
      </c>
    </row>
    <row r="140" spans="1:19" x14ac:dyDescent="0.15">
      <c r="A140" s="1">
        <f t="shared" si="55"/>
        <v>40</v>
      </c>
      <c r="B140" s="1">
        <f>SUM($A$2:A140)</f>
        <v>3160</v>
      </c>
      <c r="C140" s="1">
        <f>B140*'基础时间表（无杠杆）'!B140*3</f>
        <v>2185978.0140090133</v>
      </c>
      <c r="D140" s="1">
        <f t="shared" si="42"/>
        <v>691.76519430664973</v>
      </c>
      <c r="E140" s="1">
        <f>SUM($D$2:D140)</f>
        <v>24971.408566582104</v>
      </c>
      <c r="F140" s="1">
        <f t="shared" si="43"/>
        <v>0.1921569984185138</v>
      </c>
      <c r="G140" s="1">
        <f>SUM($F$2:F140)</f>
        <v>6.9365023796061411</v>
      </c>
      <c r="H140" s="1">
        <f t="shared" si="36"/>
        <v>2275200</v>
      </c>
      <c r="I140" s="1">
        <f t="shared" si="44"/>
        <v>1.0408155916570068</v>
      </c>
      <c r="J140" s="1">
        <f t="shared" si="45"/>
        <v>0.2</v>
      </c>
      <c r="K140" s="1">
        <f t="shared" si="46"/>
        <v>189600</v>
      </c>
      <c r="L140" s="1">
        <f t="shared" si="47"/>
        <v>948000</v>
      </c>
      <c r="M140" s="1">
        <f t="shared" si="48"/>
        <v>227520</v>
      </c>
      <c r="N140" s="1">
        <f t="shared" si="49"/>
        <v>568800</v>
      </c>
      <c r="O140" s="1">
        <f t="shared" si="50"/>
        <v>227520</v>
      </c>
      <c r="P140" s="1">
        <f t="shared" si="51"/>
        <v>682560</v>
      </c>
      <c r="Q140" s="1">
        <f t="shared" si="52"/>
        <v>1137600</v>
      </c>
      <c r="R140" s="1">
        <f t="shared" si="53"/>
        <v>1592640</v>
      </c>
      <c r="S140" s="1">
        <f t="shared" si="54"/>
        <v>2275200</v>
      </c>
    </row>
    <row r="141" spans="1:19" x14ac:dyDescent="0.15">
      <c r="A141" s="1">
        <f t="shared" si="55"/>
        <v>40</v>
      </c>
      <c r="B141" s="1">
        <f>SUM($A$2:A141)</f>
        <v>3200</v>
      </c>
      <c r="C141" s="1">
        <f>B141*'基础时间表（无杠杆）'!B141*3</f>
        <v>2264562.5400822489</v>
      </c>
      <c r="D141" s="1">
        <f t="shared" si="42"/>
        <v>707.6757937757028</v>
      </c>
      <c r="E141" s="1">
        <f>SUM($D$2:D141)</f>
        <v>25679.084360357807</v>
      </c>
      <c r="F141" s="1">
        <f t="shared" si="43"/>
        <v>0.19657660938213967</v>
      </c>
      <c r="G141" s="1">
        <f>SUM($F$2:F141)</f>
        <v>7.1330789889882809</v>
      </c>
      <c r="H141" s="1">
        <f t="shared" si="36"/>
        <v>2304000</v>
      </c>
      <c r="I141" s="1">
        <f t="shared" si="44"/>
        <v>1.0174150456080222</v>
      </c>
      <c r="J141" s="1">
        <f t="shared" si="45"/>
        <v>0.2</v>
      </c>
      <c r="K141" s="1">
        <f t="shared" si="46"/>
        <v>192000</v>
      </c>
      <c r="L141" s="1">
        <f t="shared" si="47"/>
        <v>960000</v>
      </c>
      <c r="M141" s="1">
        <f t="shared" si="48"/>
        <v>230400</v>
      </c>
      <c r="N141" s="1">
        <f t="shared" si="49"/>
        <v>576000</v>
      </c>
      <c r="O141" s="1">
        <f t="shared" si="50"/>
        <v>230400</v>
      </c>
      <c r="P141" s="1">
        <f t="shared" si="51"/>
        <v>691200</v>
      </c>
      <c r="Q141" s="1">
        <f t="shared" si="52"/>
        <v>1152000</v>
      </c>
      <c r="R141" s="1">
        <f t="shared" si="53"/>
        <v>1612800</v>
      </c>
      <c r="S141" s="1">
        <f t="shared" si="54"/>
        <v>2304000</v>
      </c>
    </row>
    <row r="142" spans="1:19" x14ac:dyDescent="0.15">
      <c r="A142" s="1">
        <f>基础产出表!D6</f>
        <v>160</v>
      </c>
      <c r="B142" s="1">
        <f>SUM($A$2:A142)</f>
        <v>3360</v>
      </c>
      <c r="C142" s="1">
        <f>B142*'基础时间表（无杠杆）'!B142*3*3</f>
        <v>7204705.7212716741</v>
      </c>
      <c r="D142" s="1">
        <f t="shared" si="42"/>
        <v>2144.257655140379</v>
      </c>
      <c r="E142" s="1">
        <f>SUM($D$2:D142)</f>
        <v>27823.342015498187</v>
      </c>
      <c r="F142" s="1">
        <f t="shared" si="43"/>
        <v>0.59562712642788307</v>
      </c>
      <c r="G142" s="1">
        <f>SUM($F$2:F142)</f>
        <v>7.7287061154161636</v>
      </c>
      <c r="H142" s="1">
        <f>B142*240*3*3</f>
        <v>7257600</v>
      </c>
      <c r="I142" s="1">
        <f t="shared" si="44"/>
        <v>1.0073416293148736</v>
      </c>
      <c r="J142" s="1">
        <f t="shared" si="45"/>
        <v>0.6</v>
      </c>
      <c r="K142" s="1">
        <f t="shared" si="46"/>
        <v>201600</v>
      </c>
      <c r="L142" s="1">
        <f t="shared" si="47"/>
        <v>1008000</v>
      </c>
      <c r="M142" s="1">
        <f t="shared" si="48"/>
        <v>725760</v>
      </c>
      <c r="N142" s="1">
        <f t="shared" si="49"/>
        <v>1814400</v>
      </c>
      <c r="O142" s="1">
        <f t="shared" si="50"/>
        <v>725760</v>
      </c>
      <c r="P142" s="1">
        <f t="shared" si="51"/>
        <v>2177280</v>
      </c>
      <c r="Q142" s="1">
        <f t="shared" si="52"/>
        <v>3628800</v>
      </c>
      <c r="R142" s="1">
        <f t="shared" si="53"/>
        <v>5080320</v>
      </c>
      <c r="S142" s="1">
        <f t="shared" si="54"/>
        <v>7257600</v>
      </c>
    </row>
    <row r="143" spans="1:19" x14ac:dyDescent="0.15">
      <c r="A143" s="1">
        <f>$A$142</f>
        <v>160</v>
      </c>
      <c r="B143" s="1">
        <f>SUM($A$2:A143)</f>
        <v>3520</v>
      </c>
      <c r="C143" s="1">
        <f>B143*'基础时间表（无杠杆）'!B143*3*3</f>
        <v>7623264.8155550752</v>
      </c>
      <c r="D143" s="1">
        <f t="shared" si="42"/>
        <v>2165.7002316917828</v>
      </c>
      <c r="E143" s="1">
        <f>SUM($D$2:D143)</f>
        <v>29989.042247189969</v>
      </c>
      <c r="F143" s="1">
        <f t="shared" si="43"/>
        <v>0.60158339769216185</v>
      </c>
      <c r="G143" s="1">
        <f>SUM($F$2:F143)</f>
        <v>8.3302895131083261</v>
      </c>
      <c r="H143" s="1">
        <f t="shared" ref="H143:H174" si="56">B143*240*3*3</f>
        <v>7603200</v>
      </c>
      <c r="I143" s="1">
        <f t="shared" si="44"/>
        <v>0.99736794981670673</v>
      </c>
      <c r="J143" s="1">
        <f t="shared" si="45"/>
        <v>0.6</v>
      </c>
      <c r="K143" s="1">
        <f t="shared" si="46"/>
        <v>211200</v>
      </c>
      <c r="L143" s="1">
        <f t="shared" si="47"/>
        <v>1056000</v>
      </c>
      <c r="M143" s="1">
        <f t="shared" si="48"/>
        <v>760320</v>
      </c>
      <c r="N143" s="1">
        <f t="shared" si="49"/>
        <v>1900800</v>
      </c>
      <c r="O143" s="1">
        <f t="shared" si="50"/>
        <v>760320</v>
      </c>
      <c r="P143" s="1">
        <f t="shared" si="51"/>
        <v>2280960</v>
      </c>
      <c r="Q143" s="1">
        <f t="shared" si="52"/>
        <v>3801600</v>
      </c>
      <c r="R143" s="1">
        <f t="shared" si="53"/>
        <v>5322240</v>
      </c>
      <c r="S143" s="1">
        <f t="shared" si="54"/>
        <v>7603200</v>
      </c>
    </row>
    <row r="144" spans="1:19" x14ac:dyDescent="0.15">
      <c r="A144" s="1">
        <f t="shared" ref="A144:A153" si="57">$A$142</f>
        <v>160</v>
      </c>
      <c r="B144" s="1">
        <f>SUM($A$2:A144)</f>
        <v>3680</v>
      </c>
      <c r="C144" s="1">
        <f>B144*'基础时间表（无杠杆）'!B144*3*3</f>
        <v>8049474.6211520182</v>
      </c>
      <c r="D144" s="1">
        <f t="shared" si="42"/>
        <v>2187.3572340087007</v>
      </c>
      <c r="E144" s="1">
        <f>SUM($D$2:D144)</f>
        <v>32176.39948119867</v>
      </c>
      <c r="F144" s="1">
        <f t="shared" si="43"/>
        <v>0.60759923166908358</v>
      </c>
      <c r="G144" s="1">
        <f>SUM($F$2:F144)</f>
        <v>8.9378887447774105</v>
      </c>
      <c r="H144" s="1">
        <f t="shared" si="56"/>
        <v>7948800</v>
      </c>
      <c r="I144" s="1">
        <f t="shared" si="44"/>
        <v>0.98749301962050162</v>
      </c>
      <c r="J144" s="1">
        <f t="shared" si="45"/>
        <v>0.6</v>
      </c>
      <c r="K144" s="1">
        <f t="shared" si="46"/>
        <v>220800</v>
      </c>
      <c r="L144" s="1">
        <f t="shared" si="47"/>
        <v>1104000</v>
      </c>
      <c r="M144" s="1">
        <f t="shared" si="48"/>
        <v>794880</v>
      </c>
      <c r="N144" s="1">
        <f t="shared" si="49"/>
        <v>1987200</v>
      </c>
      <c r="O144" s="1">
        <f t="shared" si="50"/>
        <v>794880</v>
      </c>
      <c r="P144" s="1">
        <f t="shared" si="51"/>
        <v>2384640</v>
      </c>
      <c r="Q144" s="1">
        <f t="shared" si="52"/>
        <v>3974400</v>
      </c>
      <c r="R144" s="1">
        <f t="shared" si="53"/>
        <v>5564160</v>
      </c>
      <c r="S144" s="1">
        <f t="shared" si="54"/>
        <v>7948800</v>
      </c>
    </row>
    <row r="145" spans="1:19" x14ac:dyDescent="0.15">
      <c r="A145" s="1">
        <f t="shared" si="57"/>
        <v>160</v>
      </c>
      <c r="B145" s="1">
        <f>SUM($A$2:A145)</f>
        <v>3840</v>
      </c>
      <c r="C145" s="1">
        <f>B145*'基础时间表（无杠杆）'!B145*3*3</f>
        <v>8483446.2963793464</v>
      </c>
      <c r="D145" s="1">
        <f t="shared" si="42"/>
        <v>2209.2308063487881</v>
      </c>
      <c r="E145" s="1">
        <f>SUM($D$2:D145)</f>
        <v>34385.630287547458</v>
      </c>
      <c r="F145" s="1">
        <f t="shared" si="43"/>
        <v>0.61367522398577445</v>
      </c>
      <c r="G145" s="1">
        <f>SUM($F$2:F145)</f>
        <v>9.551563968763185</v>
      </c>
      <c r="H145" s="1">
        <f t="shared" si="56"/>
        <v>8294400</v>
      </c>
      <c r="I145" s="1">
        <f t="shared" si="44"/>
        <v>0.97771586101039742</v>
      </c>
      <c r="J145" s="1">
        <f t="shared" si="45"/>
        <v>0.6</v>
      </c>
      <c r="K145" s="1">
        <f t="shared" si="46"/>
        <v>230400</v>
      </c>
      <c r="L145" s="1">
        <f t="shared" si="47"/>
        <v>1152000</v>
      </c>
      <c r="M145" s="1">
        <f t="shared" si="48"/>
        <v>829440</v>
      </c>
      <c r="N145" s="1">
        <f t="shared" si="49"/>
        <v>2073600</v>
      </c>
      <c r="O145" s="1">
        <f t="shared" si="50"/>
        <v>829440</v>
      </c>
      <c r="P145" s="1">
        <f t="shared" si="51"/>
        <v>2488320</v>
      </c>
      <c r="Q145" s="1">
        <f t="shared" si="52"/>
        <v>4147200</v>
      </c>
      <c r="R145" s="1">
        <f t="shared" si="53"/>
        <v>5806080</v>
      </c>
      <c r="S145" s="1">
        <f t="shared" si="54"/>
        <v>8294400</v>
      </c>
    </row>
    <row r="146" spans="1:19" x14ac:dyDescent="0.15">
      <c r="A146" s="1">
        <f t="shared" si="57"/>
        <v>160</v>
      </c>
      <c r="B146" s="1">
        <f>SUM($A$2:A146)</f>
        <v>4000</v>
      </c>
      <c r="C146" s="1">
        <f>B146*'基础时间表（无杠杆）'!B146*3*3</f>
        <v>8925292.4576491006</v>
      </c>
      <c r="D146" s="1">
        <f t="shared" si="42"/>
        <v>2231.3231144122751</v>
      </c>
      <c r="E146" s="1">
        <f>SUM($D$2:D146)</f>
        <v>36616.953401959734</v>
      </c>
      <c r="F146" s="1">
        <f t="shared" si="43"/>
        <v>0.619811976225632</v>
      </c>
      <c r="G146" s="1">
        <f>SUM($F$2:F146)</f>
        <v>10.171375944988817</v>
      </c>
      <c r="H146" s="1">
        <f t="shared" si="56"/>
        <v>8640000</v>
      </c>
      <c r="I146" s="1">
        <f t="shared" si="44"/>
        <v>0.96803550595088894</v>
      </c>
      <c r="J146" s="1">
        <f t="shared" si="45"/>
        <v>0.6</v>
      </c>
      <c r="K146" s="1">
        <f t="shared" si="46"/>
        <v>240000</v>
      </c>
      <c r="L146" s="1">
        <f t="shared" si="47"/>
        <v>1200000</v>
      </c>
      <c r="M146" s="1">
        <f t="shared" si="48"/>
        <v>864000</v>
      </c>
      <c r="N146" s="1">
        <f t="shared" si="49"/>
        <v>2160000</v>
      </c>
      <c r="O146" s="1">
        <f t="shared" si="50"/>
        <v>864000</v>
      </c>
      <c r="P146" s="1">
        <f t="shared" si="51"/>
        <v>2592000</v>
      </c>
      <c r="Q146" s="1">
        <f t="shared" si="52"/>
        <v>4320000</v>
      </c>
      <c r="R146" s="1">
        <f t="shared" si="53"/>
        <v>6048000</v>
      </c>
      <c r="S146" s="1">
        <f t="shared" si="54"/>
        <v>8640000</v>
      </c>
    </row>
    <row r="147" spans="1:19" x14ac:dyDescent="0.15">
      <c r="A147" s="1">
        <f t="shared" si="57"/>
        <v>160</v>
      </c>
      <c r="B147" s="1">
        <f>SUM($A$2:A147)</f>
        <v>4160</v>
      </c>
      <c r="C147" s="1">
        <f>B147*'基础时间表（无杠杆）'!B147*3*3</f>
        <v>9375127.1975146178</v>
      </c>
      <c r="D147" s="1">
        <f t="shared" si="42"/>
        <v>2253.6363455563987</v>
      </c>
      <c r="E147" s="1">
        <f>SUM($D$2:D147)</f>
        <v>38870.589747516133</v>
      </c>
      <c r="F147" s="1">
        <f t="shared" si="43"/>
        <v>0.62601009598788859</v>
      </c>
      <c r="G147" s="1">
        <f>SUM($F$2:F147)</f>
        <v>10.797386040976706</v>
      </c>
      <c r="H147" s="1">
        <f t="shared" si="56"/>
        <v>8985600</v>
      </c>
      <c r="I147" s="1">
        <f t="shared" si="44"/>
        <v>0.95845099599097883</v>
      </c>
      <c r="J147" s="1">
        <f t="shared" si="45"/>
        <v>0.6</v>
      </c>
      <c r="K147" s="1">
        <f t="shared" si="46"/>
        <v>249600</v>
      </c>
      <c r="L147" s="1">
        <f t="shared" si="47"/>
        <v>1248000</v>
      </c>
      <c r="M147" s="1">
        <f t="shared" si="48"/>
        <v>898560</v>
      </c>
      <c r="N147" s="1">
        <f t="shared" si="49"/>
        <v>2246400</v>
      </c>
      <c r="O147" s="1">
        <f t="shared" si="50"/>
        <v>898560</v>
      </c>
      <c r="P147" s="1">
        <f t="shared" si="51"/>
        <v>2695680</v>
      </c>
      <c r="Q147" s="1">
        <f t="shared" si="52"/>
        <v>4492800</v>
      </c>
      <c r="R147" s="1">
        <f t="shared" si="53"/>
        <v>6289920</v>
      </c>
      <c r="S147" s="1">
        <f t="shared" si="54"/>
        <v>8985600</v>
      </c>
    </row>
    <row r="148" spans="1:19" x14ac:dyDescent="0.15">
      <c r="A148" s="1">
        <f t="shared" si="57"/>
        <v>160</v>
      </c>
      <c r="B148" s="1">
        <f>SUM($A$2:A148)</f>
        <v>4320</v>
      </c>
      <c r="C148" s="1">
        <f>B148*'基础时间表（无杠杆）'!B148*3*3</f>
        <v>9833066.1029316783</v>
      </c>
      <c r="D148" s="1">
        <f t="shared" si="42"/>
        <v>2276.1727090119625</v>
      </c>
      <c r="E148" s="1">
        <f>SUM($D$2:D148)</f>
        <v>41146.762456528093</v>
      </c>
      <c r="F148" s="1">
        <f t="shared" si="43"/>
        <v>0.63227019694776732</v>
      </c>
      <c r="G148" s="1">
        <f>SUM($F$2:F148)</f>
        <v>11.429656237924473</v>
      </c>
      <c r="H148" s="1">
        <f t="shared" si="56"/>
        <v>9331200</v>
      </c>
      <c r="I148" s="1">
        <f t="shared" si="44"/>
        <v>0.94896138216928594</v>
      </c>
      <c r="J148" s="1">
        <f t="shared" si="45"/>
        <v>0.6</v>
      </c>
      <c r="K148" s="1">
        <f t="shared" si="46"/>
        <v>259200</v>
      </c>
      <c r="L148" s="1">
        <f t="shared" si="47"/>
        <v>1296000</v>
      </c>
      <c r="M148" s="1">
        <f t="shared" si="48"/>
        <v>933120</v>
      </c>
      <c r="N148" s="1">
        <f t="shared" si="49"/>
        <v>2332800</v>
      </c>
      <c r="O148" s="1">
        <f t="shared" si="50"/>
        <v>933120</v>
      </c>
      <c r="P148" s="1">
        <f t="shared" si="51"/>
        <v>2799360</v>
      </c>
      <c r="Q148" s="1">
        <f t="shared" si="52"/>
        <v>4665600</v>
      </c>
      <c r="R148" s="1">
        <f t="shared" si="53"/>
        <v>6531840</v>
      </c>
      <c r="S148" s="1">
        <f t="shared" si="54"/>
        <v>9331200</v>
      </c>
    </row>
    <row r="149" spans="1:19" x14ac:dyDescent="0.15">
      <c r="A149" s="1">
        <f t="shared" si="57"/>
        <v>160</v>
      </c>
      <c r="B149" s="1">
        <f>SUM($A$2:A149)</f>
        <v>4480</v>
      </c>
      <c r="C149" s="1">
        <f>B149*'基础时间表（无杠杆）'!B149*3*3</f>
        <v>10299226.273737326</v>
      </c>
      <c r="D149" s="1">
        <f t="shared" si="42"/>
        <v>2298.9344361020817</v>
      </c>
      <c r="E149" s="1">
        <f>SUM($D$2:D149)</f>
        <v>43445.696892630178</v>
      </c>
      <c r="F149" s="1">
        <f t="shared" si="43"/>
        <v>0.63859289891724491</v>
      </c>
      <c r="G149" s="1">
        <f>SUM($F$2:F149)</f>
        <v>12.068249136841718</v>
      </c>
      <c r="H149" s="1">
        <f t="shared" si="56"/>
        <v>9676800</v>
      </c>
      <c r="I149" s="1">
        <f t="shared" si="44"/>
        <v>0.93956572492008528</v>
      </c>
      <c r="J149" s="1">
        <f t="shared" si="45"/>
        <v>0.6</v>
      </c>
      <c r="K149" s="1">
        <f t="shared" si="46"/>
        <v>268800</v>
      </c>
      <c r="L149" s="1">
        <f t="shared" si="47"/>
        <v>1344000</v>
      </c>
      <c r="M149" s="1">
        <f t="shared" si="48"/>
        <v>967680</v>
      </c>
      <c r="N149" s="1">
        <f t="shared" si="49"/>
        <v>2419200</v>
      </c>
      <c r="O149" s="1">
        <f t="shared" si="50"/>
        <v>967680</v>
      </c>
      <c r="P149" s="1">
        <f t="shared" si="51"/>
        <v>2903040</v>
      </c>
      <c r="Q149" s="1">
        <f t="shared" si="52"/>
        <v>4838400</v>
      </c>
      <c r="R149" s="1">
        <f t="shared" si="53"/>
        <v>6773760</v>
      </c>
      <c r="S149" s="1">
        <f t="shared" si="54"/>
        <v>9676800</v>
      </c>
    </row>
    <row r="150" spans="1:19" x14ac:dyDescent="0.15">
      <c r="A150" s="1">
        <f t="shared" si="57"/>
        <v>160</v>
      </c>
      <c r="B150" s="1">
        <f>SUM($A$2:A150)</f>
        <v>4640</v>
      </c>
      <c r="C150" s="1">
        <f>B150*'基础时间表（无杠杆）'!B150*3*3</f>
        <v>10773726.341348797</v>
      </c>
      <c r="D150" s="1">
        <f t="shared" si="42"/>
        <v>2321.923780463103</v>
      </c>
      <c r="E150" s="1">
        <f>SUM($D$2:D150)</f>
        <v>45767.620673093283</v>
      </c>
      <c r="F150" s="1">
        <f t="shared" si="43"/>
        <v>0.64497882790641747</v>
      </c>
      <c r="G150" s="1">
        <f>SUM($F$2:F150)</f>
        <v>12.713227964748135</v>
      </c>
      <c r="H150" s="1">
        <f t="shared" si="56"/>
        <v>10022400</v>
      </c>
      <c r="I150" s="1">
        <f t="shared" si="44"/>
        <v>0.9302630939802824</v>
      </c>
      <c r="J150" s="1">
        <f t="shared" si="45"/>
        <v>0.6</v>
      </c>
      <c r="K150" s="1">
        <f t="shared" si="46"/>
        <v>278400</v>
      </c>
      <c r="L150" s="1">
        <f t="shared" si="47"/>
        <v>1392000</v>
      </c>
      <c r="M150" s="1">
        <f t="shared" si="48"/>
        <v>1002240</v>
      </c>
      <c r="N150" s="1">
        <f t="shared" si="49"/>
        <v>2505600</v>
      </c>
      <c r="O150" s="1">
        <f t="shared" si="50"/>
        <v>1002240</v>
      </c>
      <c r="P150" s="1">
        <f t="shared" si="51"/>
        <v>3006720</v>
      </c>
      <c r="Q150" s="1">
        <f t="shared" si="52"/>
        <v>5011200</v>
      </c>
      <c r="R150" s="1">
        <f t="shared" si="53"/>
        <v>7015680</v>
      </c>
      <c r="S150" s="1">
        <f t="shared" si="54"/>
        <v>10022400</v>
      </c>
    </row>
    <row r="151" spans="1:19" x14ac:dyDescent="0.15">
      <c r="A151" s="1">
        <f t="shared" si="57"/>
        <v>160</v>
      </c>
      <c r="B151" s="1">
        <f>SUM($A$2:A151)</f>
        <v>4800</v>
      </c>
      <c r="C151" s="1">
        <f>B151*'基础时间表（无杠杆）'!B151*3*3</f>
        <v>11256686.487685122</v>
      </c>
      <c r="D151" s="1">
        <f t="shared" si="42"/>
        <v>2345.1430182677336</v>
      </c>
      <c r="E151" s="1">
        <f>SUM($D$2:D151)</f>
        <v>48112.763691361019</v>
      </c>
      <c r="F151" s="1">
        <f t="shared" si="43"/>
        <v>0.65142861618548153</v>
      </c>
      <c r="G151" s="1">
        <f>SUM($F$2:F151)</f>
        <v>13.364656580933618</v>
      </c>
      <c r="H151" s="1">
        <f t="shared" si="56"/>
        <v>10368000</v>
      </c>
      <c r="I151" s="1">
        <f t="shared" si="44"/>
        <v>0.92105256829730942</v>
      </c>
      <c r="J151" s="1">
        <f t="shared" si="45"/>
        <v>0.6</v>
      </c>
      <c r="K151" s="1">
        <f t="shared" si="46"/>
        <v>288000</v>
      </c>
      <c r="L151" s="1">
        <f t="shared" si="47"/>
        <v>1440000</v>
      </c>
      <c r="M151" s="1">
        <f t="shared" si="48"/>
        <v>1036800</v>
      </c>
      <c r="N151" s="1">
        <f t="shared" si="49"/>
        <v>2592000</v>
      </c>
      <c r="O151" s="1">
        <f t="shared" si="50"/>
        <v>1036800</v>
      </c>
      <c r="P151" s="1">
        <f t="shared" si="51"/>
        <v>3110400</v>
      </c>
      <c r="Q151" s="1">
        <f t="shared" si="52"/>
        <v>5184000</v>
      </c>
      <c r="R151" s="1">
        <f t="shared" si="53"/>
        <v>7257600</v>
      </c>
      <c r="S151" s="1">
        <f t="shared" si="54"/>
        <v>10368000</v>
      </c>
    </row>
    <row r="152" spans="1:19" x14ac:dyDescent="0.15">
      <c r="A152" s="1">
        <f t="shared" si="57"/>
        <v>160</v>
      </c>
      <c r="B152" s="1">
        <f>SUM($A$2:A152)</f>
        <v>4960</v>
      </c>
      <c r="C152" s="1">
        <f>B152*'基础时间表（无杠杆）'!B152*3*3</f>
        <v>11748228.46431404</v>
      </c>
      <c r="D152" s="1">
        <f t="shared" si="42"/>
        <v>2368.5944484504112</v>
      </c>
      <c r="E152" s="1">
        <f>SUM($D$2:D152)</f>
        <v>50481.358139811433</v>
      </c>
      <c r="F152" s="1">
        <f t="shared" si="43"/>
        <v>0.65794290234733643</v>
      </c>
      <c r="G152" s="1">
        <f>SUM($F$2:F152)</f>
        <v>14.022599483280954</v>
      </c>
      <c r="H152" s="1">
        <f t="shared" si="56"/>
        <v>10713600</v>
      </c>
      <c r="I152" s="1">
        <f t="shared" si="44"/>
        <v>0.91193323593792996</v>
      </c>
      <c r="J152" s="1">
        <f t="shared" si="45"/>
        <v>0.6</v>
      </c>
      <c r="K152" s="1">
        <f t="shared" si="46"/>
        <v>297600</v>
      </c>
      <c r="L152" s="1">
        <f t="shared" si="47"/>
        <v>1488000</v>
      </c>
      <c r="M152" s="1">
        <f t="shared" si="48"/>
        <v>1071360</v>
      </c>
      <c r="N152" s="1">
        <f t="shared" si="49"/>
        <v>2678400</v>
      </c>
      <c r="O152" s="1">
        <f t="shared" si="50"/>
        <v>1071360</v>
      </c>
      <c r="P152" s="1">
        <f t="shared" si="51"/>
        <v>3214080</v>
      </c>
      <c r="Q152" s="1">
        <f t="shared" si="52"/>
        <v>5356800</v>
      </c>
      <c r="R152" s="1">
        <f t="shared" si="53"/>
        <v>7499519.9999999991</v>
      </c>
      <c r="S152" s="1">
        <f t="shared" si="54"/>
        <v>10713600</v>
      </c>
    </row>
    <row r="153" spans="1:19" x14ac:dyDescent="0.15">
      <c r="A153" s="1">
        <f t="shared" si="57"/>
        <v>160</v>
      </c>
      <c r="B153" s="1">
        <f>SUM($A$2:A153)</f>
        <v>5120</v>
      </c>
      <c r="C153" s="1">
        <f>B153*'基础时间表（无杠杆）'!B153*3*3</f>
        <v>12248475.611826766</v>
      </c>
      <c r="D153" s="1">
        <f t="shared" si="42"/>
        <v>2392.2803929349152</v>
      </c>
      <c r="E153" s="1">
        <f>SUM($D$2:D153)</f>
        <v>52873.63853274635</v>
      </c>
      <c r="F153" s="1">
        <f t="shared" si="43"/>
        <v>0.66452233137080974</v>
      </c>
      <c r="G153" s="1">
        <f>SUM($F$2:F153)</f>
        <v>14.687121814651764</v>
      </c>
      <c r="H153" s="1">
        <f t="shared" si="56"/>
        <v>11059200</v>
      </c>
      <c r="I153" s="1">
        <f t="shared" si="44"/>
        <v>0.90290419399795052</v>
      </c>
      <c r="J153" s="1">
        <f t="shared" si="45"/>
        <v>0.6</v>
      </c>
      <c r="K153" s="1">
        <f t="shared" si="46"/>
        <v>307200</v>
      </c>
      <c r="L153" s="1">
        <f t="shared" si="47"/>
        <v>1536000</v>
      </c>
      <c r="M153" s="1">
        <f t="shared" si="48"/>
        <v>1105920</v>
      </c>
      <c r="N153" s="1">
        <f t="shared" si="49"/>
        <v>2764800</v>
      </c>
      <c r="O153" s="1">
        <f t="shared" si="50"/>
        <v>1105920</v>
      </c>
      <c r="P153" s="1">
        <f t="shared" si="51"/>
        <v>3317760</v>
      </c>
      <c r="Q153" s="1">
        <f t="shared" si="52"/>
        <v>5529600</v>
      </c>
      <c r="R153" s="1">
        <f t="shared" si="53"/>
        <v>7741439.9999999991</v>
      </c>
      <c r="S153" s="1">
        <f t="shared" si="54"/>
        <v>11059200</v>
      </c>
    </row>
    <row r="154" spans="1:19" x14ac:dyDescent="0.15">
      <c r="A154" s="1">
        <f t="shared" ref="A154:A163" si="58">$A$142</f>
        <v>160</v>
      </c>
      <c r="B154" s="1">
        <f>SUM($A$2:A154)</f>
        <v>5280</v>
      </c>
      <c r="C154" s="1">
        <f>B154*'基础时间表（无杠杆）'!B154*3*3</f>
        <v>12757552.879443318</v>
      </c>
      <c r="D154" s="1">
        <f t="shared" si="42"/>
        <v>2416.2031968642646</v>
      </c>
      <c r="E154" s="1">
        <f>SUM($D$2:D154)</f>
        <v>55289.841729610613</v>
      </c>
      <c r="F154" s="1">
        <f t="shared" si="43"/>
        <v>0.67116755468451794</v>
      </c>
      <c r="G154" s="1">
        <f>SUM($F$2:F154)</f>
        <v>15.358289369336282</v>
      </c>
      <c r="H154" s="1">
        <f t="shared" si="56"/>
        <v>11404800</v>
      </c>
      <c r="I154" s="1">
        <f t="shared" si="44"/>
        <v>0.89396454851282214</v>
      </c>
      <c r="J154" s="1">
        <f t="shared" si="45"/>
        <v>0.6</v>
      </c>
      <c r="K154" s="1">
        <f t="shared" si="46"/>
        <v>316800</v>
      </c>
      <c r="L154" s="1">
        <f t="shared" si="47"/>
        <v>1584000</v>
      </c>
      <c r="M154" s="1">
        <f t="shared" si="48"/>
        <v>1140480</v>
      </c>
      <c r="N154" s="1">
        <f t="shared" si="49"/>
        <v>2851200</v>
      </c>
      <c r="O154" s="1">
        <f t="shared" si="50"/>
        <v>1140480</v>
      </c>
      <c r="P154" s="1">
        <f t="shared" si="51"/>
        <v>3421440</v>
      </c>
      <c r="Q154" s="1">
        <f t="shared" si="52"/>
        <v>5702400</v>
      </c>
      <c r="R154" s="1">
        <f t="shared" si="53"/>
        <v>7983359.9999999991</v>
      </c>
      <c r="S154" s="1">
        <f t="shared" si="54"/>
        <v>11404800</v>
      </c>
    </row>
    <row r="155" spans="1:19" x14ac:dyDescent="0.15">
      <c r="A155" s="1">
        <f t="shared" si="58"/>
        <v>160</v>
      </c>
      <c r="B155" s="1">
        <f>SUM($A$2:A155)</f>
        <v>5440</v>
      </c>
      <c r="C155" s="1">
        <f>B155*'基础时间表（无杠杆）'!B155*3*3</f>
        <v>13275586.844851013</v>
      </c>
      <c r="D155" s="1">
        <f t="shared" si="42"/>
        <v>2440.3652288329067</v>
      </c>
      <c r="E155" s="1">
        <f>SUM($D$2:D155)</f>
        <v>57730.206958443523</v>
      </c>
      <c r="F155" s="1">
        <f t="shared" si="43"/>
        <v>0.67787923023136298</v>
      </c>
      <c r="G155" s="1">
        <f>SUM($F$2:F155)</f>
        <v>16.036168599567645</v>
      </c>
      <c r="H155" s="1">
        <f t="shared" si="56"/>
        <v>11750400</v>
      </c>
      <c r="I155" s="1">
        <f t="shared" si="44"/>
        <v>0.88511341436913105</v>
      </c>
      <c r="J155" s="1">
        <f t="shared" si="45"/>
        <v>0.6</v>
      </c>
      <c r="K155" s="1">
        <f t="shared" si="46"/>
        <v>326400</v>
      </c>
      <c r="L155" s="1">
        <f t="shared" si="47"/>
        <v>1632000</v>
      </c>
      <c r="M155" s="1">
        <f t="shared" si="48"/>
        <v>1175040</v>
      </c>
      <c r="N155" s="1">
        <f t="shared" si="49"/>
        <v>2937600</v>
      </c>
      <c r="O155" s="1">
        <f t="shared" si="50"/>
        <v>1175040</v>
      </c>
      <c r="P155" s="1">
        <f t="shared" si="51"/>
        <v>3525120</v>
      </c>
      <c r="Q155" s="1">
        <f t="shared" si="52"/>
        <v>5875200</v>
      </c>
      <c r="R155" s="1">
        <f t="shared" si="53"/>
        <v>8225279.9999999991</v>
      </c>
      <c r="S155" s="1">
        <f t="shared" si="54"/>
        <v>11750400</v>
      </c>
    </row>
    <row r="156" spans="1:19" x14ac:dyDescent="0.15">
      <c r="A156" s="1">
        <f t="shared" si="58"/>
        <v>160</v>
      </c>
      <c r="B156" s="1">
        <f>SUM($A$2:A156)</f>
        <v>5600</v>
      </c>
      <c r="C156" s="1">
        <f>B156*'基础时间表（无杠杆）'!B156*3*3</f>
        <v>13802705.734278923</v>
      </c>
      <c r="D156" s="1">
        <f t="shared" si="42"/>
        <v>2464.7688811212361</v>
      </c>
      <c r="E156" s="1">
        <f>SUM($D$2:D156)</f>
        <v>60194.975839564759</v>
      </c>
      <c r="F156" s="1">
        <f t="shared" si="43"/>
        <v>0.68465802253367669</v>
      </c>
      <c r="G156" s="1">
        <f>SUM($F$2:F156)</f>
        <v>16.72082662210132</v>
      </c>
      <c r="H156" s="1">
        <f t="shared" si="56"/>
        <v>12096000</v>
      </c>
      <c r="I156" s="1">
        <f t="shared" si="44"/>
        <v>0.87634991521696137</v>
      </c>
      <c r="J156" s="1">
        <f t="shared" si="45"/>
        <v>0.6</v>
      </c>
      <c r="K156" s="1">
        <f t="shared" si="46"/>
        <v>336000</v>
      </c>
      <c r="L156" s="1">
        <f t="shared" si="47"/>
        <v>1680000</v>
      </c>
      <c r="M156" s="1">
        <f t="shared" si="48"/>
        <v>1209600</v>
      </c>
      <c r="N156" s="1">
        <f t="shared" si="49"/>
        <v>3024000</v>
      </c>
      <c r="O156" s="1">
        <f t="shared" si="50"/>
        <v>1209600</v>
      </c>
      <c r="P156" s="1">
        <f t="shared" si="51"/>
        <v>3628800</v>
      </c>
      <c r="Q156" s="1">
        <f t="shared" si="52"/>
        <v>6048000</v>
      </c>
      <c r="R156" s="1">
        <f t="shared" si="53"/>
        <v>8467200</v>
      </c>
      <c r="S156" s="1">
        <f t="shared" si="54"/>
        <v>12096000</v>
      </c>
    </row>
    <row r="157" spans="1:19" x14ac:dyDescent="0.15">
      <c r="A157" s="1">
        <f t="shared" si="58"/>
        <v>160</v>
      </c>
      <c r="B157" s="1">
        <f>SUM($A$2:A157)</f>
        <v>5760</v>
      </c>
      <c r="C157" s="1">
        <f>B157*'基础时间表（无杠杆）'!B157*3*3</f>
        <v>14339039.442810904</v>
      </c>
      <c r="D157" s="1">
        <f t="shared" si="42"/>
        <v>2489.4165699324485</v>
      </c>
      <c r="E157" s="1">
        <f>SUM($D$2:D157)</f>
        <v>62684.39240949721</v>
      </c>
      <c r="F157" s="1">
        <f t="shared" si="43"/>
        <v>0.69150460275901349</v>
      </c>
      <c r="G157" s="1">
        <f>SUM($F$2:F157)</f>
        <v>17.412331224860335</v>
      </c>
      <c r="H157" s="1">
        <f t="shared" si="56"/>
        <v>12441600</v>
      </c>
      <c r="I157" s="1">
        <f t="shared" si="44"/>
        <v>0.86767318338313004</v>
      </c>
      <c r="J157" s="1">
        <f t="shared" si="45"/>
        <v>0.6</v>
      </c>
      <c r="K157" s="1">
        <f t="shared" si="46"/>
        <v>345600</v>
      </c>
      <c r="L157" s="1">
        <f t="shared" si="47"/>
        <v>1728000</v>
      </c>
      <c r="M157" s="1">
        <f t="shared" si="48"/>
        <v>1244160</v>
      </c>
      <c r="N157" s="1">
        <f t="shared" si="49"/>
        <v>3110400</v>
      </c>
      <c r="O157" s="1">
        <f t="shared" si="50"/>
        <v>1244160</v>
      </c>
      <c r="P157" s="1">
        <f t="shared" si="51"/>
        <v>3732480</v>
      </c>
      <c r="Q157" s="1">
        <f t="shared" si="52"/>
        <v>6220800</v>
      </c>
      <c r="R157" s="1">
        <f t="shared" si="53"/>
        <v>8709120</v>
      </c>
      <c r="S157" s="1">
        <f t="shared" si="54"/>
        <v>12441600</v>
      </c>
    </row>
    <row r="158" spans="1:19" x14ac:dyDescent="0.15">
      <c r="A158" s="1">
        <f t="shared" si="58"/>
        <v>160</v>
      </c>
      <c r="B158" s="1">
        <f>SUM($A$2:A158)</f>
        <v>5920</v>
      </c>
      <c r="C158" s="1">
        <f>B158*'基础时间表（无杠杆）'!B158*3*3</f>
        <v>14884719.554940097</v>
      </c>
      <c r="D158" s="1">
        <f t="shared" si="42"/>
        <v>2514.3107356317732</v>
      </c>
      <c r="E158" s="1">
        <f>SUM($D$2:D158)</f>
        <v>65198.70314512898</v>
      </c>
      <c r="F158" s="1">
        <f t="shared" si="43"/>
        <v>0.69841964878660368</v>
      </c>
      <c r="G158" s="1">
        <f>SUM($F$2:F158)</f>
        <v>18.110750873646939</v>
      </c>
      <c r="H158" s="1">
        <f t="shared" si="56"/>
        <v>12787200</v>
      </c>
      <c r="I158" s="1">
        <f t="shared" si="44"/>
        <v>0.85908235978527725</v>
      </c>
      <c r="J158" s="1">
        <f t="shared" si="45"/>
        <v>0.6</v>
      </c>
      <c r="K158" s="1">
        <f t="shared" si="46"/>
        <v>355200</v>
      </c>
      <c r="L158" s="1">
        <f t="shared" si="47"/>
        <v>1776000</v>
      </c>
      <c r="M158" s="1">
        <f t="shared" si="48"/>
        <v>1278720</v>
      </c>
      <c r="N158" s="1">
        <f t="shared" si="49"/>
        <v>3196800</v>
      </c>
      <c r="O158" s="1">
        <f t="shared" si="50"/>
        <v>1278720</v>
      </c>
      <c r="P158" s="1">
        <f t="shared" si="51"/>
        <v>3836160</v>
      </c>
      <c r="Q158" s="1">
        <f t="shared" si="52"/>
        <v>6393600</v>
      </c>
      <c r="R158" s="1">
        <f t="shared" si="53"/>
        <v>8951040</v>
      </c>
      <c r="S158" s="1">
        <f t="shared" si="54"/>
        <v>12787200</v>
      </c>
    </row>
    <row r="159" spans="1:19" x14ac:dyDescent="0.15">
      <c r="A159" s="1">
        <f t="shared" si="58"/>
        <v>160</v>
      </c>
      <c r="B159" s="1">
        <f>SUM($A$2:A159)</f>
        <v>6080</v>
      </c>
      <c r="C159" s="1">
        <f>B159*'基础时间表（无杠杆）'!B159*3*3</f>
        <v>15439879.365367591</v>
      </c>
      <c r="D159" s="1">
        <f t="shared" si="42"/>
        <v>2539.4538429880909</v>
      </c>
      <c r="E159" s="1">
        <f>SUM($D$2:D159)</f>
        <v>67738.156988117073</v>
      </c>
      <c r="F159" s="1">
        <f t="shared" si="43"/>
        <v>0.70540384527446964</v>
      </c>
      <c r="G159" s="1">
        <f>SUM($F$2:F159)</f>
        <v>18.81615471892141</v>
      </c>
      <c r="H159" s="1">
        <f t="shared" si="56"/>
        <v>13132800</v>
      </c>
      <c r="I159" s="1">
        <f t="shared" si="44"/>
        <v>0.85057659384680917</v>
      </c>
      <c r="J159" s="1">
        <f t="shared" si="45"/>
        <v>0.6</v>
      </c>
      <c r="K159" s="1">
        <f t="shared" si="46"/>
        <v>364800</v>
      </c>
      <c r="L159" s="1">
        <f t="shared" si="47"/>
        <v>1824000</v>
      </c>
      <c r="M159" s="1">
        <f t="shared" si="48"/>
        <v>1313280</v>
      </c>
      <c r="N159" s="1">
        <f t="shared" si="49"/>
        <v>3283200</v>
      </c>
      <c r="O159" s="1">
        <f t="shared" si="50"/>
        <v>1313280</v>
      </c>
      <c r="P159" s="1">
        <f t="shared" si="51"/>
        <v>3939840</v>
      </c>
      <c r="Q159" s="1">
        <f t="shared" si="52"/>
        <v>6566400</v>
      </c>
      <c r="R159" s="1">
        <f t="shared" si="53"/>
        <v>9192960</v>
      </c>
      <c r="S159" s="1">
        <f t="shared" si="54"/>
        <v>13132800</v>
      </c>
    </row>
    <row r="160" spans="1:19" x14ac:dyDescent="0.15">
      <c r="A160" s="1">
        <f t="shared" si="58"/>
        <v>160</v>
      </c>
      <c r="B160" s="1">
        <f>SUM($A$2:A160)</f>
        <v>6240</v>
      </c>
      <c r="C160" s="1">
        <f>B160*'基础时间表（无杠杆）'!B160*3*3</f>
        <v>16004653.900048144</v>
      </c>
      <c r="D160" s="1">
        <f t="shared" si="42"/>
        <v>2564.8483814179717</v>
      </c>
      <c r="E160" s="1">
        <f>SUM($D$2:D160)</f>
        <v>70303.005369535051</v>
      </c>
      <c r="F160" s="1">
        <f t="shared" si="43"/>
        <v>0.71245788372721441</v>
      </c>
      <c r="G160" s="1">
        <f>SUM($F$2:F160)</f>
        <v>19.528612602648625</v>
      </c>
      <c r="H160" s="1">
        <f t="shared" si="56"/>
        <v>13478400</v>
      </c>
      <c r="I160" s="1">
        <f t="shared" si="44"/>
        <v>0.84215504341268232</v>
      </c>
      <c r="J160" s="1">
        <f t="shared" si="45"/>
        <v>0.6</v>
      </c>
      <c r="K160" s="1">
        <f t="shared" si="46"/>
        <v>374400</v>
      </c>
      <c r="L160" s="1">
        <f t="shared" si="47"/>
        <v>1872000</v>
      </c>
      <c r="M160" s="1">
        <f t="shared" si="48"/>
        <v>1347840</v>
      </c>
      <c r="N160" s="1">
        <f t="shared" si="49"/>
        <v>3369600</v>
      </c>
      <c r="O160" s="1">
        <f t="shared" si="50"/>
        <v>1347840</v>
      </c>
      <c r="P160" s="1">
        <f t="shared" si="51"/>
        <v>4043520</v>
      </c>
      <c r="Q160" s="1">
        <f t="shared" si="52"/>
        <v>6739200</v>
      </c>
      <c r="R160" s="1">
        <f t="shared" si="53"/>
        <v>9434880</v>
      </c>
      <c r="S160" s="1">
        <f t="shared" si="54"/>
        <v>13478400</v>
      </c>
    </row>
    <row r="161" spans="1:19" x14ac:dyDescent="0.15">
      <c r="A161" s="1">
        <f t="shared" si="58"/>
        <v>160</v>
      </c>
      <c r="B161" s="1">
        <f>SUM($A$2:A161)</f>
        <v>6400</v>
      </c>
      <c r="C161" s="1">
        <f>B161*'基础时间表（无杠杆）'!B161*3*3</f>
        <v>16579179.937485768</v>
      </c>
      <c r="D161" s="1">
        <f t="shared" si="42"/>
        <v>2590.4968652321513</v>
      </c>
      <c r="E161" s="1">
        <f>SUM($D$2:D161)</f>
        <v>72893.502234767206</v>
      </c>
      <c r="F161" s="1">
        <f t="shared" si="43"/>
        <v>0.71958246256448644</v>
      </c>
      <c r="G161" s="1">
        <f>SUM($F$2:F161)</f>
        <v>20.24819506521311</v>
      </c>
      <c r="H161" s="1">
        <f t="shared" si="56"/>
        <v>13824000</v>
      </c>
      <c r="I161" s="1">
        <f t="shared" si="44"/>
        <v>0.83381687466602217</v>
      </c>
      <c r="J161" s="1">
        <f t="shared" si="45"/>
        <v>0.6</v>
      </c>
      <c r="K161" s="1">
        <f t="shared" si="46"/>
        <v>384000</v>
      </c>
      <c r="L161" s="1">
        <f t="shared" si="47"/>
        <v>1920000</v>
      </c>
      <c r="M161" s="1">
        <f t="shared" si="48"/>
        <v>1382400</v>
      </c>
      <c r="N161" s="1">
        <f t="shared" si="49"/>
        <v>3456000</v>
      </c>
      <c r="O161" s="1">
        <f t="shared" si="50"/>
        <v>1382400</v>
      </c>
      <c r="P161" s="1">
        <f t="shared" si="51"/>
        <v>4147200</v>
      </c>
      <c r="Q161" s="1">
        <f t="shared" si="52"/>
        <v>6912000</v>
      </c>
      <c r="R161" s="1">
        <f t="shared" si="53"/>
        <v>9676800</v>
      </c>
      <c r="S161" s="1">
        <f t="shared" si="54"/>
        <v>13824000</v>
      </c>
    </row>
    <row r="162" spans="1:19" x14ac:dyDescent="0.15">
      <c r="A162" s="1">
        <f t="shared" si="58"/>
        <v>160</v>
      </c>
      <c r="B162" s="1">
        <f>SUM($A$2:A162)</f>
        <v>6560</v>
      </c>
      <c r="C162" s="1">
        <f>B162*'基础时间表（无杠杆）'!B162*3*3</f>
        <v>17163596.030282144</v>
      </c>
      <c r="D162" s="1">
        <f t="shared" si="42"/>
        <v>2616.401833884473</v>
      </c>
      <c r="E162" s="1">
        <f>SUM($D$2:D162)</f>
        <v>75509.904068651682</v>
      </c>
      <c r="F162" s="1">
        <f t="shared" si="43"/>
        <v>0.72677828719013138</v>
      </c>
      <c r="G162" s="1">
        <f>SUM($F$2:F162)</f>
        <v>20.974973352403243</v>
      </c>
      <c r="H162" s="1">
        <f t="shared" si="56"/>
        <v>14169600</v>
      </c>
      <c r="I162" s="1">
        <f t="shared" si="44"/>
        <v>0.82556126204556646</v>
      </c>
      <c r="J162" s="1">
        <f t="shared" si="45"/>
        <v>0.6</v>
      </c>
      <c r="K162" s="1">
        <f t="shared" si="46"/>
        <v>393600</v>
      </c>
      <c r="L162" s="1">
        <f t="shared" si="47"/>
        <v>1968000</v>
      </c>
      <c r="M162" s="1">
        <f t="shared" si="48"/>
        <v>1416960</v>
      </c>
      <c r="N162" s="1">
        <f t="shared" si="49"/>
        <v>3542400</v>
      </c>
      <c r="O162" s="1">
        <f t="shared" si="50"/>
        <v>1416960</v>
      </c>
      <c r="P162" s="1">
        <f t="shared" si="51"/>
        <v>4250880</v>
      </c>
      <c r="Q162" s="1">
        <f t="shared" si="52"/>
        <v>7084800</v>
      </c>
      <c r="R162" s="1">
        <f t="shared" si="53"/>
        <v>9918720</v>
      </c>
      <c r="S162" s="1">
        <f t="shared" si="54"/>
        <v>14169600</v>
      </c>
    </row>
    <row r="163" spans="1:19" x14ac:dyDescent="0.15">
      <c r="A163" s="1">
        <f t="shared" si="58"/>
        <v>160</v>
      </c>
      <c r="B163" s="1">
        <f>SUM($A$2:A163)</f>
        <v>6720</v>
      </c>
      <c r="C163" s="1">
        <f>B163*'基础时间表（无杠杆）'!B163*3*3</f>
        <v>17758042.526940696</v>
      </c>
      <c r="D163" s="1">
        <f t="shared" si="42"/>
        <v>2642.565852223318</v>
      </c>
      <c r="E163" s="1">
        <f>SUM($D$2:D163)</f>
        <v>78152.469920874995</v>
      </c>
      <c r="F163" s="1">
        <f t="shared" si="43"/>
        <v>0.73404607006203282</v>
      </c>
      <c r="G163" s="1">
        <f>SUM($F$2:F163)</f>
        <v>21.709019422465275</v>
      </c>
      <c r="H163" s="1">
        <f t="shared" si="56"/>
        <v>14515200</v>
      </c>
      <c r="I163" s="1">
        <f t="shared" si="44"/>
        <v>0.81738738816392709</v>
      </c>
      <c r="J163" s="1">
        <f t="shared" si="45"/>
        <v>0.6</v>
      </c>
      <c r="K163" s="1">
        <f t="shared" si="46"/>
        <v>403200</v>
      </c>
      <c r="L163" s="1">
        <f t="shared" si="47"/>
        <v>2016000</v>
      </c>
      <c r="M163" s="1">
        <f t="shared" si="48"/>
        <v>1451520</v>
      </c>
      <c r="N163" s="1">
        <f t="shared" si="49"/>
        <v>3628800</v>
      </c>
      <c r="O163" s="1">
        <f t="shared" si="50"/>
        <v>1451520</v>
      </c>
      <c r="P163" s="1">
        <f t="shared" si="51"/>
        <v>4354560</v>
      </c>
      <c r="Q163" s="1">
        <f t="shared" si="52"/>
        <v>7257600</v>
      </c>
      <c r="R163" s="1">
        <f t="shared" si="53"/>
        <v>10160640</v>
      </c>
      <c r="S163" s="1">
        <f t="shared" si="54"/>
        <v>14515200</v>
      </c>
    </row>
    <row r="164" spans="1:19" x14ac:dyDescent="0.15">
      <c r="A164" s="1">
        <f t="shared" ref="A164:A173" si="59">$A$142</f>
        <v>160</v>
      </c>
      <c r="B164" s="1">
        <f>SUM($A$2:A164)</f>
        <v>6880</v>
      </c>
      <c r="C164" s="1">
        <f>B164*'基础时间表（无杠杆）'!B164*3*3</f>
        <v>18362661.593929391</v>
      </c>
      <c r="D164" s="1">
        <f t="shared" si="42"/>
        <v>2668.9915107455513</v>
      </c>
      <c r="E164" s="1">
        <f>SUM($D$2:D164)</f>
        <v>80821.461431620541</v>
      </c>
      <c r="F164" s="1">
        <f t="shared" si="43"/>
        <v>0.74138653076265315</v>
      </c>
      <c r="G164" s="1">
        <f>SUM($F$2:F164)</f>
        <v>22.450405953227929</v>
      </c>
      <c r="H164" s="1">
        <f t="shared" si="56"/>
        <v>14860800</v>
      </c>
      <c r="I164" s="1">
        <f t="shared" si="44"/>
        <v>0.80929444372666048</v>
      </c>
      <c r="J164" s="1">
        <f t="shared" si="45"/>
        <v>0.6</v>
      </c>
      <c r="K164" s="1">
        <f t="shared" si="46"/>
        <v>412800</v>
      </c>
      <c r="L164" s="1">
        <f t="shared" si="47"/>
        <v>2064000</v>
      </c>
      <c r="M164" s="1">
        <f t="shared" si="48"/>
        <v>1486080</v>
      </c>
      <c r="N164" s="1">
        <f t="shared" si="49"/>
        <v>3715200</v>
      </c>
      <c r="O164" s="1">
        <f t="shared" si="50"/>
        <v>1486080</v>
      </c>
      <c r="P164" s="1">
        <f t="shared" si="51"/>
        <v>4458240</v>
      </c>
      <c r="Q164" s="1">
        <f t="shared" si="52"/>
        <v>7430400</v>
      </c>
      <c r="R164" s="1">
        <f t="shared" si="53"/>
        <v>10402560</v>
      </c>
      <c r="S164" s="1">
        <f t="shared" si="54"/>
        <v>14860800</v>
      </c>
    </row>
    <row r="165" spans="1:19" x14ac:dyDescent="0.15">
      <c r="A165" s="1">
        <f t="shared" si="59"/>
        <v>160</v>
      </c>
      <c r="B165" s="1">
        <f>SUM($A$2:A165)</f>
        <v>7040</v>
      </c>
      <c r="C165" s="1">
        <f>B165*'基础时间表（无杠杆）'!B165*3*3</f>
        <v>18977597.238005165</v>
      </c>
      <c r="D165" s="1">
        <f t="shared" si="42"/>
        <v>2695.6814258530062</v>
      </c>
      <c r="E165" s="1">
        <f>SUM($D$2:D165)</f>
        <v>83517.142857473547</v>
      </c>
      <c r="F165" s="1">
        <f t="shared" si="43"/>
        <v>0.74880039607027948</v>
      </c>
      <c r="G165" s="1">
        <f>SUM($F$2:F165)</f>
        <v>23.199206349298208</v>
      </c>
      <c r="H165" s="1">
        <f t="shared" si="56"/>
        <v>15206400</v>
      </c>
      <c r="I165" s="1">
        <f t="shared" si="44"/>
        <v>0.80128162745213916</v>
      </c>
      <c r="J165" s="1">
        <f t="shared" si="45"/>
        <v>0.6</v>
      </c>
      <c r="K165" s="1">
        <f t="shared" si="46"/>
        <v>422400</v>
      </c>
      <c r="L165" s="1">
        <f t="shared" si="47"/>
        <v>2112000</v>
      </c>
      <c r="M165" s="1">
        <f t="shared" si="48"/>
        <v>1520640</v>
      </c>
      <c r="N165" s="1">
        <f t="shared" si="49"/>
        <v>3801600</v>
      </c>
      <c r="O165" s="1">
        <f t="shared" si="50"/>
        <v>1520640</v>
      </c>
      <c r="P165" s="1">
        <f t="shared" si="51"/>
        <v>4561920</v>
      </c>
      <c r="Q165" s="1">
        <f t="shared" si="52"/>
        <v>7603200</v>
      </c>
      <c r="R165" s="1">
        <f t="shared" si="53"/>
        <v>10644480</v>
      </c>
      <c r="S165" s="1">
        <f t="shared" si="54"/>
        <v>15206400</v>
      </c>
    </row>
    <row r="166" spans="1:19" x14ac:dyDescent="0.15">
      <c r="A166" s="1">
        <f t="shared" si="59"/>
        <v>160</v>
      </c>
      <c r="B166" s="1">
        <f>SUM($A$2:A166)</f>
        <v>7200</v>
      </c>
      <c r="C166" s="1">
        <f>B166*'基础时间表（无杠杆）'!B166*3*3</f>
        <v>19602995.328803062</v>
      </c>
      <c r="D166" s="1">
        <f t="shared" si="42"/>
        <v>2722.6382401115366</v>
      </c>
      <c r="E166" s="1">
        <f>SUM($D$2:D166)</f>
        <v>86239.781097585088</v>
      </c>
      <c r="F166" s="1">
        <f t="shared" si="43"/>
        <v>0.75628840003098241</v>
      </c>
      <c r="G166" s="1">
        <f>SUM($F$2:F166)</f>
        <v>23.955494749329191</v>
      </c>
      <c r="H166" s="1">
        <f t="shared" si="56"/>
        <v>15552000</v>
      </c>
      <c r="I166" s="1">
        <f t="shared" si="44"/>
        <v>0.79334814599221704</v>
      </c>
      <c r="J166" s="1">
        <f t="shared" si="45"/>
        <v>0.6</v>
      </c>
      <c r="K166" s="1">
        <f t="shared" si="46"/>
        <v>432000</v>
      </c>
      <c r="L166" s="1">
        <f t="shared" si="47"/>
        <v>2160000</v>
      </c>
      <c r="M166" s="1">
        <f t="shared" si="48"/>
        <v>1555200</v>
      </c>
      <c r="N166" s="1">
        <f t="shared" si="49"/>
        <v>3888000</v>
      </c>
      <c r="O166" s="1">
        <f t="shared" si="50"/>
        <v>1555200</v>
      </c>
      <c r="P166" s="1">
        <f t="shared" si="51"/>
        <v>4665600</v>
      </c>
      <c r="Q166" s="1">
        <f t="shared" si="52"/>
        <v>7776000</v>
      </c>
      <c r="R166" s="1">
        <f t="shared" si="53"/>
        <v>10886400</v>
      </c>
      <c r="S166" s="1">
        <f t="shared" si="54"/>
        <v>15552000</v>
      </c>
    </row>
    <row r="167" spans="1:19" x14ac:dyDescent="0.15">
      <c r="A167" s="1">
        <f t="shared" si="59"/>
        <v>160</v>
      </c>
      <c r="B167" s="1">
        <f>SUM($A$2:A167)</f>
        <v>7360</v>
      </c>
      <c r="C167" s="1">
        <f>B167*'基础时间表（无杠杆）'!B167*3*3</f>
        <v>20239003.621693116</v>
      </c>
      <c r="D167" s="1">
        <f t="shared" si="42"/>
        <v>2749.8646225126517</v>
      </c>
      <c r="E167" s="1">
        <f>SUM($D$2:D167)</f>
        <v>88989.645720097746</v>
      </c>
      <c r="F167" s="1">
        <f t="shared" si="43"/>
        <v>0.7638512840312921</v>
      </c>
      <c r="G167" s="1">
        <f>SUM($F$2:F167)</f>
        <v>24.719346033360484</v>
      </c>
      <c r="H167" s="1">
        <f t="shared" si="56"/>
        <v>15897600</v>
      </c>
      <c r="I167" s="1">
        <f t="shared" si="44"/>
        <v>0.78549321385368032</v>
      </c>
      <c r="J167" s="1">
        <f t="shared" si="45"/>
        <v>0.6</v>
      </c>
      <c r="K167" s="1">
        <f t="shared" si="46"/>
        <v>441600</v>
      </c>
      <c r="L167" s="1">
        <f t="shared" si="47"/>
        <v>2208000</v>
      </c>
      <c r="M167" s="1">
        <f t="shared" si="48"/>
        <v>1589760</v>
      </c>
      <c r="N167" s="1">
        <f t="shared" si="49"/>
        <v>3974400</v>
      </c>
      <c r="O167" s="1">
        <f t="shared" si="50"/>
        <v>1589760</v>
      </c>
      <c r="P167" s="1">
        <f t="shared" si="51"/>
        <v>4769280</v>
      </c>
      <c r="Q167" s="1">
        <f t="shared" si="52"/>
        <v>7948800</v>
      </c>
      <c r="R167" s="1">
        <f t="shared" si="53"/>
        <v>11128320</v>
      </c>
      <c r="S167" s="1">
        <f t="shared" si="54"/>
        <v>15897600</v>
      </c>
    </row>
    <row r="168" spans="1:19" x14ac:dyDescent="0.15">
      <c r="A168" s="1">
        <f t="shared" si="59"/>
        <v>160</v>
      </c>
      <c r="B168" s="1">
        <f>SUM($A$2:A168)</f>
        <v>7520</v>
      </c>
      <c r="C168" s="1">
        <f>B168*'基础时间表（无杠杆）'!B168*3*3</f>
        <v>20885771.780908093</v>
      </c>
      <c r="D168" s="1">
        <f t="shared" si="42"/>
        <v>2777.3632687377785</v>
      </c>
      <c r="E168" s="1">
        <f>SUM($D$2:D168)</f>
        <v>91767.008988835529</v>
      </c>
      <c r="F168" s="1">
        <f t="shared" si="43"/>
        <v>0.77148979687160513</v>
      </c>
      <c r="G168" s="1">
        <f>SUM($F$2:F168)</f>
        <v>25.49083583023209</v>
      </c>
      <c r="H168" s="1">
        <f t="shared" si="56"/>
        <v>16243200</v>
      </c>
      <c r="I168" s="1">
        <f t="shared" si="44"/>
        <v>0.77771605332047544</v>
      </c>
      <c r="J168" s="1">
        <f t="shared" si="45"/>
        <v>0.6</v>
      </c>
      <c r="K168" s="1">
        <f t="shared" si="46"/>
        <v>451200</v>
      </c>
      <c r="L168" s="1">
        <f t="shared" si="47"/>
        <v>2256000</v>
      </c>
      <c r="M168" s="1">
        <f t="shared" si="48"/>
        <v>1624320</v>
      </c>
      <c r="N168" s="1">
        <f t="shared" si="49"/>
        <v>4060800</v>
      </c>
      <c r="O168" s="1">
        <f t="shared" si="50"/>
        <v>1624320</v>
      </c>
      <c r="P168" s="1">
        <f t="shared" si="51"/>
        <v>4872960</v>
      </c>
      <c r="Q168" s="1">
        <f t="shared" si="52"/>
        <v>8121600</v>
      </c>
      <c r="R168" s="1">
        <f t="shared" si="53"/>
        <v>11370240</v>
      </c>
      <c r="S168" s="1">
        <f t="shared" si="54"/>
        <v>16243200</v>
      </c>
    </row>
    <row r="169" spans="1:19" x14ac:dyDescent="0.15">
      <c r="A169" s="1">
        <f t="shared" si="59"/>
        <v>160</v>
      </c>
      <c r="B169" s="1">
        <f>SUM($A$2:A169)</f>
        <v>7680</v>
      </c>
      <c r="C169" s="1">
        <f>B169*'基础时间表（无杠杆）'!B169*3*3</f>
        <v>21543451.402945198</v>
      </c>
      <c r="D169" s="1">
        <f t="shared" si="42"/>
        <v>2805.1369014251559</v>
      </c>
      <c r="E169" s="1">
        <f>SUM($D$2:D169)</f>
        <v>94572.145890260683</v>
      </c>
      <c r="F169" s="1">
        <f t="shared" si="43"/>
        <v>0.77920469484032107</v>
      </c>
      <c r="G169" s="1">
        <f>SUM($F$2:F169)</f>
        <v>26.27004052507241</v>
      </c>
      <c r="H169" s="1">
        <f t="shared" si="56"/>
        <v>16588800</v>
      </c>
      <c r="I169" s="1">
        <f t="shared" si="44"/>
        <v>0.77001589437670837</v>
      </c>
      <c r="J169" s="1">
        <f t="shared" si="45"/>
        <v>0.6</v>
      </c>
      <c r="K169" s="1">
        <f t="shared" si="46"/>
        <v>460800</v>
      </c>
      <c r="L169" s="1">
        <f t="shared" si="47"/>
        <v>2304000</v>
      </c>
      <c r="M169" s="1">
        <f t="shared" si="48"/>
        <v>1658880</v>
      </c>
      <c r="N169" s="1">
        <f t="shared" si="49"/>
        <v>4147200</v>
      </c>
      <c r="O169" s="1">
        <f t="shared" si="50"/>
        <v>1658880</v>
      </c>
      <c r="P169" s="1">
        <f t="shared" si="51"/>
        <v>4976640</v>
      </c>
      <c r="Q169" s="1">
        <f t="shared" si="52"/>
        <v>8294400</v>
      </c>
      <c r="R169" s="1">
        <f t="shared" si="53"/>
        <v>11612160</v>
      </c>
      <c r="S169" s="1">
        <f t="shared" si="54"/>
        <v>16588800</v>
      </c>
    </row>
    <row r="170" spans="1:19" x14ac:dyDescent="0.15">
      <c r="A170" s="1">
        <f t="shared" si="59"/>
        <v>160</v>
      </c>
      <c r="B170" s="1">
        <f>SUM($A$2:A170)</f>
        <v>7840</v>
      </c>
      <c r="C170" s="1">
        <f>B170*'基础时间表（无杠杆）'!B170*3*3</f>
        <v>22212196.040244956</v>
      </c>
      <c r="D170" s="1">
        <f t="shared" si="42"/>
        <v>2833.1882704394075</v>
      </c>
      <c r="E170" s="1">
        <f>SUM($D$2:D170)</f>
        <v>97405.334160700091</v>
      </c>
      <c r="F170" s="1">
        <f t="shared" si="43"/>
        <v>0.78699674178872425</v>
      </c>
      <c r="G170" s="1">
        <f>SUM($F$2:F170)</f>
        <v>27.057037266861133</v>
      </c>
      <c r="H170" s="1">
        <f t="shared" si="56"/>
        <v>16934400</v>
      </c>
      <c r="I170" s="1">
        <f t="shared" si="44"/>
        <v>0.76239197463040431</v>
      </c>
      <c r="J170" s="1">
        <f t="shared" si="45"/>
        <v>0.6</v>
      </c>
      <c r="K170" s="1">
        <f t="shared" si="46"/>
        <v>470400</v>
      </c>
      <c r="L170" s="1">
        <f t="shared" si="47"/>
        <v>2352000</v>
      </c>
      <c r="M170" s="1">
        <f t="shared" si="48"/>
        <v>1693440</v>
      </c>
      <c r="N170" s="1">
        <f t="shared" si="49"/>
        <v>4233600</v>
      </c>
      <c r="O170" s="1">
        <f t="shared" si="50"/>
        <v>1693440</v>
      </c>
      <c r="P170" s="1">
        <f t="shared" si="51"/>
        <v>5080320</v>
      </c>
      <c r="Q170" s="1">
        <f t="shared" si="52"/>
        <v>8467200</v>
      </c>
      <c r="R170" s="1">
        <f t="shared" si="53"/>
        <v>11854080</v>
      </c>
      <c r="S170" s="1">
        <f t="shared" si="54"/>
        <v>16934400</v>
      </c>
    </row>
    <row r="171" spans="1:19" x14ac:dyDescent="0.15">
      <c r="A171" s="1">
        <f t="shared" si="59"/>
        <v>160</v>
      </c>
      <c r="B171" s="1">
        <f>SUM($A$2:A171)</f>
        <v>8000</v>
      </c>
      <c r="C171" s="1">
        <f>B171*'基础时间表（无杠杆）'!B171*3*3</f>
        <v>22892161.225150414</v>
      </c>
      <c r="D171" s="1">
        <f t="shared" si="42"/>
        <v>2861.5201531438015</v>
      </c>
      <c r="E171" s="1">
        <f>SUM($D$2:D171)</f>
        <v>100266.8543138439</v>
      </c>
      <c r="F171" s="1">
        <f t="shared" si="43"/>
        <v>0.79486670920661151</v>
      </c>
      <c r="G171" s="1">
        <f>SUM($F$2:F171)</f>
        <v>27.851903976067746</v>
      </c>
      <c r="H171" s="1">
        <f t="shared" si="56"/>
        <v>17280000</v>
      </c>
      <c r="I171" s="1">
        <f t="shared" si="44"/>
        <v>0.75484353923802405</v>
      </c>
      <c r="J171" s="1">
        <f t="shared" si="45"/>
        <v>0.6</v>
      </c>
      <c r="K171" s="1">
        <f t="shared" si="46"/>
        <v>480000</v>
      </c>
      <c r="L171" s="1">
        <f t="shared" si="47"/>
        <v>2400000</v>
      </c>
      <c r="M171" s="1">
        <f t="shared" si="48"/>
        <v>1728000</v>
      </c>
      <c r="N171" s="1">
        <f t="shared" si="49"/>
        <v>4320000</v>
      </c>
      <c r="O171" s="1">
        <f t="shared" si="50"/>
        <v>1728000</v>
      </c>
      <c r="P171" s="1">
        <f t="shared" si="51"/>
        <v>5184000</v>
      </c>
      <c r="Q171" s="1">
        <f t="shared" si="52"/>
        <v>8640000</v>
      </c>
      <c r="R171" s="1">
        <f t="shared" si="53"/>
        <v>12096000</v>
      </c>
      <c r="S171" s="1">
        <f t="shared" si="54"/>
        <v>17280000</v>
      </c>
    </row>
    <row r="172" spans="1:19" x14ac:dyDescent="0.15">
      <c r="A172" s="1">
        <f t="shared" si="59"/>
        <v>160</v>
      </c>
      <c r="B172" s="1">
        <f>SUM($A$2:A172)</f>
        <v>8160</v>
      </c>
      <c r="C172" s="1">
        <f>B172*'基础时间表（无杠杆）'!B172*3*3</f>
        <v>23583504.494149953</v>
      </c>
      <c r="D172" s="1">
        <f t="shared" si="42"/>
        <v>2890.1353546752393</v>
      </c>
      <c r="E172" s="1">
        <f>SUM($D$2:D172)</f>
        <v>103156.98966851913</v>
      </c>
      <c r="F172" s="1">
        <f t="shared" si="43"/>
        <v>0.80281537629867761</v>
      </c>
      <c r="G172" s="1">
        <f>SUM($F$2:F172)</f>
        <v>28.654719352366424</v>
      </c>
      <c r="H172" s="1">
        <f t="shared" si="56"/>
        <v>17625600</v>
      </c>
      <c r="I172" s="1">
        <f t="shared" si="44"/>
        <v>0.74736984082972691</v>
      </c>
      <c r="J172" s="1">
        <f t="shared" si="45"/>
        <v>0.6</v>
      </c>
      <c r="K172" s="1">
        <f t="shared" si="46"/>
        <v>489600</v>
      </c>
      <c r="L172" s="1">
        <f t="shared" si="47"/>
        <v>2448000</v>
      </c>
      <c r="M172" s="1">
        <f t="shared" si="48"/>
        <v>1762560</v>
      </c>
      <c r="N172" s="1">
        <f t="shared" si="49"/>
        <v>4406400</v>
      </c>
      <c r="O172" s="1">
        <f t="shared" si="50"/>
        <v>1762560</v>
      </c>
      <c r="P172" s="1">
        <f t="shared" si="51"/>
        <v>5287680</v>
      </c>
      <c r="Q172" s="1">
        <f t="shared" si="52"/>
        <v>8812800</v>
      </c>
      <c r="R172" s="1">
        <f t="shared" si="53"/>
        <v>12337920</v>
      </c>
      <c r="S172" s="1">
        <f t="shared" si="54"/>
        <v>17625600</v>
      </c>
    </row>
    <row r="173" spans="1:19" x14ac:dyDescent="0.15">
      <c r="A173" s="1">
        <f t="shared" si="59"/>
        <v>160</v>
      </c>
      <c r="B173" s="1">
        <f>SUM($A$2:A173)</f>
        <v>8320</v>
      </c>
      <c r="C173" s="1">
        <f>B173*'基础时间表（无杠杆）'!B173*3*3</f>
        <v>24286385.412406977</v>
      </c>
      <c r="D173" s="1">
        <f t="shared" si="42"/>
        <v>2919.0367082219923</v>
      </c>
      <c r="E173" s="1">
        <f>SUM($D$2:D173)</f>
        <v>106076.02637674112</v>
      </c>
      <c r="F173" s="1">
        <f t="shared" si="43"/>
        <v>0.81084353006166454</v>
      </c>
      <c r="G173" s="1">
        <f>SUM($F$2:F173)</f>
        <v>29.465562882428088</v>
      </c>
      <c r="H173" s="1">
        <f t="shared" si="56"/>
        <v>17971200</v>
      </c>
      <c r="I173" s="1">
        <f t="shared" si="44"/>
        <v>0.73997013943537304</v>
      </c>
      <c r="J173" s="1">
        <f t="shared" si="45"/>
        <v>0.6</v>
      </c>
      <c r="K173" s="1">
        <f t="shared" si="46"/>
        <v>499200</v>
      </c>
      <c r="L173" s="1">
        <f t="shared" si="47"/>
        <v>2496000</v>
      </c>
      <c r="M173" s="1">
        <f t="shared" si="48"/>
        <v>1797120</v>
      </c>
      <c r="N173" s="1">
        <f t="shared" si="49"/>
        <v>4492800</v>
      </c>
      <c r="O173" s="1">
        <f t="shared" si="50"/>
        <v>1797120</v>
      </c>
      <c r="P173" s="1">
        <f t="shared" si="51"/>
        <v>5391360</v>
      </c>
      <c r="Q173" s="1">
        <f t="shared" si="52"/>
        <v>8985600</v>
      </c>
      <c r="R173" s="1">
        <f t="shared" si="53"/>
        <v>12579840</v>
      </c>
      <c r="S173" s="1">
        <f t="shared" si="54"/>
        <v>17971200</v>
      </c>
    </row>
    <row r="174" spans="1:19" x14ac:dyDescent="0.15">
      <c r="A174" s="1">
        <f t="shared" ref="A174:A183" si="60">$A$142</f>
        <v>160</v>
      </c>
      <c r="B174" s="1">
        <f>SUM($A$2:A174)</f>
        <v>8480</v>
      </c>
      <c r="C174" s="1">
        <f>B174*'基础时间表（无杠杆）'!B174*3*3</f>
        <v>25000965.59857972</v>
      </c>
      <c r="D174" s="1">
        <f t="shared" si="42"/>
        <v>2948.2270753042121</v>
      </c>
      <c r="E174" s="1">
        <f>SUM($D$2:D174)</f>
        <v>109024.25345204533</v>
      </c>
      <c r="F174" s="1">
        <f t="shared" si="43"/>
        <v>0.8189519653622811</v>
      </c>
      <c r="G174" s="1">
        <f>SUM($F$2:F174)</f>
        <v>30.284514847790369</v>
      </c>
      <c r="H174" s="1">
        <f t="shared" si="56"/>
        <v>18316800</v>
      </c>
      <c r="I174" s="1">
        <f t="shared" si="44"/>
        <v>0.73264370241126042</v>
      </c>
      <c r="J174" s="1">
        <f t="shared" si="45"/>
        <v>0.6</v>
      </c>
      <c r="K174" s="1">
        <f t="shared" si="46"/>
        <v>508800</v>
      </c>
      <c r="L174" s="1">
        <f t="shared" si="47"/>
        <v>2544000</v>
      </c>
      <c r="M174" s="1">
        <f t="shared" si="48"/>
        <v>1831680</v>
      </c>
      <c r="N174" s="1">
        <f t="shared" si="49"/>
        <v>4579200</v>
      </c>
      <c r="O174" s="1">
        <f t="shared" si="50"/>
        <v>1831680</v>
      </c>
      <c r="P174" s="1">
        <f t="shared" si="51"/>
        <v>5495040</v>
      </c>
      <c r="Q174" s="1">
        <f t="shared" si="52"/>
        <v>9158400</v>
      </c>
      <c r="R174" s="1">
        <f t="shared" si="53"/>
        <v>12821760</v>
      </c>
      <c r="S174" s="1">
        <f t="shared" si="54"/>
        <v>18316800</v>
      </c>
    </row>
    <row r="175" spans="1:19" x14ac:dyDescent="0.15">
      <c r="A175" s="1">
        <f t="shared" si="60"/>
        <v>160</v>
      </c>
      <c r="B175" s="1">
        <f>SUM($A$2:A175)</f>
        <v>8640</v>
      </c>
      <c r="C175" s="1">
        <f>B175*'基础时间表（无杠杆）'!B175*3*3</f>
        <v>25727408.749934681</v>
      </c>
      <c r="D175" s="1">
        <f t="shared" si="42"/>
        <v>2977.7093460572546</v>
      </c>
      <c r="E175" s="1">
        <f>SUM($D$2:D175)</f>
        <v>112001.96279810258</v>
      </c>
      <c r="F175" s="1">
        <f t="shared" si="43"/>
        <v>0.82714148501590401</v>
      </c>
      <c r="G175" s="1">
        <f>SUM($F$2:F175)</f>
        <v>31.111656332806273</v>
      </c>
      <c r="H175" s="1">
        <f t="shared" ref="H175:H201" si="61">B175*240*3*3</f>
        <v>18662400</v>
      </c>
      <c r="I175" s="1">
        <f t="shared" si="44"/>
        <v>0.72538980436758449</v>
      </c>
      <c r="J175" s="1">
        <f t="shared" si="45"/>
        <v>0.6</v>
      </c>
      <c r="K175" s="1">
        <f t="shared" si="46"/>
        <v>518400</v>
      </c>
      <c r="L175" s="1">
        <f t="shared" si="47"/>
        <v>2592000</v>
      </c>
      <c r="M175" s="1">
        <f t="shared" si="48"/>
        <v>1866240</v>
      </c>
      <c r="N175" s="1">
        <f t="shared" si="49"/>
        <v>4665600</v>
      </c>
      <c r="O175" s="1">
        <f t="shared" si="50"/>
        <v>1866240</v>
      </c>
      <c r="P175" s="1">
        <f t="shared" si="51"/>
        <v>5598720</v>
      </c>
      <c r="Q175" s="1">
        <f t="shared" si="52"/>
        <v>9331200</v>
      </c>
      <c r="R175" s="1">
        <f t="shared" si="53"/>
        <v>13063680</v>
      </c>
      <c r="S175" s="1">
        <f t="shared" si="54"/>
        <v>18662400</v>
      </c>
    </row>
    <row r="176" spans="1:19" x14ac:dyDescent="0.15">
      <c r="A176" s="1">
        <f t="shared" si="60"/>
        <v>160</v>
      </c>
      <c r="B176" s="1">
        <f>SUM($A$2:A176)</f>
        <v>8800</v>
      </c>
      <c r="C176" s="1">
        <f>B176*'基础时间表（无杠杆）'!B176*3*3</f>
        <v>26465880.667756878</v>
      </c>
      <c r="D176" s="1">
        <f t="shared" si="42"/>
        <v>3007.486439517827</v>
      </c>
      <c r="E176" s="1">
        <f>SUM($D$2:D176)</f>
        <v>115009.44923762041</v>
      </c>
      <c r="F176" s="1">
        <f t="shared" si="43"/>
        <v>0.83541289986606304</v>
      </c>
      <c r="G176" s="1">
        <f>SUM($F$2:F176)</f>
        <v>31.947069232672337</v>
      </c>
      <c r="H176" s="1">
        <f t="shared" si="61"/>
        <v>19008000</v>
      </c>
      <c r="I176" s="1">
        <f t="shared" si="44"/>
        <v>0.7182077270966184</v>
      </c>
      <c r="J176" s="1">
        <f t="shared" si="45"/>
        <v>0.6</v>
      </c>
      <c r="K176" s="1">
        <f t="shared" si="46"/>
        <v>528000</v>
      </c>
      <c r="L176" s="1">
        <f t="shared" si="47"/>
        <v>2640000</v>
      </c>
      <c r="M176" s="1">
        <f t="shared" si="48"/>
        <v>1900800</v>
      </c>
      <c r="N176" s="1">
        <f t="shared" si="49"/>
        <v>4752000</v>
      </c>
      <c r="O176" s="1">
        <f t="shared" si="50"/>
        <v>1900800</v>
      </c>
      <c r="P176" s="1">
        <f t="shared" si="51"/>
        <v>5702400</v>
      </c>
      <c r="Q176" s="1">
        <f t="shared" si="52"/>
        <v>9504000</v>
      </c>
      <c r="R176" s="1">
        <f t="shared" si="53"/>
        <v>13305600</v>
      </c>
      <c r="S176" s="1">
        <f t="shared" si="54"/>
        <v>19008000</v>
      </c>
    </row>
    <row r="177" spans="1:19" x14ac:dyDescent="0.15">
      <c r="A177" s="1">
        <f t="shared" si="60"/>
        <v>160</v>
      </c>
      <c r="B177" s="1">
        <f>SUM($A$2:A177)</f>
        <v>8960</v>
      </c>
      <c r="C177" s="1">
        <f>B177*'基础时间表（无杠杆）'!B177*3*3</f>
        <v>27216549.283060525</v>
      </c>
      <c r="D177" s="1">
        <f t="shared" si="42"/>
        <v>3037.5613039130048</v>
      </c>
      <c r="E177" s="1">
        <f>SUM($D$2:D177)</f>
        <v>118047.01054153343</v>
      </c>
      <c r="F177" s="1">
        <f t="shared" si="43"/>
        <v>0.84376702886472355</v>
      </c>
      <c r="G177" s="1">
        <f>SUM($F$2:F177)</f>
        <v>32.790836261537059</v>
      </c>
      <c r="H177" s="1">
        <f t="shared" si="61"/>
        <v>19353600</v>
      </c>
      <c r="I177" s="1">
        <f t="shared" si="44"/>
        <v>0.71109675950160245</v>
      </c>
      <c r="J177" s="1">
        <f t="shared" si="45"/>
        <v>0.6</v>
      </c>
      <c r="K177" s="1">
        <f t="shared" si="46"/>
        <v>537600</v>
      </c>
      <c r="L177" s="1">
        <f t="shared" si="47"/>
        <v>2688000</v>
      </c>
      <c r="M177" s="1">
        <f t="shared" si="48"/>
        <v>1935360</v>
      </c>
      <c r="N177" s="1">
        <f t="shared" si="49"/>
        <v>4838400</v>
      </c>
      <c r="O177" s="1">
        <f t="shared" si="50"/>
        <v>1935360</v>
      </c>
      <c r="P177" s="1">
        <f t="shared" si="51"/>
        <v>5806080</v>
      </c>
      <c r="Q177" s="1">
        <f t="shared" si="52"/>
        <v>9676800</v>
      </c>
      <c r="R177" s="1">
        <f t="shared" si="53"/>
        <v>13547520</v>
      </c>
      <c r="S177" s="1">
        <f t="shared" si="54"/>
        <v>19353600</v>
      </c>
    </row>
    <row r="178" spans="1:19" x14ac:dyDescent="0.15">
      <c r="A178" s="1">
        <f t="shared" si="60"/>
        <v>160</v>
      </c>
      <c r="B178" s="1">
        <f>SUM($A$2:A178)</f>
        <v>9120</v>
      </c>
      <c r="C178" s="1">
        <f>B178*'基础时间表（无杠杆）'!B178*3*3</f>
        <v>27979584.682603471</v>
      </c>
      <c r="D178" s="1">
        <f t="shared" si="42"/>
        <v>3067.9369169521351</v>
      </c>
      <c r="E178" s="1">
        <f>SUM($D$2:D178)</f>
        <v>121114.94745848556</v>
      </c>
      <c r="F178" s="1">
        <f t="shared" si="43"/>
        <v>0.85220469915337083</v>
      </c>
      <c r="G178" s="1">
        <f>SUM($F$2:F178)</f>
        <v>33.643040960690428</v>
      </c>
      <c r="H178" s="1">
        <f t="shared" si="61"/>
        <v>19699200</v>
      </c>
      <c r="I178" s="1">
        <f t="shared" si="44"/>
        <v>0.70405619752633908</v>
      </c>
      <c r="J178" s="1">
        <f t="shared" si="45"/>
        <v>0.6</v>
      </c>
      <c r="K178" s="1">
        <f t="shared" si="46"/>
        <v>547200</v>
      </c>
      <c r="L178" s="1">
        <f t="shared" si="47"/>
        <v>2736000</v>
      </c>
      <c r="M178" s="1">
        <f t="shared" si="48"/>
        <v>1969920</v>
      </c>
      <c r="N178" s="1">
        <f t="shared" si="49"/>
        <v>4924800</v>
      </c>
      <c r="O178" s="1">
        <f t="shared" si="50"/>
        <v>1969920</v>
      </c>
      <c r="P178" s="1">
        <f t="shared" si="51"/>
        <v>5909760</v>
      </c>
      <c r="Q178" s="1">
        <f t="shared" si="52"/>
        <v>9849600</v>
      </c>
      <c r="R178" s="1">
        <f t="shared" si="53"/>
        <v>13789440</v>
      </c>
      <c r="S178" s="1">
        <f t="shared" si="54"/>
        <v>19699200</v>
      </c>
    </row>
    <row r="179" spans="1:19" x14ac:dyDescent="0.15">
      <c r="A179" s="1">
        <f t="shared" si="60"/>
        <v>160</v>
      </c>
      <c r="B179" s="1">
        <f>SUM($A$2:A179)</f>
        <v>9280</v>
      </c>
      <c r="C179" s="1">
        <f>B179*'基础时间表（无杠杆）'!B179*3*3</f>
        <v>28755159.135208972</v>
      </c>
      <c r="D179" s="1">
        <f t="shared" si="42"/>
        <v>3098.6162861216562</v>
      </c>
      <c r="E179" s="1">
        <f>SUM($D$2:D179)</f>
        <v>124213.56374460722</v>
      </c>
      <c r="F179" s="1">
        <f t="shared" si="43"/>
        <v>0.86072674614490452</v>
      </c>
      <c r="G179" s="1">
        <f>SUM($F$2:F179)</f>
        <v>34.503767706835333</v>
      </c>
      <c r="H179" s="1">
        <f t="shared" si="61"/>
        <v>20044800</v>
      </c>
      <c r="I179" s="1">
        <f t="shared" si="44"/>
        <v>0.69708534408548417</v>
      </c>
      <c r="J179" s="1">
        <f t="shared" si="45"/>
        <v>0.6</v>
      </c>
      <c r="K179" s="1">
        <f t="shared" si="46"/>
        <v>556800</v>
      </c>
      <c r="L179" s="1">
        <f t="shared" si="47"/>
        <v>2784000</v>
      </c>
      <c r="M179" s="1">
        <f t="shared" si="48"/>
        <v>2004480</v>
      </c>
      <c r="N179" s="1">
        <f t="shared" si="49"/>
        <v>5011200</v>
      </c>
      <c r="O179" s="1">
        <f t="shared" si="50"/>
        <v>2004480</v>
      </c>
      <c r="P179" s="1">
        <f t="shared" si="51"/>
        <v>6013440</v>
      </c>
      <c r="Q179" s="1">
        <f t="shared" si="52"/>
        <v>10022400</v>
      </c>
      <c r="R179" s="1">
        <f t="shared" si="53"/>
        <v>14031360</v>
      </c>
      <c r="S179" s="1">
        <f t="shared" si="54"/>
        <v>20044800</v>
      </c>
    </row>
    <row r="180" spans="1:19" x14ac:dyDescent="0.15">
      <c r="A180" s="1">
        <f t="shared" si="60"/>
        <v>160</v>
      </c>
      <c r="B180" s="1">
        <f>SUM($A$2:A180)</f>
        <v>9440</v>
      </c>
      <c r="C180" s="1">
        <f>B180*'基础时间表（无杠杆）'!B180*3*3</f>
        <v>29543447.11839832</v>
      </c>
      <c r="D180" s="1">
        <f t="shared" si="42"/>
        <v>3129.6024489828728</v>
      </c>
      <c r="E180" s="1">
        <f>SUM($D$2:D180)</f>
        <v>127343.16619359009</v>
      </c>
      <c r="F180" s="1">
        <f t="shared" si="43"/>
        <v>0.86933401360635354</v>
      </c>
      <c r="G180" s="1">
        <f>SUM($F$2:F180)</f>
        <v>35.373101720441689</v>
      </c>
      <c r="H180" s="1">
        <f t="shared" si="61"/>
        <v>20390400</v>
      </c>
      <c r="I180" s="1">
        <f t="shared" si="44"/>
        <v>0.69018350899552894</v>
      </c>
      <c r="J180" s="1">
        <f t="shared" si="45"/>
        <v>0.6</v>
      </c>
      <c r="K180" s="1">
        <f t="shared" si="46"/>
        <v>566400</v>
      </c>
      <c r="L180" s="1">
        <f t="shared" si="47"/>
        <v>2832000</v>
      </c>
      <c r="M180" s="1">
        <f t="shared" si="48"/>
        <v>2039040</v>
      </c>
      <c r="N180" s="1">
        <f t="shared" si="49"/>
        <v>5097600</v>
      </c>
      <c r="O180" s="1">
        <f t="shared" si="50"/>
        <v>2039040</v>
      </c>
      <c r="P180" s="1">
        <f t="shared" si="51"/>
        <v>6117120</v>
      </c>
      <c r="Q180" s="1">
        <f t="shared" si="52"/>
        <v>10195200</v>
      </c>
      <c r="R180" s="1">
        <f t="shared" si="53"/>
        <v>14273280</v>
      </c>
      <c r="S180" s="1">
        <f t="shared" si="54"/>
        <v>20390400</v>
      </c>
    </row>
    <row r="181" spans="1:19" x14ac:dyDescent="0.15">
      <c r="A181" s="1">
        <f t="shared" si="60"/>
        <v>160</v>
      </c>
      <c r="B181" s="1">
        <f>SUM($A$2:A181)</f>
        <v>9600</v>
      </c>
      <c r="C181" s="1">
        <f>B181*'基础时间表（无杠杆）'!B181*3*3</f>
        <v>30344625.345337935</v>
      </c>
      <c r="D181" s="1">
        <f t="shared" si="42"/>
        <v>3160.8984734727014</v>
      </c>
      <c r="E181" s="1">
        <f>SUM($D$2:D181)</f>
        <v>130504.06466706279</v>
      </c>
      <c r="F181" s="1">
        <f t="shared" si="43"/>
        <v>0.87802735374241703</v>
      </c>
      <c r="G181" s="1">
        <f>SUM($F$2:F181)</f>
        <v>36.251129074184107</v>
      </c>
      <c r="H181" s="1">
        <f t="shared" si="61"/>
        <v>20736000</v>
      </c>
      <c r="I181" s="1">
        <f t="shared" si="44"/>
        <v>0.68335000890646425</v>
      </c>
      <c r="J181" s="1">
        <f t="shared" si="45"/>
        <v>0.6</v>
      </c>
      <c r="K181" s="1">
        <f t="shared" si="46"/>
        <v>576000</v>
      </c>
      <c r="L181" s="1">
        <f t="shared" si="47"/>
        <v>2880000</v>
      </c>
      <c r="M181" s="1">
        <f t="shared" si="48"/>
        <v>2073600</v>
      </c>
      <c r="N181" s="1">
        <f t="shared" si="49"/>
        <v>5184000</v>
      </c>
      <c r="O181" s="1">
        <f t="shared" si="50"/>
        <v>2073600</v>
      </c>
      <c r="P181" s="1">
        <f t="shared" si="51"/>
        <v>6220800</v>
      </c>
      <c r="Q181" s="1">
        <f t="shared" si="52"/>
        <v>10368000</v>
      </c>
      <c r="R181" s="1">
        <f t="shared" si="53"/>
        <v>14515200</v>
      </c>
      <c r="S181" s="1">
        <f t="shared" si="54"/>
        <v>20736000</v>
      </c>
    </row>
    <row r="182" spans="1:19" x14ac:dyDescent="0.15">
      <c r="A182" s="1">
        <f t="shared" si="60"/>
        <v>160</v>
      </c>
      <c r="B182" s="1">
        <f>SUM($A$2:A182)</f>
        <v>9760</v>
      </c>
      <c r="C182" s="1">
        <f>B182*'基础时间表（无杠杆）'!B182*3*3</f>
        <v>31158872.792104498</v>
      </c>
      <c r="D182" s="1">
        <f t="shared" si="42"/>
        <v>3192.507458207428</v>
      </c>
      <c r="E182" s="1">
        <f>SUM($D$2:D182)</f>
        <v>133696.57212527021</v>
      </c>
      <c r="F182" s="1">
        <f t="shared" si="43"/>
        <v>0.88680762727984108</v>
      </c>
      <c r="G182" s="1">
        <f>SUM($F$2:F182)</f>
        <v>37.13793670146395</v>
      </c>
      <c r="H182" s="1">
        <f t="shared" si="61"/>
        <v>21081600</v>
      </c>
      <c r="I182" s="1">
        <f t="shared" si="44"/>
        <v>0.67658416723412318</v>
      </c>
      <c r="J182" s="1">
        <f t="shared" si="45"/>
        <v>0.6</v>
      </c>
      <c r="K182" s="1">
        <f t="shared" si="46"/>
        <v>585600</v>
      </c>
      <c r="L182" s="1">
        <f t="shared" si="47"/>
        <v>2928000</v>
      </c>
      <c r="M182" s="1">
        <f t="shared" si="48"/>
        <v>2108160</v>
      </c>
      <c r="N182" s="1">
        <f t="shared" si="49"/>
        <v>5270400</v>
      </c>
      <c r="O182" s="1">
        <f t="shared" si="50"/>
        <v>2108160</v>
      </c>
      <c r="P182" s="1">
        <f t="shared" si="51"/>
        <v>6324480</v>
      </c>
      <c r="Q182" s="1">
        <f t="shared" si="52"/>
        <v>10540800</v>
      </c>
      <c r="R182" s="1">
        <f t="shared" si="53"/>
        <v>14757119.999999998</v>
      </c>
      <c r="S182" s="1">
        <f t="shared" si="54"/>
        <v>21081600</v>
      </c>
    </row>
    <row r="183" spans="1:19" x14ac:dyDescent="0.15">
      <c r="A183" s="1">
        <f t="shared" si="60"/>
        <v>160</v>
      </c>
      <c r="B183" s="1">
        <f>SUM($A$2:A183)</f>
        <v>9920</v>
      </c>
      <c r="C183" s="1">
        <f>B183*'基础时间表（无杠杆）'!B183*3*3</f>
        <v>31986370.725271862</v>
      </c>
      <c r="D183" s="1">
        <f t="shared" si="42"/>
        <v>3224.4325327895021</v>
      </c>
      <c r="E183" s="1">
        <f>SUM($D$2:D183)</f>
        <v>136921.00465805971</v>
      </c>
      <c r="F183" s="1">
        <f t="shared" si="43"/>
        <v>0.89567570355263948</v>
      </c>
      <c r="G183" s="1">
        <f>SUM($F$2:F183)</f>
        <v>38.033612405016591</v>
      </c>
      <c r="H183" s="1">
        <f t="shared" si="61"/>
        <v>21427200</v>
      </c>
      <c r="I183" s="1">
        <f t="shared" si="44"/>
        <v>0.6698853140931913</v>
      </c>
      <c r="J183" s="1">
        <f t="shared" si="45"/>
        <v>0.6</v>
      </c>
      <c r="K183" s="1">
        <f t="shared" si="46"/>
        <v>595200</v>
      </c>
      <c r="L183" s="1">
        <f t="shared" si="47"/>
        <v>2976000</v>
      </c>
      <c r="M183" s="1">
        <f t="shared" si="48"/>
        <v>2142720</v>
      </c>
      <c r="N183" s="1">
        <f t="shared" si="49"/>
        <v>5356800</v>
      </c>
      <c r="O183" s="1">
        <f t="shared" si="50"/>
        <v>2142720</v>
      </c>
      <c r="P183" s="1">
        <f t="shared" si="51"/>
        <v>6428160</v>
      </c>
      <c r="Q183" s="1">
        <f t="shared" si="52"/>
        <v>10713600</v>
      </c>
      <c r="R183" s="1">
        <f t="shared" si="53"/>
        <v>14999039.999999998</v>
      </c>
      <c r="S183" s="1">
        <f t="shared" si="54"/>
        <v>21427200</v>
      </c>
    </row>
    <row r="184" spans="1:19" x14ac:dyDescent="0.15">
      <c r="A184" s="1">
        <f t="shared" ref="A184:A193" si="62">$A$142</f>
        <v>160</v>
      </c>
      <c r="B184" s="1">
        <f>SUM($A$2:A184)</f>
        <v>10080</v>
      </c>
      <c r="C184" s="1">
        <f>B184*'基础时间表（无杠杆）'!B184*3*3</f>
        <v>32827302.729823362</v>
      </c>
      <c r="D184" s="1">
        <f t="shared" si="42"/>
        <v>3256.6768581173969</v>
      </c>
      <c r="E184" s="1">
        <f>SUM($D$2:D184)</f>
        <v>140177.68151617711</v>
      </c>
      <c r="F184" s="1">
        <f t="shared" si="43"/>
        <v>0.90463246058816582</v>
      </c>
      <c r="G184" s="1">
        <f>SUM($F$2:F184)</f>
        <v>38.938244865604759</v>
      </c>
      <c r="H184" s="1">
        <f t="shared" si="61"/>
        <v>21772800</v>
      </c>
      <c r="I184" s="1">
        <f t="shared" si="44"/>
        <v>0.66325278623088246</v>
      </c>
      <c r="J184" s="1">
        <f t="shared" si="45"/>
        <v>0.6</v>
      </c>
      <c r="K184" s="1">
        <f t="shared" si="46"/>
        <v>604800</v>
      </c>
      <c r="L184" s="1">
        <f t="shared" si="47"/>
        <v>3024000</v>
      </c>
      <c r="M184" s="1">
        <f t="shared" si="48"/>
        <v>2177280</v>
      </c>
      <c r="N184" s="1">
        <f t="shared" si="49"/>
        <v>5443200</v>
      </c>
      <c r="O184" s="1">
        <f t="shared" si="50"/>
        <v>2177280</v>
      </c>
      <c r="P184" s="1">
        <f t="shared" si="51"/>
        <v>6531840</v>
      </c>
      <c r="Q184" s="1">
        <f t="shared" si="52"/>
        <v>10886400</v>
      </c>
      <c r="R184" s="1">
        <f t="shared" si="53"/>
        <v>15240959.999999998</v>
      </c>
      <c r="S184" s="1">
        <f t="shared" si="54"/>
        <v>21772800</v>
      </c>
    </row>
    <row r="185" spans="1:19" x14ac:dyDescent="0.15">
      <c r="A185" s="1">
        <f t="shared" si="62"/>
        <v>160</v>
      </c>
      <c r="B185" s="1">
        <f>SUM($A$2:A185)</f>
        <v>10240</v>
      </c>
      <c r="C185" s="1">
        <f>B185*'基础时间表（无杠杆）'!B185*3*3</f>
        <v>33681854.737393372</v>
      </c>
      <c r="D185" s="1">
        <f t="shared" si="42"/>
        <v>3289.2436266985715</v>
      </c>
      <c r="E185" s="1">
        <f>SUM($D$2:D185)</f>
        <v>143466.92514287567</v>
      </c>
      <c r="F185" s="1">
        <f t="shared" si="43"/>
        <v>0.91367878519404766</v>
      </c>
      <c r="G185" s="1">
        <f>SUM($F$2:F185)</f>
        <v>39.85192365079881</v>
      </c>
      <c r="H185" s="1">
        <f t="shared" si="61"/>
        <v>22118400</v>
      </c>
      <c r="I185" s="1">
        <f t="shared" si="44"/>
        <v>0.65668592696126971</v>
      </c>
      <c r="J185" s="1">
        <f t="shared" si="45"/>
        <v>0.6</v>
      </c>
      <c r="K185" s="1">
        <f t="shared" si="46"/>
        <v>614400</v>
      </c>
      <c r="L185" s="1">
        <f t="shared" si="47"/>
        <v>3072000</v>
      </c>
      <c r="M185" s="1">
        <f t="shared" si="48"/>
        <v>2211840</v>
      </c>
      <c r="N185" s="1">
        <f t="shared" si="49"/>
        <v>5529600</v>
      </c>
      <c r="O185" s="1">
        <f t="shared" si="50"/>
        <v>2211840</v>
      </c>
      <c r="P185" s="1">
        <f t="shared" si="51"/>
        <v>6635520</v>
      </c>
      <c r="Q185" s="1">
        <f t="shared" si="52"/>
        <v>11059200</v>
      </c>
      <c r="R185" s="1">
        <f t="shared" si="53"/>
        <v>15482879.999999998</v>
      </c>
      <c r="S185" s="1">
        <f t="shared" si="54"/>
        <v>22118400</v>
      </c>
    </row>
    <row r="186" spans="1:19" x14ac:dyDescent="0.15">
      <c r="A186" s="1">
        <f t="shared" si="62"/>
        <v>160</v>
      </c>
      <c r="B186" s="1">
        <f>SUM($A$2:A186)</f>
        <v>10400</v>
      </c>
      <c r="C186" s="1">
        <f>B186*'基础时间表（无杠杆）'!B186*3*3</f>
        <v>34550215.054841794</v>
      </c>
      <c r="D186" s="1">
        <f t="shared" si="42"/>
        <v>3322.1360629655569</v>
      </c>
      <c r="E186" s="1">
        <f>SUM($D$2:D186)</f>
        <v>146789.06120584122</v>
      </c>
      <c r="F186" s="1">
        <f t="shared" si="43"/>
        <v>0.92281557304598805</v>
      </c>
      <c r="G186" s="1">
        <f>SUM($F$2:F186)</f>
        <v>40.774739223844797</v>
      </c>
      <c r="H186" s="1">
        <f t="shared" si="61"/>
        <v>22464000</v>
      </c>
      <c r="I186" s="1">
        <f t="shared" si="44"/>
        <v>0.65018408610026701</v>
      </c>
      <c r="J186" s="1">
        <f t="shared" si="45"/>
        <v>0.6</v>
      </c>
      <c r="K186" s="1">
        <f t="shared" si="46"/>
        <v>624000</v>
      </c>
      <c r="L186" s="1">
        <f t="shared" si="47"/>
        <v>3120000</v>
      </c>
      <c r="M186" s="1">
        <f t="shared" si="48"/>
        <v>2246400</v>
      </c>
      <c r="N186" s="1">
        <f t="shared" si="49"/>
        <v>5616000</v>
      </c>
      <c r="O186" s="1">
        <f t="shared" si="50"/>
        <v>2246400</v>
      </c>
      <c r="P186" s="1">
        <f t="shared" si="51"/>
        <v>6739200</v>
      </c>
      <c r="Q186" s="1">
        <f t="shared" si="52"/>
        <v>11232000</v>
      </c>
      <c r="R186" s="1">
        <f t="shared" si="53"/>
        <v>15724799.999999998</v>
      </c>
      <c r="S186" s="1">
        <f t="shared" si="54"/>
        <v>22464000</v>
      </c>
    </row>
    <row r="187" spans="1:19" x14ac:dyDescent="0.15">
      <c r="A187" s="1">
        <f t="shared" si="62"/>
        <v>160</v>
      </c>
      <c r="B187" s="1">
        <f>SUM($A$2:A187)</f>
        <v>10560</v>
      </c>
      <c r="C187" s="1">
        <f>B187*'基础时间表（无杠杆）'!B187*3*3</f>
        <v>35432574.393165447</v>
      </c>
      <c r="D187" s="1">
        <f t="shared" si="42"/>
        <v>3355.3574235952128</v>
      </c>
      <c r="E187" s="1">
        <f>SUM($D$2:D187)</f>
        <v>150144.41862943643</v>
      </c>
      <c r="F187" s="1">
        <f t="shared" si="43"/>
        <v>0.93204372877644803</v>
      </c>
      <c r="G187" s="1">
        <f>SUM($F$2:F187)</f>
        <v>41.706782952621246</v>
      </c>
      <c r="H187" s="1">
        <f t="shared" si="61"/>
        <v>22809600</v>
      </c>
      <c r="I187" s="1">
        <f t="shared" si="44"/>
        <v>0.64374661990125448</v>
      </c>
      <c r="J187" s="1">
        <f t="shared" si="45"/>
        <v>0.6</v>
      </c>
      <c r="K187" s="1">
        <f t="shared" si="46"/>
        <v>633600</v>
      </c>
      <c r="L187" s="1">
        <f t="shared" si="47"/>
        <v>3168000</v>
      </c>
      <c r="M187" s="1">
        <f t="shared" si="48"/>
        <v>2280960</v>
      </c>
      <c r="N187" s="1">
        <f t="shared" si="49"/>
        <v>5702400</v>
      </c>
      <c r="O187" s="1">
        <f t="shared" si="50"/>
        <v>2280960</v>
      </c>
      <c r="P187" s="1">
        <f t="shared" si="51"/>
        <v>6842880</v>
      </c>
      <c r="Q187" s="1">
        <f t="shared" si="52"/>
        <v>11404800</v>
      </c>
      <c r="R187" s="1">
        <f t="shared" si="53"/>
        <v>15966719.999999998</v>
      </c>
      <c r="S187" s="1">
        <f t="shared" si="54"/>
        <v>22809600</v>
      </c>
    </row>
    <row r="188" spans="1:19" x14ac:dyDescent="0.15">
      <c r="A188" s="1">
        <f t="shared" si="62"/>
        <v>160</v>
      </c>
      <c r="B188" s="1">
        <f>SUM($A$2:A188)</f>
        <v>10720</v>
      </c>
      <c r="C188" s="1">
        <f>B188*'基础时间表（无杠杆）'!B188*3*3</f>
        <v>36329125.896750093</v>
      </c>
      <c r="D188" s="1">
        <f t="shared" si="42"/>
        <v>3388.9109978311653</v>
      </c>
      <c r="E188" s="1">
        <f>SUM($D$2:D188)</f>
        <v>153533.32962726761</v>
      </c>
      <c r="F188" s="1">
        <f t="shared" si="43"/>
        <v>0.94136416606421258</v>
      </c>
      <c r="G188" s="1">
        <f>SUM($F$2:F188)</f>
        <v>42.648147118685458</v>
      </c>
      <c r="H188" s="1">
        <f t="shared" si="61"/>
        <v>23155200</v>
      </c>
      <c r="I188" s="1">
        <f t="shared" si="44"/>
        <v>0.63737289099134098</v>
      </c>
      <c r="J188" s="1">
        <f t="shared" si="45"/>
        <v>0.6</v>
      </c>
      <c r="K188" s="1">
        <f t="shared" si="46"/>
        <v>643200</v>
      </c>
      <c r="L188" s="1">
        <f t="shared" si="47"/>
        <v>3216000</v>
      </c>
      <c r="M188" s="1">
        <f t="shared" si="48"/>
        <v>2315520</v>
      </c>
      <c r="N188" s="1">
        <f t="shared" si="49"/>
        <v>5788800</v>
      </c>
      <c r="O188" s="1">
        <f t="shared" si="50"/>
        <v>2315520</v>
      </c>
      <c r="P188" s="1">
        <f t="shared" si="51"/>
        <v>6946560</v>
      </c>
      <c r="Q188" s="1">
        <f t="shared" si="52"/>
        <v>11577600</v>
      </c>
      <c r="R188" s="1">
        <f t="shared" si="53"/>
        <v>16208639.999999998</v>
      </c>
      <c r="S188" s="1">
        <f t="shared" si="54"/>
        <v>23155200</v>
      </c>
    </row>
    <row r="189" spans="1:19" x14ac:dyDescent="0.15">
      <c r="A189" s="1">
        <f t="shared" si="62"/>
        <v>160</v>
      </c>
      <c r="B189" s="1">
        <f>SUM($A$2:A189)</f>
        <v>10880</v>
      </c>
      <c r="C189" s="1">
        <f>B189*'基础时间表（无杠杆）'!B189*3*3</f>
        <v>37240065.172967106</v>
      </c>
      <c r="D189" s="1">
        <f t="shared" si="42"/>
        <v>3422.8001078094767</v>
      </c>
      <c r="E189" s="1">
        <f>SUM($D$2:D189)</f>
        <v>156956.12973507709</v>
      </c>
      <c r="F189" s="1">
        <f t="shared" si="43"/>
        <v>0.95077780772485465</v>
      </c>
      <c r="G189" s="1">
        <f>SUM($F$2:F189)</f>
        <v>43.598924926410312</v>
      </c>
      <c r="H189" s="1">
        <f t="shared" si="61"/>
        <v>23500800</v>
      </c>
      <c r="I189" s="1">
        <f t="shared" si="44"/>
        <v>0.63106226830825851</v>
      </c>
      <c r="J189" s="1">
        <f t="shared" si="45"/>
        <v>0.6</v>
      </c>
      <c r="K189" s="1">
        <f t="shared" si="46"/>
        <v>652800</v>
      </c>
      <c r="L189" s="1">
        <f t="shared" si="47"/>
        <v>3264000</v>
      </c>
      <c r="M189" s="1">
        <f t="shared" si="48"/>
        <v>2350080</v>
      </c>
      <c r="N189" s="1">
        <f t="shared" si="49"/>
        <v>5875200</v>
      </c>
      <c r="O189" s="1">
        <f t="shared" si="50"/>
        <v>2350080</v>
      </c>
      <c r="P189" s="1">
        <f t="shared" si="51"/>
        <v>7050240</v>
      </c>
      <c r="Q189" s="1">
        <f t="shared" si="52"/>
        <v>11750400</v>
      </c>
      <c r="R189" s="1">
        <f t="shared" si="53"/>
        <v>16450559.999999998</v>
      </c>
      <c r="S189" s="1">
        <f t="shared" si="54"/>
        <v>23500800</v>
      </c>
    </row>
    <row r="190" spans="1:19" x14ac:dyDescent="0.15">
      <c r="A190" s="1">
        <f t="shared" si="62"/>
        <v>160</v>
      </c>
      <c r="B190" s="1">
        <f>SUM($A$2:A190)</f>
        <v>11040</v>
      </c>
      <c r="C190" s="1">
        <f>B190*'基础时间表（无杠杆）'!B190*3*3</f>
        <v>38165590.322118789</v>
      </c>
      <c r="D190" s="1">
        <f t="shared" si="42"/>
        <v>3457.0281088875713</v>
      </c>
      <c r="E190" s="1">
        <f>SUM($D$2:D190)</f>
        <v>160413.15784396467</v>
      </c>
      <c r="F190" s="1">
        <f t="shared" si="43"/>
        <v>0.9602855858021031</v>
      </c>
      <c r="G190" s="1">
        <f>SUM($F$2:F190)</f>
        <v>44.559210512212417</v>
      </c>
      <c r="H190" s="1">
        <f t="shared" si="61"/>
        <v>23846400</v>
      </c>
      <c r="I190" s="1">
        <f t="shared" si="44"/>
        <v>0.62481412703787964</v>
      </c>
      <c r="J190" s="1">
        <f t="shared" si="45"/>
        <v>0.6</v>
      </c>
      <c r="K190" s="1">
        <f t="shared" si="46"/>
        <v>662400</v>
      </c>
      <c r="L190" s="1">
        <f t="shared" si="47"/>
        <v>3312000</v>
      </c>
      <c r="M190" s="1">
        <f t="shared" si="48"/>
        <v>2384640</v>
      </c>
      <c r="N190" s="1">
        <f t="shared" si="49"/>
        <v>5961600</v>
      </c>
      <c r="O190" s="1">
        <f t="shared" si="50"/>
        <v>2384640</v>
      </c>
      <c r="P190" s="1">
        <f t="shared" si="51"/>
        <v>7153920</v>
      </c>
      <c r="Q190" s="1">
        <f t="shared" si="52"/>
        <v>11923200</v>
      </c>
      <c r="R190" s="1">
        <f t="shared" si="53"/>
        <v>16692479.999999998</v>
      </c>
      <c r="S190" s="1">
        <f t="shared" si="54"/>
        <v>23846400</v>
      </c>
    </row>
    <row r="191" spans="1:19" x14ac:dyDescent="0.15">
      <c r="A191" s="1">
        <f t="shared" si="62"/>
        <v>160</v>
      </c>
      <c r="B191" s="1">
        <f>SUM($A$2:A191)</f>
        <v>11200</v>
      </c>
      <c r="C191" s="1">
        <f>B191*'基础时间表（无杠杆）'!B191*3*3</f>
        <v>39105901.967736207</v>
      </c>
      <c r="D191" s="1">
        <f t="shared" si="42"/>
        <v>3491.5983899764469</v>
      </c>
      <c r="E191" s="1">
        <f>SUM($D$2:D191)</f>
        <v>163904.75623394112</v>
      </c>
      <c r="F191" s="1">
        <f t="shared" si="43"/>
        <v>0.96988844166012411</v>
      </c>
      <c r="G191" s="1">
        <f>SUM($F$2:F191)</f>
        <v>45.529098953872541</v>
      </c>
      <c r="H191" s="1">
        <f t="shared" si="61"/>
        <v>24192000</v>
      </c>
      <c r="I191" s="1">
        <f t="shared" si="44"/>
        <v>0.61862784855235609</v>
      </c>
      <c r="J191" s="1">
        <f t="shared" si="45"/>
        <v>0.6</v>
      </c>
      <c r="K191" s="1">
        <f t="shared" si="46"/>
        <v>672000</v>
      </c>
      <c r="L191" s="1">
        <f t="shared" si="47"/>
        <v>3360000</v>
      </c>
      <c r="M191" s="1">
        <f t="shared" si="48"/>
        <v>2419200</v>
      </c>
      <c r="N191" s="1">
        <f t="shared" si="49"/>
        <v>6048000</v>
      </c>
      <c r="O191" s="1">
        <f t="shared" si="50"/>
        <v>2419200</v>
      </c>
      <c r="P191" s="1">
        <f t="shared" si="51"/>
        <v>7257600</v>
      </c>
      <c r="Q191" s="1">
        <f t="shared" si="52"/>
        <v>12096000</v>
      </c>
      <c r="R191" s="1">
        <f t="shared" si="53"/>
        <v>16934400</v>
      </c>
      <c r="S191" s="1">
        <f t="shared" si="54"/>
        <v>24192000</v>
      </c>
    </row>
    <row r="192" spans="1:19" x14ac:dyDescent="0.15">
      <c r="A192" s="1">
        <f t="shared" si="62"/>
        <v>160</v>
      </c>
      <c r="B192" s="1">
        <f>SUM($A$2:A192)</f>
        <v>11360</v>
      </c>
      <c r="C192" s="1">
        <f>B192*'基础时间表（无杠杆）'!B192*3*3</f>
        <v>40061203.28723377</v>
      </c>
      <c r="D192" s="1">
        <f t="shared" si="42"/>
        <v>3526.5143738762122</v>
      </c>
      <c r="E192" s="1">
        <f>SUM($D$2:D192)</f>
        <v>167431.27060781734</v>
      </c>
      <c r="F192" s="1">
        <f t="shared" si="43"/>
        <v>0.97958732607672561</v>
      </c>
      <c r="G192" s="1">
        <f>SUM($F$2:F192)</f>
        <v>46.508686279949266</v>
      </c>
      <c r="H192" s="1">
        <f t="shared" si="61"/>
        <v>24537600</v>
      </c>
      <c r="I192" s="1">
        <f t="shared" si="44"/>
        <v>0.61250282034886738</v>
      </c>
      <c r="J192" s="1">
        <f t="shared" si="45"/>
        <v>0.6</v>
      </c>
      <c r="K192" s="1">
        <f t="shared" si="46"/>
        <v>681600</v>
      </c>
      <c r="L192" s="1">
        <f t="shared" si="47"/>
        <v>3408000</v>
      </c>
      <c r="M192" s="1">
        <f t="shared" si="48"/>
        <v>2453760</v>
      </c>
      <c r="N192" s="1">
        <f t="shared" si="49"/>
        <v>6134400</v>
      </c>
      <c r="O192" s="1">
        <f t="shared" si="50"/>
        <v>2453760</v>
      </c>
      <c r="P192" s="1">
        <f t="shared" si="51"/>
        <v>7361280</v>
      </c>
      <c r="Q192" s="1">
        <f t="shared" si="52"/>
        <v>12268800</v>
      </c>
      <c r="R192" s="1">
        <f t="shared" si="53"/>
        <v>17176320</v>
      </c>
      <c r="S192" s="1">
        <f t="shared" si="54"/>
        <v>24537600</v>
      </c>
    </row>
    <row r="193" spans="1:19" x14ac:dyDescent="0.15">
      <c r="A193" s="1">
        <f t="shared" si="62"/>
        <v>160</v>
      </c>
      <c r="B193" s="1">
        <f>SUM($A$2:A193)</f>
        <v>11520</v>
      </c>
      <c r="C193" s="1">
        <f>B193*'基础时间表（无杠杆）'!B193*3*3</f>
        <v>41031700.042924501</v>
      </c>
      <c r="D193" s="1">
        <f t="shared" si="42"/>
        <v>3561.7795176149739</v>
      </c>
      <c r="E193" s="1">
        <f>SUM($D$2:D193)</f>
        <v>170993.05012543232</v>
      </c>
      <c r="F193" s="1">
        <f t="shared" si="43"/>
        <v>0.98938319933749275</v>
      </c>
      <c r="G193" s="1">
        <f>SUM($F$2:F193)</f>
        <v>47.498069479286762</v>
      </c>
      <c r="H193" s="1">
        <f t="shared" si="61"/>
        <v>24883200</v>
      </c>
      <c r="I193" s="1">
        <f t="shared" si="44"/>
        <v>0.60643843598897762</v>
      </c>
      <c r="J193" s="1">
        <f t="shared" si="45"/>
        <v>0.6</v>
      </c>
      <c r="K193" s="1">
        <f t="shared" si="46"/>
        <v>691200</v>
      </c>
      <c r="L193" s="1">
        <f t="shared" si="47"/>
        <v>3456000</v>
      </c>
      <c r="M193" s="1">
        <f t="shared" si="48"/>
        <v>2488320</v>
      </c>
      <c r="N193" s="1">
        <f t="shared" si="49"/>
        <v>6220800</v>
      </c>
      <c r="O193" s="1">
        <f t="shared" si="50"/>
        <v>2488320</v>
      </c>
      <c r="P193" s="1">
        <f t="shared" si="51"/>
        <v>7464960</v>
      </c>
      <c r="Q193" s="1">
        <f t="shared" si="52"/>
        <v>12441600</v>
      </c>
      <c r="R193" s="1">
        <f t="shared" si="53"/>
        <v>17418240</v>
      </c>
      <c r="S193" s="1">
        <f t="shared" si="54"/>
        <v>24883200</v>
      </c>
    </row>
    <row r="194" spans="1:19" x14ac:dyDescent="0.15">
      <c r="A194" s="1">
        <f t="shared" ref="A194:A201" si="63">$A$142</f>
        <v>160</v>
      </c>
      <c r="B194" s="1">
        <f>SUM($A$2:A194)</f>
        <v>11680</v>
      </c>
      <c r="C194" s="1">
        <f>B194*'基础时间表（无杠杆）'!B194*3*3</f>
        <v>42017600.613400325</v>
      </c>
      <c r="D194" s="1">
        <f t="shared" si="42"/>
        <v>3597.3973127911236</v>
      </c>
      <c r="E194" s="1">
        <f>SUM($D$2:D194)</f>
        <v>174590.44743822343</v>
      </c>
      <c r="F194" s="1">
        <f t="shared" si="43"/>
        <v>0.99927703133086765</v>
      </c>
      <c r="G194" s="1">
        <f>SUM($F$2:F194)</f>
        <v>48.497346510617632</v>
      </c>
      <c r="H194" s="1">
        <f t="shared" si="61"/>
        <v>25228800</v>
      </c>
      <c r="I194" s="1">
        <f t="shared" si="44"/>
        <v>0.60043409503859169</v>
      </c>
      <c r="J194" s="1">
        <f t="shared" si="45"/>
        <v>0.6</v>
      </c>
      <c r="K194" s="1">
        <f t="shared" si="46"/>
        <v>700800</v>
      </c>
      <c r="L194" s="1">
        <f t="shared" si="47"/>
        <v>3504000</v>
      </c>
      <c r="M194" s="1">
        <f t="shared" si="48"/>
        <v>2522880</v>
      </c>
      <c r="N194" s="1">
        <f t="shared" si="49"/>
        <v>6307200</v>
      </c>
      <c r="O194" s="1">
        <f t="shared" si="50"/>
        <v>2522880</v>
      </c>
      <c r="P194" s="1">
        <f t="shared" si="51"/>
        <v>7568640</v>
      </c>
      <c r="Q194" s="1">
        <f t="shared" si="52"/>
        <v>12614400</v>
      </c>
      <c r="R194" s="1">
        <f t="shared" si="53"/>
        <v>17660160</v>
      </c>
      <c r="S194" s="1">
        <f t="shared" si="54"/>
        <v>25228800</v>
      </c>
    </row>
    <row r="195" spans="1:19" x14ac:dyDescent="0.15">
      <c r="A195" s="1">
        <f t="shared" si="63"/>
        <v>160</v>
      </c>
      <c r="B195" s="1">
        <f>SUM($A$2:A195)</f>
        <v>11840</v>
      </c>
      <c r="C195" s="1">
        <f>B195*'基础时间表（无杠杆）'!B195*3*3</f>
        <v>43019116.02528137</v>
      </c>
      <c r="D195" s="1">
        <f t="shared" ref="D195:D258" si="64">C195/B195</f>
        <v>3633.3712859190346</v>
      </c>
      <c r="E195" s="1">
        <f>SUM($D$2:D195)</f>
        <v>178223.81872414247</v>
      </c>
      <c r="F195" s="1">
        <f t="shared" ref="F195:F258" si="65">D195/3600</f>
        <v>1.0092698016441763</v>
      </c>
      <c r="G195" s="1">
        <f>SUM($F$2:F195)</f>
        <v>49.506616312261805</v>
      </c>
      <c r="H195" s="1">
        <f t="shared" si="61"/>
        <v>25574400</v>
      </c>
      <c r="I195" s="1">
        <f t="shared" ref="I195:I258" si="66">H195/C195</f>
        <v>0.59448920300850672</v>
      </c>
      <c r="J195" s="1">
        <f t="shared" ref="J195:J258" si="67">H195/B195/3600</f>
        <v>0.6</v>
      </c>
      <c r="K195" s="1">
        <f t="shared" ref="K195:K258" si="68">B195*60</f>
        <v>710400</v>
      </c>
      <c r="L195" s="1">
        <f t="shared" ref="L195:L258" si="69">B195*300</f>
        <v>3552000</v>
      </c>
      <c r="M195" s="1">
        <f t="shared" ref="M195:M258" si="70">H195*0.1</f>
        <v>2557440</v>
      </c>
      <c r="N195" s="1">
        <f t="shared" ref="N195:N258" si="71">H195*0.25</f>
        <v>6393600</v>
      </c>
      <c r="O195" s="1">
        <f t="shared" ref="O195:O258" si="72">H195*0.1</f>
        <v>2557440</v>
      </c>
      <c r="P195" s="1">
        <f t="shared" ref="P195:P258" si="73">H195*0.3</f>
        <v>7672320</v>
      </c>
      <c r="Q195" s="1">
        <f t="shared" ref="Q195:Q258" si="74">H195*0.5</f>
        <v>12787200</v>
      </c>
      <c r="R195" s="1">
        <f t="shared" ref="R195:R258" si="75">H195*0.7</f>
        <v>17902080</v>
      </c>
      <c r="S195" s="1">
        <f t="shared" ref="S195:S258" si="76">H195</f>
        <v>25574400</v>
      </c>
    </row>
    <row r="196" spans="1:19" x14ac:dyDescent="0.15">
      <c r="A196" s="1">
        <f t="shared" si="63"/>
        <v>160</v>
      </c>
      <c r="B196" s="1">
        <f>SUM($A$2:A196)</f>
        <v>12000</v>
      </c>
      <c r="C196" s="1">
        <f>B196*'基础时间表（无杠杆）'!B196*3*3</f>
        <v>44036459.98533871</v>
      </c>
      <c r="D196" s="1">
        <f t="shared" si="64"/>
        <v>3669.7049987782257</v>
      </c>
      <c r="E196" s="1">
        <f>SUM($D$2:D196)</f>
        <v>181893.52372292071</v>
      </c>
      <c r="F196" s="1">
        <f t="shared" si="65"/>
        <v>1.0193624996606183</v>
      </c>
      <c r="G196" s="1">
        <f>SUM($F$2:F196)</f>
        <v>50.525978811922421</v>
      </c>
      <c r="H196" s="1">
        <f t="shared" si="61"/>
        <v>25920000</v>
      </c>
      <c r="I196" s="1">
        <f t="shared" si="66"/>
        <v>0.58860317129555106</v>
      </c>
      <c r="J196" s="1">
        <f t="shared" si="67"/>
        <v>0.6</v>
      </c>
      <c r="K196" s="1">
        <f t="shared" si="68"/>
        <v>720000</v>
      </c>
      <c r="L196" s="1">
        <f t="shared" si="69"/>
        <v>3600000</v>
      </c>
      <c r="M196" s="1">
        <f t="shared" si="70"/>
        <v>2592000</v>
      </c>
      <c r="N196" s="1">
        <f t="shared" si="71"/>
        <v>6480000</v>
      </c>
      <c r="O196" s="1">
        <f t="shared" si="72"/>
        <v>2592000</v>
      </c>
      <c r="P196" s="1">
        <f t="shared" si="73"/>
        <v>7776000</v>
      </c>
      <c r="Q196" s="1">
        <f t="shared" si="74"/>
        <v>12960000</v>
      </c>
      <c r="R196" s="1">
        <f t="shared" si="75"/>
        <v>18144000</v>
      </c>
      <c r="S196" s="1">
        <f t="shared" si="76"/>
        <v>25920000</v>
      </c>
    </row>
    <row r="197" spans="1:19" x14ac:dyDescent="0.15">
      <c r="A197" s="1">
        <f t="shared" si="63"/>
        <v>160</v>
      </c>
      <c r="B197" s="1">
        <f>SUM($A$2:A197)</f>
        <v>12160</v>
      </c>
      <c r="C197" s="1">
        <f>B197*'基础时间表（无杠杆）'!B197*3*3</f>
        <v>45069848.912994653</v>
      </c>
      <c r="D197" s="1">
        <f t="shared" si="64"/>
        <v>3706.4020487660077</v>
      </c>
      <c r="E197" s="1">
        <f>SUM($D$2:D197)</f>
        <v>185599.92577168671</v>
      </c>
      <c r="F197" s="1">
        <f t="shared" si="65"/>
        <v>1.0295561246572245</v>
      </c>
      <c r="G197" s="1">
        <f>SUM($F$2:F197)</f>
        <v>51.555534936579647</v>
      </c>
      <c r="H197" s="1">
        <f t="shared" si="61"/>
        <v>26265600</v>
      </c>
      <c r="I197" s="1">
        <f t="shared" si="66"/>
        <v>0.58277541712430803</v>
      </c>
      <c r="J197" s="1">
        <f t="shared" si="67"/>
        <v>0.6</v>
      </c>
      <c r="K197" s="1">
        <f t="shared" si="68"/>
        <v>729600</v>
      </c>
      <c r="L197" s="1">
        <f t="shared" si="69"/>
        <v>3648000</v>
      </c>
      <c r="M197" s="1">
        <f t="shared" si="70"/>
        <v>2626560</v>
      </c>
      <c r="N197" s="1">
        <f t="shared" si="71"/>
        <v>6566400</v>
      </c>
      <c r="O197" s="1">
        <f t="shared" si="72"/>
        <v>2626560</v>
      </c>
      <c r="P197" s="1">
        <f t="shared" si="73"/>
        <v>7879680</v>
      </c>
      <c r="Q197" s="1">
        <f t="shared" si="74"/>
        <v>13132800</v>
      </c>
      <c r="R197" s="1">
        <f t="shared" si="75"/>
        <v>18385920</v>
      </c>
      <c r="S197" s="1">
        <f t="shared" si="76"/>
        <v>26265600</v>
      </c>
    </row>
    <row r="198" spans="1:19" x14ac:dyDescent="0.15">
      <c r="A198" s="1">
        <f t="shared" si="63"/>
        <v>160</v>
      </c>
      <c r="B198" s="1">
        <f>SUM($A$2:A198)</f>
        <v>12320</v>
      </c>
      <c r="C198" s="1">
        <f>B198*'基础时间表（无杠杆）'!B198*3*3</f>
        <v>46119501.973205186</v>
      </c>
      <c r="D198" s="1">
        <f t="shared" si="64"/>
        <v>3743.4660692536677</v>
      </c>
      <c r="E198" s="1">
        <f>SUM($D$2:D198)</f>
        <v>189343.39184094037</v>
      </c>
      <c r="F198" s="1">
        <f t="shared" si="65"/>
        <v>1.0398516859037965</v>
      </c>
      <c r="G198" s="1">
        <f>SUM($F$2:F198)</f>
        <v>52.595386622483446</v>
      </c>
      <c r="H198" s="1">
        <f t="shared" si="61"/>
        <v>26611200</v>
      </c>
      <c r="I198" s="1">
        <f t="shared" si="66"/>
        <v>0.57700536348941389</v>
      </c>
      <c r="J198" s="1">
        <f t="shared" si="67"/>
        <v>0.6</v>
      </c>
      <c r="K198" s="1">
        <f t="shared" si="68"/>
        <v>739200</v>
      </c>
      <c r="L198" s="1">
        <f t="shared" si="69"/>
        <v>3696000</v>
      </c>
      <c r="M198" s="1">
        <f t="shared" si="70"/>
        <v>2661120</v>
      </c>
      <c r="N198" s="1">
        <f t="shared" si="71"/>
        <v>6652800</v>
      </c>
      <c r="O198" s="1">
        <f t="shared" si="72"/>
        <v>2661120</v>
      </c>
      <c r="P198" s="1">
        <f t="shared" si="73"/>
        <v>7983360</v>
      </c>
      <c r="Q198" s="1">
        <f t="shared" si="74"/>
        <v>13305600</v>
      </c>
      <c r="R198" s="1">
        <f t="shared" si="75"/>
        <v>18627840</v>
      </c>
      <c r="S198" s="1">
        <f t="shared" si="76"/>
        <v>26611200</v>
      </c>
    </row>
    <row r="199" spans="1:19" x14ac:dyDescent="0.15">
      <c r="A199" s="1">
        <f t="shared" si="63"/>
        <v>160</v>
      </c>
      <c r="B199" s="1">
        <f>SUM($A$2:A199)</f>
        <v>12480</v>
      </c>
      <c r="C199" s="1">
        <f>B199*'基础时间表（无杠杆）'!B199*3*3</f>
        <v>47185641.109728634</v>
      </c>
      <c r="D199" s="1">
        <f t="shared" si="64"/>
        <v>3780.9007299462046</v>
      </c>
      <c r="E199" s="1">
        <f>SUM($D$2:D199)</f>
        <v>193124.29257088658</v>
      </c>
      <c r="F199" s="1">
        <f t="shared" si="65"/>
        <v>1.0502502027628347</v>
      </c>
      <c r="G199" s="1">
        <f>SUM($F$2:F199)</f>
        <v>53.645636825246278</v>
      </c>
      <c r="H199" s="1">
        <f t="shared" si="61"/>
        <v>26956800</v>
      </c>
      <c r="I199" s="1">
        <f t="shared" si="66"/>
        <v>0.57129243909842953</v>
      </c>
      <c r="J199" s="1">
        <f t="shared" si="67"/>
        <v>0.6</v>
      </c>
      <c r="K199" s="1">
        <f t="shared" si="68"/>
        <v>748800</v>
      </c>
      <c r="L199" s="1">
        <f t="shared" si="69"/>
        <v>3744000</v>
      </c>
      <c r="M199" s="1">
        <f t="shared" si="70"/>
        <v>2695680</v>
      </c>
      <c r="N199" s="1">
        <f t="shared" si="71"/>
        <v>6739200</v>
      </c>
      <c r="O199" s="1">
        <f t="shared" si="72"/>
        <v>2695680</v>
      </c>
      <c r="P199" s="1">
        <f t="shared" si="73"/>
        <v>8087040</v>
      </c>
      <c r="Q199" s="1">
        <f t="shared" si="74"/>
        <v>13478400</v>
      </c>
      <c r="R199" s="1">
        <f t="shared" si="75"/>
        <v>18869760</v>
      </c>
      <c r="S199" s="1">
        <f t="shared" si="76"/>
        <v>26956800</v>
      </c>
    </row>
    <row r="200" spans="1:19" x14ac:dyDescent="0.15">
      <c r="A200" s="1">
        <f t="shared" si="63"/>
        <v>160</v>
      </c>
      <c r="B200" s="1">
        <f>SUM($A$2:A200)</f>
        <v>12640</v>
      </c>
      <c r="C200" s="1">
        <f>B200*'基础时间表（无杠杆）'!B200*3*3</f>
        <v>48268491.078785226</v>
      </c>
      <c r="D200" s="1">
        <f t="shared" si="64"/>
        <v>3818.7097372456665</v>
      </c>
      <c r="E200" s="1">
        <f>SUM($D$2:D200)</f>
        <v>196943.00230813224</v>
      </c>
      <c r="F200" s="1">
        <f t="shared" si="65"/>
        <v>1.060752704790463</v>
      </c>
      <c r="G200" s="1">
        <f>SUM($F$2:F200)</f>
        <v>54.706389530036738</v>
      </c>
      <c r="H200" s="1">
        <f t="shared" si="61"/>
        <v>27302400</v>
      </c>
      <c r="I200" s="1">
        <f t="shared" si="66"/>
        <v>0.56563607831527685</v>
      </c>
      <c r="J200" s="1">
        <f t="shared" si="67"/>
        <v>0.6</v>
      </c>
      <c r="K200" s="1">
        <f t="shared" si="68"/>
        <v>758400</v>
      </c>
      <c r="L200" s="1">
        <f t="shared" si="69"/>
        <v>3792000</v>
      </c>
      <c r="M200" s="1">
        <f t="shared" si="70"/>
        <v>2730240</v>
      </c>
      <c r="N200" s="1">
        <f t="shared" si="71"/>
        <v>6825600</v>
      </c>
      <c r="O200" s="1">
        <f t="shared" si="72"/>
        <v>2730240</v>
      </c>
      <c r="P200" s="1">
        <f t="shared" si="73"/>
        <v>8190720</v>
      </c>
      <c r="Q200" s="1">
        <f t="shared" si="74"/>
        <v>13651200</v>
      </c>
      <c r="R200" s="1">
        <f t="shared" si="75"/>
        <v>19111680</v>
      </c>
      <c r="S200" s="1">
        <f t="shared" si="76"/>
        <v>27302400</v>
      </c>
    </row>
    <row r="201" spans="1:19" x14ac:dyDescent="0.15">
      <c r="A201" s="1">
        <f t="shared" si="63"/>
        <v>160</v>
      </c>
      <c r="B201" s="1">
        <f>SUM($A$2:A201)</f>
        <v>12800</v>
      </c>
      <c r="C201" s="1">
        <f>B201*'基础时间表（无杠杆）'!B201*3*3</f>
        <v>49368279.483111978</v>
      </c>
      <c r="D201" s="1">
        <f t="shared" si="64"/>
        <v>3856.8968346181232</v>
      </c>
      <c r="E201" s="1">
        <f>SUM($D$2:D201)</f>
        <v>200799.89914275036</v>
      </c>
      <c r="F201" s="1">
        <f t="shared" si="65"/>
        <v>1.0713602318383675</v>
      </c>
      <c r="G201" s="1">
        <f>SUM($F$2:F201)</f>
        <v>55.777749761875107</v>
      </c>
      <c r="H201" s="1">
        <f t="shared" si="61"/>
        <v>27648000</v>
      </c>
      <c r="I201" s="1">
        <f t="shared" si="66"/>
        <v>0.5600357211042345</v>
      </c>
      <c r="J201" s="1">
        <f t="shared" si="67"/>
        <v>0.6</v>
      </c>
      <c r="K201" s="1">
        <f t="shared" si="68"/>
        <v>768000</v>
      </c>
      <c r="L201" s="1">
        <f t="shared" si="69"/>
        <v>3840000</v>
      </c>
      <c r="M201" s="1">
        <f t="shared" si="70"/>
        <v>2764800</v>
      </c>
      <c r="N201" s="1">
        <f t="shared" si="71"/>
        <v>6912000</v>
      </c>
      <c r="O201" s="1">
        <f t="shared" si="72"/>
        <v>2764800</v>
      </c>
      <c r="P201" s="1">
        <f t="shared" si="73"/>
        <v>8294400</v>
      </c>
      <c r="Q201" s="1">
        <f t="shared" si="74"/>
        <v>13824000</v>
      </c>
      <c r="R201" s="1">
        <f t="shared" si="75"/>
        <v>19353600</v>
      </c>
      <c r="S201" s="1">
        <f t="shared" si="76"/>
        <v>27648000</v>
      </c>
    </row>
    <row r="202" spans="1:19" x14ac:dyDescent="0.15">
      <c r="A202" s="1">
        <f>基础产出表!D8</f>
        <v>640</v>
      </c>
      <c r="B202" s="1">
        <f>SUM($A$2:A202)</f>
        <v>13440</v>
      </c>
      <c r="C202" s="1">
        <f>B202*'基础时间表（无杠杆）'!B202*3*3*3</f>
        <v>157065181.17552075</v>
      </c>
      <c r="D202" s="1">
        <f t="shared" si="64"/>
        <v>11686.397408892914</v>
      </c>
      <c r="E202" s="1">
        <f>SUM($D$2:D202)</f>
        <v>212486.29655164329</v>
      </c>
      <c r="F202" s="1">
        <f t="shared" si="65"/>
        <v>3.2462215024702537</v>
      </c>
      <c r="G202" s="1">
        <f>SUM($F$2:F202)</f>
        <v>59.023971264345363</v>
      </c>
      <c r="H202" s="1">
        <f>B202*240*3*3*3</f>
        <v>87091200</v>
      </c>
      <c r="I202" s="1">
        <f t="shared" si="66"/>
        <v>0.55449081297448966</v>
      </c>
      <c r="J202" s="1">
        <f t="shared" si="67"/>
        <v>1.8</v>
      </c>
      <c r="K202" s="1">
        <f t="shared" si="68"/>
        <v>806400</v>
      </c>
      <c r="L202" s="1">
        <f t="shared" si="69"/>
        <v>4032000</v>
      </c>
      <c r="M202" s="1">
        <f t="shared" si="70"/>
        <v>8709120</v>
      </c>
      <c r="N202" s="1">
        <f t="shared" si="71"/>
        <v>21772800</v>
      </c>
      <c r="O202" s="1">
        <f t="shared" si="72"/>
        <v>8709120</v>
      </c>
      <c r="P202" s="1">
        <f t="shared" si="73"/>
        <v>26127360</v>
      </c>
      <c r="Q202" s="1">
        <f t="shared" si="74"/>
        <v>43545600</v>
      </c>
      <c r="R202" s="1">
        <f t="shared" si="75"/>
        <v>60963839.999999993</v>
      </c>
      <c r="S202" s="1">
        <f t="shared" si="76"/>
        <v>87091200</v>
      </c>
    </row>
    <row r="203" spans="1:19" x14ac:dyDescent="0.15">
      <c r="A203" s="1">
        <f>$A$202</f>
        <v>640</v>
      </c>
      <c r="B203" s="1">
        <f>SUM($A$2:A203)</f>
        <v>14080</v>
      </c>
      <c r="C203" s="1">
        <f>B203*'基础时间表（无杠杆）'!B203*3*3*3</f>
        <v>166189920.27238435</v>
      </c>
      <c r="D203" s="1">
        <f t="shared" si="64"/>
        <v>11803.261382981842</v>
      </c>
      <c r="E203" s="1">
        <f>SUM($D$2:D203)</f>
        <v>224289.55793462513</v>
      </c>
      <c r="F203" s="1">
        <f t="shared" si="65"/>
        <v>3.2786837174949559</v>
      </c>
      <c r="G203" s="1">
        <f>SUM($F$2:F203)</f>
        <v>62.30265498184032</v>
      </c>
      <c r="H203" s="1">
        <f t="shared" ref="H203:H234" si="77">B203*240*3*3*3</f>
        <v>91238400</v>
      </c>
      <c r="I203" s="1">
        <f t="shared" si="66"/>
        <v>0.54900080492523717</v>
      </c>
      <c r="J203" s="1">
        <f t="shared" si="67"/>
        <v>1.8</v>
      </c>
      <c r="K203" s="1">
        <f t="shared" si="68"/>
        <v>844800</v>
      </c>
      <c r="L203" s="1">
        <f t="shared" si="69"/>
        <v>4224000</v>
      </c>
      <c r="M203" s="1">
        <f t="shared" si="70"/>
        <v>9123840</v>
      </c>
      <c r="N203" s="1">
        <f t="shared" si="71"/>
        <v>22809600</v>
      </c>
      <c r="O203" s="1">
        <f t="shared" si="72"/>
        <v>9123840</v>
      </c>
      <c r="P203" s="1">
        <f t="shared" si="73"/>
        <v>27371520</v>
      </c>
      <c r="Q203" s="1">
        <f t="shared" si="74"/>
        <v>45619200</v>
      </c>
      <c r="R203" s="1">
        <f t="shared" si="75"/>
        <v>63866879.999999993</v>
      </c>
      <c r="S203" s="1">
        <f t="shared" si="76"/>
        <v>91238400</v>
      </c>
    </row>
    <row r="204" spans="1:19" x14ac:dyDescent="0.15">
      <c r="A204" s="1">
        <f t="shared" ref="A204:A213" si="78">$A$202</f>
        <v>640</v>
      </c>
      <c r="B204" s="1">
        <f>SUM($A$2:A204)</f>
        <v>14720</v>
      </c>
      <c r="C204" s="1">
        <f>B204*'基础时间表（无杠杆）'!B204*3*3*3</f>
        <v>175481447.63306767</v>
      </c>
      <c r="D204" s="1">
        <f t="shared" si="64"/>
        <v>11921.293996811663</v>
      </c>
      <c r="E204" s="1">
        <f>SUM($D$2:D204)</f>
        <v>236210.8519314368</v>
      </c>
      <c r="F204" s="1">
        <f t="shared" si="65"/>
        <v>3.3114705546699064</v>
      </c>
      <c r="G204" s="1">
        <f>SUM($F$2:F204)</f>
        <v>65.61412553651023</v>
      </c>
      <c r="H204" s="1">
        <f t="shared" si="77"/>
        <v>95385600</v>
      </c>
      <c r="I204" s="1">
        <f t="shared" si="66"/>
        <v>0.54356515339132394</v>
      </c>
      <c r="J204" s="1">
        <f t="shared" si="67"/>
        <v>1.8</v>
      </c>
      <c r="K204" s="1">
        <f t="shared" si="68"/>
        <v>883200</v>
      </c>
      <c r="L204" s="1">
        <f t="shared" si="69"/>
        <v>4416000</v>
      </c>
      <c r="M204" s="1">
        <f t="shared" si="70"/>
        <v>9538560</v>
      </c>
      <c r="N204" s="1">
        <f t="shared" si="71"/>
        <v>23846400</v>
      </c>
      <c r="O204" s="1">
        <f t="shared" si="72"/>
        <v>9538560</v>
      </c>
      <c r="P204" s="1">
        <f t="shared" si="73"/>
        <v>28615680</v>
      </c>
      <c r="Q204" s="1">
        <f t="shared" si="74"/>
        <v>47692800</v>
      </c>
      <c r="R204" s="1">
        <f t="shared" si="75"/>
        <v>66769919.999999993</v>
      </c>
      <c r="S204" s="1">
        <f t="shared" si="76"/>
        <v>95385600</v>
      </c>
    </row>
    <row r="205" spans="1:19" x14ac:dyDescent="0.15">
      <c r="A205" s="1">
        <f t="shared" si="78"/>
        <v>640</v>
      </c>
      <c r="B205" s="1">
        <f>SUM($A$2:A205)</f>
        <v>15360</v>
      </c>
      <c r="C205" s="1">
        <f>B205*'基础时间表（无杠杆）'!B205*3*3*3</f>
        <v>184942186.54893744</v>
      </c>
      <c r="D205" s="1">
        <f t="shared" si="64"/>
        <v>12040.506936779781</v>
      </c>
      <c r="E205" s="1">
        <f>SUM($D$2:D205)</f>
        <v>248251.35886821657</v>
      </c>
      <c r="F205" s="1">
        <f t="shared" si="65"/>
        <v>3.3445852602166055</v>
      </c>
      <c r="G205" s="1">
        <f>SUM($F$2:F205)</f>
        <v>68.958710796726834</v>
      </c>
      <c r="H205" s="1">
        <f t="shared" si="77"/>
        <v>99532800</v>
      </c>
      <c r="I205" s="1">
        <f t="shared" si="66"/>
        <v>0.53818332018942949</v>
      </c>
      <c r="J205" s="1">
        <f t="shared" si="67"/>
        <v>1.8</v>
      </c>
      <c r="K205" s="1">
        <f t="shared" si="68"/>
        <v>921600</v>
      </c>
      <c r="L205" s="1">
        <f t="shared" si="69"/>
        <v>4608000</v>
      </c>
      <c r="M205" s="1">
        <f t="shared" si="70"/>
        <v>9953280</v>
      </c>
      <c r="N205" s="1">
        <f t="shared" si="71"/>
        <v>24883200</v>
      </c>
      <c r="O205" s="1">
        <f t="shared" si="72"/>
        <v>9953280</v>
      </c>
      <c r="P205" s="1">
        <f t="shared" si="73"/>
        <v>29859840</v>
      </c>
      <c r="Q205" s="1">
        <f t="shared" si="74"/>
        <v>49766400</v>
      </c>
      <c r="R205" s="1">
        <f t="shared" si="75"/>
        <v>69672960</v>
      </c>
      <c r="S205" s="1">
        <f t="shared" si="76"/>
        <v>99532800</v>
      </c>
    </row>
    <row r="206" spans="1:19" x14ac:dyDescent="0.15">
      <c r="A206" s="1">
        <f t="shared" si="78"/>
        <v>640</v>
      </c>
      <c r="B206" s="1">
        <f>SUM($A$2:A206)</f>
        <v>16000</v>
      </c>
      <c r="C206" s="1">
        <f>B206*'基础时间表（无杠杆）'!B206*3*3*3</f>
        <v>194574592.09836125</v>
      </c>
      <c r="D206" s="1">
        <f t="shared" si="64"/>
        <v>12160.912006147579</v>
      </c>
      <c r="E206" s="1">
        <f>SUM($D$2:D206)</f>
        <v>260412.27087436416</v>
      </c>
      <c r="F206" s="1">
        <f t="shared" si="65"/>
        <v>3.3780311128187717</v>
      </c>
      <c r="G206" s="1">
        <f>SUM($F$2:F206)</f>
        <v>72.336741909545609</v>
      </c>
      <c r="H206" s="1">
        <f t="shared" si="77"/>
        <v>103680000</v>
      </c>
      <c r="I206" s="1">
        <f t="shared" si="66"/>
        <v>0.53285477246478175</v>
      </c>
      <c r="J206" s="1">
        <f t="shared" si="67"/>
        <v>1.8</v>
      </c>
      <c r="K206" s="1">
        <f t="shared" si="68"/>
        <v>960000</v>
      </c>
      <c r="L206" s="1">
        <f t="shared" si="69"/>
        <v>4800000</v>
      </c>
      <c r="M206" s="1">
        <f t="shared" si="70"/>
        <v>10368000</v>
      </c>
      <c r="N206" s="1">
        <f t="shared" si="71"/>
        <v>25920000</v>
      </c>
      <c r="O206" s="1">
        <f t="shared" si="72"/>
        <v>10368000</v>
      </c>
      <c r="P206" s="1">
        <f t="shared" si="73"/>
        <v>31104000</v>
      </c>
      <c r="Q206" s="1">
        <f t="shared" si="74"/>
        <v>51840000</v>
      </c>
      <c r="R206" s="1">
        <f t="shared" si="75"/>
        <v>72576000</v>
      </c>
      <c r="S206" s="1">
        <f t="shared" si="76"/>
        <v>103680000</v>
      </c>
    </row>
    <row r="207" spans="1:19" x14ac:dyDescent="0.15">
      <c r="A207" s="1">
        <f t="shared" si="78"/>
        <v>640</v>
      </c>
      <c r="B207" s="1">
        <f>SUM($A$2:A207)</f>
        <v>16640</v>
      </c>
      <c r="C207" s="1">
        <f>B207*'基础时间表（无杠杆）'!B207*3*3*3</f>
        <v>204381151.54011863</v>
      </c>
      <c r="D207" s="1">
        <f t="shared" si="64"/>
        <v>12282.521126209052</v>
      </c>
      <c r="E207" s="1">
        <f>SUM($D$2:D207)</f>
        <v>272694.79200057319</v>
      </c>
      <c r="F207" s="1">
        <f t="shared" si="65"/>
        <v>3.411811423946959</v>
      </c>
      <c r="G207" s="1">
        <f>SUM($F$2:F207)</f>
        <v>75.748553333492566</v>
      </c>
      <c r="H207" s="1">
        <f t="shared" si="77"/>
        <v>107827200</v>
      </c>
      <c r="I207" s="1">
        <f t="shared" si="66"/>
        <v>0.52757898263839775</v>
      </c>
      <c r="J207" s="1">
        <f t="shared" si="67"/>
        <v>1.8</v>
      </c>
      <c r="K207" s="1">
        <f t="shared" si="68"/>
        <v>998400</v>
      </c>
      <c r="L207" s="1">
        <f t="shared" si="69"/>
        <v>4992000</v>
      </c>
      <c r="M207" s="1">
        <f t="shared" si="70"/>
        <v>10782720</v>
      </c>
      <c r="N207" s="1">
        <f t="shared" si="71"/>
        <v>26956800</v>
      </c>
      <c r="O207" s="1">
        <f t="shared" si="72"/>
        <v>10782720</v>
      </c>
      <c r="P207" s="1">
        <f t="shared" si="73"/>
        <v>32348160</v>
      </c>
      <c r="Q207" s="1">
        <f t="shared" si="74"/>
        <v>53913600</v>
      </c>
      <c r="R207" s="1">
        <f t="shared" si="75"/>
        <v>75479040</v>
      </c>
      <c r="S207" s="1">
        <f t="shared" si="76"/>
        <v>107827200</v>
      </c>
    </row>
    <row r="208" spans="1:19" x14ac:dyDescent="0.15">
      <c r="A208" s="1">
        <f t="shared" si="78"/>
        <v>640</v>
      </c>
      <c r="B208" s="1">
        <f>SUM($A$2:A208)</f>
        <v>17280</v>
      </c>
      <c r="C208" s="1">
        <f>B208*'基础时间表（无杠杆）'!B208*3*3*3</f>
        <v>214364384.71150136</v>
      </c>
      <c r="D208" s="1">
        <f t="shared" si="64"/>
        <v>12405.346337471143</v>
      </c>
      <c r="E208" s="1">
        <f>SUM($D$2:D208)</f>
        <v>285100.13833804434</v>
      </c>
      <c r="F208" s="1">
        <f t="shared" si="65"/>
        <v>3.4459295381864283</v>
      </c>
      <c r="G208" s="1">
        <f>SUM($F$2:F208)</f>
        <v>79.194482871679</v>
      </c>
      <c r="H208" s="1">
        <f t="shared" si="77"/>
        <v>111974400</v>
      </c>
      <c r="I208" s="1">
        <f t="shared" si="66"/>
        <v>0.52235542835484927</v>
      </c>
      <c r="J208" s="1">
        <f t="shared" si="67"/>
        <v>1.8</v>
      </c>
      <c r="K208" s="1">
        <f t="shared" si="68"/>
        <v>1036800</v>
      </c>
      <c r="L208" s="1">
        <f t="shared" si="69"/>
        <v>5184000</v>
      </c>
      <c r="M208" s="1">
        <f t="shared" si="70"/>
        <v>11197440</v>
      </c>
      <c r="N208" s="1">
        <f t="shared" si="71"/>
        <v>27993600</v>
      </c>
      <c r="O208" s="1">
        <f t="shared" si="72"/>
        <v>11197440</v>
      </c>
      <c r="P208" s="1">
        <f t="shared" si="73"/>
        <v>33592320</v>
      </c>
      <c r="Q208" s="1">
        <f t="shared" si="74"/>
        <v>55987200</v>
      </c>
      <c r="R208" s="1">
        <f t="shared" si="75"/>
        <v>78382080</v>
      </c>
      <c r="S208" s="1">
        <f t="shared" si="76"/>
        <v>111974400</v>
      </c>
    </row>
    <row r="209" spans="1:19" x14ac:dyDescent="0.15">
      <c r="A209" s="1">
        <f t="shared" si="78"/>
        <v>640</v>
      </c>
      <c r="B209" s="1">
        <f>SUM($A$2:A209)</f>
        <v>17920</v>
      </c>
      <c r="C209" s="1">
        <f>B209*'基础时间表（无杠杆）'!B209*3*3*3</f>
        <v>224526844.43115771</v>
      </c>
      <c r="D209" s="1">
        <f t="shared" si="64"/>
        <v>12529.399800845855</v>
      </c>
      <c r="E209" s="1">
        <f>SUM($D$2:D209)</f>
        <v>297629.53813889017</v>
      </c>
      <c r="F209" s="1">
        <f t="shared" si="65"/>
        <v>3.4803888335682931</v>
      </c>
      <c r="G209" s="1">
        <f>SUM($F$2:F209)</f>
        <v>82.674871705247298</v>
      </c>
      <c r="H209" s="1">
        <f t="shared" si="77"/>
        <v>116121600</v>
      </c>
      <c r="I209" s="1">
        <f t="shared" si="66"/>
        <v>0.5171835924305439</v>
      </c>
      <c r="J209" s="1">
        <f t="shared" si="67"/>
        <v>1.8</v>
      </c>
      <c r="K209" s="1">
        <f t="shared" si="68"/>
        <v>1075200</v>
      </c>
      <c r="L209" s="1">
        <f t="shared" si="69"/>
        <v>5376000</v>
      </c>
      <c r="M209" s="1">
        <f t="shared" si="70"/>
        <v>11612160</v>
      </c>
      <c r="N209" s="1">
        <f t="shared" si="71"/>
        <v>29030400</v>
      </c>
      <c r="O209" s="1">
        <f t="shared" si="72"/>
        <v>11612160</v>
      </c>
      <c r="P209" s="1">
        <f t="shared" si="73"/>
        <v>34836480</v>
      </c>
      <c r="Q209" s="1">
        <f t="shared" si="74"/>
        <v>58060800</v>
      </c>
      <c r="R209" s="1">
        <f t="shared" si="75"/>
        <v>81285120</v>
      </c>
      <c r="S209" s="1">
        <f t="shared" si="76"/>
        <v>116121600</v>
      </c>
    </row>
    <row r="210" spans="1:19" x14ac:dyDescent="0.15">
      <c r="A210" s="1">
        <f t="shared" si="78"/>
        <v>640</v>
      </c>
      <c r="B210" s="1">
        <f>SUM($A$2:A210)</f>
        <v>18560</v>
      </c>
      <c r="C210" s="1">
        <f>B210*'基础时间表（无杠杆）'!B210*3*3*3</f>
        <v>234871116.90673608</v>
      </c>
      <c r="D210" s="1">
        <f t="shared" si="64"/>
        <v>12654.693798854314</v>
      </c>
      <c r="E210" s="1">
        <f>SUM($D$2:D210)</f>
        <v>310284.23193774448</v>
      </c>
      <c r="F210" s="1">
        <f t="shared" si="65"/>
        <v>3.515192721903976</v>
      </c>
      <c r="G210" s="1">
        <f>SUM($F$2:F210)</f>
        <v>86.19006442715127</v>
      </c>
      <c r="H210" s="1">
        <f t="shared" si="77"/>
        <v>120268800</v>
      </c>
      <c r="I210" s="1">
        <f t="shared" si="66"/>
        <v>0.51206296280251862</v>
      </c>
      <c r="J210" s="1">
        <f t="shared" si="67"/>
        <v>1.8</v>
      </c>
      <c r="K210" s="1">
        <f t="shared" si="68"/>
        <v>1113600</v>
      </c>
      <c r="L210" s="1">
        <f t="shared" si="69"/>
        <v>5568000</v>
      </c>
      <c r="M210" s="1">
        <f t="shared" si="70"/>
        <v>12026880</v>
      </c>
      <c r="N210" s="1">
        <f t="shared" si="71"/>
        <v>30067200</v>
      </c>
      <c r="O210" s="1">
        <f t="shared" si="72"/>
        <v>12026880</v>
      </c>
      <c r="P210" s="1">
        <f t="shared" si="73"/>
        <v>36080640</v>
      </c>
      <c r="Q210" s="1">
        <f t="shared" si="74"/>
        <v>60134400</v>
      </c>
      <c r="R210" s="1">
        <f t="shared" si="75"/>
        <v>84188160</v>
      </c>
      <c r="S210" s="1">
        <f t="shared" si="76"/>
        <v>120268800</v>
      </c>
    </row>
    <row r="211" spans="1:19" x14ac:dyDescent="0.15">
      <c r="A211" s="1">
        <f t="shared" si="78"/>
        <v>640</v>
      </c>
      <c r="B211" s="1">
        <f>SUM($A$2:A211)</f>
        <v>19200</v>
      </c>
      <c r="C211" s="1">
        <f>B211*'基础时间表（无杠杆）'!B211*3*3*3</f>
        <v>245399822.14738289</v>
      </c>
      <c r="D211" s="1">
        <f t="shared" si="64"/>
        <v>12781.240736842859</v>
      </c>
      <c r="E211" s="1">
        <f>SUM($D$2:D211)</f>
        <v>323065.47267458733</v>
      </c>
      <c r="F211" s="1">
        <f t="shared" si="65"/>
        <v>3.5503446491230166</v>
      </c>
      <c r="G211" s="1">
        <f>SUM($F$2:F211)</f>
        <v>89.74040907627429</v>
      </c>
      <c r="H211" s="1">
        <f t="shared" si="77"/>
        <v>124416000</v>
      </c>
      <c r="I211" s="1">
        <f t="shared" si="66"/>
        <v>0.50699303247774119</v>
      </c>
      <c r="J211" s="1">
        <f t="shared" si="67"/>
        <v>1.8</v>
      </c>
      <c r="K211" s="1">
        <f t="shared" si="68"/>
        <v>1152000</v>
      </c>
      <c r="L211" s="1">
        <f t="shared" si="69"/>
        <v>5760000</v>
      </c>
      <c r="M211" s="1">
        <f t="shared" si="70"/>
        <v>12441600</v>
      </c>
      <c r="N211" s="1">
        <f t="shared" si="71"/>
        <v>31104000</v>
      </c>
      <c r="O211" s="1">
        <f t="shared" si="72"/>
        <v>12441600</v>
      </c>
      <c r="P211" s="1">
        <f t="shared" si="73"/>
        <v>37324800</v>
      </c>
      <c r="Q211" s="1">
        <f t="shared" si="74"/>
        <v>62208000</v>
      </c>
      <c r="R211" s="1">
        <f t="shared" si="75"/>
        <v>87091200</v>
      </c>
      <c r="S211" s="1">
        <f t="shared" si="76"/>
        <v>124416000</v>
      </c>
    </row>
    <row r="212" spans="1:19" x14ac:dyDescent="0.15">
      <c r="A212" s="1">
        <f t="shared" si="78"/>
        <v>640</v>
      </c>
      <c r="B212" s="1">
        <f>SUM($A$2:A212)</f>
        <v>19840</v>
      </c>
      <c r="C212" s="1">
        <f>B212*'基础时间表（无杠杆）'!B212*3*3*3</f>
        <v>256115614.38115194</v>
      </c>
      <c r="D212" s="1">
        <f t="shared" si="64"/>
        <v>12909.053144211288</v>
      </c>
      <c r="E212" s="1">
        <f>SUM($D$2:D212)</f>
        <v>335974.52581879863</v>
      </c>
      <c r="F212" s="1">
        <f t="shared" si="65"/>
        <v>3.5858480956142467</v>
      </c>
      <c r="G212" s="1">
        <f>SUM($F$2:F212)</f>
        <v>93.326257171888543</v>
      </c>
      <c r="H212" s="1">
        <f t="shared" si="77"/>
        <v>128563200</v>
      </c>
      <c r="I212" s="1">
        <f t="shared" si="66"/>
        <v>0.50197329948291203</v>
      </c>
      <c r="J212" s="1">
        <f t="shared" si="67"/>
        <v>1.8</v>
      </c>
      <c r="K212" s="1">
        <f t="shared" si="68"/>
        <v>1190400</v>
      </c>
      <c r="L212" s="1">
        <f t="shared" si="69"/>
        <v>5952000</v>
      </c>
      <c r="M212" s="1">
        <f t="shared" si="70"/>
        <v>12856320</v>
      </c>
      <c r="N212" s="1">
        <f t="shared" si="71"/>
        <v>32140800</v>
      </c>
      <c r="O212" s="1">
        <f t="shared" si="72"/>
        <v>12856320</v>
      </c>
      <c r="P212" s="1">
        <f t="shared" si="73"/>
        <v>38568960</v>
      </c>
      <c r="Q212" s="1">
        <f t="shared" si="74"/>
        <v>64281600</v>
      </c>
      <c r="R212" s="1">
        <f t="shared" si="75"/>
        <v>89994240</v>
      </c>
      <c r="S212" s="1">
        <f t="shared" si="76"/>
        <v>128563200</v>
      </c>
    </row>
    <row r="213" spans="1:19" x14ac:dyDescent="0.15">
      <c r="A213" s="1">
        <f t="shared" si="78"/>
        <v>640</v>
      </c>
      <c r="B213" s="1">
        <f>SUM($A$2:A213)</f>
        <v>20480</v>
      </c>
      <c r="C213" s="1">
        <f>B213*'基础时间表（无杠杆）'!B213*3*3*3</f>
        <v>267021182.47738165</v>
      </c>
      <c r="D213" s="1">
        <f t="shared" si="64"/>
        <v>13038.1436756534</v>
      </c>
      <c r="E213" s="1">
        <f>SUM($D$2:D213)</f>
        <v>349012.66949445201</v>
      </c>
      <c r="F213" s="1">
        <f t="shared" si="65"/>
        <v>3.6217065765703889</v>
      </c>
      <c r="G213" s="1">
        <f>SUM($F$2:F213)</f>
        <v>96.947963748458932</v>
      </c>
      <c r="H213" s="1">
        <f t="shared" si="77"/>
        <v>132710400</v>
      </c>
      <c r="I213" s="1">
        <f t="shared" si="66"/>
        <v>0.49700326681476437</v>
      </c>
      <c r="J213" s="1">
        <f t="shared" si="67"/>
        <v>1.8</v>
      </c>
      <c r="K213" s="1">
        <f t="shared" si="68"/>
        <v>1228800</v>
      </c>
      <c r="L213" s="1">
        <f t="shared" si="69"/>
        <v>6144000</v>
      </c>
      <c r="M213" s="1">
        <f t="shared" si="70"/>
        <v>13271040</v>
      </c>
      <c r="N213" s="1">
        <f t="shared" si="71"/>
        <v>33177600</v>
      </c>
      <c r="O213" s="1">
        <f t="shared" si="72"/>
        <v>13271040</v>
      </c>
      <c r="P213" s="1">
        <f t="shared" si="73"/>
        <v>39813120</v>
      </c>
      <c r="Q213" s="1">
        <f t="shared" si="74"/>
        <v>66355200</v>
      </c>
      <c r="R213" s="1">
        <f t="shared" si="75"/>
        <v>92897280</v>
      </c>
      <c r="S213" s="1">
        <f t="shared" si="76"/>
        <v>132710400</v>
      </c>
    </row>
    <row r="214" spans="1:19" x14ac:dyDescent="0.15">
      <c r="A214" s="1">
        <f t="shared" ref="A214:A223" si="79">$A$202</f>
        <v>640</v>
      </c>
      <c r="B214" s="1">
        <f>SUM($A$2:A214)</f>
        <v>21120</v>
      </c>
      <c r="C214" s="1">
        <f>B214*'基础时间表（无杠杆）'!B214*3*3*3</f>
        <v>278119250.37409782</v>
      </c>
      <c r="D214" s="1">
        <f t="shared" si="64"/>
        <v>13168.525112409934</v>
      </c>
      <c r="E214" s="1">
        <f>SUM($D$2:D214)</f>
        <v>362181.19460686197</v>
      </c>
      <c r="F214" s="1">
        <f t="shared" si="65"/>
        <v>3.657923642336093</v>
      </c>
      <c r="G214" s="1">
        <f>SUM($F$2:F214)</f>
        <v>100.60588739079502</v>
      </c>
      <c r="H214" s="1">
        <f t="shared" si="77"/>
        <v>136857600</v>
      </c>
      <c r="I214" s="1">
        <f t="shared" si="66"/>
        <v>0.4920824423908558</v>
      </c>
      <c r="J214" s="1">
        <f t="shared" si="67"/>
        <v>1.8</v>
      </c>
      <c r="K214" s="1">
        <f t="shared" si="68"/>
        <v>1267200</v>
      </c>
      <c r="L214" s="1">
        <f t="shared" si="69"/>
        <v>6336000</v>
      </c>
      <c r="M214" s="1">
        <f t="shared" si="70"/>
        <v>13685760</v>
      </c>
      <c r="N214" s="1">
        <f t="shared" si="71"/>
        <v>34214400</v>
      </c>
      <c r="O214" s="1">
        <f t="shared" si="72"/>
        <v>13685760</v>
      </c>
      <c r="P214" s="1">
        <f t="shared" si="73"/>
        <v>41057280</v>
      </c>
      <c r="Q214" s="1">
        <f t="shared" si="74"/>
        <v>68428800</v>
      </c>
      <c r="R214" s="1">
        <f t="shared" si="75"/>
        <v>95800320</v>
      </c>
      <c r="S214" s="1">
        <f t="shared" si="76"/>
        <v>136857600</v>
      </c>
    </row>
    <row r="215" spans="1:19" x14ac:dyDescent="0.15">
      <c r="A215" s="1">
        <f t="shared" si="79"/>
        <v>640</v>
      </c>
      <c r="B215" s="1">
        <f>SUM($A$2:A215)</f>
        <v>21760</v>
      </c>
      <c r="C215" s="1">
        <f>B215*'基础时间表（无杠杆）'!B215*3*3*3</f>
        <v>289412577.51050055</v>
      </c>
      <c r="D215" s="1">
        <f t="shared" si="64"/>
        <v>13300.210363534032</v>
      </c>
      <c r="E215" s="1">
        <f>SUM($D$2:D215)</f>
        <v>375481.40497039602</v>
      </c>
      <c r="F215" s="1">
        <f t="shared" si="65"/>
        <v>3.6945028787594532</v>
      </c>
      <c r="G215" s="1">
        <f>SUM($F$2:F215)</f>
        <v>104.30039026955447</v>
      </c>
      <c r="H215" s="1">
        <f t="shared" si="77"/>
        <v>141004800</v>
      </c>
      <c r="I215" s="1">
        <f t="shared" si="66"/>
        <v>0.48721033900084743</v>
      </c>
      <c r="J215" s="1">
        <f t="shared" si="67"/>
        <v>1.8</v>
      </c>
      <c r="K215" s="1">
        <f t="shared" si="68"/>
        <v>1305600</v>
      </c>
      <c r="L215" s="1">
        <f t="shared" si="69"/>
        <v>6528000</v>
      </c>
      <c r="M215" s="1">
        <f t="shared" si="70"/>
        <v>14100480</v>
      </c>
      <c r="N215" s="1">
        <f t="shared" si="71"/>
        <v>35251200</v>
      </c>
      <c r="O215" s="1">
        <f t="shared" si="72"/>
        <v>14100480</v>
      </c>
      <c r="P215" s="1">
        <f t="shared" si="73"/>
        <v>42301440</v>
      </c>
      <c r="Q215" s="1">
        <f t="shared" si="74"/>
        <v>70502400</v>
      </c>
      <c r="R215" s="1">
        <f t="shared" si="75"/>
        <v>98703360</v>
      </c>
      <c r="S215" s="1">
        <f t="shared" si="76"/>
        <v>141004800</v>
      </c>
    </row>
    <row r="216" spans="1:19" x14ac:dyDescent="0.15">
      <c r="A216" s="1">
        <f t="shared" si="79"/>
        <v>640</v>
      </c>
      <c r="B216" s="1">
        <f>SUM($A$2:A216)</f>
        <v>22400</v>
      </c>
      <c r="C216" s="1">
        <f>B216*'基础时间表（无杠杆）'!B216*3*3*3</f>
        <v>300903959.26459396</v>
      </c>
      <c r="D216" s="1">
        <f t="shared" si="64"/>
        <v>13433.212467169373</v>
      </c>
      <c r="E216" s="1">
        <f>SUM($D$2:D216)</f>
        <v>388914.61743756541</v>
      </c>
      <c r="F216" s="1">
        <f t="shared" si="65"/>
        <v>3.7314479075470479</v>
      </c>
      <c r="G216" s="1">
        <f>SUM($F$2:F216)</f>
        <v>108.03183817710152</v>
      </c>
      <c r="H216" s="1">
        <f t="shared" si="77"/>
        <v>145152000</v>
      </c>
      <c r="I216" s="1">
        <f t="shared" si="66"/>
        <v>0.48238647425826475</v>
      </c>
      <c r="J216" s="1">
        <f t="shared" si="67"/>
        <v>1.8</v>
      </c>
      <c r="K216" s="1">
        <f t="shared" si="68"/>
        <v>1344000</v>
      </c>
      <c r="L216" s="1">
        <f t="shared" si="69"/>
        <v>6720000</v>
      </c>
      <c r="M216" s="1">
        <f t="shared" si="70"/>
        <v>14515200</v>
      </c>
      <c r="N216" s="1">
        <f t="shared" si="71"/>
        <v>36288000</v>
      </c>
      <c r="O216" s="1">
        <f t="shared" si="72"/>
        <v>14515200</v>
      </c>
      <c r="P216" s="1">
        <f t="shared" si="73"/>
        <v>43545600</v>
      </c>
      <c r="Q216" s="1">
        <f t="shared" si="74"/>
        <v>72576000</v>
      </c>
      <c r="R216" s="1">
        <f t="shared" si="75"/>
        <v>101606400</v>
      </c>
      <c r="S216" s="1">
        <f t="shared" si="76"/>
        <v>145152000</v>
      </c>
    </row>
    <row r="217" spans="1:19" x14ac:dyDescent="0.15">
      <c r="A217" s="1">
        <f t="shared" si="79"/>
        <v>640</v>
      </c>
      <c r="B217" s="1">
        <f>SUM($A$2:A217)</f>
        <v>23040</v>
      </c>
      <c r="C217" s="1">
        <f>B217*'基础时间表（无杠杆）'!B217*3*3*3</f>
        <v>312596227.39601815</v>
      </c>
      <c r="D217" s="1">
        <f t="shared" si="64"/>
        <v>13567.544591841066</v>
      </c>
      <c r="E217" s="1">
        <f>SUM($D$2:D217)</f>
        <v>402482.16202940646</v>
      </c>
      <c r="F217" s="1">
        <f t="shared" si="65"/>
        <v>3.7687623866225182</v>
      </c>
      <c r="G217" s="1">
        <f>SUM($F$2:F217)</f>
        <v>111.80060056372403</v>
      </c>
      <c r="H217" s="1">
        <f t="shared" si="77"/>
        <v>149299200</v>
      </c>
      <c r="I217" s="1">
        <f t="shared" si="66"/>
        <v>0.47761037055273742</v>
      </c>
      <c r="J217" s="1">
        <f t="shared" si="67"/>
        <v>1.8</v>
      </c>
      <c r="K217" s="1">
        <f t="shared" si="68"/>
        <v>1382400</v>
      </c>
      <c r="L217" s="1">
        <f t="shared" si="69"/>
        <v>6912000</v>
      </c>
      <c r="M217" s="1">
        <f t="shared" si="70"/>
        <v>14929920</v>
      </c>
      <c r="N217" s="1">
        <f t="shared" si="71"/>
        <v>37324800</v>
      </c>
      <c r="O217" s="1">
        <f t="shared" si="72"/>
        <v>14929920</v>
      </c>
      <c r="P217" s="1">
        <f t="shared" si="73"/>
        <v>44789760</v>
      </c>
      <c r="Q217" s="1">
        <f t="shared" si="74"/>
        <v>74649600</v>
      </c>
      <c r="R217" s="1">
        <f t="shared" si="75"/>
        <v>104509440</v>
      </c>
      <c r="S217" s="1">
        <f t="shared" si="76"/>
        <v>149299200</v>
      </c>
    </row>
    <row r="218" spans="1:19" x14ac:dyDescent="0.15">
      <c r="A218" s="1">
        <f t="shared" si="79"/>
        <v>640</v>
      </c>
      <c r="B218" s="1">
        <f>SUM($A$2:A218)</f>
        <v>23680</v>
      </c>
      <c r="C218" s="1">
        <f>B218*'基础时间表（无杠杆）'!B218*3*3*3</f>
        <v>324492250.49414438</v>
      </c>
      <c r="D218" s="1">
        <f t="shared" si="64"/>
        <v>13703.220037759476</v>
      </c>
      <c r="E218" s="1">
        <f>SUM($D$2:D218)</f>
        <v>416185.38206716592</v>
      </c>
      <c r="F218" s="1">
        <f t="shared" si="65"/>
        <v>3.8064500104887435</v>
      </c>
      <c r="G218" s="1">
        <f>SUM($F$2:F218)</f>
        <v>115.60705057421278</v>
      </c>
      <c r="H218" s="1">
        <f t="shared" si="77"/>
        <v>153446400</v>
      </c>
      <c r="I218" s="1">
        <f t="shared" si="66"/>
        <v>0.47288155500271034</v>
      </c>
      <c r="J218" s="1">
        <f t="shared" si="67"/>
        <v>1.8</v>
      </c>
      <c r="K218" s="1">
        <f t="shared" si="68"/>
        <v>1420800</v>
      </c>
      <c r="L218" s="1">
        <f t="shared" si="69"/>
        <v>7104000</v>
      </c>
      <c r="M218" s="1">
        <f t="shared" si="70"/>
        <v>15344640</v>
      </c>
      <c r="N218" s="1">
        <f t="shared" si="71"/>
        <v>38361600</v>
      </c>
      <c r="O218" s="1">
        <f t="shared" si="72"/>
        <v>15344640</v>
      </c>
      <c r="P218" s="1">
        <f t="shared" si="73"/>
        <v>46033920</v>
      </c>
      <c r="Q218" s="1">
        <f t="shared" si="74"/>
        <v>76723200</v>
      </c>
      <c r="R218" s="1">
        <f t="shared" si="75"/>
        <v>107412480</v>
      </c>
      <c r="S218" s="1">
        <f t="shared" si="76"/>
        <v>153446400</v>
      </c>
    </row>
    <row r="219" spans="1:19" x14ac:dyDescent="0.15">
      <c r="A219" s="1">
        <f t="shared" si="79"/>
        <v>640</v>
      </c>
      <c r="B219" s="1">
        <f>SUM($A$2:A219)</f>
        <v>24320</v>
      </c>
      <c r="C219" s="1">
        <f>B219*'基础时间表（无杠杆）'!B219*3*3*3</f>
        <v>336594934.43149364</v>
      </c>
      <c r="D219" s="1">
        <f t="shared" si="64"/>
        <v>13840.252238137075</v>
      </c>
      <c r="E219" s="1">
        <f>SUM($D$2:D219)</f>
        <v>430025.63430530299</v>
      </c>
      <c r="F219" s="1">
        <f t="shared" si="65"/>
        <v>3.844514510593632</v>
      </c>
      <c r="G219" s="1">
        <f>SUM($F$2:F219)</f>
        <v>119.4515650848064</v>
      </c>
      <c r="H219" s="1">
        <f t="shared" si="77"/>
        <v>157593600</v>
      </c>
      <c r="I219" s="1">
        <f t="shared" si="66"/>
        <v>0.46819955940862396</v>
      </c>
      <c r="J219" s="1">
        <f t="shared" si="67"/>
        <v>1.8</v>
      </c>
      <c r="K219" s="1">
        <f t="shared" si="68"/>
        <v>1459200</v>
      </c>
      <c r="L219" s="1">
        <f t="shared" si="69"/>
        <v>7296000</v>
      </c>
      <c r="M219" s="1">
        <f t="shared" si="70"/>
        <v>15759360</v>
      </c>
      <c r="N219" s="1">
        <f t="shared" si="71"/>
        <v>39398400</v>
      </c>
      <c r="O219" s="1">
        <f t="shared" si="72"/>
        <v>15759360</v>
      </c>
      <c r="P219" s="1">
        <f t="shared" si="73"/>
        <v>47278080</v>
      </c>
      <c r="Q219" s="1">
        <f t="shared" si="74"/>
        <v>78796800</v>
      </c>
      <c r="R219" s="1">
        <f t="shared" si="75"/>
        <v>110315520</v>
      </c>
      <c r="S219" s="1">
        <f t="shared" si="76"/>
        <v>157593600</v>
      </c>
    </row>
    <row r="220" spans="1:19" x14ac:dyDescent="0.15">
      <c r="A220" s="1">
        <f t="shared" si="79"/>
        <v>640</v>
      </c>
      <c r="B220" s="1">
        <f>SUM($A$2:A220)</f>
        <v>24960</v>
      </c>
      <c r="C220" s="1">
        <f>B220*'基础时间表（无杠杆）'!B220*3*3*3</f>
        <v>348907222.8225404</v>
      </c>
      <c r="D220" s="1">
        <f t="shared" si="64"/>
        <v>13978.654760518446</v>
      </c>
      <c r="E220" s="1">
        <f>SUM($D$2:D220)</f>
        <v>444004.28906582145</v>
      </c>
      <c r="F220" s="1">
        <f t="shared" si="65"/>
        <v>3.8829596556995685</v>
      </c>
      <c r="G220" s="1">
        <f>SUM($F$2:F220)</f>
        <v>123.33452474050597</v>
      </c>
      <c r="H220" s="1">
        <f t="shared" si="77"/>
        <v>161740800</v>
      </c>
      <c r="I220" s="1">
        <f t="shared" si="66"/>
        <v>0.46356392020655834</v>
      </c>
      <c r="J220" s="1">
        <f t="shared" si="67"/>
        <v>1.8</v>
      </c>
      <c r="K220" s="1">
        <f t="shared" si="68"/>
        <v>1497600</v>
      </c>
      <c r="L220" s="1">
        <f t="shared" si="69"/>
        <v>7488000</v>
      </c>
      <c r="M220" s="1">
        <f t="shared" si="70"/>
        <v>16174080</v>
      </c>
      <c r="N220" s="1">
        <f t="shared" si="71"/>
        <v>40435200</v>
      </c>
      <c r="O220" s="1">
        <f t="shared" si="72"/>
        <v>16174080</v>
      </c>
      <c r="P220" s="1">
        <f t="shared" si="73"/>
        <v>48522240</v>
      </c>
      <c r="Q220" s="1">
        <f t="shared" si="74"/>
        <v>80870400</v>
      </c>
      <c r="R220" s="1">
        <f t="shared" si="75"/>
        <v>113218560</v>
      </c>
      <c r="S220" s="1">
        <f t="shared" si="76"/>
        <v>161740800</v>
      </c>
    </row>
    <row r="221" spans="1:19" x14ac:dyDescent="0.15">
      <c r="A221" s="1">
        <f t="shared" si="79"/>
        <v>640</v>
      </c>
      <c r="B221" s="1">
        <f>SUM($A$2:A221)</f>
        <v>25600</v>
      </c>
      <c r="C221" s="1">
        <f>B221*'基础时间表（无杠杆）'!B221*3*3*3</f>
        <v>361432097.48796487</v>
      </c>
      <c r="D221" s="1">
        <f t="shared" si="64"/>
        <v>14118.441308123627</v>
      </c>
      <c r="E221" s="1">
        <f>SUM($D$2:D221)</f>
        <v>458122.73037394509</v>
      </c>
      <c r="F221" s="1">
        <f t="shared" si="65"/>
        <v>3.9217892522565632</v>
      </c>
      <c r="G221" s="1">
        <f>SUM($F$2:F221)</f>
        <v>127.25631399276253</v>
      </c>
      <c r="H221" s="1">
        <f t="shared" si="77"/>
        <v>165888000</v>
      </c>
      <c r="I221" s="1">
        <f t="shared" si="66"/>
        <v>0.45897417842233512</v>
      </c>
      <c r="J221" s="1">
        <f t="shared" si="67"/>
        <v>1.8</v>
      </c>
      <c r="K221" s="1">
        <f t="shared" si="68"/>
        <v>1536000</v>
      </c>
      <c r="L221" s="1">
        <f t="shared" si="69"/>
        <v>7680000</v>
      </c>
      <c r="M221" s="1">
        <f t="shared" si="70"/>
        <v>16588800</v>
      </c>
      <c r="N221" s="1">
        <f t="shared" si="71"/>
        <v>41472000</v>
      </c>
      <c r="O221" s="1">
        <f t="shared" si="72"/>
        <v>16588800</v>
      </c>
      <c r="P221" s="1">
        <f t="shared" si="73"/>
        <v>49766400</v>
      </c>
      <c r="Q221" s="1">
        <f t="shared" si="74"/>
        <v>82944000</v>
      </c>
      <c r="R221" s="1">
        <f t="shared" si="75"/>
        <v>116121600</v>
      </c>
      <c r="S221" s="1">
        <f t="shared" si="76"/>
        <v>165888000</v>
      </c>
    </row>
    <row r="222" spans="1:19" x14ac:dyDescent="0.15">
      <c r="A222" s="1">
        <f t="shared" si="79"/>
        <v>640</v>
      </c>
      <c r="B222" s="1">
        <f>SUM($A$2:A222)</f>
        <v>26240</v>
      </c>
      <c r="C222" s="1">
        <f>B222*'基础时间表（无杠杆）'!B222*3*3*3</f>
        <v>374172578.92441559</v>
      </c>
      <c r="D222" s="1">
        <f t="shared" si="64"/>
        <v>14259.625721204862</v>
      </c>
      <c r="E222" s="1">
        <f>SUM($D$2:D222)</f>
        <v>472382.35609514994</v>
      </c>
      <c r="F222" s="1">
        <f t="shared" si="65"/>
        <v>3.9610071447791282</v>
      </c>
      <c r="G222" s="1">
        <f>SUM($F$2:F222)</f>
        <v>131.21732113754166</v>
      </c>
      <c r="H222" s="1">
        <f t="shared" si="77"/>
        <v>170035200</v>
      </c>
      <c r="I222" s="1">
        <f t="shared" si="66"/>
        <v>0.4544298796260744</v>
      </c>
      <c r="J222" s="1">
        <f t="shared" si="67"/>
        <v>1.8</v>
      </c>
      <c r="K222" s="1">
        <f t="shared" si="68"/>
        <v>1574400</v>
      </c>
      <c r="L222" s="1">
        <f t="shared" si="69"/>
        <v>7872000</v>
      </c>
      <c r="M222" s="1">
        <f t="shared" si="70"/>
        <v>17003520</v>
      </c>
      <c r="N222" s="1">
        <f t="shared" si="71"/>
        <v>42508800</v>
      </c>
      <c r="O222" s="1">
        <f t="shared" si="72"/>
        <v>17003520</v>
      </c>
      <c r="P222" s="1">
        <f t="shared" si="73"/>
        <v>51010560</v>
      </c>
      <c r="Q222" s="1">
        <f t="shared" si="74"/>
        <v>85017600</v>
      </c>
      <c r="R222" s="1">
        <f t="shared" si="75"/>
        <v>119024639.99999999</v>
      </c>
      <c r="S222" s="1">
        <f t="shared" si="76"/>
        <v>170035200</v>
      </c>
    </row>
    <row r="223" spans="1:19" x14ac:dyDescent="0.15">
      <c r="A223" s="1">
        <f t="shared" si="79"/>
        <v>640</v>
      </c>
      <c r="B223" s="1">
        <f>SUM($A$2:A223)</f>
        <v>26880</v>
      </c>
      <c r="C223" s="1">
        <f>B223*'基础时间表（无杠杆）'!B223*3*3*3</f>
        <v>387131726.77984667</v>
      </c>
      <c r="D223" s="1">
        <f t="shared" si="64"/>
        <v>14402.221978416916</v>
      </c>
      <c r="E223" s="1">
        <f>SUM($D$2:D223)</f>
        <v>486784.57807356684</v>
      </c>
      <c r="F223" s="1">
        <f t="shared" si="65"/>
        <v>4.0006172162269209</v>
      </c>
      <c r="G223" s="1">
        <f>SUM($F$2:F223)</f>
        <v>135.21793835376857</v>
      </c>
      <c r="H223" s="1">
        <f t="shared" si="77"/>
        <v>174182400</v>
      </c>
      <c r="I223" s="1">
        <f t="shared" si="66"/>
        <v>0.44993057388720226</v>
      </c>
      <c r="J223" s="1">
        <f t="shared" si="67"/>
        <v>1.8</v>
      </c>
      <c r="K223" s="1">
        <f t="shared" si="68"/>
        <v>1612800</v>
      </c>
      <c r="L223" s="1">
        <f t="shared" si="69"/>
        <v>8064000</v>
      </c>
      <c r="M223" s="1">
        <f t="shared" si="70"/>
        <v>17418240</v>
      </c>
      <c r="N223" s="1">
        <f t="shared" si="71"/>
        <v>43545600</v>
      </c>
      <c r="O223" s="1">
        <f t="shared" si="72"/>
        <v>17418240</v>
      </c>
      <c r="P223" s="1">
        <f t="shared" si="73"/>
        <v>52254720</v>
      </c>
      <c r="Q223" s="1">
        <f t="shared" si="74"/>
        <v>87091200</v>
      </c>
      <c r="R223" s="1">
        <f t="shared" si="75"/>
        <v>121927679.99999999</v>
      </c>
      <c r="S223" s="1">
        <f t="shared" si="76"/>
        <v>174182400</v>
      </c>
    </row>
    <row r="224" spans="1:19" x14ac:dyDescent="0.15">
      <c r="A224" s="1">
        <f t="shared" ref="A224:A233" si="80">$A$202</f>
        <v>640</v>
      </c>
      <c r="B224" s="1">
        <f>SUM($A$2:A224)</f>
        <v>27520</v>
      </c>
      <c r="C224" s="1">
        <f>B224*'基础时间表（无杠杆）'!B224*3*3*3</f>
        <v>400312640.33449376</v>
      </c>
      <c r="D224" s="1">
        <f t="shared" si="64"/>
        <v>14546.244198201081</v>
      </c>
      <c r="E224" s="1">
        <f>SUM($D$2:D224)</f>
        <v>501330.82227176795</v>
      </c>
      <c r="F224" s="1">
        <f t="shared" si="65"/>
        <v>4.0406233883891893</v>
      </c>
      <c r="G224" s="1">
        <f>SUM($F$2:F224)</f>
        <v>139.25856174215775</v>
      </c>
      <c r="H224" s="1">
        <f t="shared" si="77"/>
        <v>178329600</v>
      </c>
      <c r="I224" s="1">
        <f t="shared" si="66"/>
        <v>0.4454758157299033</v>
      </c>
      <c r="J224" s="1">
        <f t="shared" si="67"/>
        <v>1.8</v>
      </c>
      <c r="K224" s="1">
        <f t="shared" si="68"/>
        <v>1651200</v>
      </c>
      <c r="L224" s="1">
        <f t="shared" si="69"/>
        <v>8256000</v>
      </c>
      <c r="M224" s="1">
        <f t="shared" si="70"/>
        <v>17832960</v>
      </c>
      <c r="N224" s="1">
        <f t="shared" si="71"/>
        <v>44582400</v>
      </c>
      <c r="O224" s="1">
        <f t="shared" si="72"/>
        <v>17832960</v>
      </c>
      <c r="P224" s="1">
        <f t="shared" si="73"/>
        <v>53498880</v>
      </c>
      <c r="Q224" s="1">
        <f t="shared" si="74"/>
        <v>89164800</v>
      </c>
      <c r="R224" s="1">
        <f t="shared" si="75"/>
        <v>124830719.99999999</v>
      </c>
      <c r="S224" s="1">
        <f t="shared" si="76"/>
        <v>178329600</v>
      </c>
    </row>
    <row r="225" spans="1:19" x14ac:dyDescent="0.15">
      <c r="A225" s="1">
        <f t="shared" si="80"/>
        <v>640</v>
      </c>
      <c r="B225" s="1">
        <f>SUM($A$2:A225)</f>
        <v>28160</v>
      </c>
      <c r="C225" s="1">
        <f>B225*'基础时间表（无杠杆）'!B225*3*3*3</f>
        <v>413718458.98755598</v>
      </c>
      <c r="D225" s="1">
        <f t="shared" si="64"/>
        <v>14691.706640183096</v>
      </c>
      <c r="E225" s="1">
        <f>SUM($D$2:D225)</f>
        <v>516022.52891195106</v>
      </c>
      <c r="F225" s="1">
        <f t="shared" si="65"/>
        <v>4.081029622273082</v>
      </c>
      <c r="G225" s="1">
        <f>SUM($F$2:F225)</f>
        <v>143.33959136443085</v>
      </c>
      <c r="H225" s="1">
        <f t="shared" si="77"/>
        <v>182476800</v>
      </c>
      <c r="I225" s="1">
        <f t="shared" si="66"/>
        <v>0.44106516408901308</v>
      </c>
      <c r="J225" s="1">
        <f t="shared" si="67"/>
        <v>1.8</v>
      </c>
      <c r="K225" s="1">
        <f t="shared" si="68"/>
        <v>1689600</v>
      </c>
      <c r="L225" s="1">
        <f t="shared" si="69"/>
        <v>8448000</v>
      </c>
      <c r="M225" s="1">
        <f t="shared" si="70"/>
        <v>18247680</v>
      </c>
      <c r="N225" s="1">
        <f t="shared" si="71"/>
        <v>45619200</v>
      </c>
      <c r="O225" s="1">
        <f t="shared" si="72"/>
        <v>18247680</v>
      </c>
      <c r="P225" s="1">
        <f t="shared" si="73"/>
        <v>54743040</v>
      </c>
      <c r="Q225" s="1">
        <f t="shared" si="74"/>
        <v>91238400</v>
      </c>
      <c r="R225" s="1">
        <f t="shared" si="75"/>
        <v>127733759.99999999</v>
      </c>
      <c r="S225" s="1">
        <f t="shared" si="76"/>
        <v>182476800</v>
      </c>
    </row>
    <row r="226" spans="1:19" x14ac:dyDescent="0.15">
      <c r="A226" s="1">
        <f t="shared" si="80"/>
        <v>640</v>
      </c>
      <c r="B226" s="1">
        <f>SUM($A$2:A226)</f>
        <v>28800</v>
      </c>
      <c r="C226" s="1">
        <f>B226*'基础时间表（无杠杆）'!B226*3*3*3</f>
        <v>427352362.74964589</v>
      </c>
      <c r="D226" s="1">
        <f t="shared" si="64"/>
        <v>14838.623706584927</v>
      </c>
      <c r="E226" s="1">
        <f>SUM($D$2:D226)</f>
        <v>530861.15261853603</v>
      </c>
      <c r="F226" s="1">
        <f t="shared" si="65"/>
        <v>4.1218399184958132</v>
      </c>
      <c r="G226" s="1">
        <f>SUM($F$2:F226)</f>
        <v>147.46143128292667</v>
      </c>
      <c r="H226" s="1">
        <f t="shared" si="77"/>
        <v>186624000</v>
      </c>
      <c r="I226" s="1">
        <f t="shared" si="66"/>
        <v>0.4366981822663496</v>
      </c>
      <c r="J226" s="1">
        <f t="shared" si="67"/>
        <v>1.8</v>
      </c>
      <c r="K226" s="1">
        <f t="shared" si="68"/>
        <v>1728000</v>
      </c>
      <c r="L226" s="1">
        <f t="shared" si="69"/>
        <v>8640000</v>
      </c>
      <c r="M226" s="1">
        <f t="shared" si="70"/>
        <v>18662400</v>
      </c>
      <c r="N226" s="1">
        <f t="shared" si="71"/>
        <v>46656000</v>
      </c>
      <c r="O226" s="1">
        <f t="shared" si="72"/>
        <v>18662400</v>
      </c>
      <c r="P226" s="1">
        <f t="shared" si="73"/>
        <v>55987200</v>
      </c>
      <c r="Q226" s="1">
        <f t="shared" si="74"/>
        <v>93312000</v>
      </c>
      <c r="R226" s="1">
        <f t="shared" si="75"/>
        <v>130636799.99999999</v>
      </c>
      <c r="S226" s="1">
        <f t="shared" si="76"/>
        <v>186624000</v>
      </c>
    </row>
    <row r="227" spans="1:19" x14ac:dyDescent="0.15">
      <c r="A227" s="1">
        <f t="shared" si="80"/>
        <v>640</v>
      </c>
      <c r="B227" s="1">
        <f>SUM($A$2:A227)</f>
        <v>29440</v>
      </c>
      <c r="C227" s="1">
        <f>B227*'基础时间表（无杠杆）'!B227*3*3*3</f>
        <v>441217572.74107879</v>
      </c>
      <c r="D227" s="1">
        <f t="shared" si="64"/>
        <v>14987.009943650773</v>
      </c>
      <c r="E227" s="1">
        <f>SUM($D$2:D227)</f>
        <v>545848.16256218683</v>
      </c>
      <c r="F227" s="1">
        <f t="shared" si="65"/>
        <v>4.1630583176807701</v>
      </c>
      <c r="G227" s="1">
        <f>SUM($F$2:F227)</f>
        <v>151.62448960060743</v>
      </c>
      <c r="H227" s="1">
        <f t="shared" si="77"/>
        <v>190771200</v>
      </c>
      <c r="I227" s="1">
        <f t="shared" si="66"/>
        <v>0.43237443788747487</v>
      </c>
      <c r="J227" s="1">
        <f t="shared" si="67"/>
        <v>1.8</v>
      </c>
      <c r="K227" s="1">
        <f t="shared" si="68"/>
        <v>1766400</v>
      </c>
      <c r="L227" s="1">
        <f t="shared" si="69"/>
        <v>8832000</v>
      </c>
      <c r="M227" s="1">
        <f t="shared" si="70"/>
        <v>19077120</v>
      </c>
      <c r="N227" s="1">
        <f t="shared" si="71"/>
        <v>47692800</v>
      </c>
      <c r="O227" s="1">
        <f t="shared" si="72"/>
        <v>19077120</v>
      </c>
      <c r="P227" s="1">
        <f t="shared" si="73"/>
        <v>57231360</v>
      </c>
      <c r="Q227" s="1">
        <f t="shared" si="74"/>
        <v>95385600</v>
      </c>
      <c r="R227" s="1">
        <f t="shared" si="75"/>
        <v>133539839.99999999</v>
      </c>
      <c r="S227" s="1">
        <f t="shared" si="76"/>
        <v>190771200</v>
      </c>
    </row>
    <row r="228" spans="1:19" x14ac:dyDescent="0.15">
      <c r="A228" s="1">
        <f t="shared" si="80"/>
        <v>640</v>
      </c>
      <c r="B228" s="1">
        <f>SUM($A$2:A228)</f>
        <v>30080</v>
      </c>
      <c r="C228" s="1">
        <f>B228*'基础时间表（无杠杆）'!B228*3*3*3</f>
        <v>455317351.69606537</v>
      </c>
      <c r="D228" s="1">
        <f t="shared" si="64"/>
        <v>15136.88004308728</v>
      </c>
      <c r="E228" s="1">
        <f>SUM($D$2:D228)</f>
        <v>560985.04260527412</v>
      </c>
      <c r="F228" s="1">
        <f t="shared" si="65"/>
        <v>4.2046889008575778</v>
      </c>
      <c r="G228" s="1">
        <f>SUM($F$2:F228)</f>
        <v>155.82917850146501</v>
      </c>
      <c r="H228" s="1">
        <f t="shared" si="77"/>
        <v>194918400</v>
      </c>
      <c r="I228" s="1">
        <f t="shared" si="66"/>
        <v>0.42809350285888609</v>
      </c>
      <c r="J228" s="1">
        <f t="shared" si="67"/>
        <v>1.8</v>
      </c>
      <c r="K228" s="1">
        <f t="shared" si="68"/>
        <v>1804800</v>
      </c>
      <c r="L228" s="1">
        <f t="shared" si="69"/>
        <v>9024000</v>
      </c>
      <c r="M228" s="1">
        <f t="shared" si="70"/>
        <v>19491840</v>
      </c>
      <c r="N228" s="1">
        <f t="shared" si="71"/>
        <v>48729600</v>
      </c>
      <c r="O228" s="1">
        <f t="shared" si="72"/>
        <v>19491840</v>
      </c>
      <c r="P228" s="1">
        <f t="shared" si="73"/>
        <v>58475520</v>
      </c>
      <c r="Q228" s="1">
        <f t="shared" si="74"/>
        <v>97459200</v>
      </c>
      <c r="R228" s="1">
        <f t="shared" si="75"/>
        <v>136442880</v>
      </c>
      <c r="S228" s="1">
        <f t="shared" si="76"/>
        <v>194918400</v>
      </c>
    </row>
    <row r="229" spans="1:19" x14ac:dyDescent="0.15">
      <c r="A229" s="1">
        <f t="shared" si="80"/>
        <v>640</v>
      </c>
      <c r="B229" s="1">
        <f>SUM($A$2:A229)</f>
        <v>30720</v>
      </c>
      <c r="C229" s="1">
        <f>B229*'基础时间表（无杠杆）'!B229*3*3*3</f>
        <v>469655004.47287774</v>
      </c>
      <c r="D229" s="1">
        <f t="shared" si="64"/>
        <v>15288.248843518155</v>
      </c>
      <c r="E229" s="1">
        <f>SUM($D$2:D229)</f>
        <v>576273.29144879233</v>
      </c>
      <c r="F229" s="1">
        <f t="shared" si="65"/>
        <v>4.246735789866154</v>
      </c>
      <c r="G229" s="1">
        <f>SUM($F$2:F229)</f>
        <v>160.07591429133117</v>
      </c>
      <c r="H229" s="1">
        <f t="shared" si="77"/>
        <v>199065600</v>
      </c>
      <c r="I229" s="1">
        <f t="shared" si="66"/>
        <v>0.42385495332562967</v>
      </c>
      <c r="J229" s="1">
        <f t="shared" si="67"/>
        <v>1.8</v>
      </c>
      <c r="K229" s="1">
        <f t="shared" si="68"/>
        <v>1843200</v>
      </c>
      <c r="L229" s="1">
        <f t="shared" si="69"/>
        <v>9216000</v>
      </c>
      <c r="M229" s="1">
        <f t="shared" si="70"/>
        <v>19906560</v>
      </c>
      <c r="N229" s="1">
        <f t="shared" si="71"/>
        <v>49766400</v>
      </c>
      <c r="O229" s="1">
        <f t="shared" si="72"/>
        <v>19906560</v>
      </c>
      <c r="P229" s="1">
        <f t="shared" si="73"/>
        <v>59719680</v>
      </c>
      <c r="Q229" s="1">
        <f t="shared" si="74"/>
        <v>99532800</v>
      </c>
      <c r="R229" s="1">
        <f t="shared" si="75"/>
        <v>139345920</v>
      </c>
      <c r="S229" s="1">
        <f t="shared" si="76"/>
        <v>199065600</v>
      </c>
    </row>
    <row r="230" spans="1:19" x14ac:dyDescent="0.15">
      <c r="A230" s="1">
        <f t="shared" si="80"/>
        <v>640</v>
      </c>
      <c r="B230" s="1">
        <f>SUM($A$2:A230)</f>
        <v>31360</v>
      </c>
      <c r="C230" s="1">
        <f>B230*'基础时间表（无杠杆）'!B230*3*3*3</f>
        <v>484233878.57005656</v>
      </c>
      <c r="D230" s="1">
        <f t="shared" si="64"/>
        <v>15441.131331953335</v>
      </c>
      <c r="E230" s="1">
        <f>SUM($D$2:D230)</f>
        <v>591714.42278074566</v>
      </c>
      <c r="F230" s="1">
        <f t="shared" si="65"/>
        <v>4.2892031477648151</v>
      </c>
      <c r="G230" s="1">
        <f>SUM($F$2:F230)</f>
        <v>164.365117439096</v>
      </c>
      <c r="H230" s="1">
        <f t="shared" si="77"/>
        <v>203212800</v>
      </c>
      <c r="I230" s="1">
        <f t="shared" si="66"/>
        <v>0.41965836962933639</v>
      </c>
      <c r="J230" s="1">
        <f t="shared" si="67"/>
        <v>1.8</v>
      </c>
      <c r="K230" s="1">
        <f t="shared" si="68"/>
        <v>1881600</v>
      </c>
      <c r="L230" s="1">
        <f t="shared" si="69"/>
        <v>9408000</v>
      </c>
      <c r="M230" s="1">
        <f t="shared" si="70"/>
        <v>20321280</v>
      </c>
      <c r="N230" s="1">
        <f t="shared" si="71"/>
        <v>50803200</v>
      </c>
      <c r="O230" s="1">
        <f t="shared" si="72"/>
        <v>20321280</v>
      </c>
      <c r="P230" s="1">
        <f t="shared" si="73"/>
        <v>60963840</v>
      </c>
      <c r="Q230" s="1">
        <f t="shared" si="74"/>
        <v>101606400</v>
      </c>
      <c r="R230" s="1">
        <f t="shared" si="75"/>
        <v>142248960</v>
      </c>
      <c r="S230" s="1">
        <f t="shared" si="76"/>
        <v>203212800</v>
      </c>
    </row>
    <row r="231" spans="1:19" x14ac:dyDescent="0.15">
      <c r="A231" s="1">
        <f t="shared" si="80"/>
        <v>640</v>
      </c>
      <c r="B231" s="1">
        <f>SUM($A$2:A231)</f>
        <v>32000</v>
      </c>
      <c r="C231" s="1">
        <f>B231*'基础时间表（无杠杆）'!B231*3*3*3</f>
        <v>499057364.64873171</v>
      </c>
      <c r="D231" s="1">
        <f t="shared" si="64"/>
        <v>15595.542645272866</v>
      </c>
      <c r="E231" s="1">
        <f>SUM($D$2:D231)</f>
        <v>607309.96542601858</v>
      </c>
      <c r="F231" s="1">
        <f t="shared" si="65"/>
        <v>4.3320951792424625</v>
      </c>
      <c r="G231" s="1">
        <f>SUM($F$2:F231)</f>
        <v>168.69721261833845</v>
      </c>
      <c r="H231" s="1">
        <f t="shared" si="77"/>
        <v>207360000</v>
      </c>
      <c r="I231" s="1">
        <f t="shared" si="66"/>
        <v>0.41550333626666974</v>
      </c>
      <c r="J231" s="1">
        <f t="shared" si="67"/>
        <v>1.8</v>
      </c>
      <c r="K231" s="1">
        <f t="shared" si="68"/>
        <v>1920000</v>
      </c>
      <c r="L231" s="1">
        <f t="shared" si="69"/>
        <v>9600000</v>
      </c>
      <c r="M231" s="1">
        <f t="shared" si="70"/>
        <v>20736000</v>
      </c>
      <c r="N231" s="1">
        <f t="shared" si="71"/>
        <v>51840000</v>
      </c>
      <c r="O231" s="1">
        <f t="shared" si="72"/>
        <v>20736000</v>
      </c>
      <c r="P231" s="1">
        <f t="shared" si="73"/>
        <v>62208000</v>
      </c>
      <c r="Q231" s="1">
        <f t="shared" si="74"/>
        <v>103680000</v>
      </c>
      <c r="R231" s="1">
        <f t="shared" si="75"/>
        <v>145152000</v>
      </c>
      <c r="S231" s="1">
        <f t="shared" si="76"/>
        <v>207360000</v>
      </c>
    </row>
    <row r="232" spans="1:19" x14ac:dyDescent="0.15">
      <c r="A232" s="1">
        <f t="shared" si="80"/>
        <v>640</v>
      </c>
      <c r="B232" s="1">
        <f>SUM($A$2:A232)</f>
        <v>32640</v>
      </c>
      <c r="C232" s="1">
        <f>B232*'基础时间表（无杠杆）'!B232*3*3*3</f>
        <v>514128897.06112349</v>
      </c>
      <c r="D232" s="1">
        <f t="shared" si="64"/>
        <v>15751.498071725597</v>
      </c>
      <c r="E232" s="1">
        <f>SUM($D$2:D232)</f>
        <v>623061.46349774417</v>
      </c>
      <c r="F232" s="1">
        <f t="shared" si="65"/>
        <v>4.3754161310348882</v>
      </c>
      <c r="G232" s="1">
        <f>SUM($F$2:F232)</f>
        <v>173.07262874937334</v>
      </c>
      <c r="H232" s="1">
        <f t="shared" si="77"/>
        <v>211507200</v>
      </c>
      <c r="I232" s="1">
        <f t="shared" si="66"/>
        <v>0.41138944184818782</v>
      </c>
      <c r="J232" s="1">
        <f t="shared" si="67"/>
        <v>1.8</v>
      </c>
      <c r="K232" s="1">
        <f t="shared" si="68"/>
        <v>1958400</v>
      </c>
      <c r="L232" s="1">
        <f t="shared" si="69"/>
        <v>9792000</v>
      </c>
      <c r="M232" s="1">
        <f t="shared" si="70"/>
        <v>21150720</v>
      </c>
      <c r="N232" s="1">
        <f t="shared" si="71"/>
        <v>52876800</v>
      </c>
      <c r="O232" s="1">
        <f t="shared" si="72"/>
        <v>21150720</v>
      </c>
      <c r="P232" s="1">
        <f t="shared" si="73"/>
        <v>63452160</v>
      </c>
      <c r="Q232" s="1">
        <f t="shared" si="74"/>
        <v>105753600</v>
      </c>
      <c r="R232" s="1">
        <f t="shared" si="75"/>
        <v>148055040</v>
      </c>
      <c r="S232" s="1">
        <f t="shared" si="76"/>
        <v>211507200</v>
      </c>
    </row>
    <row r="233" spans="1:19" x14ac:dyDescent="0.15">
      <c r="A233" s="1">
        <f t="shared" si="80"/>
        <v>640</v>
      </c>
      <c r="B233" s="1">
        <f>SUM($A$2:A233)</f>
        <v>33280</v>
      </c>
      <c r="C233" s="1">
        <f>B233*'基础时间表（无杠杆）'!B233*3*3*3</f>
        <v>529451954.38529801</v>
      </c>
      <c r="D233" s="1">
        <f t="shared" si="64"/>
        <v>15909.01305244285</v>
      </c>
      <c r="E233" s="1">
        <f>SUM($D$2:D233)</f>
        <v>638970.47655018698</v>
      </c>
      <c r="F233" s="1">
        <f t="shared" si="65"/>
        <v>4.4191702923452363</v>
      </c>
      <c r="G233" s="1">
        <f>SUM($F$2:F233)</f>
        <v>177.49179904171856</v>
      </c>
      <c r="H233" s="1">
        <f t="shared" si="77"/>
        <v>215654400</v>
      </c>
      <c r="I233" s="1">
        <f t="shared" si="66"/>
        <v>0.40731627905761181</v>
      </c>
      <c r="J233" s="1">
        <f t="shared" si="67"/>
        <v>1.8</v>
      </c>
      <c r="K233" s="1">
        <f t="shared" si="68"/>
        <v>1996800</v>
      </c>
      <c r="L233" s="1">
        <f t="shared" si="69"/>
        <v>9984000</v>
      </c>
      <c r="M233" s="1">
        <f t="shared" si="70"/>
        <v>21565440</v>
      </c>
      <c r="N233" s="1">
        <f t="shared" si="71"/>
        <v>53913600</v>
      </c>
      <c r="O233" s="1">
        <f t="shared" si="72"/>
        <v>21565440</v>
      </c>
      <c r="P233" s="1">
        <f t="shared" si="73"/>
        <v>64696320</v>
      </c>
      <c r="Q233" s="1">
        <f t="shared" si="74"/>
        <v>107827200</v>
      </c>
      <c r="R233" s="1">
        <f t="shared" si="75"/>
        <v>150958080</v>
      </c>
      <c r="S233" s="1">
        <f t="shared" si="76"/>
        <v>215654400</v>
      </c>
    </row>
    <row r="234" spans="1:19" x14ac:dyDescent="0.15">
      <c r="A234" s="1">
        <f t="shared" ref="A234:A243" si="81">$A$202</f>
        <v>640</v>
      </c>
      <c r="B234" s="1">
        <f>SUM($A$2:A234)</f>
        <v>33920</v>
      </c>
      <c r="C234" s="1">
        <f>B234*'基础时间表（无杠杆）'!B234*3*3*3</f>
        <v>545030059.96625018</v>
      </c>
      <c r="D234" s="1">
        <f t="shared" si="64"/>
        <v>16068.103182967281</v>
      </c>
      <c r="E234" s="1">
        <f>SUM($D$2:D234)</f>
        <v>655038.57973315427</v>
      </c>
      <c r="F234" s="1">
        <f t="shared" si="65"/>
        <v>4.4633619952686896</v>
      </c>
      <c r="G234" s="1">
        <f>SUM($F$2:F234)</f>
        <v>181.95516103698725</v>
      </c>
      <c r="H234" s="1">
        <f t="shared" si="77"/>
        <v>219801600</v>
      </c>
      <c r="I234" s="1">
        <f t="shared" si="66"/>
        <v>0.40328344461149673</v>
      </c>
      <c r="J234" s="1">
        <f t="shared" si="67"/>
        <v>1.8</v>
      </c>
      <c r="K234" s="1">
        <f t="shared" si="68"/>
        <v>2035200</v>
      </c>
      <c r="L234" s="1">
        <f t="shared" si="69"/>
        <v>10176000</v>
      </c>
      <c r="M234" s="1">
        <f t="shared" si="70"/>
        <v>21980160</v>
      </c>
      <c r="N234" s="1">
        <f t="shared" si="71"/>
        <v>54950400</v>
      </c>
      <c r="O234" s="1">
        <f t="shared" si="72"/>
        <v>21980160</v>
      </c>
      <c r="P234" s="1">
        <f t="shared" si="73"/>
        <v>65940480</v>
      </c>
      <c r="Q234" s="1">
        <f t="shared" si="74"/>
        <v>109900800</v>
      </c>
      <c r="R234" s="1">
        <f t="shared" si="75"/>
        <v>153861120</v>
      </c>
      <c r="S234" s="1">
        <f t="shared" si="76"/>
        <v>219801600</v>
      </c>
    </row>
    <row r="235" spans="1:19" x14ac:dyDescent="0.15">
      <c r="A235" s="1">
        <f t="shared" si="81"/>
        <v>640</v>
      </c>
      <c r="B235" s="1">
        <f>SUM($A$2:A235)</f>
        <v>34560</v>
      </c>
      <c r="C235" s="1">
        <f>B235*'基础时间表（无杠杆）'!B235*3*3*3</f>
        <v>560866782.46338272</v>
      </c>
      <c r="D235" s="1">
        <f t="shared" si="64"/>
        <v>16228.784214796953</v>
      </c>
      <c r="E235" s="1">
        <f>SUM($D$2:D235)</f>
        <v>671267.36394795123</v>
      </c>
      <c r="F235" s="1">
        <f t="shared" si="65"/>
        <v>4.5079956152213763</v>
      </c>
      <c r="G235" s="1">
        <f>SUM($F$2:F235)</f>
        <v>186.46315665220862</v>
      </c>
      <c r="H235" s="1">
        <f t="shared" ref="H235:H261" si="82">B235*240*3*3*3</f>
        <v>223948800</v>
      </c>
      <c r="I235" s="1">
        <f t="shared" si="66"/>
        <v>0.39929053921930369</v>
      </c>
      <c r="J235" s="1">
        <f t="shared" si="67"/>
        <v>1.8</v>
      </c>
      <c r="K235" s="1">
        <f t="shared" si="68"/>
        <v>2073600</v>
      </c>
      <c r="L235" s="1">
        <f t="shared" si="69"/>
        <v>10368000</v>
      </c>
      <c r="M235" s="1">
        <f t="shared" si="70"/>
        <v>22394880</v>
      </c>
      <c r="N235" s="1">
        <f t="shared" si="71"/>
        <v>55987200</v>
      </c>
      <c r="O235" s="1">
        <f t="shared" si="72"/>
        <v>22394880</v>
      </c>
      <c r="P235" s="1">
        <f t="shared" si="73"/>
        <v>67184640</v>
      </c>
      <c r="Q235" s="1">
        <f t="shared" si="74"/>
        <v>111974400</v>
      </c>
      <c r="R235" s="1">
        <f t="shared" si="75"/>
        <v>156764160</v>
      </c>
      <c r="S235" s="1">
        <f t="shared" si="76"/>
        <v>223948800</v>
      </c>
    </row>
    <row r="236" spans="1:19" x14ac:dyDescent="0.15">
      <c r="A236" s="1">
        <f t="shared" si="81"/>
        <v>640</v>
      </c>
      <c r="B236" s="1">
        <f>SUM($A$2:A236)</f>
        <v>35200</v>
      </c>
      <c r="C236" s="1">
        <f>B236*'基础时间表（无杠杆）'!B236*3*3*3</f>
        <v>576965736.40446126</v>
      </c>
      <c r="D236" s="1">
        <f t="shared" si="64"/>
        <v>16391.072056944922</v>
      </c>
      <c r="E236" s="1">
        <f>SUM($D$2:D236)</f>
        <v>687658.43600489618</v>
      </c>
      <c r="F236" s="1">
        <f t="shared" si="65"/>
        <v>4.5530755713735891</v>
      </c>
      <c r="G236" s="1">
        <f>SUM($F$2:F236)</f>
        <v>191.01623222358222</v>
      </c>
      <c r="H236" s="1">
        <f t="shared" si="82"/>
        <v>228096000</v>
      </c>
      <c r="I236" s="1">
        <f t="shared" si="66"/>
        <v>0.39533716754386511</v>
      </c>
      <c r="J236" s="1">
        <f t="shared" si="67"/>
        <v>1.8</v>
      </c>
      <c r="K236" s="1">
        <f t="shared" si="68"/>
        <v>2112000</v>
      </c>
      <c r="L236" s="1">
        <f t="shared" si="69"/>
        <v>10560000</v>
      </c>
      <c r="M236" s="1">
        <f t="shared" si="70"/>
        <v>22809600</v>
      </c>
      <c r="N236" s="1">
        <f t="shared" si="71"/>
        <v>57024000</v>
      </c>
      <c r="O236" s="1">
        <f t="shared" si="72"/>
        <v>22809600</v>
      </c>
      <c r="P236" s="1">
        <f t="shared" si="73"/>
        <v>68428800</v>
      </c>
      <c r="Q236" s="1">
        <f t="shared" si="74"/>
        <v>114048000</v>
      </c>
      <c r="R236" s="1">
        <f t="shared" si="75"/>
        <v>159667200</v>
      </c>
      <c r="S236" s="1">
        <f t="shared" si="76"/>
        <v>228096000</v>
      </c>
    </row>
    <row r="237" spans="1:19" x14ac:dyDescent="0.15">
      <c r="A237" s="1">
        <f t="shared" si="81"/>
        <v>640</v>
      </c>
      <c r="B237" s="1">
        <f>SUM($A$2:A237)</f>
        <v>35840</v>
      </c>
      <c r="C237" s="1">
        <f>B237*'基础时间表（无杠杆）'!B237*3*3*3</f>
        <v>593330582.74611509</v>
      </c>
      <c r="D237" s="1">
        <f t="shared" si="64"/>
        <v>16554.982777514371</v>
      </c>
      <c r="E237" s="1">
        <f>SUM($D$2:D237)</f>
        <v>704213.41878241056</v>
      </c>
      <c r="F237" s="1">
        <f t="shared" si="65"/>
        <v>4.5986063270873254</v>
      </c>
      <c r="G237" s="1">
        <f>SUM($F$2:F237)</f>
        <v>195.61483855066956</v>
      </c>
      <c r="H237" s="1">
        <f t="shared" si="82"/>
        <v>232243200</v>
      </c>
      <c r="I237" s="1">
        <f t="shared" si="66"/>
        <v>0.39142293816224266</v>
      </c>
      <c r="J237" s="1">
        <f t="shared" si="67"/>
        <v>1.8</v>
      </c>
      <c r="K237" s="1">
        <f t="shared" si="68"/>
        <v>2150400</v>
      </c>
      <c r="L237" s="1">
        <f t="shared" si="69"/>
        <v>10752000</v>
      </c>
      <c r="M237" s="1">
        <f t="shared" si="70"/>
        <v>23224320</v>
      </c>
      <c r="N237" s="1">
        <f t="shared" si="71"/>
        <v>58060800</v>
      </c>
      <c r="O237" s="1">
        <f t="shared" si="72"/>
        <v>23224320</v>
      </c>
      <c r="P237" s="1">
        <f t="shared" si="73"/>
        <v>69672960</v>
      </c>
      <c r="Q237" s="1">
        <f t="shared" si="74"/>
        <v>116121600</v>
      </c>
      <c r="R237" s="1">
        <f t="shared" si="75"/>
        <v>162570240</v>
      </c>
      <c r="S237" s="1">
        <f t="shared" si="76"/>
        <v>232243200</v>
      </c>
    </row>
    <row r="238" spans="1:19" x14ac:dyDescent="0.15">
      <c r="A238" s="1">
        <f t="shared" si="81"/>
        <v>640</v>
      </c>
      <c r="B238" s="1">
        <f>SUM($A$2:A238)</f>
        <v>36480</v>
      </c>
      <c r="C238" s="1">
        <f>B238*'基础时间表（无杠杆）'!B238*3*3*3</f>
        <v>609965029.4409616</v>
      </c>
      <c r="D238" s="1">
        <f t="shared" si="64"/>
        <v>16720.532605289518</v>
      </c>
      <c r="E238" s="1">
        <f>SUM($D$2:D238)</f>
        <v>720933.95138770004</v>
      </c>
      <c r="F238" s="1">
        <f t="shared" si="65"/>
        <v>4.6445923903581994</v>
      </c>
      <c r="G238" s="1">
        <f>SUM($F$2:F238)</f>
        <v>200.25943094102777</v>
      </c>
      <c r="H238" s="1">
        <f t="shared" si="82"/>
        <v>236390400</v>
      </c>
      <c r="I238" s="1">
        <f t="shared" si="66"/>
        <v>0.38754746352697289</v>
      </c>
      <c r="J238" s="1">
        <f t="shared" si="67"/>
        <v>1.8</v>
      </c>
      <c r="K238" s="1">
        <f t="shared" si="68"/>
        <v>2188800</v>
      </c>
      <c r="L238" s="1">
        <f t="shared" si="69"/>
        <v>10944000</v>
      </c>
      <c r="M238" s="1">
        <f t="shared" si="70"/>
        <v>23639040</v>
      </c>
      <c r="N238" s="1">
        <f t="shared" si="71"/>
        <v>59097600</v>
      </c>
      <c r="O238" s="1">
        <f t="shared" si="72"/>
        <v>23639040</v>
      </c>
      <c r="P238" s="1">
        <f t="shared" si="73"/>
        <v>70917120</v>
      </c>
      <c r="Q238" s="1">
        <f t="shared" si="74"/>
        <v>118195200</v>
      </c>
      <c r="R238" s="1">
        <f t="shared" si="75"/>
        <v>165473280</v>
      </c>
      <c r="S238" s="1">
        <f t="shared" si="76"/>
        <v>236390400</v>
      </c>
    </row>
    <row r="239" spans="1:19" x14ac:dyDescent="0.15">
      <c r="A239" s="1">
        <f t="shared" si="81"/>
        <v>640</v>
      </c>
      <c r="B239" s="1">
        <f>SUM($A$2:A239)</f>
        <v>37120</v>
      </c>
      <c r="C239" s="1">
        <f>B239*'基础时间表（无杠杆）'!B239*3*3*3</f>
        <v>626872832.01143026</v>
      </c>
      <c r="D239" s="1">
        <f t="shared" si="64"/>
        <v>16887.73793134241</v>
      </c>
      <c r="E239" s="1">
        <f>SUM($D$2:D239)</f>
        <v>737821.68931904249</v>
      </c>
      <c r="F239" s="1">
        <f t="shared" si="65"/>
        <v>4.6910383142617809</v>
      </c>
      <c r="G239" s="1">
        <f>SUM($F$2:F239)</f>
        <v>204.95046925528956</v>
      </c>
      <c r="H239" s="1">
        <f t="shared" si="82"/>
        <v>240537600</v>
      </c>
      <c r="I239" s="1">
        <f t="shared" si="66"/>
        <v>0.38371035992769598</v>
      </c>
      <c r="J239" s="1">
        <f t="shared" si="67"/>
        <v>1.8</v>
      </c>
      <c r="K239" s="1">
        <f t="shared" si="68"/>
        <v>2227200</v>
      </c>
      <c r="L239" s="1">
        <f t="shared" si="69"/>
        <v>11136000</v>
      </c>
      <c r="M239" s="1">
        <f t="shared" si="70"/>
        <v>24053760</v>
      </c>
      <c r="N239" s="1">
        <f t="shared" si="71"/>
        <v>60134400</v>
      </c>
      <c r="O239" s="1">
        <f t="shared" si="72"/>
        <v>24053760</v>
      </c>
      <c r="P239" s="1">
        <f t="shared" si="73"/>
        <v>72161280</v>
      </c>
      <c r="Q239" s="1">
        <f t="shared" si="74"/>
        <v>120268800</v>
      </c>
      <c r="R239" s="1">
        <f t="shared" si="75"/>
        <v>168376320</v>
      </c>
      <c r="S239" s="1">
        <f t="shared" si="76"/>
        <v>240537600</v>
      </c>
    </row>
    <row r="240" spans="1:19" x14ac:dyDescent="0.15">
      <c r="A240" s="1">
        <f t="shared" si="81"/>
        <v>640</v>
      </c>
      <c r="B240" s="1">
        <f>SUM($A$2:A240)</f>
        <v>37760</v>
      </c>
      <c r="C240" s="1">
        <f>B240*'基础时间表（无杠杆）'!B240*3*3*3</f>
        <v>644057794.13036442</v>
      </c>
      <c r="D240" s="1">
        <f t="shared" si="64"/>
        <v>17056.615310655838</v>
      </c>
      <c r="E240" s="1">
        <f>SUM($D$2:D240)</f>
        <v>754878.30462969828</v>
      </c>
      <c r="F240" s="1">
        <f t="shared" si="65"/>
        <v>4.7379486974043994</v>
      </c>
      <c r="G240" s="1">
        <f>SUM($F$2:F240)</f>
        <v>209.68841795269395</v>
      </c>
      <c r="H240" s="1">
        <f t="shared" si="82"/>
        <v>244684800</v>
      </c>
      <c r="I240" s="1">
        <f t="shared" si="66"/>
        <v>0.37991124745316424</v>
      </c>
      <c r="J240" s="1">
        <f t="shared" si="67"/>
        <v>1.8</v>
      </c>
      <c r="K240" s="1">
        <f t="shared" si="68"/>
        <v>2265600</v>
      </c>
      <c r="L240" s="1">
        <f t="shared" si="69"/>
        <v>11328000</v>
      </c>
      <c r="M240" s="1">
        <f t="shared" si="70"/>
        <v>24468480</v>
      </c>
      <c r="N240" s="1">
        <f t="shared" si="71"/>
        <v>61171200</v>
      </c>
      <c r="O240" s="1">
        <f t="shared" si="72"/>
        <v>24468480</v>
      </c>
      <c r="P240" s="1">
        <f t="shared" si="73"/>
        <v>73405440</v>
      </c>
      <c r="Q240" s="1">
        <f t="shared" si="74"/>
        <v>122342400</v>
      </c>
      <c r="R240" s="1">
        <f t="shared" si="75"/>
        <v>171279360</v>
      </c>
      <c r="S240" s="1">
        <f t="shared" si="76"/>
        <v>244684800</v>
      </c>
    </row>
    <row r="241" spans="1:19" x14ac:dyDescent="0.15">
      <c r="A241" s="1">
        <f t="shared" si="81"/>
        <v>640</v>
      </c>
      <c r="B241" s="1">
        <f>SUM($A$2:A241)</f>
        <v>38400</v>
      </c>
      <c r="C241" s="1">
        <f>B241*'基础时间表（无杠杆）'!B241*3*3*3</f>
        <v>661523768.20847607</v>
      </c>
      <c r="D241" s="1">
        <f t="shared" si="64"/>
        <v>17227.181463762397</v>
      </c>
      <c r="E241" s="1">
        <f>SUM($D$2:D241)</f>
        <v>772105.4860934607</v>
      </c>
      <c r="F241" s="1">
        <f t="shared" si="65"/>
        <v>4.7853281843784439</v>
      </c>
      <c r="G241" s="1">
        <f>SUM($F$2:F241)</f>
        <v>214.4737461370724</v>
      </c>
      <c r="H241" s="1">
        <f t="shared" si="82"/>
        <v>248832000</v>
      </c>
      <c r="I241" s="1">
        <f t="shared" si="66"/>
        <v>0.37614974995362793</v>
      </c>
      <c r="J241" s="1">
        <f t="shared" si="67"/>
        <v>1.8</v>
      </c>
      <c r="K241" s="1">
        <f t="shared" si="68"/>
        <v>2304000</v>
      </c>
      <c r="L241" s="1">
        <f t="shared" si="69"/>
        <v>11520000</v>
      </c>
      <c r="M241" s="1">
        <f t="shared" si="70"/>
        <v>24883200</v>
      </c>
      <c r="N241" s="1">
        <f t="shared" si="71"/>
        <v>62208000</v>
      </c>
      <c r="O241" s="1">
        <f t="shared" si="72"/>
        <v>24883200</v>
      </c>
      <c r="P241" s="1">
        <f t="shared" si="73"/>
        <v>74649600</v>
      </c>
      <c r="Q241" s="1">
        <f t="shared" si="74"/>
        <v>124416000</v>
      </c>
      <c r="R241" s="1">
        <f t="shared" si="75"/>
        <v>174182400</v>
      </c>
      <c r="S241" s="1">
        <f t="shared" si="76"/>
        <v>248832000</v>
      </c>
    </row>
    <row r="242" spans="1:19" x14ac:dyDescent="0.15">
      <c r="A242" s="1">
        <f t="shared" si="81"/>
        <v>640</v>
      </c>
      <c r="B242" s="1">
        <f>SUM($A$2:A242)</f>
        <v>39040</v>
      </c>
      <c r="C242" s="1">
        <f>B242*'基础时间表（无杠杆）'!B242*3*3*3</f>
        <v>679274655.98873675</v>
      </c>
      <c r="D242" s="1">
        <f t="shared" si="64"/>
        <v>17399.453278400018</v>
      </c>
      <c r="E242" s="1">
        <f>SUM($D$2:D242)</f>
        <v>789504.9393718607</v>
      </c>
      <c r="F242" s="1">
        <f t="shared" si="65"/>
        <v>4.8331814662222277</v>
      </c>
      <c r="G242" s="1">
        <f>SUM($F$2:F242)</f>
        <v>219.30692760329461</v>
      </c>
      <c r="H242" s="1">
        <f t="shared" si="82"/>
        <v>252979200</v>
      </c>
      <c r="I242" s="1">
        <f t="shared" si="66"/>
        <v>0.37242549500359207</v>
      </c>
      <c r="J242" s="1">
        <f t="shared" si="67"/>
        <v>1.8</v>
      </c>
      <c r="K242" s="1">
        <f t="shared" si="68"/>
        <v>2342400</v>
      </c>
      <c r="L242" s="1">
        <f t="shared" si="69"/>
        <v>11712000</v>
      </c>
      <c r="M242" s="1">
        <f t="shared" si="70"/>
        <v>25297920</v>
      </c>
      <c r="N242" s="1">
        <f t="shared" si="71"/>
        <v>63244800</v>
      </c>
      <c r="O242" s="1">
        <f t="shared" si="72"/>
        <v>25297920</v>
      </c>
      <c r="P242" s="1">
        <f t="shared" si="73"/>
        <v>75893760</v>
      </c>
      <c r="Q242" s="1">
        <f t="shared" si="74"/>
        <v>126489600</v>
      </c>
      <c r="R242" s="1">
        <f t="shared" si="75"/>
        <v>177085440</v>
      </c>
      <c r="S242" s="1">
        <f t="shared" si="76"/>
        <v>252979200</v>
      </c>
    </row>
    <row r="243" spans="1:19" x14ac:dyDescent="0.15">
      <c r="A243" s="1">
        <f t="shared" si="81"/>
        <v>640</v>
      </c>
      <c r="B243" s="1">
        <f>SUM($A$2:A243)</f>
        <v>39680</v>
      </c>
      <c r="C243" s="1">
        <f>B243*'基础时间表（无杠杆）'!B243*3*3*3</f>
        <v>697314409.14778185</v>
      </c>
      <c r="D243" s="1">
        <f t="shared" si="64"/>
        <v>17573.447811184018</v>
      </c>
      <c r="E243" s="1">
        <f>SUM($D$2:D243)</f>
        <v>807078.38718304469</v>
      </c>
      <c r="F243" s="1">
        <f t="shared" si="65"/>
        <v>4.881513280884449</v>
      </c>
      <c r="G243" s="1">
        <f>SUM($F$2:F243)</f>
        <v>224.18844088417907</v>
      </c>
      <c r="H243" s="1">
        <f t="shared" si="82"/>
        <v>257126400</v>
      </c>
      <c r="I243" s="1">
        <f t="shared" si="66"/>
        <v>0.36873811386494265</v>
      </c>
      <c r="J243" s="1">
        <f t="shared" si="67"/>
        <v>1.8</v>
      </c>
      <c r="K243" s="1">
        <f t="shared" si="68"/>
        <v>2380800</v>
      </c>
      <c r="L243" s="1">
        <f t="shared" si="69"/>
        <v>11904000</v>
      </c>
      <c r="M243" s="1">
        <f t="shared" si="70"/>
        <v>25712640</v>
      </c>
      <c r="N243" s="1">
        <f t="shared" si="71"/>
        <v>64281600</v>
      </c>
      <c r="O243" s="1">
        <f t="shared" si="72"/>
        <v>25712640</v>
      </c>
      <c r="P243" s="1">
        <f t="shared" si="73"/>
        <v>77137920</v>
      </c>
      <c r="Q243" s="1">
        <f t="shared" si="74"/>
        <v>128563200</v>
      </c>
      <c r="R243" s="1">
        <f t="shared" si="75"/>
        <v>179988480</v>
      </c>
      <c r="S243" s="1">
        <f t="shared" si="76"/>
        <v>257126400</v>
      </c>
    </row>
    <row r="244" spans="1:19" x14ac:dyDescent="0.15">
      <c r="A244" s="1">
        <f t="shared" ref="A244:A253" si="83">$A$202</f>
        <v>640</v>
      </c>
      <c r="B244" s="1">
        <f>SUM($A$2:A244)</f>
        <v>40320</v>
      </c>
      <c r="C244" s="1">
        <f>B244*'基础时间表（无杠杆）'!B244*3*3*3</f>
        <v>715647029.90440917</v>
      </c>
      <c r="D244" s="1">
        <f t="shared" si="64"/>
        <v>17749.182289295863</v>
      </c>
      <c r="E244" s="1">
        <f>SUM($D$2:D244)</f>
        <v>824827.56947234052</v>
      </c>
      <c r="F244" s="1">
        <f t="shared" si="65"/>
        <v>4.930328413693295</v>
      </c>
      <c r="G244" s="1">
        <f>SUM($F$2:F244)</f>
        <v>229.11876929787238</v>
      </c>
      <c r="H244" s="1">
        <f t="shared" si="82"/>
        <v>261273600</v>
      </c>
      <c r="I244" s="1">
        <f t="shared" si="66"/>
        <v>0.36508724145043819</v>
      </c>
      <c r="J244" s="1">
        <f t="shared" si="67"/>
        <v>1.8</v>
      </c>
      <c r="K244" s="1">
        <f t="shared" si="68"/>
        <v>2419200</v>
      </c>
      <c r="L244" s="1">
        <f t="shared" si="69"/>
        <v>12096000</v>
      </c>
      <c r="M244" s="1">
        <f t="shared" si="70"/>
        <v>26127360</v>
      </c>
      <c r="N244" s="1">
        <f t="shared" si="71"/>
        <v>65318400</v>
      </c>
      <c r="O244" s="1">
        <f t="shared" si="72"/>
        <v>26127360</v>
      </c>
      <c r="P244" s="1">
        <f t="shared" si="73"/>
        <v>78382080</v>
      </c>
      <c r="Q244" s="1">
        <f t="shared" si="74"/>
        <v>130636800</v>
      </c>
      <c r="R244" s="1">
        <f t="shared" si="75"/>
        <v>182891520</v>
      </c>
      <c r="S244" s="1">
        <f t="shared" si="76"/>
        <v>261273600</v>
      </c>
    </row>
    <row r="245" spans="1:19" x14ac:dyDescent="0.15">
      <c r="A245" s="1">
        <f t="shared" si="83"/>
        <v>640</v>
      </c>
      <c r="B245" s="1">
        <f>SUM($A$2:A245)</f>
        <v>40960</v>
      </c>
      <c r="C245" s="1">
        <f>B245*'基础时间表（无杠杆）'!B245*3*3*3</f>
        <v>734276571.63525414</v>
      </c>
      <c r="D245" s="1">
        <f t="shared" si="64"/>
        <v>17926.674112188823</v>
      </c>
      <c r="E245" s="1">
        <f>SUM($D$2:D245)</f>
        <v>842754.24358452938</v>
      </c>
      <c r="F245" s="1">
        <f t="shared" si="65"/>
        <v>4.9796316978302286</v>
      </c>
      <c r="G245" s="1">
        <f>SUM($F$2:F245)</f>
        <v>234.0984009957026</v>
      </c>
      <c r="H245" s="1">
        <f t="shared" si="82"/>
        <v>265420800</v>
      </c>
      <c r="I245" s="1">
        <f t="shared" si="66"/>
        <v>0.36147251628756255</v>
      </c>
      <c r="J245" s="1">
        <f t="shared" si="67"/>
        <v>1.8</v>
      </c>
      <c r="K245" s="1">
        <f t="shared" si="68"/>
        <v>2457600</v>
      </c>
      <c r="L245" s="1">
        <f t="shared" si="69"/>
        <v>12288000</v>
      </c>
      <c r="M245" s="1">
        <f t="shared" si="70"/>
        <v>26542080</v>
      </c>
      <c r="N245" s="1">
        <f t="shared" si="71"/>
        <v>66355200</v>
      </c>
      <c r="O245" s="1">
        <f t="shared" si="72"/>
        <v>26542080</v>
      </c>
      <c r="P245" s="1">
        <f t="shared" si="73"/>
        <v>79626240</v>
      </c>
      <c r="Q245" s="1">
        <f t="shared" si="74"/>
        <v>132710400</v>
      </c>
      <c r="R245" s="1">
        <f t="shared" si="75"/>
        <v>185794560</v>
      </c>
      <c r="S245" s="1">
        <f t="shared" si="76"/>
        <v>265420800</v>
      </c>
    </row>
    <row r="246" spans="1:19" x14ac:dyDescent="0.15">
      <c r="A246" s="1">
        <f t="shared" si="83"/>
        <v>640</v>
      </c>
      <c r="B246" s="1">
        <f>SUM($A$2:A246)</f>
        <v>41600</v>
      </c>
      <c r="C246" s="1">
        <f>B246*'基础时间表（无杠杆）'!B246*3*3*3</f>
        <v>753207139.49772549</v>
      </c>
      <c r="D246" s="1">
        <f t="shared" si="64"/>
        <v>18105.940853310709</v>
      </c>
      <c r="E246" s="1">
        <f>SUM($D$2:D246)</f>
        <v>860860.18443784013</v>
      </c>
      <c r="F246" s="1">
        <f t="shared" si="65"/>
        <v>5.0294280148085306</v>
      </c>
      <c r="G246" s="1">
        <f>SUM($F$2:F246)</f>
        <v>239.12782901051114</v>
      </c>
      <c r="H246" s="1">
        <f t="shared" si="82"/>
        <v>269568000</v>
      </c>
      <c r="I246" s="1">
        <f t="shared" si="66"/>
        <v>0.35789358048273523</v>
      </c>
      <c r="J246" s="1">
        <f t="shared" si="67"/>
        <v>1.8</v>
      </c>
      <c r="K246" s="1">
        <f t="shared" si="68"/>
        <v>2496000</v>
      </c>
      <c r="L246" s="1">
        <f t="shared" si="69"/>
        <v>12480000</v>
      </c>
      <c r="M246" s="1">
        <f t="shared" si="70"/>
        <v>26956800</v>
      </c>
      <c r="N246" s="1">
        <f t="shared" si="71"/>
        <v>67392000</v>
      </c>
      <c r="O246" s="1">
        <f t="shared" si="72"/>
        <v>26956800</v>
      </c>
      <c r="P246" s="1">
        <f t="shared" si="73"/>
        <v>80870400</v>
      </c>
      <c r="Q246" s="1">
        <f t="shared" si="74"/>
        <v>134784000</v>
      </c>
      <c r="R246" s="1">
        <f t="shared" si="75"/>
        <v>188697600</v>
      </c>
      <c r="S246" s="1">
        <f t="shared" si="76"/>
        <v>269568000</v>
      </c>
    </row>
    <row r="247" spans="1:19" x14ac:dyDescent="0.15">
      <c r="A247" s="1">
        <f t="shared" si="83"/>
        <v>640</v>
      </c>
      <c r="B247" s="1">
        <f>SUM($A$2:A247)</f>
        <v>42240</v>
      </c>
      <c r="C247" s="1">
        <f>B247*'基础时间表（无杠杆）'!B247*3*3*3</f>
        <v>772442891.06028295</v>
      </c>
      <c r="D247" s="1">
        <f t="shared" si="64"/>
        <v>18287.000261843819</v>
      </c>
      <c r="E247" s="1">
        <f>SUM($D$2:D247)</f>
        <v>879147.18469968392</v>
      </c>
      <c r="F247" s="1">
        <f t="shared" si="65"/>
        <v>5.0797222949566168</v>
      </c>
      <c r="G247" s="1">
        <f>SUM($F$2:F247)</f>
        <v>244.20755130546775</v>
      </c>
      <c r="H247" s="1">
        <f t="shared" si="82"/>
        <v>273715200</v>
      </c>
      <c r="I247" s="1">
        <f t="shared" si="66"/>
        <v>0.3543500796858764</v>
      </c>
      <c r="J247" s="1">
        <f t="shared" si="67"/>
        <v>1.8</v>
      </c>
      <c r="K247" s="1">
        <f t="shared" si="68"/>
        <v>2534400</v>
      </c>
      <c r="L247" s="1">
        <f t="shared" si="69"/>
        <v>12672000</v>
      </c>
      <c r="M247" s="1">
        <f t="shared" si="70"/>
        <v>27371520</v>
      </c>
      <c r="N247" s="1">
        <f t="shared" si="71"/>
        <v>68428800</v>
      </c>
      <c r="O247" s="1">
        <f t="shared" si="72"/>
        <v>27371520</v>
      </c>
      <c r="P247" s="1">
        <f t="shared" si="73"/>
        <v>82114560</v>
      </c>
      <c r="Q247" s="1">
        <f t="shared" si="74"/>
        <v>136857600</v>
      </c>
      <c r="R247" s="1">
        <f t="shared" si="75"/>
        <v>191600640</v>
      </c>
      <c r="S247" s="1">
        <f t="shared" si="76"/>
        <v>273715200</v>
      </c>
    </row>
    <row r="248" spans="1:19" x14ac:dyDescent="0.15">
      <c r="A248" s="1">
        <f t="shared" si="83"/>
        <v>640</v>
      </c>
      <c r="B248" s="1">
        <f>SUM($A$2:A248)</f>
        <v>42880</v>
      </c>
      <c r="C248" s="1">
        <f>B248*'基础时间表（无杠杆）'!B248*3*3*3</f>
        <v>791988036.94014156</v>
      </c>
      <c r="D248" s="1">
        <f t="shared" si="64"/>
        <v>18469.870264462257</v>
      </c>
      <c r="E248" s="1">
        <f>SUM($D$2:D248)</f>
        <v>897617.05496414623</v>
      </c>
      <c r="F248" s="1">
        <f t="shared" si="65"/>
        <v>5.1305195179061824</v>
      </c>
      <c r="G248" s="1">
        <f>SUM($F$2:F248)</f>
        <v>249.33807082337393</v>
      </c>
      <c r="H248" s="1">
        <f t="shared" si="82"/>
        <v>277862400</v>
      </c>
      <c r="I248" s="1">
        <f t="shared" si="66"/>
        <v>0.35084166305532322</v>
      </c>
      <c r="J248" s="1">
        <f t="shared" si="67"/>
        <v>1.8</v>
      </c>
      <c r="K248" s="1">
        <f t="shared" si="68"/>
        <v>2572800</v>
      </c>
      <c r="L248" s="1">
        <f t="shared" si="69"/>
        <v>12864000</v>
      </c>
      <c r="M248" s="1">
        <f t="shared" si="70"/>
        <v>27786240</v>
      </c>
      <c r="N248" s="1">
        <f t="shared" si="71"/>
        <v>69465600</v>
      </c>
      <c r="O248" s="1">
        <f t="shared" si="72"/>
        <v>27786240</v>
      </c>
      <c r="P248" s="1">
        <f t="shared" si="73"/>
        <v>83358720</v>
      </c>
      <c r="Q248" s="1">
        <f t="shared" si="74"/>
        <v>138931200</v>
      </c>
      <c r="R248" s="1">
        <f t="shared" si="75"/>
        <v>194503680</v>
      </c>
      <c r="S248" s="1">
        <f t="shared" si="76"/>
        <v>277862400</v>
      </c>
    </row>
    <row r="249" spans="1:19" x14ac:dyDescent="0.15">
      <c r="A249" s="1">
        <f t="shared" si="83"/>
        <v>640</v>
      </c>
      <c r="B249" s="1">
        <f>SUM($A$2:A249)</f>
        <v>43520</v>
      </c>
      <c r="C249" s="1">
        <f>B249*'基础时间表（无杠杆）'!B249*3*3*3</f>
        <v>811846841.44849133</v>
      </c>
      <c r="D249" s="1">
        <f t="shared" si="64"/>
        <v>18654.568967106879</v>
      </c>
      <c r="E249" s="1">
        <f>SUM($D$2:D249)</f>
        <v>916271.6239312531</v>
      </c>
      <c r="F249" s="1">
        <f t="shared" si="65"/>
        <v>5.1818247130852439</v>
      </c>
      <c r="G249" s="1">
        <f>SUM($F$2:F249)</f>
        <v>254.51989553645916</v>
      </c>
      <c r="H249" s="1">
        <f t="shared" si="82"/>
        <v>282009600</v>
      </c>
      <c r="I249" s="1">
        <f t="shared" si="66"/>
        <v>0.34736798322309226</v>
      </c>
      <c r="J249" s="1">
        <f t="shared" si="67"/>
        <v>1.8</v>
      </c>
      <c r="K249" s="1">
        <f t="shared" si="68"/>
        <v>2611200</v>
      </c>
      <c r="L249" s="1">
        <f t="shared" si="69"/>
        <v>13056000</v>
      </c>
      <c r="M249" s="1">
        <f t="shared" si="70"/>
        <v>28200960</v>
      </c>
      <c r="N249" s="1">
        <f t="shared" si="71"/>
        <v>70502400</v>
      </c>
      <c r="O249" s="1">
        <f t="shared" si="72"/>
        <v>28200960</v>
      </c>
      <c r="P249" s="1">
        <f t="shared" si="73"/>
        <v>84602880</v>
      </c>
      <c r="Q249" s="1">
        <f t="shared" si="74"/>
        <v>141004800</v>
      </c>
      <c r="R249" s="1">
        <f t="shared" si="75"/>
        <v>197406720</v>
      </c>
      <c r="S249" s="1">
        <f t="shared" si="76"/>
        <v>282009600</v>
      </c>
    </row>
    <row r="250" spans="1:19" x14ac:dyDescent="0.15">
      <c r="A250" s="1">
        <f t="shared" si="83"/>
        <v>640</v>
      </c>
      <c r="B250" s="1">
        <f>SUM($A$2:A250)</f>
        <v>44160</v>
      </c>
      <c r="C250" s="1">
        <f>B250*'基础时间表（无杠杆）'!B250*3*3*3</f>
        <v>832023623.24331427</v>
      </c>
      <c r="D250" s="1">
        <f t="shared" si="64"/>
        <v>18841.114656777951</v>
      </c>
      <c r="E250" s="1">
        <f>SUM($D$2:D250)</f>
        <v>935112.73858803103</v>
      </c>
      <c r="F250" s="1">
        <f t="shared" si="65"/>
        <v>5.2336429602160974</v>
      </c>
      <c r="G250" s="1">
        <f>SUM($F$2:F250)</f>
        <v>259.75353849667528</v>
      </c>
      <c r="H250" s="1">
        <f t="shared" si="82"/>
        <v>286156800</v>
      </c>
      <c r="I250" s="1">
        <f t="shared" si="66"/>
        <v>0.34392869626048733</v>
      </c>
      <c r="J250" s="1">
        <f t="shared" si="67"/>
        <v>1.8</v>
      </c>
      <c r="K250" s="1">
        <f t="shared" si="68"/>
        <v>2649600</v>
      </c>
      <c r="L250" s="1">
        <f t="shared" si="69"/>
        <v>13248000</v>
      </c>
      <c r="M250" s="1">
        <f t="shared" si="70"/>
        <v>28615680</v>
      </c>
      <c r="N250" s="1">
        <f t="shared" si="71"/>
        <v>71539200</v>
      </c>
      <c r="O250" s="1">
        <f t="shared" si="72"/>
        <v>28615680</v>
      </c>
      <c r="P250" s="1">
        <f t="shared" si="73"/>
        <v>85847040</v>
      </c>
      <c r="Q250" s="1">
        <f t="shared" si="74"/>
        <v>143078400</v>
      </c>
      <c r="R250" s="1">
        <f t="shared" si="75"/>
        <v>200309760</v>
      </c>
      <c r="S250" s="1">
        <f t="shared" si="76"/>
        <v>286156800</v>
      </c>
    </row>
    <row r="251" spans="1:19" x14ac:dyDescent="0.15">
      <c r="A251" s="1">
        <f t="shared" si="83"/>
        <v>640</v>
      </c>
      <c r="B251" s="1">
        <f>SUM($A$2:A251)</f>
        <v>44800</v>
      </c>
      <c r="C251" s="1">
        <f>B251*'基础时间表（无杠杆）'!B251*3*3*3</f>
        <v>852522755.98988843</v>
      </c>
      <c r="D251" s="1">
        <f t="shared" si="64"/>
        <v>19029.525803345725</v>
      </c>
      <c r="E251" s="1">
        <f>SUM($D$2:D251)</f>
        <v>954142.26439137675</v>
      </c>
      <c r="F251" s="1">
        <f t="shared" si="65"/>
        <v>5.285979389818257</v>
      </c>
      <c r="G251" s="1">
        <f>SUM($F$2:F251)</f>
        <v>265.03951788649351</v>
      </c>
      <c r="H251" s="1">
        <f t="shared" si="82"/>
        <v>290304000</v>
      </c>
      <c r="I251" s="1">
        <f t="shared" si="66"/>
        <v>0.34052346164404701</v>
      </c>
      <c r="J251" s="1">
        <f t="shared" si="67"/>
        <v>1.8</v>
      </c>
      <c r="K251" s="1">
        <f t="shared" si="68"/>
        <v>2688000</v>
      </c>
      <c r="L251" s="1">
        <f t="shared" si="69"/>
        <v>13440000</v>
      </c>
      <c r="M251" s="1">
        <f t="shared" si="70"/>
        <v>29030400</v>
      </c>
      <c r="N251" s="1">
        <f t="shared" si="71"/>
        <v>72576000</v>
      </c>
      <c r="O251" s="1">
        <f t="shared" si="72"/>
        <v>29030400</v>
      </c>
      <c r="P251" s="1">
        <f t="shared" si="73"/>
        <v>87091200</v>
      </c>
      <c r="Q251" s="1">
        <f t="shared" si="74"/>
        <v>145152000</v>
      </c>
      <c r="R251" s="1">
        <f t="shared" si="75"/>
        <v>203212800</v>
      </c>
      <c r="S251" s="1">
        <f t="shared" si="76"/>
        <v>290304000</v>
      </c>
    </row>
    <row r="252" spans="1:19" x14ac:dyDescent="0.15">
      <c r="A252" s="1">
        <f t="shared" si="83"/>
        <v>640</v>
      </c>
      <c r="B252" s="1">
        <f>SUM($A$2:A252)</f>
        <v>45440</v>
      </c>
      <c r="C252" s="1">
        <f>B252*'基础时间表（无杠杆）'!B252*3*3*3</f>
        <v>873348669.02907014</v>
      </c>
      <c r="D252" s="1">
        <f t="shared" si="64"/>
        <v>19219.821061379185</v>
      </c>
      <c r="E252" s="1">
        <f>SUM($D$2:D252)</f>
        <v>973362.08545275591</v>
      </c>
      <c r="F252" s="1">
        <f t="shared" si="65"/>
        <v>5.3388391837164404</v>
      </c>
      <c r="G252" s="1">
        <f>SUM($F$2:F252)</f>
        <v>270.37835707020997</v>
      </c>
      <c r="H252" s="1">
        <f t="shared" si="82"/>
        <v>294451200</v>
      </c>
      <c r="I252" s="1">
        <f t="shared" si="66"/>
        <v>0.33715194222182865</v>
      </c>
      <c r="J252" s="1">
        <f t="shared" si="67"/>
        <v>1.8</v>
      </c>
      <c r="K252" s="1">
        <f t="shared" si="68"/>
        <v>2726400</v>
      </c>
      <c r="L252" s="1">
        <f t="shared" si="69"/>
        <v>13632000</v>
      </c>
      <c r="M252" s="1">
        <f t="shared" si="70"/>
        <v>29445120</v>
      </c>
      <c r="N252" s="1">
        <f t="shared" si="71"/>
        <v>73612800</v>
      </c>
      <c r="O252" s="1">
        <f t="shared" si="72"/>
        <v>29445120</v>
      </c>
      <c r="P252" s="1">
        <f t="shared" si="73"/>
        <v>88335360</v>
      </c>
      <c r="Q252" s="1">
        <f t="shared" si="74"/>
        <v>147225600</v>
      </c>
      <c r="R252" s="1">
        <f t="shared" si="75"/>
        <v>206115840</v>
      </c>
      <c r="S252" s="1">
        <f t="shared" si="76"/>
        <v>294451200</v>
      </c>
    </row>
    <row r="253" spans="1:19" x14ac:dyDescent="0.15">
      <c r="A253" s="1">
        <f t="shared" si="83"/>
        <v>640</v>
      </c>
      <c r="B253" s="1">
        <f>SUM($A$2:A253)</f>
        <v>46080</v>
      </c>
      <c r="C253" s="1">
        <f>B253*'基础时间表（无杠杆）'!B253*3*3*3</f>
        <v>894505848.0534364</v>
      </c>
      <c r="D253" s="1">
        <f t="shared" si="64"/>
        <v>19412.019271992976</v>
      </c>
      <c r="E253" s="1">
        <f>SUM($D$2:D253)</f>
        <v>992774.10472474888</v>
      </c>
      <c r="F253" s="1">
        <f t="shared" si="65"/>
        <v>5.3922275755536049</v>
      </c>
      <c r="G253" s="1">
        <f>SUM($F$2:F253)</f>
        <v>275.77058464576356</v>
      </c>
      <c r="H253" s="1">
        <f t="shared" si="82"/>
        <v>298598400</v>
      </c>
      <c r="I253" s="1">
        <f t="shared" si="66"/>
        <v>0.33381380418002832</v>
      </c>
      <c r="J253" s="1">
        <f t="shared" si="67"/>
        <v>1.8</v>
      </c>
      <c r="K253" s="1">
        <f t="shared" si="68"/>
        <v>2764800</v>
      </c>
      <c r="L253" s="1">
        <f t="shared" si="69"/>
        <v>13824000</v>
      </c>
      <c r="M253" s="1">
        <f t="shared" si="70"/>
        <v>29859840</v>
      </c>
      <c r="N253" s="1">
        <f t="shared" si="71"/>
        <v>74649600</v>
      </c>
      <c r="O253" s="1">
        <f t="shared" si="72"/>
        <v>29859840</v>
      </c>
      <c r="P253" s="1">
        <f t="shared" si="73"/>
        <v>89579520</v>
      </c>
      <c r="Q253" s="1">
        <f t="shared" si="74"/>
        <v>149299200</v>
      </c>
      <c r="R253" s="1">
        <f t="shared" si="75"/>
        <v>209018880</v>
      </c>
      <c r="S253" s="1">
        <f t="shared" si="76"/>
        <v>298598400</v>
      </c>
    </row>
    <row r="254" spans="1:19" x14ac:dyDescent="0.15">
      <c r="A254" s="1">
        <f t="shared" ref="A254:A261" si="84">$A$202</f>
        <v>640</v>
      </c>
      <c r="B254" s="1">
        <f>SUM($A$2:A254)</f>
        <v>46720</v>
      </c>
      <c r="C254" s="1">
        <f>B254*'基础时间表（无杠杆）'!B254*3*3*3</f>
        <v>915998835.7913872</v>
      </c>
      <c r="D254" s="1">
        <f t="shared" si="64"/>
        <v>19606.139464712913</v>
      </c>
      <c r="E254" s="1">
        <f>SUM($D$2:D254)</f>
        <v>1012380.2441894618</v>
      </c>
      <c r="F254" s="1">
        <f t="shared" si="65"/>
        <v>5.4461498513091424</v>
      </c>
      <c r="G254" s="1">
        <f>SUM($F$2:F254)</f>
        <v>281.21673449707271</v>
      </c>
      <c r="H254" s="1">
        <f t="shared" si="82"/>
        <v>302745600</v>
      </c>
      <c r="I254" s="1">
        <f t="shared" si="66"/>
        <v>0.33050871700992901</v>
      </c>
      <c r="J254" s="1">
        <f t="shared" si="67"/>
        <v>1.8</v>
      </c>
      <c r="K254" s="1">
        <f t="shared" si="68"/>
        <v>2803200</v>
      </c>
      <c r="L254" s="1">
        <f t="shared" si="69"/>
        <v>14016000</v>
      </c>
      <c r="M254" s="1">
        <f t="shared" si="70"/>
        <v>30274560</v>
      </c>
      <c r="N254" s="1">
        <f t="shared" si="71"/>
        <v>75686400</v>
      </c>
      <c r="O254" s="1">
        <f t="shared" si="72"/>
        <v>30274560</v>
      </c>
      <c r="P254" s="1">
        <f t="shared" si="73"/>
        <v>90823680</v>
      </c>
      <c r="Q254" s="1">
        <f t="shared" si="74"/>
        <v>151372800</v>
      </c>
      <c r="R254" s="1">
        <f t="shared" si="75"/>
        <v>211921920</v>
      </c>
      <c r="S254" s="1">
        <f t="shared" si="76"/>
        <v>302745600</v>
      </c>
    </row>
    <row r="255" spans="1:19" x14ac:dyDescent="0.15">
      <c r="A255" s="1">
        <f t="shared" si="84"/>
        <v>640</v>
      </c>
      <c r="B255" s="1">
        <f>SUM($A$2:A255)</f>
        <v>47360</v>
      </c>
      <c r="C255" s="1">
        <f>B255*'基础时间表（无杠杆）'!B255*3*3*3</f>
        <v>937832232.69929147</v>
      </c>
      <c r="D255" s="1">
        <f t="shared" si="64"/>
        <v>19802.20085936004</v>
      </c>
      <c r="E255" s="1">
        <f>SUM($D$2:D255)</f>
        <v>1032182.4450488219</v>
      </c>
      <c r="F255" s="1">
        <f t="shared" si="65"/>
        <v>5.5006113498222335</v>
      </c>
      <c r="G255" s="1">
        <f>SUM($F$2:F255)</f>
        <v>286.71734584689494</v>
      </c>
      <c r="H255" s="1">
        <f t="shared" si="82"/>
        <v>306892800</v>
      </c>
      <c r="I255" s="1">
        <f t="shared" si="66"/>
        <v>0.32723635347517721</v>
      </c>
      <c r="J255" s="1">
        <f t="shared" si="67"/>
        <v>1.8</v>
      </c>
      <c r="K255" s="1">
        <f t="shared" si="68"/>
        <v>2841600</v>
      </c>
      <c r="L255" s="1">
        <f t="shared" si="69"/>
        <v>14208000</v>
      </c>
      <c r="M255" s="1">
        <f t="shared" si="70"/>
        <v>30689280</v>
      </c>
      <c r="N255" s="1">
        <f t="shared" si="71"/>
        <v>76723200</v>
      </c>
      <c r="O255" s="1">
        <f t="shared" si="72"/>
        <v>30689280</v>
      </c>
      <c r="P255" s="1">
        <f t="shared" si="73"/>
        <v>92067840</v>
      </c>
      <c r="Q255" s="1">
        <f t="shared" si="74"/>
        <v>153446400</v>
      </c>
      <c r="R255" s="1">
        <f t="shared" si="75"/>
        <v>214824960</v>
      </c>
      <c r="S255" s="1">
        <f t="shared" si="76"/>
        <v>306892800</v>
      </c>
    </row>
    <row r="256" spans="1:19" x14ac:dyDescent="0.15">
      <c r="A256" s="1">
        <f t="shared" si="84"/>
        <v>640</v>
      </c>
      <c r="B256" s="1">
        <f>SUM($A$2:A256)</f>
        <v>48000</v>
      </c>
      <c r="C256" s="1">
        <f>B256*'基础时间表（无杠杆）'!B256*3*3*3</f>
        <v>960010697.66177452</v>
      </c>
      <c r="D256" s="1">
        <f t="shared" si="64"/>
        <v>20000.222867953635</v>
      </c>
      <c r="E256" s="1">
        <f>SUM($D$2:D256)</f>
        <v>1052182.6679167754</v>
      </c>
      <c r="F256" s="1">
        <f t="shared" si="65"/>
        <v>5.5556174633204538</v>
      </c>
      <c r="G256" s="1">
        <f>SUM($F$2:F256)</f>
        <v>292.2729633102154</v>
      </c>
      <c r="H256" s="1">
        <f t="shared" si="82"/>
        <v>311040000</v>
      </c>
      <c r="I256" s="1">
        <f t="shared" si="66"/>
        <v>0.32399638957938343</v>
      </c>
      <c r="J256" s="1">
        <f t="shared" si="67"/>
        <v>1.8</v>
      </c>
      <c r="K256" s="1">
        <f t="shared" si="68"/>
        <v>2880000</v>
      </c>
      <c r="L256" s="1">
        <f t="shared" si="69"/>
        <v>14400000</v>
      </c>
      <c r="M256" s="1">
        <f t="shared" si="70"/>
        <v>31104000</v>
      </c>
      <c r="N256" s="1">
        <f t="shared" si="71"/>
        <v>77760000</v>
      </c>
      <c r="O256" s="1">
        <f t="shared" si="72"/>
        <v>31104000</v>
      </c>
      <c r="P256" s="1">
        <f t="shared" si="73"/>
        <v>93312000</v>
      </c>
      <c r="Q256" s="1">
        <f t="shared" si="74"/>
        <v>155520000</v>
      </c>
      <c r="R256" s="1">
        <f t="shared" si="75"/>
        <v>217728000</v>
      </c>
      <c r="S256" s="1">
        <f t="shared" si="76"/>
        <v>311040000</v>
      </c>
    </row>
    <row r="257" spans="1:19" x14ac:dyDescent="0.15">
      <c r="A257" s="1">
        <f t="shared" si="84"/>
        <v>640</v>
      </c>
      <c r="B257" s="1">
        <f>SUM($A$2:A257)</f>
        <v>48640</v>
      </c>
      <c r="C257" s="1">
        <f>B257*'基础时间表（无杠杆）'!B257*3*3*3</f>
        <v>982538948.70023739</v>
      </c>
      <c r="D257" s="1">
        <f t="shared" si="64"/>
        <v>20200.22509663317</v>
      </c>
      <c r="E257" s="1">
        <f>SUM($D$2:D257)</f>
        <v>1072382.8930134086</v>
      </c>
      <c r="F257" s="1">
        <f t="shared" si="65"/>
        <v>5.6111736379536588</v>
      </c>
      <c r="G257" s="1">
        <f>SUM($F$2:F257)</f>
        <v>297.88413694816904</v>
      </c>
      <c r="H257" s="1">
        <f t="shared" si="82"/>
        <v>315187200</v>
      </c>
      <c r="I257" s="1">
        <f t="shared" si="66"/>
        <v>0.32078850453404306</v>
      </c>
      <c r="J257" s="1">
        <f t="shared" si="67"/>
        <v>1.8</v>
      </c>
      <c r="K257" s="1">
        <f t="shared" si="68"/>
        <v>2918400</v>
      </c>
      <c r="L257" s="1">
        <f t="shared" si="69"/>
        <v>14592000</v>
      </c>
      <c r="M257" s="1">
        <f t="shared" si="70"/>
        <v>31518720</v>
      </c>
      <c r="N257" s="1">
        <f t="shared" si="71"/>
        <v>78796800</v>
      </c>
      <c r="O257" s="1">
        <f t="shared" si="72"/>
        <v>31518720</v>
      </c>
      <c r="P257" s="1">
        <f t="shared" si="73"/>
        <v>94556160</v>
      </c>
      <c r="Q257" s="1">
        <f t="shared" si="74"/>
        <v>157593600</v>
      </c>
      <c r="R257" s="1">
        <f t="shared" si="75"/>
        <v>220631040</v>
      </c>
      <c r="S257" s="1">
        <f t="shared" si="76"/>
        <v>315187200</v>
      </c>
    </row>
    <row r="258" spans="1:19" x14ac:dyDescent="0.15">
      <c r="A258" s="1">
        <f t="shared" si="84"/>
        <v>640</v>
      </c>
      <c r="B258" s="1">
        <f>SUM($A$2:A258)</f>
        <v>49280</v>
      </c>
      <c r="C258" s="1">
        <f>B258*'基础时间表（无杠杆）'!B258*3*3*3</f>
        <v>1005421763.6897037</v>
      </c>
      <c r="D258" s="1">
        <f t="shared" si="64"/>
        <v>20402.227347599506</v>
      </c>
      <c r="E258" s="1">
        <f>SUM($D$2:D258)</f>
        <v>1092785.1203610082</v>
      </c>
      <c r="F258" s="1">
        <f t="shared" si="65"/>
        <v>5.6672853743331961</v>
      </c>
      <c r="G258" s="1">
        <f>SUM($F$2:F258)</f>
        <v>303.55142232250222</v>
      </c>
      <c r="H258" s="1">
        <f t="shared" si="82"/>
        <v>319334400</v>
      </c>
      <c r="I258" s="1">
        <f t="shared" si="66"/>
        <v>0.31761238072677522</v>
      </c>
      <c r="J258" s="1">
        <f t="shared" si="67"/>
        <v>1.8</v>
      </c>
      <c r="K258" s="1">
        <f t="shared" si="68"/>
        <v>2956800</v>
      </c>
      <c r="L258" s="1">
        <f t="shared" si="69"/>
        <v>14784000</v>
      </c>
      <c r="M258" s="1">
        <f t="shared" si="70"/>
        <v>31933440</v>
      </c>
      <c r="N258" s="1">
        <f t="shared" si="71"/>
        <v>79833600</v>
      </c>
      <c r="O258" s="1">
        <f t="shared" si="72"/>
        <v>31933440</v>
      </c>
      <c r="P258" s="1">
        <f t="shared" si="73"/>
        <v>95800320</v>
      </c>
      <c r="Q258" s="1">
        <f t="shared" si="74"/>
        <v>159667200</v>
      </c>
      <c r="R258" s="1">
        <f t="shared" si="75"/>
        <v>223534080</v>
      </c>
      <c r="S258" s="1">
        <f t="shared" si="76"/>
        <v>319334400</v>
      </c>
    </row>
    <row r="259" spans="1:19" x14ac:dyDescent="0.15">
      <c r="A259" s="1">
        <f t="shared" si="84"/>
        <v>640</v>
      </c>
      <c r="B259" s="1">
        <f>SUM($A$2:A259)</f>
        <v>49920</v>
      </c>
      <c r="C259" s="1">
        <f>B259*'基础时间表（无杠杆）'!B259*3*3*3</f>
        <v>1028663981.0840889</v>
      </c>
      <c r="D259" s="1">
        <f t="shared" ref="D259:D321" si="85">C259/B259</f>
        <v>20606.249621075498</v>
      </c>
      <c r="E259" s="1">
        <f>SUM($D$2:D259)</f>
        <v>1113391.3699820838</v>
      </c>
      <c r="F259" s="1">
        <f t="shared" ref="F259:F321" si="86">D259/3600</f>
        <v>5.7239582280765271</v>
      </c>
      <c r="G259" s="1">
        <f>SUM($F$2:F259)</f>
        <v>309.27538055057875</v>
      </c>
      <c r="H259" s="1">
        <f t="shared" si="82"/>
        <v>323481600</v>
      </c>
      <c r="I259" s="1">
        <f t="shared" ref="I259:I321" si="87">H259/C259</f>
        <v>0.31446770368987648</v>
      </c>
      <c r="J259" s="1">
        <f t="shared" ref="J259:J321" si="88">H259/B259/3600</f>
        <v>1.8</v>
      </c>
      <c r="K259" s="1">
        <f t="shared" ref="K259:K321" si="89">B259*60</f>
        <v>2995200</v>
      </c>
      <c r="L259" s="1">
        <f t="shared" ref="L259:L321" si="90">B259*300</f>
        <v>14976000</v>
      </c>
      <c r="M259" s="1">
        <f t="shared" ref="M259:M321" si="91">H259*0.1</f>
        <v>32348160</v>
      </c>
      <c r="N259" s="1">
        <f t="shared" ref="N259:N321" si="92">H259*0.25</f>
        <v>80870400</v>
      </c>
      <c r="O259" s="1">
        <f t="shared" ref="O259:O321" si="93">H259*0.1</f>
        <v>32348160</v>
      </c>
      <c r="P259" s="1">
        <f t="shared" ref="P259:P321" si="94">H259*0.3</f>
        <v>97044480</v>
      </c>
      <c r="Q259" s="1">
        <f t="shared" ref="Q259:Q321" si="95">H259*0.5</f>
        <v>161740800</v>
      </c>
      <c r="R259" s="1">
        <f t="shared" ref="R259:R321" si="96">H259*0.7</f>
        <v>226437120</v>
      </c>
      <c r="S259" s="1">
        <f t="shared" ref="S259:S321" si="97">H259</f>
        <v>323481600</v>
      </c>
    </row>
    <row r="260" spans="1:19" x14ac:dyDescent="0.15">
      <c r="A260" s="1">
        <f t="shared" si="84"/>
        <v>640</v>
      </c>
      <c r="B260" s="1">
        <f>SUM($A$2:A260)</f>
        <v>50560</v>
      </c>
      <c r="C260" s="1">
        <f>B260*'基础时间表（无杠杆）'!B260*3*3*3</f>
        <v>1052270500.6499929</v>
      </c>
      <c r="D260" s="1">
        <f t="shared" si="85"/>
        <v>20812.312117286252</v>
      </c>
      <c r="E260" s="1">
        <f>SUM($D$2:D260)</f>
        <v>1134203.6820993701</v>
      </c>
      <c r="F260" s="1">
        <f t="shared" si="86"/>
        <v>5.7811978103572921</v>
      </c>
      <c r="G260" s="1">
        <f>SUM($F$2:F260)</f>
        <v>315.05657836093604</v>
      </c>
      <c r="H260" s="1">
        <f t="shared" si="82"/>
        <v>327628800</v>
      </c>
      <c r="I260" s="1">
        <f t="shared" si="87"/>
        <v>0.31135416206918465</v>
      </c>
      <c r="J260" s="1">
        <f t="shared" si="88"/>
        <v>1.8</v>
      </c>
      <c r="K260" s="1">
        <f t="shared" si="89"/>
        <v>3033600</v>
      </c>
      <c r="L260" s="1">
        <f t="shared" si="90"/>
        <v>15168000</v>
      </c>
      <c r="M260" s="1">
        <f t="shared" si="91"/>
        <v>32762880</v>
      </c>
      <c r="N260" s="1">
        <f t="shared" si="92"/>
        <v>81907200</v>
      </c>
      <c r="O260" s="1">
        <f t="shared" si="93"/>
        <v>32762880</v>
      </c>
      <c r="P260" s="1">
        <f t="shared" si="94"/>
        <v>98288640</v>
      </c>
      <c r="Q260" s="1">
        <f t="shared" si="95"/>
        <v>163814400</v>
      </c>
      <c r="R260" s="1">
        <f t="shared" si="96"/>
        <v>229340160</v>
      </c>
      <c r="S260" s="1">
        <f t="shared" si="97"/>
        <v>327628800</v>
      </c>
    </row>
    <row r="261" spans="1:19" x14ac:dyDescent="0.15">
      <c r="A261" s="1">
        <f t="shared" si="84"/>
        <v>640</v>
      </c>
      <c r="B261" s="1">
        <f>SUM($A$2:A261)</f>
        <v>51200</v>
      </c>
      <c r="C261" s="1">
        <f>B261*'基础时间表（无杠杆）'!B261*3*3*3</f>
        <v>1076246284.2091067</v>
      </c>
      <c r="D261" s="1">
        <f t="shared" si="85"/>
        <v>21020.435238459115</v>
      </c>
      <c r="E261" s="1">
        <f>SUM($D$2:D261)</f>
        <v>1155224.1173378292</v>
      </c>
      <c r="F261" s="1">
        <f t="shared" si="86"/>
        <v>5.8390097884608654</v>
      </c>
      <c r="G261" s="1">
        <f>SUM($F$2:F261)</f>
        <v>320.89558814939693</v>
      </c>
      <c r="H261" s="1">
        <f t="shared" si="82"/>
        <v>331776000</v>
      </c>
      <c r="I261" s="1">
        <f t="shared" si="87"/>
        <v>0.30827144759325215</v>
      </c>
      <c r="J261" s="1">
        <f t="shared" si="88"/>
        <v>1.8</v>
      </c>
      <c r="K261" s="1">
        <f t="shared" si="89"/>
        <v>3072000</v>
      </c>
      <c r="L261" s="1">
        <f t="shared" si="90"/>
        <v>15360000</v>
      </c>
      <c r="M261" s="1">
        <f t="shared" si="91"/>
        <v>33177600</v>
      </c>
      <c r="N261" s="1">
        <f t="shared" si="92"/>
        <v>82944000</v>
      </c>
      <c r="O261" s="1">
        <f t="shared" si="93"/>
        <v>33177600</v>
      </c>
      <c r="P261" s="1">
        <f t="shared" si="94"/>
        <v>99532800</v>
      </c>
      <c r="Q261" s="1">
        <f t="shared" si="95"/>
        <v>165888000</v>
      </c>
      <c r="R261" s="1">
        <f t="shared" si="96"/>
        <v>232243200</v>
      </c>
      <c r="S261" s="1">
        <f t="shared" si="97"/>
        <v>331776000</v>
      </c>
    </row>
    <row r="262" spans="1:19" x14ac:dyDescent="0.15">
      <c r="A262" s="1">
        <f>基础产出表!D10</f>
        <v>2560</v>
      </c>
      <c r="B262" s="1">
        <f>SUM($A$2:A262)</f>
        <v>53760</v>
      </c>
      <c r="C262" s="1">
        <f>B262*'基础时间表（无杠杆）'!B262*3*3*3*3</f>
        <v>3424077553.2112727</v>
      </c>
      <c r="D262" s="1">
        <f t="shared" si="85"/>
        <v>63691.918772531113</v>
      </c>
      <c r="E262" s="1">
        <f>SUM($D$2:D262)</f>
        <v>1218916.0361103604</v>
      </c>
      <c r="F262" s="1">
        <f t="shared" si="86"/>
        <v>17.692199659036419</v>
      </c>
      <c r="G262" s="1">
        <f>SUM($F$2:F262)</f>
        <v>338.58778780843335</v>
      </c>
      <c r="H262" s="1">
        <f>B262*240*3*3*3*1.5</f>
        <v>522547200</v>
      </c>
      <c r="I262" s="1">
        <f t="shared" si="87"/>
        <v>0.15260962752141197</v>
      </c>
      <c r="J262" s="1">
        <f t="shared" si="88"/>
        <v>2.7</v>
      </c>
      <c r="K262" s="1">
        <f t="shared" si="89"/>
        <v>3225600</v>
      </c>
      <c r="L262" s="1">
        <f t="shared" si="90"/>
        <v>16128000</v>
      </c>
      <c r="M262" s="1">
        <f t="shared" si="91"/>
        <v>52254720</v>
      </c>
      <c r="N262" s="1">
        <f t="shared" si="92"/>
        <v>130636800</v>
      </c>
      <c r="O262" s="1">
        <f t="shared" si="93"/>
        <v>52254720</v>
      </c>
      <c r="P262" s="1">
        <f t="shared" si="94"/>
        <v>156764160</v>
      </c>
      <c r="Q262" s="1">
        <f t="shared" si="95"/>
        <v>261273600</v>
      </c>
      <c r="R262" s="1">
        <f t="shared" si="96"/>
        <v>365783040</v>
      </c>
      <c r="S262" s="1">
        <f t="shared" si="97"/>
        <v>522547200</v>
      </c>
    </row>
    <row r="263" spans="1:19" x14ac:dyDescent="0.15">
      <c r="A263" s="1">
        <f>$A$262</f>
        <v>2560</v>
      </c>
      <c r="B263" s="1">
        <f>SUM($A$2:A263)</f>
        <v>56320</v>
      </c>
      <c r="C263" s="1">
        <f>B263*'基础时间表（无杠杆）'!B263*3*3*3*3</f>
        <v>3623000153.9216423</v>
      </c>
      <c r="D263" s="1">
        <f t="shared" si="85"/>
        <v>64328.837960256431</v>
      </c>
      <c r="E263" s="1">
        <f>SUM($D$2:D263)</f>
        <v>1283244.8740706169</v>
      </c>
      <c r="F263" s="1">
        <f t="shared" si="86"/>
        <v>17.869121655626785</v>
      </c>
      <c r="G263" s="1">
        <f>SUM($F$2:F263)</f>
        <v>356.45690946406012</v>
      </c>
      <c r="H263" s="1">
        <f t="shared" ref="H263:H294" si="98">B263*240*3*3*3*1.5</f>
        <v>547430400</v>
      </c>
      <c r="I263" s="1">
        <f t="shared" si="87"/>
        <v>0.15109864111030885</v>
      </c>
      <c r="J263" s="1">
        <f t="shared" si="88"/>
        <v>2.7</v>
      </c>
      <c r="K263" s="1">
        <f t="shared" si="89"/>
        <v>3379200</v>
      </c>
      <c r="L263" s="1">
        <f t="shared" si="90"/>
        <v>16896000</v>
      </c>
      <c r="M263" s="1">
        <f t="shared" si="91"/>
        <v>54743040</v>
      </c>
      <c r="N263" s="1">
        <f t="shared" si="92"/>
        <v>136857600</v>
      </c>
      <c r="O263" s="1">
        <f t="shared" si="93"/>
        <v>54743040</v>
      </c>
      <c r="P263" s="1">
        <f t="shared" si="94"/>
        <v>164229120</v>
      </c>
      <c r="Q263" s="1">
        <f t="shared" si="95"/>
        <v>273715200</v>
      </c>
      <c r="R263" s="1">
        <f t="shared" si="96"/>
        <v>383201280</v>
      </c>
      <c r="S263" s="1">
        <f t="shared" si="97"/>
        <v>547430400</v>
      </c>
    </row>
    <row r="264" spans="1:19" x14ac:dyDescent="0.15">
      <c r="A264" s="1">
        <f t="shared" ref="A264:A273" si="99">$A$262</f>
        <v>2560</v>
      </c>
      <c r="B264" s="1">
        <f>SUM($A$2:A264)</f>
        <v>58880</v>
      </c>
      <c r="C264" s="1">
        <f>B264*'基础时间表（无杠杆）'!B264*3*3*3*3</f>
        <v>3825558798.8908978</v>
      </c>
      <c r="D264" s="1">
        <f t="shared" si="85"/>
        <v>64972.126339858994</v>
      </c>
      <c r="E264" s="1">
        <f>SUM($D$2:D264)</f>
        <v>1348217.000410476</v>
      </c>
      <c r="F264" s="1">
        <f t="shared" si="86"/>
        <v>18.047812872183055</v>
      </c>
      <c r="G264" s="1">
        <f>SUM($F$2:F264)</f>
        <v>374.50472233624316</v>
      </c>
      <c r="H264" s="1">
        <f t="shared" si="98"/>
        <v>572313600</v>
      </c>
      <c r="I264" s="1">
        <f t="shared" si="87"/>
        <v>0.14960261496070185</v>
      </c>
      <c r="J264" s="1">
        <f t="shared" si="88"/>
        <v>2.7</v>
      </c>
      <c r="K264" s="1">
        <f t="shared" si="89"/>
        <v>3532800</v>
      </c>
      <c r="L264" s="1">
        <f t="shared" si="90"/>
        <v>17664000</v>
      </c>
      <c r="M264" s="1">
        <f t="shared" si="91"/>
        <v>57231360</v>
      </c>
      <c r="N264" s="1">
        <f t="shared" si="92"/>
        <v>143078400</v>
      </c>
      <c r="O264" s="1">
        <f t="shared" si="93"/>
        <v>57231360</v>
      </c>
      <c r="P264" s="1">
        <f t="shared" si="94"/>
        <v>171694080</v>
      </c>
      <c r="Q264" s="1">
        <f t="shared" si="95"/>
        <v>286156800</v>
      </c>
      <c r="R264" s="1">
        <f t="shared" si="96"/>
        <v>400619520</v>
      </c>
      <c r="S264" s="1">
        <f t="shared" si="97"/>
        <v>572313600</v>
      </c>
    </row>
    <row r="265" spans="1:19" x14ac:dyDescent="0.15">
      <c r="A265" s="1">
        <f t="shared" si="99"/>
        <v>2560</v>
      </c>
      <c r="B265" s="1">
        <f>SUM($A$2:A265)</f>
        <v>61440</v>
      </c>
      <c r="C265" s="1">
        <f>B265*'基础时间表（无杠杆）'!B265*3*3*3*3</f>
        <v>4031806316.7441463</v>
      </c>
      <c r="D265" s="1">
        <f t="shared" si="85"/>
        <v>65621.847603257585</v>
      </c>
      <c r="E265" s="1">
        <f>SUM($D$2:D265)</f>
        <v>1413838.8480137335</v>
      </c>
      <c r="F265" s="1">
        <f t="shared" si="86"/>
        <v>18.228291000904886</v>
      </c>
      <c r="G265" s="1">
        <f>SUM($F$2:F265)</f>
        <v>392.73301333714807</v>
      </c>
      <c r="H265" s="1">
        <f t="shared" si="98"/>
        <v>597196800</v>
      </c>
      <c r="I265" s="1">
        <f t="shared" si="87"/>
        <v>0.14812140095118995</v>
      </c>
      <c r="J265" s="1">
        <f t="shared" si="88"/>
        <v>2.7</v>
      </c>
      <c r="K265" s="1">
        <f t="shared" si="89"/>
        <v>3686400</v>
      </c>
      <c r="L265" s="1">
        <f t="shared" si="90"/>
        <v>18432000</v>
      </c>
      <c r="M265" s="1">
        <f t="shared" si="91"/>
        <v>59719680</v>
      </c>
      <c r="N265" s="1">
        <f t="shared" si="92"/>
        <v>149299200</v>
      </c>
      <c r="O265" s="1">
        <f t="shared" si="93"/>
        <v>59719680</v>
      </c>
      <c r="P265" s="1">
        <f t="shared" si="94"/>
        <v>179159040</v>
      </c>
      <c r="Q265" s="1">
        <f t="shared" si="95"/>
        <v>298598400</v>
      </c>
      <c r="R265" s="1">
        <f t="shared" si="96"/>
        <v>418037760</v>
      </c>
      <c r="S265" s="1">
        <f t="shared" si="97"/>
        <v>597196800</v>
      </c>
    </row>
    <row r="266" spans="1:19" x14ac:dyDescent="0.15">
      <c r="A266" s="1">
        <f t="shared" si="99"/>
        <v>2560</v>
      </c>
      <c r="B266" s="1">
        <f>SUM($A$2:A266)</f>
        <v>64000</v>
      </c>
      <c r="C266" s="1">
        <f>B266*'基础时间表（无杠杆）'!B266*3*3*3*3</f>
        <v>4241796229.0745707</v>
      </c>
      <c r="D266" s="1">
        <f t="shared" si="85"/>
        <v>66278.066079290162</v>
      </c>
      <c r="E266" s="1">
        <f>SUM($D$2:D266)</f>
        <v>1480116.9140930236</v>
      </c>
      <c r="F266" s="1">
        <f t="shared" si="86"/>
        <v>18.410573910913932</v>
      </c>
      <c r="G266" s="1">
        <f>SUM($F$2:F266)</f>
        <v>411.14358724806198</v>
      </c>
      <c r="H266" s="1">
        <f t="shared" si="98"/>
        <v>622080000</v>
      </c>
      <c r="I266" s="1">
        <f t="shared" si="87"/>
        <v>0.14665485242692072</v>
      </c>
      <c r="J266" s="1">
        <f t="shared" si="88"/>
        <v>2.7</v>
      </c>
      <c r="K266" s="1">
        <f t="shared" si="89"/>
        <v>3840000</v>
      </c>
      <c r="L266" s="1">
        <f t="shared" si="90"/>
        <v>19200000</v>
      </c>
      <c r="M266" s="1">
        <f t="shared" si="91"/>
        <v>62208000</v>
      </c>
      <c r="N266" s="1">
        <f t="shared" si="92"/>
        <v>155520000</v>
      </c>
      <c r="O266" s="1">
        <f t="shared" si="93"/>
        <v>62208000</v>
      </c>
      <c r="P266" s="1">
        <f t="shared" si="94"/>
        <v>186624000</v>
      </c>
      <c r="Q266" s="1">
        <f t="shared" si="95"/>
        <v>311040000</v>
      </c>
      <c r="R266" s="1">
        <f t="shared" si="96"/>
        <v>435456000</v>
      </c>
      <c r="S266" s="1">
        <f t="shared" si="97"/>
        <v>622080000</v>
      </c>
    </row>
    <row r="267" spans="1:19" x14ac:dyDescent="0.15">
      <c r="A267" s="1">
        <f t="shared" si="99"/>
        <v>2560</v>
      </c>
      <c r="B267" s="1">
        <f>SUM($A$2:A267)</f>
        <v>66560</v>
      </c>
      <c r="C267" s="1">
        <f>B267*'基础时间表（无杠杆）'!B267*3*3*3*3</f>
        <v>4455582759.019928</v>
      </c>
      <c r="D267" s="1">
        <f t="shared" si="85"/>
        <v>66940.846740083056</v>
      </c>
      <c r="E267" s="1">
        <f>SUM($D$2:D267)</f>
        <v>1547057.7608331067</v>
      </c>
      <c r="F267" s="1">
        <f t="shared" si="86"/>
        <v>18.594679650023071</v>
      </c>
      <c r="G267" s="1">
        <f>SUM($F$2:F267)</f>
        <v>429.73826689808504</v>
      </c>
      <c r="H267" s="1">
        <f t="shared" si="98"/>
        <v>646963200</v>
      </c>
      <c r="I267" s="1">
        <f t="shared" si="87"/>
        <v>0.14520282418507005</v>
      </c>
      <c r="J267" s="1">
        <f t="shared" si="88"/>
        <v>2.7</v>
      </c>
      <c r="K267" s="1">
        <f t="shared" si="89"/>
        <v>3993600</v>
      </c>
      <c r="L267" s="1">
        <f t="shared" si="90"/>
        <v>19968000</v>
      </c>
      <c r="M267" s="1">
        <f t="shared" si="91"/>
        <v>64696320</v>
      </c>
      <c r="N267" s="1">
        <f t="shared" si="92"/>
        <v>161740800</v>
      </c>
      <c r="O267" s="1">
        <f t="shared" si="93"/>
        <v>64696320</v>
      </c>
      <c r="P267" s="1">
        <f t="shared" si="94"/>
        <v>194088960</v>
      </c>
      <c r="Q267" s="1">
        <f t="shared" si="95"/>
        <v>323481600</v>
      </c>
      <c r="R267" s="1">
        <f t="shared" si="96"/>
        <v>452874240</v>
      </c>
      <c r="S267" s="1">
        <f t="shared" si="97"/>
        <v>646963200</v>
      </c>
    </row>
    <row r="268" spans="1:19" x14ac:dyDescent="0.15">
      <c r="A268" s="1">
        <f t="shared" si="99"/>
        <v>2560</v>
      </c>
      <c r="B268" s="1">
        <f>SUM($A$2:A268)</f>
        <v>69120</v>
      </c>
      <c r="C268" s="1">
        <f>B268*'基础时间表（无杠杆）'!B268*3*3*3*3</f>
        <v>4673220839.941288</v>
      </c>
      <c r="D268" s="1">
        <f t="shared" si="85"/>
        <v>67610.255207483919</v>
      </c>
      <c r="E268" s="1">
        <f>SUM($D$2:D268)</f>
        <v>1614668.0160405906</v>
      </c>
      <c r="F268" s="1">
        <f t="shared" si="86"/>
        <v>18.780626446523311</v>
      </c>
      <c r="G268" s="1">
        <f>SUM($F$2:F268)</f>
        <v>448.51889334460833</v>
      </c>
      <c r="H268" s="1">
        <f t="shared" si="98"/>
        <v>671846400</v>
      </c>
      <c r="I268" s="1">
        <f t="shared" si="87"/>
        <v>0.14376517246046536</v>
      </c>
      <c r="J268" s="1">
        <f t="shared" si="88"/>
        <v>2.7</v>
      </c>
      <c r="K268" s="1">
        <f t="shared" si="89"/>
        <v>4147200</v>
      </c>
      <c r="L268" s="1">
        <f t="shared" si="90"/>
        <v>20736000</v>
      </c>
      <c r="M268" s="1">
        <f t="shared" si="91"/>
        <v>67184640</v>
      </c>
      <c r="N268" s="1">
        <f t="shared" si="92"/>
        <v>167961600</v>
      </c>
      <c r="O268" s="1">
        <f t="shared" si="93"/>
        <v>67184640</v>
      </c>
      <c r="P268" s="1">
        <f t="shared" si="94"/>
        <v>201553920</v>
      </c>
      <c r="Q268" s="1">
        <f t="shared" si="95"/>
        <v>335923200</v>
      </c>
      <c r="R268" s="1">
        <f t="shared" si="96"/>
        <v>470292479.99999994</v>
      </c>
      <c r="S268" s="1">
        <f t="shared" si="97"/>
        <v>671846400</v>
      </c>
    </row>
    <row r="269" spans="1:19" x14ac:dyDescent="0.15">
      <c r="A269" s="1">
        <f t="shared" si="99"/>
        <v>2560</v>
      </c>
      <c r="B269" s="1">
        <f>SUM($A$2:A269)</f>
        <v>71680</v>
      </c>
      <c r="C269" s="1">
        <f>B269*'基础时间表（无杠杆）'!B269*3*3*3*3</f>
        <v>4894766124.2051706</v>
      </c>
      <c r="D269" s="1">
        <f t="shared" si="85"/>
        <v>68286.357759558741</v>
      </c>
      <c r="E269" s="1">
        <f>SUM($D$2:D269)</f>
        <v>1682954.3738001494</v>
      </c>
      <c r="F269" s="1">
        <f t="shared" si="86"/>
        <v>18.968432710988541</v>
      </c>
      <c r="G269" s="1">
        <f>SUM($F$2:F269)</f>
        <v>467.4873260555969</v>
      </c>
      <c r="H269" s="1">
        <f t="shared" si="98"/>
        <v>696729600</v>
      </c>
      <c r="I269" s="1">
        <f t="shared" si="87"/>
        <v>0.14234175491135184</v>
      </c>
      <c r="J269" s="1">
        <f t="shared" si="88"/>
        <v>2.7</v>
      </c>
      <c r="K269" s="1">
        <f t="shared" si="89"/>
        <v>4300800</v>
      </c>
      <c r="L269" s="1">
        <f t="shared" si="90"/>
        <v>21504000</v>
      </c>
      <c r="M269" s="1">
        <f t="shared" si="91"/>
        <v>69672960</v>
      </c>
      <c r="N269" s="1">
        <f t="shared" si="92"/>
        <v>174182400</v>
      </c>
      <c r="O269" s="1">
        <f t="shared" si="93"/>
        <v>69672960</v>
      </c>
      <c r="P269" s="1">
        <f t="shared" si="94"/>
        <v>209018880</v>
      </c>
      <c r="Q269" s="1">
        <f t="shared" si="95"/>
        <v>348364800</v>
      </c>
      <c r="R269" s="1">
        <f t="shared" si="96"/>
        <v>487710719.99999994</v>
      </c>
      <c r="S269" s="1">
        <f t="shared" si="97"/>
        <v>696729600</v>
      </c>
    </row>
    <row r="270" spans="1:19" x14ac:dyDescent="0.15">
      <c r="A270" s="1">
        <f t="shared" si="99"/>
        <v>2560</v>
      </c>
      <c r="B270" s="1">
        <f>SUM($A$2:A270)</f>
        <v>74240</v>
      </c>
      <c r="C270" s="1">
        <f>B270*'基础时间表（无杠杆）'!B270*3*3*3*3</f>
        <v>5120274992.0703363</v>
      </c>
      <c r="D270" s="1">
        <f t="shared" si="85"/>
        <v>68969.221337154318</v>
      </c>
      <c r="E270" s="1">
        <f>SUM($D$2:D270)</f>
        <v>1751923.5951373037</v>
      </c>
      <c r="F270" s="1">
        <f t="shared" si="86"/>
        <v>19.158117038098421</v>
      </c>
      <c r="G270" s="1">
        <f>SUM($F$2:F270)</f>
        <v>486.64544309369529</v>
      </c>
      <c r="H270" s="1">
        <f t="shared" si="98"/>
        <v>721612800</v>
      </c>
      <c r="I270" s="1">
        <f t="shared" si="87"/>
        <v>0.14093243060529889</v>
      </c>
      <c r="J270" s="1">
        <f t="shared" si="88"/>
        <v>2.7</v>
      </c>
      <c r="K270" s="1">
        <f t="shared" si="89"/>
        <v>4454400</v>
      </c>
      <c r="L270" s="1">
        <f t="shared" si="90"/>
        <v>22272000</v>
      </c>
      <c r="M270" s="1">
        <f t="shared" si="91"/>
        <v>72161280</v>
      </c>
      <c r="N270" s="1">
        <f t="shared" si="92"/>
        <v>180403200</v>
      </c>
      <c r="O270" s="1">
        <f t="shared" si="93"/>
        <v>72161280</v>
      </c>
      <c r="P270" s="1">
        <f t="shared" si="94"/>
        <v>216483840</v>
      </c>
      <c r="Q270" s="1">
        <f t="shared" si="95"/>
        <v>360806400</v>
      </c>
      <c r="R270" s="1">
        <f t="shared" si="96"/>
        <v>505128959.99999994</v>
      </c>
      <c r="S270" s="1">
        <f t="shared" si="97"/>
        <v>721612800</v>
      </c>
    </row>
    <row r="271" spans="1:19" x14ac:dyDescent="0.15">
      <c r="A271" s="1">
        <f t="shared" si="99"/>
        <v>2560</v>
      </c>
      <c r="B271" s="1">
        <f>SUM($A$2:A271)</f>
        <v>76800</v>
      </c>
      <c r="C271" s="1">
        <f>B271*'基础时间表（无杠杆）'!B271*3*3*3*3</f>
        <v>5349804560.6803865</v>
      </c>
      <c r="D271" s="1">
        <f t="shared" si="85"/>
        <v>69658.91355052586</v>
      </c>
      <c r="E271" s="1">
        <f>SUM($D$2:D271)</f>
        <v>1821582.5086878296</v>
      </c>
      <c r="F271" s="1">
        <f t="shared" si="86"/>
        <v>19.349698208479406</v>
      </c>
      <c r="G271" s="1">
        <f>SUM($F$2:F271)</f>
        <v>505.99514130217472</v>
      </c>
      <c r="H271" s="1">
        <f t="shared" si="98"/>
        <v>746496000</v>
      </c>
      <c r="I271" s="1">
        <f t="shared" si="87"/>
        <v>0.1395370600052464</v>
      </c>
      <c r="J271" s="1">
        <f t="shared" si="88"/>
        <v>2.7</v>
      </c>
      <c r="K271" s="1">
        <f t="shared" si="89"/>
        <v>4608000</v>
      </c>
      <c r="L271" s="1">
        <f t="shared" si="90"/>
        <v>23040000</v>
      </c>
      <c r="M271" s="1">
        <f t="shared" si="91"/>
        <v>74649600</v>
      </c>
      <c r="N271" s="1">
        <f t="shared" si="92"/>
        <v>186624000</v>
      </c>
      <c r="O271" s="1">
        <f t="shared" si="93"/>
        <v>74649600</v>
      </c>
      <c r="P271" s="1">
        <f t="shared" si="94"/>
        <v>223948800</v>
      </c>
      <c r="Q271" s="1">
        <f t="shared" si="95"/>
        <v>373248000</v>
      </c>
      <c r="R271" s="1">
        <f t="shared" si="96"/>
        <v>522547199.99999994</v>
      </c>
      <c r="S271" s="1">
        <f t="shared" si="97"/>
        <v>746496000</v>
      </c>
    </row>
    <row r="272" spans="1:19" x14ac:dyDescent="0.15">
      <c r="A272" s="1">
        <f t="shared" si="99"/>
        <v>2560</v>
      </c>
      <c r="B272" s="1">
        <f>SUM($A$2:A272)</f>
        <v>79360</v>
      </c>
      <c r="C272" s="1">
        <f>B272*'基础时间表（无杠杆）'!B272*3*3*3*3</f>
        <v>5583412693.1634312</v>
      </c>
      <c r="D272" s="1">
        <f t="shared" si="85"/>
        <v>70355.502686031134</v>
      </c>
      <c r="E272" s="1">
        <f>SUM($D$2:D272)</f>
        <v>1891938.0113738608</v>
      </c>
      <c r="F272" s="1">
        <f t="shared" si="86"/>
        <v>19.543195190564205</v>
      </c>
      <c r="G272" s="1">
        <f>SUM($F$2:F272)</f>
        <v>525.53833649273895</v>
      </c>
      <c r="H272" s="1">
        <f t="shared" si="98"/>
        <v>771379200</v>
      </c>
      <c r="I272" s="1">
        <f t="shared" si="87"/>
        <v>0.13815550495568948</v>
      </c>
      <c r="J272" s="1">
        <f t="shared" si="88"/>
        <v>2.7</v>
      </c>
      <c r="K272" s="1">
        <f t="shared" si="89"/>
        <v>4761600</v>
      </c>
      <c r="L272" s="1">
        <f t="shared" si="90"/>
        <v>23808000</v>
      </c>
      <c r="M272" s="1">
        <f t="shared" si="91"/>
        <v>77137920</v>
      </c>
      <c r="N272" s="1">
        <f t="shared" si="92"/>
        <v>192844800</v>
      </c>
      <c r="O272" s="1">
        <f t="shared" si="93"/>
        <v>77137920</v>
      </c>
      <c r="P272" s="1">
        <f t="shared" si="94"/>
        <v>231413760</v>
      </c>
      <c r="Q272" s="1">
        <f t="shared" si="95"/>
        <v>385689600</v>
      </c>
      <c r="R272" s="1">
        <f t="shared" si="96"/>
        <v>539965440</v>
      </c>
      <c r="S272" s="1">
        <f t="shared" si="97"/>
        <v>771379200</v>
      </c>
    </row>
    <row r="273" spans="1:19" x14ac:dyDescent="0.15">
      <c r="A273" s="1">
        <f t="shared" si="99"/>
        <v>2560</v>
      </c>
      <c r="B273" s="1">
        <f>SUM($A$2:A273)</f>
        <v>81920</v>
      </c>
      <c r="C273" s="1">
        <f>B273*'基础时间表（无杠杆）'!B273*3*3*3*3</f>
        <v>5821158007.8400688</v>
      </c>
      <c r="D273" s="1">
        <f t="shared" si="85"/>
        <v>71059.057712891459</v>
      </c>
      <c r="E273" s="1">
        <f>SUM($D$2:D273)</f>
        <v>1962997.0690867521</v>
      </c>
      <c r="F273" s="1">
        <f t="shared" si="86"/>
        <v>19.738627142469849</v>
      </c>
      <c r="G273" s="1">
        <f>SUM($F$2:F273)</f>
        <v>545.27696363520874</v>
      </c>
      <c r="H273" s="1">
        <f t="shared" si="98"/>
        <v>796262400</v>
      </c>
      <c r="I273" s="1">
        <f t="shared" si="87"/>
        <v>0.13678762866899946</v>
      </c>
      <c r="J273" s="1">
        <f t="shared" si="88"/>
        <v>2.7</v>
      </c>
      <c r="K273" s="1">
        <f t="shared" si="89"/>
        <v>4915200</v>
      </c>
      <c r="L273" s="1">
        <f t="shared" si="90"/>
        <v>24576000</v>
      </c>
      <c r="M273" s="1">
        <f t="shared" si="91"/>
        <v>79626240</v>
      </c>
      <c r="N273" s="1">
        <f t="shared" si="92"/>
        <v>199065600</v>
      </c>
      <c r="O273" s="1">
        <f t="shared" si="93"/>
        <v>79626240</v>
      </c>
      <c r="P273" s="1">
        <f t="shared" si="94"/>
        <v>238878720</v>
      </c>
      <c r="Q273" s="1">
        <f t="shared" si="95"/>
        <v>398131200</v>
      </c>
      <c r="R273" s="1">
        <f t="shared" si="96"/>
        <v>557383680</v>
      </c>
      <c r="S273" s="1">
        <f t="shared" si="97"/>
        <v>796262400</v>
      </c>
    </row>
    <row r="274" spans="1:19" x14ac:dyDescent="0.15">
      <c r="A274" s="1">
        <f t="shared" ref="A274:A283" si="100">$A$262</f>
        <v>2560</v>
      </c>
      <c r="B274" s="1">
        <f>SUM($A$2:A274)</f>
        <v>84480</v>
      </c>
      <c r="C274" s="1">
        <f>B274*'基础时间表（无杠杆）'!B274*3*3*3*3</f>
        <v>6063099887.5409184</v>
      </c>
      <c r="D274" s="1">
        <f t="shared" si="85"/>
        <v>71769.648290020341</v>
      </c>
      <c r="E274" s="1">
        <f>SUM($D$2:D274)</f>
        <v>2034766.7173767725</v>
      </c>
      <c r="F274" s="1">
        <f t="shared" si="86"/>
        <v>19.936013413894539</v>
      </c>
      <c r="G274" s="1">
        <f>SUM($F$2:F274)</f>
        <v>565.2129770491033</v>
      </c>
      <c r="H274" s="1">
        <f t="shared" si="98"/>
        <v>821145600</v>
      </c>
      <c r="I274" s="1">
        <f t="shared" si="87"/>
        <v>0.13543329571188073</v>
      </c>
      <c r="J274" s="1">
        <f t="shared" si="88"/>
        <v>2.7</v>
      </c>
      <c r="K274" s="1">
        <f t="shared" si="89"/>
        <v>5068800</v>
      </c>
      <c r="L274" s="1">
        <f t="shared" si="90"/>
        <v>25344000</v>
      </c>
      <c r="M274" s="1">
        <f t="shared" si="91"/>
        <v>82114560</v>
      </c>
      <c r="N274" s="1">
        <f t="shared" si="92"/>
        <v>205286400</v>
      </c>
      <c r="O274" s="1">
        <f t="shared" si="93"/>
        <v>82114560</v>
      </c>
      <c r="P274" s="1">
        <f t="shared" si="94"/>
        <v>246343680</v>
      </c>
      <c r="Q274" s="1">
        <f t="shared" si="95"/>
        <v>410572800</v>
      </c>
      <c r="R274" s="1">
        <f t="shared" si="96"/>
        <v>574801920</v>
      </c>
      <c r="S274" s="1">
        <f t="shared" si="97"/>
        <v>821145600</v>
      </c>
    </row>
    <row r="275" spans="1:19" x14ac:dyDescent="0.15">
      <c r="A275" s="1">
        <f t="shared" si="100"/>
        <v>2560</v>
      </c>
      <c r="B275" s="1">
        <f>SUM($A$2:A275)</f>
        <v>87040</v>
      </c>
      <c r="C275" s="1">
        <f>B275*'基础时间表（无杠杆）'!B275*3*3*3*3</f>
        <v>6309298489.0350056</v>
      </c>
      <c r="D275" s="1">
        <f t="shared" si="85"/>
        <v>72487.344772920565</v>
      </c>
      <c r="E275" s="1">
        <f>SUM($D$2:D275)</f>
        <v>2107254.0621496933</v>
      </c>
      <c r="F275" s="1">
        <f t="shared" si="86"/>
        <v>20.135373548033492</v>
      </c>
      <c r="G275" s="1">
        <f>SUM($F$2:F275)</f>
        <v>585.3483505971368</v>
      </c>
      <c r="H275" s="1">
        <f t="shared" si="98"/>
        <v>846028800</v>
      </c>
      <c r="I275" s="1">
        <f t="shared" si="87"/>
        <v>0.13409237199196108</v>
      </c>
      <c r="J275" s="1">
        <f t="shared" si="88"/>
        <v>2.7</v>
      </c>
      <c r="K275" s="1">
        <f t="shared" si="89"/>
        <v>5222400</v>
      </c>
      <c r="L275" s="1">
        <f t="shared" si="90"/>
        <v>26112000</v>
      </c>
      <c r="M275" s="1">
        <f t="shared" si="91"/>
        <v>84602880</v>
      </c>
      <c r="N275" s="1">
        <f t="shared" si="92"/>
        <v>211507200</v>
      </c>
      <c r="O275" s="1">
        <f t="shared" si="93"/>
        <v>84602880</v>
      </c>
      <c r="P275" s="1">
        <f t="shared" si="94"/>
        <v>253808640</v>
      </c>
      <c r="Q275" s="1">
        <f t="shared" si="95"/>
        <v>423014400</v>
      </c>
      <c r="R275" s="1">
        <f t="shared" si="96"/>
        <v>592220160</v>
      </c>
      <c r="S275" s="1">
        <f t="shared" si="97"/>
        <v>846028800</v>
      </c>
    </row>
    <row r="276" spans="1:19" x14ac:dyDescent="0.15">
      <c r="A276" s="1">
        <f t="shared" si="100"/>
        <v>2560</v>
      </c>
      <c r="B276" s="1">
        <f>SUM($A$2:A276)</f>
        <v>89600</v>
      </c>
      <c r="C276" s="1">
        <f>B276*'基础时间表（无杠杆）'!B276*3*3*3*3</f>
        <v>6559814752.570219</v>
      </c>
      <c r="D276" s="1">
        <f t="shared" si="85"/>
        <v>73212.218220649767</v>
      </c>
      <c r="E276" s="1">
        <f>SUM($D$2:D276)</f>
        <v>2180466.280370343</v>
      </c>
      <c r="F276" s="1">
        <f t="shared" si="86"/>
        <v>20.336727283513824</v>
      </c>
      <c r="G276" s="1">
        <f>SUM($F$2:F276)</f>
        <v>605.68507788065062</v>
      </c>
      <c r="H276" s="1">
        <f t="shared" si="98"/>
        <v>870912000</v>
      </c>
      <c r="I276" s="1">
        <f t="shared" si="87"/>
        <v>0.13276472474451592</v>
      </c>
      <c r="J276" s="1">
        <f t="shared" si="88"/>
        <v>2.7</v>
      </c>
      <c r="K276" s="1">
        <f t="shared" si="89"/>
        <v>5376000</v>
      </c>
      <c r="L276" s="1">
        <f t="shared" si="90"/>
        <v>26880000</v>
      </c>
      <c r="M276" s="1">
        <f t="shared" si="91"/>
        <v>87091200</v>
      </c>
      <c r="N276" s="1">
        <f t="shared" si="92"/>
        <v>217728000</v>
      </c>
      <c r="O276" s="1">
        <f t="shared" si="93"/>
        <v>87091200</v>
      </c>
      <c r="P276" s="1">
        <f t="shared" si="94"/>
        <v>261273600</v>
      </c>
      <c r="Q276" s="1">
        <f t="shared" si="95"/>
        <v>435456000</v>
      </c>
      <c r="R276" s="1">
        <f t="shared" si="96"/>
        <v>609638400</v>
      </c>
      <c r="S276" s="1">
        <f t="shared" si="97"/>
        <v>870912000</v>
      </c>
    </row>
    <row r="277" spans="1:19" x14ac:dyDescent="0.15">
      <c r="A277" s="1">
        <f t="shared" si="100"/>
        <v>2560</v>
      </c>
      <c r="B277" s="1">
        <f>SUM($A$2:A277)</f>
        <v>92160</v>
      </c>
      <c r="C277" s="1">
        <f>B277*'基础时间表（无杠杆）'!B277*3*3*3*3</f>
        <v>6814710411.5272322</v>
      </c>
      <c r="D277" s="1">
        <f t="shared" si="85"/>
        <v>73944.340402856251</v>
      </c>
      <c r="E277" s="1">
        <f>SUM($D$2:D277)</f>
        <v>2254410.6207731995</v>
      </c>
      <c r="F277" s="1">
        <f t="shared" si="86"/>
        <v>20.540094556348958</v>
      </c>
      <c r="G277" s="1">
        <f>SUM($F$2:F277)</f>
        <v>626.22517243699963</v>
      </c>
      <c r="H277" s="1">
        <f t="shared" si="98"/>
        <v>895795200</v>
      </c>
      <c r="I277" s="1">
        <f t="shared" si="87"/>
        <v>0.13145022251932273</v>
      </c>
      <c r="J277" s="1">
        <f t="shared" si="88"/>
        <v>2.7</v>
      </c>
      <c r="K277" s="1">
        <f t="shared" si="89"/>
        <v>5529600</v>
      </c>
      <c r="L277" s="1">
        <f t="shared" si="90"/>
        <v>27648000</v>
      </c>
      <c r="M277" s="1">
        <f t="shared" si="91"/>
        <v>89579520</v>
      </c>
      <c r="N277" s="1">
        <f t="shared" si="92"/>
        <v>223948800</v>
      </c>
      <c r="O277" s="1">
        <f t="shared" si="93"/>
        <v>89579520</v>
      </c>
      <c r="P277" s="1">
        <f t="shared" si="94"/>
        <v>268738560</v>
      </c>
      <c r="Q277" s="1">
        <f t="shared" si="95"/>
        <v>447897600</v>
      </c>
      <c r="R277" s="1">
        <f t="shared" si="96"/>
        <v>627056640</v>
      </c>
      <c r="S277" s="1">
        <f t="shared" si="97"/>
        <v>895795200</v>
      </c>
    </row>
    <row r="278" spans="1:19" x14ac:dyDescent="0.15">
      <c r="A278" s="1">
        <f t="shared" si="100"/>
        <v>2560</v>
      </c>
      <c r="B278" s="1">
        <f>SUM($A$2:A278)</f>
        <v>94720</v>
      </c>
      <c r="C278" s="1">
        <f>B278*'基础时间表（无杠杆）'!B278*3*3*3*3</f>
        <v>7074048002.1881313</v>
      </c>
      <c r="D278" s="1">
        <f t="shared" si="85"/>
        <v>74683.783806884836</v>
      </c>
      <c r="E278" s="1">
        <f>SUM($D$2:D278)</f>
        <v>2329094.4045800841</v>
      </c>
      <c r="F278" s="1">
        <f t="shared" si="86"/>
        <v>20.745495501912455</v>
      </c>
      <c r="G278" s="1">
        <f>SUM($F$2:F278)</f>
        <v>646.97066793891213</v>
      </c>
      <c r="H278" s="1">
        <f t="shared" si="98"/>
        <v>920678400</v>
      </c>
      <c r="I278" s="1">
        <f t="shared" si="87"/>
        <v>0.13014873516764622</v>
      </c>
      <c r="J278" s="1">
        <f t="shared" si="88"/>
        <v>2.7</v>
      </c>
      <c r="K278" s="1">
        <f t="shared" si="89"/>
        <v>5683200</v>
      </c>
      <c r="L278" s="1">
        <f t="shared" si="90"/>
        <v>28416000</v>
      </c>
      <c r="M278" s="1">
        <f t="shared" si="91"/>
        <v>92067840</v>
      </c>
      <c r="N278" s="1">
        <f t="shared" si="92"/>
        <v>230169600</v>
      </c>
      <c r="O278" s="1">
        <f t="shared" si="93"/>
        <v>92067840</v>
      </c>
      <c r="P278" s="1">
        <f t="shared" si="94"/>
        <v>276203520</v>
      </c>
      <c r="Q278" s="1">
        <f t="shared" si="95"/>
        <v>460339200</v>
      </c>
      <c r="R278" s="1">
        <f t="shared" si="96"/>
        <v>644474880</v>
      </c>
      <c r="S278" s="1">
        <f t="shared" si="97"/>
        <v>920678400</v>
      </c>
    </row>
    <row r="279" spans="1:19" x14ac:dyDescent="0.15">
      <c r="A279" s="1">
        <f t="shared" si="100"/>
        <v>2560</v>
      </c>
      <c r="B279" s="1">
        <f>SUM($A$2:A279)</f>
        <v>97280</v>
      </c>
      <c r="C279" s="1">
        <f>B279*'基础时间表（无杠杆）'!B279*3*3*3*3</f>
        <v>7337890873.6210957</v>
      </c>
      <c r="D279" s="1">
        <f t="shared" si="85"/>
        <v>75430.621644953702</v>
      </c>
      <c r="E279" s="1">
        <f>SUM($D$2:D279)</f>
        <v>2404525.0262250379</v>
      </c>
      <c r="F279" s="1">
        <f t="shared" si="86"/>
        <v>20.952950456931585</v>
      </c>
      <c r="G279" s="1">
        <f>SUM($F$2:F279)</f>
        <v>667.92361839584373</v>
      </c>
      <c r="H279" s="1">
        <f t="shared" si="98"/>
        <v>945561600</v>
      </c>
      <c r="I279" s="1">
        <f t="shared" si="87"/>
        <v>0.12886013382935269</v>
      </c>
      <c r="J279" s="1">
        <f t="shared" si="88"/>
        <v>2.7</v>
      </c>
      <c r="K279" s="1">
        <f t="shared" si="89"/>
        <v>5836800</v>
      </c>
      <c r="L279" s="1">
        <f t="shared" si="90"/>
        <v>29184000</v>
      </c>
      <c r="M279" s="1">
        <f t="shared" si="91"/>
        <v>94556160</v>
      </c>
      <c r="N279" s="1">
        <f t="shared" si="92"/>
        <v>236390400</v>
      </c>
      <c r="O279" s="1">
        <f t="shared" si="93"/>
        <v>94556160</v>
      </c>
      <c r="P279" s="1">
        <f t="shared" si="94"/>
        <v>283668480</v>
      </c>
      <c r="Q279" s="1">
        <f t="shared" si="95"/>
        <v>472780800</v>
      </c>
      <c r="R279" s="1">
        <f t="shared" si="96"/>
        <v>661893120</v>
      </c>
      <c r="S279" s="1">
        <f t="shared" si="97"/>
        <v>945561600</v>
      </c>
    </row>
    <row r="280" spans="1:19" x14ac:dyDescent="0.15">
      <c r="A280" s="1">
        <f t="shared" si="100"/>
        <v>2560</v>
      </c>
      <c r="B280" s="1">
        <f>SUM($A$2:A280)</f>
        <v>99840</v>
      </c>
      <c r="C280" s="1">
        <f>B280*'基础时间表（无杠杆）'!B280*3*3*3*3</f>
        <v>7606303197.6824989</v>
      </c>
      <c r="D280" s="1">
        <f t="shared" si="85"/>
        <v>76184.927861403237</v>
      </c>
      <c r="E280" s="1">
        <f>SUM($D$2:D280)</f>
        <v>2480709.9540864411</v>
      </c>
      <c r="F280" s="1">
        <f t="shared" si="86"/>
        <v>21.1624799615009</v>
      </c>
      <c r="G280" s="1">
        <f>SUM($F$2:F280)</f>
        <v>689.08609835734467</v>
      </c>
      <c r="H280" s="1">
        <f t="shared" si="98"/>
        <v>970444800</v>
      </c>
      <c r="I280" s="1">
        <f t="shared" si="87"/>
        <v>0.12758429092015117</v>
      </c>
      <c r="J280" s="1">
        <f t="shared" si="88"/>
        <v>2.7</v>
      </c>
      <c r="K280" s="1">
        <f t="shared" si="89"/>
        <v>5990400</v>
      </c>
      <c r="L280" s="1">
        <f t="shared" si="90"/>
        <v>29952000</v>
      </c>
      <c r="M280" s="1">
        <f t="shared" si="91"/>
        <v>97044480</v>
      </c>
      <c r="N280" s="1">
        <f t="shared" si="92"/>
        <v>242611200</v>
      </c>
      <c r="O280" s="1">
        <f t="shared" si="93"/>
        <v>97044480</v>
      </c>
      <c r="P280" s="1">
        <f t="shared" si="94"/>
        <v>291133440</v>
      </c>
      <c r="Q280" s="1">
        <f t="shared" si="95"/>
        <v>485222400</v>
      </c>
      <c r="R280" s="1">
        <f t="shared" si="96"/>
        <v>679311360</v>
      </c>
      <c r="S280" s="1">
        <f t="shared" si="97"/>
        <v>970444800</v>
      </c>
    </row>
    <row r="281" spans="1:19" x14ac:dyDescent="0.15">
      <c r="A281" s="1">
        <f t="shared" si="100"/>
        <v>2560</v>
      </c>
      <c r="B281" s="1">
        <f>SUM($A$2:A281)</f>
        <v>102400</v>
      </c>
      <c r="C281" s="1">
        <f>B281*'基础时间表（无杠杆）'!B281*3*3*3*3</f>
        <v>7879349979.1377668</v>
      </c>
      <c r="D281" s="1">
        <f t="shared" si="85"/>
        <v>76946.77714001725</v>
      </c>
      <c r="E281" s="1">
        <f>SUM($D$2:D281)</f>
        <v>2557656.7312264582</v>
      </c>
      <c r="F281" s="1">
        <f t="shared" si="86"/>
        <v>21.374104761115902</v>
      </c>
      <c r="G281" s="1">
        <f>SUM($F$2:F281)</f>
        <v>710.46020311846053</v>
      </c>
      <c r="H281" s="1">
        <f t="shared" si="98"/>
        <v>995328000</v>
      </c>
      <c r="I281" s="1">
        <f t="shared" si="87"/>
        <v>0.12632108011896157</v>
      </c>
      <c r="J281" s="1">
        <f t="shared" si="88"/>
        <v>2.7</v>
      </c>
      <c r="K281" s="1">
        <f t="shared" si="89"/>
        <v>6144000</v>
      </c>
      <c r="L281" s="1">
        <f t="shared" si="90"/>
        <v>30720000</v>
      </c>
      <c r="M281" s="1">
        <f t="shared" si="91"/>
        <v>99532800</v>
      </c>
      <c r="N281" s="1">
        <f t="shared" si="92"/>
        <v>248832000</v>
      </c>
      <c r="O281" s="1">
        <f t="shared" si="93"/>
        <v>99532800</v>
      </c>
      <c r="P281" s="1">
        <f t="shared" si="94"/>
        <v>298598400</v>
      </c>
      <c r="Q281" s="1">
        <f t="shared" si="95"/>
        <v>497664000</v>
      </c>
      <c r="R281" s="1">
        <f t="shared" si="96"/>
        <v>696729600</v>
      </c>
      <c r="S281" s="1">
        <f t="shared" si="97"/>
        <v>995328000</v>
      </c>
    </row>
    <row r="282" spans="1:19" x14ac:dyDescent="0.15">
      <c r="A282" s="1">
        <f t="shared" si="100"/>
        <v>2560</v>
      </c>
      <c r="B282" s="1">
        <f>SUM($A$2:A282)</f>
        <v>104960</v>
      </c>
      <c r="C282" s="1">
        <f>B282*'基础时间表（无杠杆）'!B282*3*3*3*3</f>
        <v>8157097065.9023724</v>
      </c>
      <c r="D282" s="1">
        <f t="shared" si="85"/>
        <v>77716.244911417423</v>
      </c>
      <c r="E282" s="1">
        <f>SUM($D$2:D282)</f>
        <v>2635372.9761378756</v>
      </c>
      <c r="F282" s="1">
        <f t="shared" si="86"/>
        <v>21.587845808727064</v>
      </c>
      <c r="G282" s="1">
        <f>SUM($F$2:F282)</f>
        <v>732.04804892718755</v>
      </c>
      <c r="H282" s="1">
        <f t="shared" si="98"/>
        <v>1020211200</v>
      </c>
      <c r="I282" s="1">
        <f t="shared" si="87"/>
        <v>0.12507037635540749</v>
      </c>
      <c r="J282" s="1">
        <f t="shared" si="88"/>
        <v>2.7</v>
      </c>
      <c r="K282" s="1">
        <f t="shared" si="89"/>
        <v>6297600</v>
      </c>
      <c r="L282" s="1">
        <f t="shared" si="90"/>
        <v>31488000</v>
      </c>
      <c r="M282" s="1">
        <f t="shared" si="91"/>
        <v>102021120</v>
      </c>
      <c r="N282" s="1">
        <f t="shared" si="92"/>
        <v>255052800</v>
      </c>
      <c r="O282" s="1">
        <f t="shared" si="93"/>
        <v>102021120</v>
      </c>
      <c r="P282" s="1">
        <f t="shared" si="94"/>
        <v>306063360</v>
      </c>
      <c r="Q282" s="1">
        <f t="shared" si="95"/>
        <v>510105600</v>
      </c>
      <c r="R282" s="1">
        <f t="shared" si="96"/>
        <v>714147840</v>
      </c>
      <c r="S282" s="1">
        <f t="shared" si="97"/>
        <v>1020211200</v>
      </c>
    </row>
    <row r="283" spans="1:19" x14ac:dyDescent="0.15">
      <c r="A283" s="1">
        <f t="shared" si="100"/>
        <v>2560</v>
      </c>
      <c r="B283" s="1">
        <f>SUM($A$2:A283)</f>
        <v>107520</v>
      </c>
      <c r="C283" s="1">
        <f>B283*'基础时间表（无杠杆）'!B283*3*3*3*3</f>
        <v>8439611159.4043579</v>
      </c>
      <c r="D283" s="1">
        <f t="shared" si="85"/>
        <v>78493.407360531608</v>
      </c>
      <c r="E283" s="1">
        <f>SUM($D$2:D283)</f>
        <v>2713866.383498407</v>
      </c>
      <c r="F283" s="1">
        <f t="shared" si="86"/>
        <v>21.803724266814335</v>
      </c>
      <c r="G283" s="1">
        <f>SUM($F$2:F283)</f>
        <v>753.85177319400191</v>
      </c>
      <c r="H283" s="1">
        <f t="shared" si="98"/>
        <v>1045094400</v>
      </c>
      <c r="I283" s="1">
        <f t="shared" si="87"/>
        <v>0.12383205579743316</v>
      </c>
      <c r="J283" s="1">
        <f t="shared" si="88"/>
        <v>2.7</v>
      </c>
      <c r="K283" s="1">
        <f t="shared" si="89"/>
        <v>6451200</v>
      </c>
      <c r="L283" s="1">
        <f t="shared" si="90"/>
        <v>32256000</v>
      </c>
      <c r="M283" s="1">
        <f t="shared" si="91"/>
        <v>104509440</v>
      </c>
      <c r="N283" s="1">
        <f t="shared" si="92"/>
        <v>261273600</v>
      </c>
      <c r="O283" s="1">
        <f t="shared" si="93"/>
        <v>104509440</v>
      </c>
      <c r="P283" s="1">
        <f t="shared" si="94"/>
        <v>313528320</v>
      </c>
      <c r="Q283" s="1">
        <f t="shared" si="95"/>
        <v>522547200</v>
      </c>
      <c r="R283" s="1">
        <f t="shared" si="96"/>
        <v>731566080</v>
      </c>
      <c r="S283" s="1">
        <f t="shared" si="97"/>
        <v>1045094400</v>
      </c>
    </row>
    <row r="284" spans="1:19" x14ac:dyDescent="0.15">
      <c r="A284" s="1">
        <f t="shared" ref="A284:A293" si="101">$A$262</f>
        <v>2560</v>
      </c>
      <c r="B284" s="1">
        <f>SUM($A$2:A284)</f>
        <v>110080</v>
      </c>
      <c r="C284" s="1">
        <f>B284*'基础时间表（无杠杆）'!B284*3*3*3*3</f>
        <v>8726959825.0697918</v>
      </c>
      <c r="D284" s="1">
        <f t="shared" si="85"/>
        <v>79278.341434136921</v>
      </c>
      <c r="E284" s="1">
        <f>SUM($D$2:D284)</f>
        <v>2793144.7249325439</v>
      </c>
      <c r="F284" s="1">
        <f t="shared" si="86"/>
        <v>22.021761509482477</v>
      </c>
      <c r="G284" s="1">
        <f>SUM($F$2:F284)</f>
        <v>775.87353470348444</v>
      </c>
      <c r="H284" s="1">
        <f t="shared" si="98"/>
        <v>1069977600</v>
      </c>
      <c r="I284" s="1">
        <f t="shared" si="87"/>
        <v>0.12260599583904273</v>
      </c>
      <c r="J284" s="1">
        <f t="shared" si="88"/>
        <v>2.7</v>
      </c>
      <c r="K284" s="1">
        <f t="shared" si="89"/>
        <v>6604800</v>
      </c>
      <c r="L284" s="1">
        <f t="shared" si="90"/>
        <v>33024000</v>
      </c>
      <c r="M284" s="1">
        <f t="shared" si="91"/>
        <v>106997760</v>
      </c>
      <c r="N284" s="1">
        <f t="shared" si="92"/>
        <v>267494400</v>
      </c>
      <c r="O284" s="1">
        <f t="shared" si="93"/>
        <v>106997760</v>
      </c>
      <c r="P284" s="1">
        <f t="shared" si="94"/>
        <v>320993280</v>
      </c>
      <c r="Q284" s="1">
        <f t="shared" si="95"/>
        <v>534988800</v>
      </c>
      <c r="R284" s="1">
        <f t="shared" si="96"/>
        <v>748984320</v>
      </c>
      <c r="S284" s="1">
        <f t="shared" si="97"/>
        <v>1069977600</v>
      </c>
    </row>
    <row r="285" spans="1:19" x14ac:dyDescent="0.15">
      <c r="A285" s="1">
        <f t="shared" si="101"/>
        <v>2560</v>
      </c>
      <c r="B285" s="1">
        <f>SUM($A$2:A285)</f>
        <v>112640</v>
      </c>
      <c r="C285" s="1">
        <f>B285*'基础时间表（无杠杆）'!B285*3*3*3*3</f>
        <v>9019211502.9325943</v>
      </c>
      <c r="D285" s="1">
        <f t="shared" si="85"/>
        <v>80071.124848478285</v>
      </c>
      <c r="E285" s="1">
        <f>SUM($D$2:D285)</f>
        <v>2873215.8497810224</v>
      </c>
      <c r="F285" s="1">
        <f t="shared" si="86"/>
        <v>22.241979124577302</v>
      </c>
      <c r="G285" s="1">
        <f>SUM($F$2:F285)</f>
        <v>798.11551382806169</v>
      </c>
      <c r="H285" s="1">
        <f t="shared" si="98"/>
        <v>1094860800</v>
      </c>
      <c r="I285" s="1">
        <f t="shared" si="87"/>
        <v>0.12139207508816112</v>
      </c>
      <c r="J285" s="1">
        <f t="shared" si="88"/>
        <v>2.7</v>
      </c>
      <c r="K285" s="1">
        <f t="shared" si="89"/>
        <v>6758400</v>
      </c>
      <c r="L285" s="1">
        <f t="shared" si="90"/>
        <v>33792000</v>
      </c>
      <c r="M285" s="1">
        <f t="shared" si="91"/>
        <v>109486080</v>
      </c>
      <c r="N285" s="1">
        <f t="shared" si="92"/>
        <v>273715200</v>
      </c>
      <c r="O285" s="1">
        <f t="shared" si="93"/>
        <v>109486080</v>
      </c>
      <c r="P285" s="1">
        <f t="shared" si="94"/>
        <v>328458240</v>
      </c>
      <c r="Q285" s="1">
        <f t="shared" si="95"/>
        <v>547430400</v>
      </c>
      <c r="R285" s="1">
        <f t="shared" si="96"/>
        <v>766402560</v>
      </c>
      <c r="S285" s="1">
        <f t="shared" si="97"/>
        <v>1094860800</v>
      </c>
    </row>
    <row r="286" spans="1:19" x14ac:dyDescent="0.15">
      <c r="A286" s="1">
        <f t="shared" si="101"/>
        <v>2560</v>
      </c>
      <c r="B286" s="1">
        <f>SUM($A$2:A286)</f>
        <v>115200</v>
      </c>
      <c r="C286" s="1">
        <f>B286*'基础时间表（无杠杆）'!B286*3*3*3*3</f>
        <v>9316435518.3701458</v>
      </c>
      <c r="D286" s="1">
        <f t="shared" si="85"/>
        <v>80871.836096963074</v>
      </c>
      <c r="E286" s="1">
        <f>SUM($D$2:D286)</f>
        <v>2954087.6858779853</v>
      </c>
      <c r="F286" s="1">
        <f t="shared" si="86"/>
        <v>22.464398915823075</v>
      </c>
      <c r="G286" s="1">
        <f>SUM($F$2:F286)</f>
        <v>820.57991274388473</v>
      </c>
      <c r="H286" s="1">
        <f t="shared" si="98"/>
        <v>1119744000</v>
      </c>
      <c r="I286" s="1">
        <f t="shared" si="87"/>
        <v>0.12019017335461497</v>
      </c>
      <c r="J286" s="1">
        <f t="shared" si="88"/>
        <v>2.7</v>
      </c>
      <c r="K286" s="1">
        <f t="shared" si="89"/>
        <v>6912000</v>
      </c>
      <c r="L286" s="1">
        <f t="shared" si="90"/>
        <v>34560000</v>
      </c>
      <c r="M286" s="1">
        <f t="shared" si="91"/>
        <v>111974400</v>
      </c>
      <c r="N286" s="1">
        <f t="shared" si="92"/>
        <v>279936000</v>
      </c>
      <c r="O286" s="1">
        <f t="shared" si="93"/>
        <v>111974400</v>
      </c>
      <c r="P286" s="1">
        <f t="shared" si="94"/>
        <v>335923200</v>
      </c>
      <c r="Q286" s="1">
        <f t="shared" si="95"/>
        <v>559872000</v>
      </c>
      <c r="R286" s="1">
        <f t="shared" si="96"/>
        <v>783820800</v>
      </c>
      <c r="S286" s="1">
        <f t="shared" si="97"/>
        <v>1119744000</v>
      </c>
    </row>
    <row r="287" spans="1:19" x14ac:dyDescent="0.15">
      <c r="A287" s="1">
        <f t="shared" si="101"/>
        <v>2560</v>
      </c>
      <c r="B287" s="1">
        <f>SUM($A$2:A287)</f>
        <v>117760</v>
      </c>
      <c r="C287" s="1">
        <f>B287*'基础时间表（无杠杆）'!B287*3*3*3*3</f>
        <v>9618702092.966156</v>
      </c>
      <c r="D287" s="1">
        <f t="shared" si="85"/>
        <v>81680.554457932711</v>
      </c>
      <c r="E287" s="1">
        <f>SUM($D$2:D287)</f>
        <v>3035768.240335918</v>
      </c>
      <c r="F287" s="1">
        <f t="shared" si="86"/>
        <v>22.68904290498131</v>
      </c>
      <c r="G287" s="1">
        <f>SUM($F$2:F287)</f>
        <v>843.26895564886604</v>
      </c>
      <c r="H287" s="1">
        <f t="shared" si="98"/>
        <v>1144627200</v>
      </c>
      <c r="I287" s="1">
        <f t="shared" si="87"/>
        <v>0.11900017163823264</v>
      </c>
      <c r="J287" s="1">
        <f t="shared" si="88"/>
        <v>2.7</v>
      </c>
      <c r="K287" s="1">
        <f t="shared" si="89"/>
        <v>7065600</v>
      </c>
      <c r="L287" s="1">
        <f t="shared" si="90"/>
        <v>35328000</v>
      </c>
      <c r="M287" s="1">
        <f t="shared" si="91"/>
        <v>114462720</v>
      </c>
      <c r="N287" s="1">
        <f t="shared" si="92"/>
        <v>286156800</v>
      </c>
      <c r="O287" s="1">
        <f t="shared" si="93"/>
        <v>114462720</v>
      </c>
      <c r="P287" s="1">
        <f t="shared" si="94"/>
        <v>343388160</v>
      </c>
      <c r="Q287" s="1">
        <f t="shared" si="95"/>
        <v>572313600</v>
      </c>
      <c r="R287" s="1">
        <f t="shared" si="96"/>
        <v>801239040</v>
      </c>
      <c r="S287" s="1">
        <f t="shared" si="97"/>
        <v>1144627200</v>
      </c>
    </row>
    <row r="288" spans="1:19" x14ac:dyDescent="0.15">
      <c r="A288" s="1">
        <f t="shared" si="101"/>
        <v>2560</v>
      </c>
      <c r="B288" s="1">
        <f>SUM($A$2:A288)</f>
        <v>120320</v>
      </c>
      <c r="C288" s="1">
        <f>B288*'基础时间表（无杠杆）'!B288*3*3*3*3</f>
        <v>9926082355.5022488</v>
      </c>
      <c r="D288" s="1">
        <f t="shared" si="85"/>
        <v>82497.36000251204</v>
      </c>
      <c r="E288" s="1">
        <f>SUM($D$2:D288)</f>
        <v>3118265.6003384301</v>
      </c>
      <c r="F288" s="1">
        <f t="shared" si="86"/>
        <v>22.915933334031124</v>
      </c>
      <c r="G288" s="1">
        <f>SUM($F$2:F288)</f>
        <v>866.18488898289718</v>
      </c>
      <c r="H288" s="1">
        <f t="shared" si="98"/>
        <v>1169510400</v>
      </c>
      <c r="I288" s="1">
        <f t="shared" si="87"/>
        <v>0.11782195211706201</v>
      </c>
      <c r="J288" s="1">
        <f t="shared" si="88"/>
        <v>2.7</v>
      </c>
      <c r="K288" s="1">
        <f t="shared" si="89"/>
        <v>7219200</v>
      </c>
      <c r="L288" s="1">
        <f t="shared" si="90"/>
        <v>36096000</v>
      </c>
      <c r="M288" s="1">
        <f t="shared" si="91"/>
        <v>116951040</v>
      </c>
      <c r="N288" s="1">
        <f t="shared" si="92"/>
        <v>292377600</v>
      </c>
      <c r="O288" s="1">
        <f t="shared" si="93"/>
        <v>116951040</v>
      </c>
      <c r="P288" s="1">
        <f t="shared" si="94"/>
        <v>350853120</v>
      </c>
      <c r="Q288" s="1">
        <f t="shared" si="95"/>
        <v>584755200</v>
      </c>
      <c r="R288" s="1">
        <f t="shared" si="96"/>
        <v>818657280</v>
      </c>
      <c r="S288" s="1">
        <f t="shared" si="97"/>
        <v>1169510400</v>
      </c>
    </row>
    <row r="289" spans="1:19" x14ac:dyDescent="0.15">
      <c r="A289" s="1">
        <f t="shared" si="101"/>
        <v>2560</v>
      </c>
      <c r="B289" s="1">
        <f>SUM($A$2:A289)</f>
        <v>122880</v>
      </c>
      <c r="C289" s="1">
        <f>B289*'基础时间表（无杠杆）'!B289*3*3*3*3</f>
        <v>10238648353.079765</v>
      </c>
      <c r="D289" s="1">
        <f t="shared" si="85"/>
        <v>83322.333602537154</v>
      </c>
      <c r="E289" s="1">
        <f>SUM($D$2:D289)</f>
        <v>3201587.9339409671</v>
      </c>
      <c r="F289" s="1">
        <f t="shared" si="86"/>
        <v>23.145092667371433</v>
      </c>
      <c r="G289" s="1">
        <f>SUM($F$2:F289)</f>
        <v>889.32998165026856</v>
      </c>
      <c r="H289" s="1">
        <f t="shared" si="98"/>
        <v>1194393600</v>
      </c>
      <c r="I289" s="1">
        <f t="shared" si="87"/>
        <v>0.11665539813570497</v>
      </c>
      <c r="J289" s="1">
        <f t="shared" si="88"/>
        <v>2.7</v>
      </c>
      <c r="K289" s="1">
        <f t="shared" si="89"/>
        <v>7372800</v>
      </c>
      <c r="L289" s="1">
        <f t="shared" si="90"/>
        <v>36864000</v>
      </c>
      <c r="M289" s="1">
        <f t="shared" si="91"/>
        <v>119439360</v>
      </c>
      <c r="N289" s="1">
        <f t="shared" si="92"/>
        <v>298598400</v>
      </c>
      <c r="O289" s="1">
        <f t="shared" si="93"/>
        <v>119439360</v>
      </c>
      <c r="P289" s="1">
        <f t="shared" si="94"/>
        <v>358318080</v>
      </c>
      <c r="Q289" s="1">
        <f t="shared" si="95"/>
        <v>597196800</v>
      </c>
      <c r="R289" s="1">
        <f t="shared" si="96"/>
        <v>836075520</v>
      </c>
      <c r="S289" s="1">
        <f t="shared" si="97"/>
        <v>1194393600</v>
      </c>
    </row>
    <row r="290" spans="1:19" x14ac:dyDescent="0.15">
      <c r="A290" s="1">
        <f t="shared" si="101"/>
        <v>2560</v>
      </c>
      <c r="B290" s="1">
        <f>SUM($A$2:A290)</f>
        <v>125440</v>
      </c>
      <c r="C290" s="1">
        <f>B290*'基础时间表（无杠杆）'!B290*3*3*3*3</f>
        <v>10556473062.373287</v>
      </c>
      <c r="D290" s="1">
        <f t="shared" si="85"/>
        <v>84155.556938562557</v>
      </c>
      <c r="E290" s="1">
        <f>SUM($D$2:D290)</f>
        <v>3285743.4908795296</v>
      </c>
      <c r="F290" s="1">
        <f t="shared" si="86"/>
        <v>23.376543594045156</v>
      </c>
      <c r="G290" s="1">
        <f>SUM($F$2:F290)</f>
        <v>912.70652524431375</v>
      </c>
      <c r="H290" s="1">
        <f t="shared" si="98"/>
        <v>1219276800</v>
      </c>
      <c r="I290" s="1">
        <f t="shared" si="87"/>
        <v>0.11550039419376724</v>
      </c>
      <c r="J290" s="1">
        <f t="shared" si="88"/>
        <v>2.7</v>
      </c>
      <c r="K290" s="1">
        <f t="shared" si="89"/>
        <v>7526400</v>
      </c>
      <c r="L290" s="1">
        <f t="shared" si="90"/>
        <v>37632000</v>
      </c>
      <c r="M290" s="1">
        <f t="shared" si="91"/>
        <v>121927680</v>
      </c>
      <c r="N290" s="1">
        <f t="shared" si="92"/>
        <v>304819200</v>
      </c>
      <c r="O290" s="1">
        <f t="shared" si="93"/>
        <v>121927680</v>
      </c>
      <c r="P290" s="1">
        <f t="shared" si="94"/>
        <v>365783040</v>
      </c>
      <c r="Q290" s="1">
        <f t="shared" si="95"/>
        <v>609638400</v>
      </c>
      <c r="R290" s="1">
        <f t="shared" si="96"/>
        <v>853493760</v>
      </c>
      <c r="S290" s="1">
        <f t="shared" si="97"/>
        <v>1219276800</v>
      </c>
    </row>
    <row r="291" spans="1:19" x14ac:dyDescent="0.15">
      <c r="A291" s="1">
        <f t="shared" si="101"/>
        <v>2560</v>
      </c>
      <c r="B291" s="1">
        <f>SUM($A$2:A291)</f>
        <v>128000</v>
      </c>
      <c r="C291" s="1">
        <f>B291*'基础时间表（无杠杆）'!B291*3*3*3*3</f>
        <v>10879630401.017365</v>
      </c>
      <c r="D291" s="1">
        <f t="shared" si="85"/>
        <v>84997.112507948157</v>
      </c>
      <c r="E291" s="1">
        <f>SUM($D$2:D291)</f>
        <v>3370740.6033874778</v>
      </c>
      <c r="F291" s="1">
        <f t="shared" si="86"/>
        <v>23.610309029985601</v>
      </c>
      <c r="G291" s="1">
        <f>SUM($F$2:F291)</f>
        <v>936.31683427429937</v>
      </c>
      <c r="H291" s="1">
        <f t="shared" si="98"/>
        <v>1244160000</v>
      </c>
      <c r="I291" s="1">
        <f t="shared" si="87"/>
        <v>0.11435682593442305</v>
      </c>
      <c r="J291" s="1">
        <f t="shared" si="88"/>
        <v>2.7</v>
      </c>
      <c r="K291" s="1">
        <f t="shared" si="89"/>
        <v>7680000</v>
      </c>
      <c r="L291" s="1">
        <f t="shared" si="90"/>
        <v>38400000</v>
      </c>
      <c r="M291" s="1">
        <f t="shared" si="91"/>
        <v>124416000</v>
      </c>
      <c r="N291" s="1">
        <f t="shared" si="92"/>
        <v>311040000</v>
      </c>
      <c r="O291" s="1">
        <f t="shared" si="93"/>
        <v>124416000</v>
      </c>
      <c r="P291" s="1">
        <f t="shared" si="94"/>
        <v>373248000</v>
      </c>
      <c r="Q291" s="1">
        <f t="shared" si="95"/>
        <v>622080000</v>
      </c>
      <c r="R291" s="1">
        <f t="shared" si="96"/>
        <v>870912000</v>
      </c>
      <c r="S291" s="1">
        <f t="shared" si="97"/>
        <v>1244160000</v>
      </c>
    </row>
    <row r="292" spans="1:19" x14ac:dyDescent="0.15">
      <c r="A292" s="1">
        <f t="shared" si="101"/>
        <v>2560</v>
      </c>
      <c r="B292" s="1">
        <f>SUM($A$2:A292)</f>
        <v>130560</v>
      </c>
      <c r="C292" s="1">
        <f>B292*'基础时间表（无杠杆）'!B292*3*3*3*3</f>
        <v>11208195239.12809</v>
      </c>
      <c r="D292" s="1">
        <f t="shared" si="85"/>
        <v>85847.083633027651</v>
      </c>
      <c r="E292" s="1">
        <f>SUM($D$2:D292)</f>
        <v>3456587.6870205053</v>
      </c>
      <c r="F292" s="1">
        <f t="shared" si="86"/>
        <v>23.846412120285457</v>
      </c>
      <c r="G292" s="1">
        <f>SUM($F$2:F292)</f>
        <v>960.1632463945848</v>
      </c>
      <c r="H292" s="1">
        <f t="shared" si="98"/>
        <v>1269043200</v>
      </c>
      <c r="I292" s="1">
        <f t="shared" si="87"/>
        <v>0.11322458013309213</v>
      </c>
      <c r="J292" s="1">
        <f t="shared" si="88"/>
        <v>2.7</v>
      </c>
      <c r="K292" s="1">
        <f t="shared" si="89"/>
        <v>7833600</v>
      </c>
      <c r="L292" s="1">
        <f t="shared" si="90"/>
        <v>39168000</v>
      </c>
      <c r="M292" s="1">
        <f t="shared" si="91"/>
        <v>126904320</v>
      </c>
      <c r="N292" s="1">
        <f t="shared" si="92"/>
        <v>317260800</v>
      </c>
      <c r="O292" s="1">
        <f t="shared" si="93"/>
        <v>126904320</v>
      </c>
      <c r="P292" s="1">
        <f t="shared" si="94"/>
        <v>380712960</v>
      </c>
      <c r="Q292" s="1">
        <f t="shared" si="95"/>
        <v>634521600</v>
      </c>
      <c r="R292" s="1">
        <f t="shared" si="96"/>
        <v>888330240</v>
      </c>
      <c r="S292" s="1">
        <f t="shared" si="97"/>
        <v>1269043200</v>
      </c>
    </row>
    <row r="293" spans="1:19" x14ac:dyDescent="0.15">
      <c r="A293" s="1">
        <f t="shared" si="101"/>
        <v>2560</v>
      </c>
      <c r="B293" s="1">
        <f>SUM($A$2:A293)</f>
        <v>133120</v>
      </c>
      <c r="C293" s="1">
        <f>B293*'基础时间表（无杠杆）'!B293*3*3*3*3</f>
        <v>11542243410.960926</v>
      </c>
      <c r="D293" s="1">
        <f t="shared" si="85"/>
        <v>86705.554469357914</v>
      </c>
      <c r="E293" s="1">
        <f>SUM($D$2:D293)</f>
        <v>3543293.241489863</v>
      </c>
      <c r="F293" s="1">
        <f t="shared" si="86"/>
        <v>24.08487624148831</v>
      </c>
      <c r="G293" s="1">
        <f>SUM($F$2:F293)</f>
        <v>984.24812263607316</v>
      </c>
      <c r="H293" s="1">
        <f t="shared" si="98"/>
        <v>1293926400</v>
      </c>
      <c r="I293" s="1">
        <f t="shared" si="87"/>
        <v>0.11210354468622984</v>
      </c>
      <c r="J293" s="1">
        <f t="shared" si="88"/>
        <v>2.7</v>
      </c>
      <c r="K293" s="1">
        <f t="shared" si="89"/>
        <v>7987200</v>
      </c>
      <c r="L293" s="1">
        <f t="shared" si="90"/>
        <v>39936000</v>
      </c>
      <c r="M293" s="1">
        <f t="shared" si="91"/>
        <v>129392640</v>
      </c>
      <c r="N293" s="1">
        <f t="shared" si="92"/>
        <v>323481600</v>
      </c>
      <c r="O293" s="1">
        <f t="shared" si="93"/>
        <v>129392640</v>
      </c>
      <c r="P293" s="1">
        <f t="shared" si="94"/>
        <v>388177920</v>
      </c>
      <c r="Q293" s="1">
        <f t="shared" si="95"/>
        <v>646963200</v>
      </c>
      <c r="R293" s="1">
        <f t="shared" si="96"/>
        <v>905748480</v>
      </c>
      <c r="S293" s="1">
        <f t="shared" si="97"/>
        <v>1293926400</v>
      </c>
    </row>
    <row r="294" spans="1:19" x14ac:dyDescent="0.15">
      <c r="A294" s="1">
        <f t="shared" ref="A294:A303" si="102">$A$262</f>
        <v>2560</v>
      </c>
      <c r="B294" s="1">
        <f>SUM($A$2:A294)</f>
        <v>135680</v>
      </c>
      <c r="C294" s="1">
        <f>B294*'基础时间表（无杠杆）'!B294*3*3*3*3</f>
        <v>11881851726.706509</v>
      </c>
      <c r="D294" s="1">
        <f t="shared" si="85"/>
        <v>87572.610014051505</v>
      </c>
      <c r="E294" s="1">
        <f>SUM($D$2:D294)</f>
        <v>3630865.8515039147</v>
      </c>
      <c r="F294" s="1">
        <f t="shared" si="86"/>
        <v>24.325725003903194</v>
      </c>
      <c r="G294" s="1">
        <f>SUM($F$2:F294)</f>
        <v>1008.5738476399764</v>
      </c>
      <c r="H294" s="1">
        <f t="shared" si="98"/>
        <v>1318809600</v>
      </c>
      <c r="I294" s="1">
        <f t="shared" si="87"/>
        <v>0.11099360860022754</v>
      </c>
      <c r="J294" s="1">
        <f t="shared" si="88"/>
        <v>2.7</v>
      </c>
      <c r="K294" s="1">
        <f t="shared" si="89"/>
        <v>8140800</v>
      </c>
      <c r="L294" s="1">
        <f t="shared" si="90"/>
        <v>40704000</v>
      </c>
      <c r="M294" s="1">
        <f t="shared" si="91"/>
        <v>131880960</v>
      </c>
      <c r="N294" s="1">
        <f t="shared" si="92"/>
        <v>329702400</v>
      </c>
      <c r="O294" s="1">
        <f t="shared" si="93"/>
        <v>131880960</v>
      </c>
      <c r="P294" s="1">
        <f t="shared" si="94"/>
        <v>395642880</v>
      </c>
      <c r="Q294" s="1">
        <f t="shared" si="95"/>
        <v>659404800</v>
      </c>
      <c r="R294" s="1">
        <f t="shared" si="96"/>
        <v>923166720</v>
      </c>
      <c r="S294" s="1">
        <f t="shared" si="97"/>
        <v>1318809600</v>
      </c>
    </row>
    <row r="295" spans="1:19" x14ac:dyDescent="0.15">
      <c r="A295" s="1">
        <f t="shared" si="102"/>
        <v>2560</v>
      </c>
      <c r="B295" s="1">
        <f>SUM($A$2:A295)</f>
        <v>138240</v>
      </c>
      <c r="C295" s="1">
        <f>B295*'基础时间表（无杠杆）'!B295*3*3*3*3</f>
        <v>12227097984.425903</v>
      </c>
      <c r="D295" s="1">
        <f t="shared" si="85"/>
        <v>88448.336114192003</v>
      </c>
      <c r="E295" s="1">
        <f>SUM($D$2:D295)</f>
        <v>3719314.1876181066</v>
      </c>
      <c r="F295" s="1">
        <f t="shared" si="86"/>
        <v>24.568982253942224</v>
      </c>
      <c r="G295" s="1">
        <f>SUM($F$2:F295)</f>
        <v>1033.1428298939186</v>
      </c>
      <c r="H295" s="1">
        <f t="shared" ref="H295:H321" si="103">B295*240*3*3*3*1.5</f>
        <v>1343692800</v>
      </c>
      <c r="I295" s="1">
        <f t="shared" si="87"/>
        <v>0.10989466198042333</v>
      </c>
      <c r="J295" s="1">
        <f t="shared" si="88"/>
        <v>2.7</v>
      </c>
      <c r="K295" s="1">
        <f t="shared" si="89"/>
        <v>8294400</v>
      </c>
      <c r="L295" s="1">
        <f t="shared" si="90"/>
        <v>41472000</v>
      </c>
      <c r="M295" s="1">
        <f t="shared" si="91"/>
        <v>134369280</v>
      </c>
      <c r="N295" s="1">
        <f t="shared" si="92"/>
        <v>335923200</v>
      </c>
      <c r="O295" s="1">
        <f t="shared" si="93"/>
        <v>134369280</v>
      </c>
      <c r="P295" s="1">
        <f t="shared" si="94"/>
        <v>403107840</v>
      </c>
      <c r="Q295" s="1">
        <f t="shared" si="95"/>
        <v>671846400</v>
      </c>
      <c r="R295" s="1">
        <f t="shared" si="96"/>
        <v>940584959.99999988</v>
      </c>
      <c r="S295" s="1">
        <f t="shared" si="97"/>
        <v>1343692800</v>
      </c>
    </row>
    <row r="296" spans="1:19" x14ac:dyDescent="0.15">
      <c r="A296" s="1">
        <f t="shared" si="102"/>
        <v>2560</v>
      </c>
      <c r="B296" s="1">
        <f>SUM($A$2:A296)</f>
        <v>140800</v>
      </c>
      <c r="C296" s="1">
        <f>B296*'基础时间表（无杠杆）'!B296*3*3*3*3</f>
        <v>12578060982.127018</v>
      </c>
      <c r="D296" s="1">
        <f t="shared" si="85"/>
        <v>89332.819475333934</v>
      </c>
      <c r="E296" s="1">
        <f>SUM($D$2:D296)</f>
        <v>3808647.0070934407</v>
      </c>
      <c r="F296" s="1">
        <f t="shared" si="86"/>
        <v>24.814672076481649</v>
      </c>
      <c r="G296" s="1">
        <f>SUM($F$2:F296)</f>
        <v>1057.9575019704002</v>
      </c>
      <c r="H296" s="1">
        <f t="shared" si="103"/>
        <v>1368576000</v>
      </c>
      <c r="I296" s="1">
        <f t="shared" si="87"/>
        <v>0.10880659602022111</v>
      </c>
      <c r="J296" s="1">
        <f t="shared" si="88"/>
        <v>2.7</v>
      </c>
      <c r="K296" s="1">
        <f t="shared" si="89"/>
        <v>8448000</v>
      </c>
      <c r="L296" s="1">
        <f t="shared" si="90"/>
        <v>42240000</v>
      </c>
      <c r="M296" s="1">
        <f t="shared" si="91"/>
        <v>136857600</v>
      </c>
      <c r="N296" s="1">
        <f t="shared" si="92"/>
        <v>342144000</v>
      </c>
      <c r="O296" s="1">
        <f t="shared" si="93"/>
        <v>136857600</v>
      </c>
      <c r="P296" s="1">
        <f t="shared" si="94"/>
        <v>410572800</v>
      </c>
      <c r="Q296" s="1">
        <f t="shared" si="95"/>
        <v>684288000</v>
      </c>
      <c r="R296" s="1">
        <f t="shared" si="96"/>
        <v>958003199.99999988</v>
      </c>
      <c r="S296" s="1">
        <f t="shared" si="97"/>
        <v>1368576000</v>
      </c>
    </row>
    <row r="297" spans="1:19" x14ac:dyDescent="0.15">
      <c r="A297" s="1">
        <f t="shared" si="102"/>
        <v>2560</v>
      </c>
      <c r="B297" s="1">
        <f>SUM($A$2:A297)</f>
        <v>143360</v>
      </c>
      <c r="C297" s="1">
        <f>B297*'基础时间表（无杠杆）'!B297*3*3*3*3</f>
        <v>12934820529.983715</v>
      </c>
      <c r="D297" s="1">
        <f t="shared" si="85"/>
        <v>90226.147670087303</v>
      </c>
      <c r="E297" s="1">
        <f>SUM($D$2:D297)</f>
        <v>3898873.1547635281</v>
      </c>
      <c r="F297" s="1">
        <f t="shared" si="86"/>
        <v>25.062818797246472</v>
      </c>
      <c r="G297" s="1">
        <f>SUM($F$2:F297)</f>
        <v>1083.0203207676468</v>
      </c>
      <c r="H297" s="1">
        <f t="shared" si="103"/>
        <v>1393459200</v>
      </c>
      <c r="I297" s="1">
        <f t="shared" si="87"/>
        <v>0.1077293029903179</v>
      </c>
      <c r="J297" s="1">
        <f t="shared" si="88"/>
        <v>2.7</v>
      </c>
      <c r="K297" s="1">
        <f t="shared" si="89"/>
        <v>8601600</v>
      </c>
      <c r="L297" s="1">
        <f t="shared" si="90"/>
        <v>43008000</v>
      </c>
      <c r="M297" s="1">
        <f t="shared" si="91"/>
        <v>139345920</v>
      </c>
      <c r="N297" s="1">
        <f t="shared" si="92"/>
        <v>348364800</v>
      </c>
      <c r="O297" s="1">
        <f t="shared" si="93"/>
        <v>139345920</v>
      </c>
      <c r="P297" s="1">
        <f t="shared" si="94"/>
        <v>418037760</v>
      </c>
      <c r="Q297" s="1">
        <f t="shared" si="95"/>
        <v>696729600</v>
      </c>
      <c r="R297" s="1">
        <f t="shared" si="96"/>
        <v>975421439.99999988</v>
      </c>
      <c r="S297" s="1">
        <f t="shared" si="97"/>
        <v>1393459200</v>
      </c>
    </row>
    <row r="298" spans="1:19" x14ac:dyDescent="0.15">
      <c r="A298" s="1">
        <f t="shared" si="102"/>
        <v>2560</v>
      </c>
      <c r="B298" s="1">
        <f>SUM($A$2:A298)</f>
        <v>145920</v>
      </c>
      <c r="C298" s="1">
        <f>B298*'基础时间表（无杠杆）'!B298*3*3*3*3</f>
        <v>13297457462.699326</v>
      </c>
      <c r="D298" s="1">
        <f t="shared" si="85"/>
        <v>91128.409146788137</v>
      </c>
      <c r="E298" s="1">
        <f>SUM($D$2:D298)</f>
        <v>3990001.5639103162</v>
      </c>
      <c r="F298" s="1">
        <f t="shared" si="86"/>
        <v>25.313446985218928</v>
      </c>
      <c r="G298" s="1">
        <f>SUM($F$2:F298)</f>
        <v>1108.3337677528657</v>
      </c>
      <c r="H298" s="1">
        <f t="shared" si="103"/>
        <v>1418342400</v>
      </c>
      <c r="I298" s="1">
        <f t="shared" si="87"/>
        <v>0.10666267622803756</v>
      </c>
      <c r="J298" s="1">
        <f t="shared" si="88"/>
        <v>2.7</v>
      </c>
      <c r="K298" s="1">
        <f t="shared" si="89"/>
        <v>8755200</v>
      </c>
      <c r="L298" s="1">
        <f t="shared" si="90"/>
        <v>43776000</v>
      </c>
      <c r="M298" s="1">
        <f t="shared" si="91"/>
        <v>141834240</v>
      </c>
      <c r="N298" s="1">
        <f t="shared" si="92"/>
        <v>354585600</v>
      </c>
      <c r="O298" s="1">
        <f t="shared" si="93"/>
        <v>141834240</v>
      </c>
      <c r="P298" s="1">
        <f t="shared" si="94"/>
        <v>425502720</v>
      </c>
      <c r="Q298" s="1">
        <f t="shared" si="95"/>
        <v>709171200</v>
      </c>
      <c r="R298" s="1">
        <f t="shared" si="96"/>
        <v>992839679.99999988</v>
      </c>
      <c r="S298" s="1">
        <f t="shared" si="97"/>
        <v>1418342400</v>
      </c>
    </row>
    <row r="299" spans="1:19" x14ac:dyDescent="0.15">
      <c r="A299" s="1">
        <f t="shared" si="102"/>
        <v>2560</v>
      </c>
      <c r="B299" s="1">
        <f>SUM($A$2:A299)</f>
        <v>148480</v>
      </c>
      <c r="C299" s="1">
        <f>B299*'基础时间表（无杠杆）'!B299*3*3*3*3</f>
        <v>13666053652.016254</v>
      </c>
      <c r="D299" s="1">
        <f t="shared" si="85"/>
        <v>92039.693238256019</v>
      </c>
      <c r="E299" s="1">
        <f>SUM($D$2:D299)</f>
        <v>4082041.2571485722</v>
      </c>
      <c r="F299" s="1">
        <f t="shared" si="86"/>
        <v>25.566581455071116</v>
      </c>
      <c r="G299" s="1">
        <f>SUM($F$2:F299)</f>
        <v>1133.9003492079369</v>
      </c>
      <c r="H299" s="1">
        <f t="shared" si="103"/>
        <v>1443225600</v>
      </c>
      <c r="I299" s="1">
        <f t="shared" si="87"/>
        <v>0.10560661012676986</v>
      </c>
      <c r="J299" s="1">
        <f t="shared" si="88"/>
        <v>2.7</v>
      </c>
      <c r="K299" s="1">
        <f t="shared" si="89"/>
        <v>8908800</v>
      </c>
      <c r="L299" s="1">
        <f t="shared" si="90"/>
        <v>44544000</v>
      </c>
      <c r="M299" s="1">
        <f t="shared" si="91"/>
        <v>144322560</v>
      </c>
      <c r="N299" s="1">
        <f t="shared" si="92"/>
        <v>360806400</v>
      </c>
      <c r="O299" s="1">
        <f t="shared" si="93"/>
        <v>144322560</v>
      </c>
      <c r="P299" s="1">
        <f t="shared" si="94"/>
        <v>432967680</v>
      </c>
      <c r="Q299" s="1">
        <f t="shared" si="95"/>
        <v>721612800</v>
      </c>
      <c r="R299" s="1">
        <f t="shared" si="96"/>
        <v>1010257919.9999999</v>
      </c>
      <c r="S299" s="1">
        <f t="shared" si="97"/>
        <v>1443225600</v>
      </c>
    </row>
    <row r="300" spans="1:19" x14ac:dyDescent="0.15">
      <c r="A300" s="1">
        <f t="shared" si="102"/>
        <v>2560</v>
      </c>
      <c r="B300" s="1">
        <f>SUM($A$2:A300)</f>
        <v>151040</v>
      </c>
      <c r="C300" s="1">
        <f>B300*'基础时间表（无杠杆）'!B300*3*3*3*3</f>
        <v>14040692019.373253</v>
      </c>
      <c r="D300" s="1">
        <f t="shared" si="85"/>
        <v>92960.090170638592</v>
      </c>
      <c r="E300" s="1">
        <f>SUM($D$2:D300)</f>
        <v>4175001.3473192109</v>
      </c>
      <c r="F300" s="1">
        <f t="shared" si="86"/>
        <v>25.82224726962183</v>
      </c>
      <c r="G300" s="1">
        <f>SUM($F$2:F300)</f>
        <v>1159.7225964775587</v>
      </c>
      <c r="H300" s="1">
        <f t="shared" si="103"/>
        <v>1468108800</v>
      </c>
      <c r="I300" s="1">
        <f t="shared" si="87"/>
        <v>0.10456100012551471</v>
      </c>
      <c r="J300" s="1">
        <f t="shared" si="88"/>
        <v>2.7</v>
      </c>
      <c r="K300" s="1">
        <f t="shared" si="89"/>
        <v>9062400</v>
      </c>
      <c r="L300" s="1">
        <f t="shared" si="90"/>
        <v>45312000</v>
      </c>
      <c r="M300" s="1">
        <f t="shared" si="91"/>
        <v>146810880</v>
      </c>
      <c r="N300" s="1">
        <f t="shared" si="92"/>
        <v>367027200</v>
      </c>
      <c r="O300" s="1">
        <f t="shared" si="93"/>
        <v>146810880</v>
      </c>
      <c r="P300" s="1">
        <f t="shared" si="94"/>
        <v>440432640</v>
      </c>
      <c r="Q300" s="1">
        <f t="shared" si="95"/>
        <v>734054400</v>
      </c>
      <c r="R300" s="1">
        <f t="shared" si="96"/>
        <v>1027676159.9999999</v>
      </c>
      <c r="S300" s="1">
        <f t="shared" si="97"/>
        <v>1468108800</v>
      </c>
    </row>
    <row r="301" spans="1:19" x14ac:dyDescent="0.15">
      <c r="A301" s="1">
        <f t="shared" si="102"/>
        <v>2560</v>
      </c>
      <c r="B301" s="1">
        <f>SUM($A$2:A301)</f>
        <v>153600</v>
      </c>
      <c r="C301" s="1">
        <f>B301*'基础时间表（无杠杆）'!B301*3*3*3*3</f>
        <v>14421456548.712187</v>
      </c>
      <c r="D301" s="1">
        <f t="shared" si="85"/>
        <v>93889.691072344969</v>
      </c>
      <c r="E301" s="1">
        <f>SUM($D$2:D301)</f>
        <v>4268891.0383915557</v>
      </c>
      <c r="F301" s="1">
        <f t="shared" si="86"/>
        <v>26.080469742318048</v>
      </c>
      <c r="G301" s="1">
        <f>SUM($F$2:F301)</f>
        <v>1185.8030662198767</v>
      </c>
      <c r="H301" s="1">
        <f t="shared" si="103"/>
        <v>1492992000</v>
      </c>
      <c r="I301" s="1">
        <f t="shared" si="87"/>
        <v>0.10352574269852942</v>
      </c>
      <c r="J301" s="1">
        <f t="shared" si="88"/>
        <v>2.7</v>
      </c>
      <c r="K301" s="1">
        <f t="shared" si="89"/>
        <v>9216000</v>
      </c>
      <c r="L301" s="1">
        <f t="shared" si="90"/>
        <v>46080000</v>
      </c>
      <c r="M301" s="1">
        <f t="shared" si="91"/>
        <v>149299200</v>
      </c>
      <c r="N301" s="1">
        <f t="shared" si="92"/>
        <v>373248000</v>
      </c>
      <c r="O301" s="1">
        <f t="shared" si="93"/>
        <v>149299200</v>
      </c>
      <c r="P301" s="1">
        <f t="shared" si="94"/>
        <v>447897600</v>
      </c>
      <c r="Q301" s="1">
        <f t="shared" si="95"/>
        <v>746496000</v>
      </c>
      <c r="R301" s="1">
        <f t="shared" si="96"/>
        <v>1045094399.9999999</v>
      </c>
      <c r="S301" s="1">
        <f t="shared" si="97"/>
        <v>1492992000</v>
      </c>
    </row>
    <row r="302" spans="1:19" x14ac:dyDescent="0.15">
      <c r="A302" s="1">
        <f t="shared" si="102"/>
        <v>2560</v>
      </c>
      <c r="B302" s="1">
        <f>SUM($A$2:A302)</f>
        <v>156160</v>
      </c>
      <c r="C302" s="1">
        <f>B302*'基础时间表（无杠杆）'!B302*3*3*3*3</f>
        <v>14808432299.435963</v>
      </c>
      <c r="D302" s="1">
        <f t="shared" si="85"/>
        <v>94828.587983068413</v>
      </c>
      <c r="E302" s="1">
        <f>SUM($D$2:D302)</f>
        <v>4363719.6263746237</v>
      </c>
      <c r="F302" s="1">
        <f t="shared" si="86"/>
        <v>26.341274439741227</v>
      </c>
      <c r="G302" s="1">
        <f>SUM($F$2:F302)</f>
        <v>1212.1443406596179</v>
      </c>
      <c r="H302" s="1">
        <f t="shared" si="103"/>
        <v>1517875200</v>
      </c>
      <c r="I302" s="1">
        <f t="shared" si="87"/>
        <v>0.10250073534507864</v>
      </c>
      <c r="J302" s="1">
        <f t="shared" si="88"/>
        <v>2.7</v>
      </c>
      <c r="K302" s="1">
        <f t="shared" si="89"/>
        <v>9369600</v>
      </c>
      <c r="L302" s="1">
        <f t="shared" si="90"/>
        <v>46848000</v>
      </c>
      <c r="M302" s="1">
        <f t="shared" si="91"/>
        <v>151787520</v>
      </c>
      <c r="N302" s="1">
        <f t="shared" si="92"/>
        <v>379468800</v>
      </c>
      <c r="O302" s="1">
        <f t="shared" si="93"/>
        <v>151787520</v>
      </c>
      <c r="P302" s="1">
        <f t="shared" si="94"/>
        <v>455362560</v>
      </c>
      <c r="Q302" s="1">
        <f t="shared" si="95"/>
        <v>758937600</v>
      </c>
      <c r="R302" s="1">
        <f t="shared" si="96"/>
        <v>1062512639.9999999</v>
      </c>
      <c r="S302" s="1">
        <f t="shared" si="97"/>
        <v>1517875200</v>
      </c>
    </row>
    <row r="303" spans="1:19" x14ac:dyDescent="0.15">
      <c r="A303" s="1">
        <f t="shared" si="102"/>
        <v>2560</v>
      </c>
      <c r="B303" s="1">
        <f>SUM($A$2:A303)</f>
        <v>158720</v>
      </c>
      <c r="C303" s="1">
        <f>B303*'基础时间表（无杠杆）'!B303*3*3*3*3</f>
        <v>15201705419.519342</v>
      </c>
      <c r="D303" s="1">
        <f t="shared" si="85"/>
        <v>95776.873862899083</v>
      </c>
      <c r="E303" s="1">
        <f>SUM($D$2:D303)</f>
        <v>4459496.5002375226</v>
      </c>
      <c r="F303" s="1">
        <f t="shared" si="86"/>
        <v>26.604687184138633</v>
      </c>
      <c r="G303" s="1">
        <f>SUM($F$2:F303)</f>
        <v>1238.7490278437565</v>
      </c>
      <c r="H303" s="1">
        <f t="shared" si="103"/>
        <v>1542758400</v>
      </c>
      <c r="I303" s="1">
        <f t="shared" si="87"/>
        <v>0.1014858765792858</v>
      </c>
      <c r="J303" s="1">
        <f t="shared" si="88"/>
        <v>2.7</v>
      </c>
      <c r="K303" s="1">
        <f t="shared" si="89"/>
        <v>9523200</v>
      </c>
      <c r="L303" s="1">
        <f t="shared" si="90"/>
        <v>47616000</v>
      </c>
      <c r="M303" s="1">
        <f t="shared" si="91"/>
        <v>154275840</v>
      </c>
      <c r="N303" s="1">
        <f t="shared" si="92"/>
        <v>385689600</v>
      </c>
      <c r="O303" s="1">
        <f t="shared" si="93"/>
        <v>154275840</v>
      </c>
      <c r="P303" s="1">
        <f t="shared" si="94"/>
        <v>462827520</v>
      </c>
      <c r="Q303" s="1">
        <f t="shared" si="95"/>
        <v>771379200</v>
      </c>
      <c r="R303" s="1">
        <f t="shared" si="96"/>
        <v>1079930880</v>
      </c>
      <c r="S303" s="1">
        <f t="shared" si="97"/>
        <v>1542758400</v>
      </c>
    </row>
    <row r="304" spans="1:19" x14ac:dyDescent="0.15">
      <c r="A304" s="1">
        <f t="shared" ref="A304:A313" si="104">$A$262</f>
        <v>2560</v>
      </c>
      <c r="B304" s="1">
        <f>SUM($A$2:A304)</f>
        <v>161280</v>
      </c>
      <c r="C304" s="1">
        <f>B304*'基础时间表（无杠杆）'!B304*3*3*3*3</f>
        <v>15601363158.77445</v>
      </c>
      <c r="D304" s="1">
        <f t="shared" si="85"/>
        <v>96734.642601528089</v>
      </c>
      <c r="E304" s="1">
        <f>SUM($D$2:D304)</f>
        <v>4556231.1428390509</v>
      </c>
      <c r="F304" s="1">
        <f t="shared" si="86"/>
        <v>26.870734055980023</v>
      </c>
      <c r="G304" s="1">
        <f>SUM($F$2:F304)</f>
        <v>1265.6197618997364</v>
      </c>
      <c r="H304" s="1">
        <f t="shared" si="103"/>
        <v>1567641600</v>
      </c>
      <c r="I304" s="1">
        <f t="shared" si="87"/>
        <v>0.10048106592008493</v>
      </c>
      <c r="J304" s="1">
        <f t="shared" si="88"/>
        <v>2.7</v>
      </c>
      <c r="K304" s="1">
        <f t="shared" si="89"/>
        <v>9676800</v>
      </c>
      <c r="L304" s="1">
        <f t="shared" si="90"/>
        <v>48384000</v>
      </c>
      <c r="M304" s="1">
        <f t="shared" si="91"/>
        <v>156764160</v>
      </c>
      <c r="N304" s="1">
        <f t="shared" si="92"/>
        <v>391910400</v>
      </c>
      <c r="O304" s="1">
        <f t="shared" si="93"/>
        <v>156764160</v>
      </c>
      <c r="P304" s="1">
        <f t="shared" si="94"/>
        <v>470292480</v>
      </c>
      <c r="Q304" s="1">
        <f t="shared" si="95"/>
        <v>783820800</v>
      </c>
      <c r="R304" s="1">
        <f t="shared" si="96"/>
        <v>1097349120</v>
      </c>
      <c r="S304" s="1">
        <f t="shared" si="97"/>
        <v>1567641600</v>
      </c>
    </row>
    <row r="305" spans="1:19" x14ac:dyDescent="0.15">
      <c r="A305" s="1">
        <f t="shared" si="104"/>
        <v>2560</v>
      </c>
      <c r="B305" s="1">
        <f>SUM($A$2:A305)</f>
        <v>163840</v>
      </c>
      <c r="C305" s="1">
        <f>B305*'基础时间表（无杠杆）'!B305*3*3*3*3</f>
        <v>16007493882.272707</v>
      </c>
      <c r="D305" s="1">
        <f t="shared" si="85"/>
        <v>97701.989027543372</v>
      </c>
      <c r="E305" s="1">
        <f>SUM($D$2:D305)</f>
        <v>4653933.1318665938</v>
      </c>
      <c r="F305" s="1">
        <f t="shared" si="86"/>
        <v>27.139441396539826</v>
      </c>
      <c r="G305" s="1">
        <f>SUM($F$2:F305)</f>
        <v>1292.7592032962762</v>
      </c>
      <c r="H305" s="1">
        <f t="shared" si="103"/>
        <v>1592524800</v>
      </c>
      <c r="I305" s="1">
        <f t="shared" si="87"/>
        <v>9.9486203881272203E-2</v>
      </c>
      <c r="J305" s="1">
        <f t="shared" si="88"/>
        <v>2.7</v>
      </c>
      <c r="K305" s="1">
        <f t="shared" si="89"/>
        <v>9830400</v>
      </c>
      <c r="L305" s="1">
        <f t="shared" si="90"/>
        <v>49152000</v>
      </c>
      <c r="M305" s="1">
        <f t="shared" si="91"/>
        <v>159252480</v>
      </c>
      <c r="N305" s="1">
        <f t="shared" si="92"/>
        <v>398131200</v>
      </c>
      <c r="O305" s="1">
        <f t="shared" si="93"/>
        <v>159252480</v>
      </c>
      <c r="P305" s="1">
        <f t="shared" si="94"/>
        <v>477757440</v>
      </c>
      <c r="Q305" s="1">
        <f t="shared" si="95"/>
        <v>796262400</v>
      </c>
      <c r="R305" s="1">
        <f t="shared" si="96"/>
        <v>1114767360</v>
      </c>
      <c r="S305" s="1">
        <f t="shared" si="97"/>
        <v>1592524800</v>
      </c>
    </row>
    <row r="306" spans="1:19" x14ac:dyDescent="0.15">
      <c r="A306" s="1">
        <f t="shared" si="104"/>
        <v>2560</v>
      </c>
      <c r="B306" s="1">
        <f>SUM($A$2:A306)</f>
        <v>166400</v>
      </c>
      <c r="C306" s="1">
        <f>B306*'基础时间表（无杠杆）'!B306*3*3*3*3</f>
        <v>16420187083.925051</v>
      </c>
      <c r="D306" s="1">
        <f t="shared" si="85"/>
        <v>98679.008917818821</v>
      </c>
      <c r="E306" s="1">
        <f>SUM($D$2:D306)</f>
        <v>4752612.1407844126</v>
      </c>
      <c r="F306" s="1">
        <f t="shared" si="86"/>
        <v>27.41083581050523</v>
      </c>
      <c r="G306" s="1">
        <f>SUM($F$2:F306)</f>
        <v>1320.1700391067814</v>
      </c>
      <c r="H306" s="1">
        <f t="shared" si="103"/>
        <v>1617408000</v>
      </c>
      <c r="I306" s="1">
        <f t="shared" si="87"/>
        <v>9.8501191961655646E-2</v>
      </c>
      <c r="J306" s="1">
        <f t="shared" si="88"/>
        <v>2.7</v>
      </c>
      <c r="K306" s="1">
        <f t="shared" si="89"/>
        <v>9984000</v>
      </c>
      <c r="L306" s="1">
        <f t="shared" si="90"/>
        <v>49920000</v>
      </c>
      <c r="M306" s="1">
        <f t="shared" si="91"/>
        <v>161740800</v>
      </c>
      <c r="N306" s="1">
        <f t="shared" si="92"/>
        <v>404352000</v>
      </c>
      <c r="O306" s="1">
        <f t="shared" si="93"/>
        <v>161740800</v>
      </c>
      <c r="P306" s="1">
        <f t="shared" si="94"/>
        <v>485222400</v>
      </c>
      <c r="Q306" s="1">
        <f t="shared" si="95"/>
        <v>808704000</v>
      </c>
      <c r="R306" s="1">
        <f t="shared" si="96"/>
        <v>1132185600</v>
      </c>
      <c r="S306" s="1">
        <f t="shared" si="97"/>
        <v>1617408000</v>
      </c>
    </row>
    <row r="307" spans="1:19" x14ac:dyDescent="0.15">
      <c r="A307" s="1">
        <f t="shared" si="104"/>
        <v>2560</v>
      </c>
      <c r="B307" s="1">
        <f>SUM($A$2:A307)</f>
        <v>168960</v>
      </c>
      <c r="C307" s="1">
        <f>B307*'基础时间表（无杠杆）'!B307*3*3*3*3</f>
        <v>16839533400.222214</v>
      </c>
      <c r="D307" s="1">
        <f t="shared" si="85"/>
        <v>99665.799006996996</v>
      </c>
      <c r="E307" s="1">
        <f>SUM($D$2:D307)</f>
        <v>4852277.9397914093</v>
      </c>
      <c r="F307" s="1">
        <f t="shared" si="86"/>
        <v>27.684944168610276</v>
      </c>
      <c r="G307" s="1">
        <f>SUM($F$2:F307)</f>
        <v>1347.8549832753915</v>
      </c>
      <c r="H307" s="1">
        <f t="shared" si="103"/>
        <v>1642291200</v>
      </c>
      <c r="I307" s="1">
        <f t="shared" si="87"/>
        <v>9.7525932635302612E-2</v>
      </c>
      <c r="J307" s="1">
        <f t="shared" si="88"/>
        <v>2.7</v>
      </c>
      <c r="K307" s="1">
        <f t="shared" si="89"/>
        <v>10137600</v>
      </c>
      <c r="L307" s="1">
        <f t="shared" si="90"/>
        <v>50688000</v>
      </c>
      <c r="M307" s="1">
        <f t="shared" si="91"/>
        <v>164229120</v>
      </c>
      <c r="N307" s="1">
        <f t="shared" si="92"/>
        <v>410572800</v>
      </c>
      <c r="O307" s="1">
        <f t="shared" si="93"/>
        <v>164229120</v>
      </c>
      <c r="P307" s="1">
        <f t="shared" si="94"/>
        <v>492687360</v>
      </c>
      <c r="Q307" s="1">
        <f t="shared" si="95"/>
        <v>821145600</v>
      </c>
      <c r="R307" s="1">
        <f t="shared" si="96"/>
        <v>1149603840</v>
      </c>
      <c r="S307" s="1">
        <f t="shared" si="97"/>
        <v>1642291200</v>
      </c>
    </row>
    <row r="308" spans="1:19" x14ac:dyDescent="0.15">
      <c r="A308" s="1">
        <f t="shared" si="104"/>
        <v>2560</v>
      </c>
      <c r="B308" s="1">
        <f>SUM($A$2:A308)</f>
        <v>171520</v>
      </c>
      <c r="C308" s="1">
        <f>B308*'基础时间表（无杠杆）'!B308*3*3*3*3</f>
        <v>17265624624.136925</v>
      </c>
      <c r="D308" s="1">
        <f t="shared" si="85"/>
        <v>100662.45699706695</v>
      </c>
      <c r="E308" s="1">
        <f>SUM($D$2:D308)</f>
        <v>4952940.396788476</v>
      </c>
      <c r="F308" s="1">
        <f t="shared" si="86"/>
        <v>27.961793610296375</v>
      </c>
      <c r="G308" s="1">
        <f>SUM($F$2:F308)</f>
        <v>1375.8167768856879</v>
      </c>
      <c r="H308" s="1">
        <f t="shared" si="103"/>
        <v>1667174400</v>
      </c>
      <c r="I308" s="1">
        <f t="shared" si="87"/>
        <v>9.6560329341883785E-2</v>
      </c>
      <c r="J308" s="1">
        <f t="shared" si="88"/>
        <v>2.7</v>
      </c>
      <c r="K308" s="1">
        <f t="shared" si="89"/>
        <v>10291200</v>
      </c>
      <c r="L308" s="1">
        <f t="shared" si="90"/>
        <v>51456000</v>
      </c>
      <c r="M308" s="1">
        <f t="shared" si="91"/>
        <v>166717440</v>
      </c>
      <c r="N308" s="1">
        <f t="shared" si="92"/>
        <v>416793600</v>
      </c>
      <c r="O308" s="1">
        <f t="shared" si="93"/>
        <v>166717440</v>
      </c>
      <c r="P308" s="1">
        <f t="shared" si="94"/>
        <v>500152320</v>
      </c>
      <c r="Q308" s="1">
        <f t="shared" si="95"/>
        <v>833587200</v>
      </c>
      <c r="R308" s="1">
        <f t="shared" si="96"/>
        <v>1167022080</v>
      </c>
      <c r="S308" s="1">
        <f t="shared" si="97"/>
        <v>1667174400</v>
      </c>
    </row>
    <row r="309" spans="1:19" x14ac:dyDescent="0.15">
      <c r="A309" s="1">
        <f t="shared" si="104"/>
        <v>2560</v>
      </c>
      <c r="B309" s="1">
        <f>SUM($A$2:A309)</f>
        <v>174080</v>
      </c>
      <c r="C309" s="1">
        <f>B309*'基础时间表（无杠杆）'!B309*3*3*3*3</f>
        <v>17698553719.189911</v>
      </c>
      <c r="D309" s="1">
        <f t="shared" si="85"/>
        <v>101669.08156703763</v>
      </c>
      <c r="E309" s="1">
        <f>SUM($D$2:D309)</f>
        <v>5054609.4783555139</v>
      </c>
      <c r="F309" s="1">
        <f t="shared" si="86"/>
        <v>28.241411546399341</v>
      </c>
      <c r="G309" s="1">
        <f>SUM($F$2:F309)</f>
        <v>1404.0581884320873</v>
      </c>
      <c r="H309" s="1">
        <f t="shared" si="103"/>
        <v>1692057600</v>
      </c>
      <c r="I309" s="1">
        <f t="shared" si="87"/>
        <v>9.5604286477112665E-2</v>
      </c>
      <c r="J309" s="1">
        <f t="shared" si="88"/>
        <v>2.7</v>
      </c>
      <c r="K309" s="1">
        <f t="shared" si="89"/>
        <v>10444800</v>
      </c>
      <c r="L309" s="1">
        <f t="shared" si="90"/>
        <v>52224000</v>
      </c>
      <c r="M309" s="1">
        <f t="shared" si="91"/>
        <v>169205760</v>
      </c>
      <c r="N309" s="1">
        <f t="shared" si="92"/>
        <v>423014400</v>
      </c>
      <c r="O309" s="1">
        <f t="shared" si="93"/>
        <v>169205760</v>
      </c>
      <c r="P309" s="1">
        <f t="shared" si="94"/>
        <v>507617280</v>
      </c>
      <c r="Q309" s="1">
        <f t="shared" si="95"/>
        <v>846028800</v>
      </c>
      <c r="R309" s="1">
        <f t="shared" si="96"/>
        <v>1184440320</v>
      </c>
      <c r="S309" s="1">
        <f t="shared" si="97"/>
        <v>1692057600</v>
      </c>
    </row>
    <row r="310" spans="1:19" x14ac:dyDescent="0.15">
      <c r="A310" s="1">
        <f t="shared" si="104"/>
        <v>2560</v>
      </c>
      <c r="B310" s="1">
        <f>SUM($A$2:A310)</f>
        <v>176640</v>
      </c>
      <c r="C310" s="1">
        <f>B310*'基础时间表（无杠杆）'!B310*3*3*3*3</f>
        <v>18138414833.681545</v>
      </c>
      <c r="D310" s="1">
        <f t="shared" si="85"/>
        <v>102685.77238270802</v>
      </c>
      <c r="E310" s="1">
        <f>SUM($D$2:D310)</f>
        <v>5157295.2507382222</v>
      </c>
      <c r="F310" s="1">
        <f t="shared" si="86"/>
        <v>28.523825661863338</v>
      </c>
      <c r="G310" s="1">
        <f>SUM($F$2:F310)</f>
        <v>1432.5820140939506</v>
      </c>
      <c r="H310" s="1">
        <f t="shared" si="103"/>
        <v>1716940800</v>
      </c>
      <c r="I310" s="1">
        <f t="shared" si="87"/>
        <v>9.4657709383279845E-2</v>
      </c>
      <c r="J310" s="1">
        <f t="shared" si="88"/>
        <v>2.7</v>
      </c>
      <c r="K310" s="1">
        <f t="shared" si="89"/>
        <v>10598400</v>
      </c>
      <c r="L310" s="1">
        <f t="shared" si="90"/>
        <v>52992000</v>
      </c>
      <c r="M310" s="1">
        <f t="shared" si="91"/>
        <v>171694080</v>
      </c>
      <c r="N310" s="1">
        <f t="shared" si="92"/>
        <v>429235200</v>
      </c>
      <c r="O310" s="1">
        <f t="shared" si="93"/>
        <v>171694080</v>
      </c>
      <c r="P310" s="1">
        <f t="shared" si="94"/>
        <v>515082240</v>
      </c>
      <c r="Q310" s="1">
        <f t="shared" si="95"/>
        <v>858470400</v>
      </c>
      <c r="R310" s="1">
        <f t="shared" si="96"/>
        <v>1201858560</v>
      </c>
      <c r="S310" s="1">
        <f t="shared" si="97"/>
        <v>1716940800</v>
      </c>
    </row>
    <row r="311" spans="1:19" x14ac:dyDescent="0.15">
      <c r="A311" s="1">
        <f t="shared" si="104"/>
        <v>2560</v>
      </c>
      <c r="B311" s="1">
        <f>SUM($A$2:A311)</f>
        <v>179200</v>
      </c>
      <c r="C311" s="1">
        <f>B311*'基础时间表（无杠杆）'!B311*3*3*3*3</f>
        <v>18585303315.091087</v>
      </c>
      <c r="D311" s="1">
        <f t="shared" si="85"/>
        <v>103712.63010653509</v>
      </c>
      <c r="E311" s="1">
        <f>SUM($D$2:D311)</f>
        <v>5261007.880844757</v>
      </c>
      <c r="F311" s="1">
        <f t="shared" si="86"/>
        <v>28.809063918481968</v>
      </c>
      <c r="G311" s="1">
        <f>SUM($F$2:F311)</f>
        <v>1461.3910780124327</v>
      </c>
      <c r="H311" s="1">
        <f t="shared" si="103"/>
        <v>1741824000</v>
      </c>
      <c r="I311" s="1">
        <f t="shared" si="87"/>
        <v>9.372050433988105E-2</v>
      </c>
      <c r="J311" s="1">
        <f t="shared" si="88"/>
        <v>2.7</v>
      </c>
      <c r="K311" s="1">
        <f t="shared" si="89"/>
        <v>10752000</v>
      </c>
      <c r="L311" s="1">
        <f t="shared" si="90"/>
        <v>53760000</v>
      </c>
      <c r="M311" s="1">
        <f t="shared" si="91"/>
        <v>174182400</v>
      </c>
      <c r="N311" s="1">
        <f t="shared" si="92"/>
        <v>435456000</v>
      </c>
      <c r="O311" s="1">
        <f t="shared" si="93"/>
        <v>174182400</v>
      </c>
      <c r="P311" s="1">
        <f t="shared" si="94"/>
        <v>522547200</v>
      </c>
      <c r="Q311" s="1">
        <f t="shared" si="95"/>
        <v>870912000</v>
      </c>
      <c r="R311" s="1">
        <f t="shared" si="96"/>
        <v>1219276800</v>
      </c>
      <c r="S311" s="1">
        <f t="shared" si="97"/>
        <v>1741824000</v>
      </c>
    </row>
    <row r="312" spans="1:19" x14ac:dyDescent="0.15">
      <c r="A312" s="1">
        <f t="shared" si="104"/>
        <v>2560</v>
      </c>
      <c r="B312" s="1">
        <f>SUM($A$2:A312)</f>
        <v>181760</v>
      </c>
      <c r="C312" s="1">
        <f>B312*'基础时间表（无杠杆）'!B312*3*3*3*3</f>
        <v>19039315724.645458</v>
      </c>
      <c r="D312" s="1">
        <f t="shared" si="85"/>
        <v>104749.75640760045</v>
      </c>
      <c r="E312" s="1">
        <f>SUM($D$2:D312)</f>
        <v>5365757.6372523578</v>
      </c>
      <c r="F312" s="1">
        <f t="shared" si="86"/>
        <v>29.097154557666791</v>
      </c>
      <c r="G312" s="1">
        <f>SUM($F$2:F312)</f>
        <v>1490.4882325700994</v>
      </c>
      <c r="H312" s="1">
        <f t="shared" si="103"/>
        <v>1766707200</v>
      </c>
      <c r="I312" s="1">
        <f t="shared" si="87"/>
        <v>9.279257855433766E-2</v>
      </c>
      <c r="J312" s="1">
        <f t="shared" si="88"/>
        <v>2.7</v>
      </c>
      <c r="K312" s="1">
        <f t="shared" si="89"/>
        <v>10905600</v>
      </c>
      <c r="L312" s="1">
        <f t="shared" si="90"/>
        <v>54528000</v>
      </c>
      <c r="M312" s="1">
        <f t="shared" si="91"/>
        <v>176670720</v>
      </c>
      <c r="N312" s="1">
        <f t="shared" si="92"/>
        <v>441676800</v>
      </c>
      <c r="O312" s="1">
        <f t="shared" si="93"/>
        <v>176670720</v>
      </c>
      <c r="P312" s="1">
        <f t="shared" si="94"/>
        <v>530012160</v>
      </c>
      <c r="Q312" s="1">
        <f t="shared" si="95"/>
        <v>883353600</v>
      </c>
      <c r="R312" s="1">
        <f t="shared" si="96"/>
        <v>1236695040</v>
      </c>
      <c r="S312" s="1">
        <f t="shared" si="97"/>
        <v>1766707200</v>
      </c>
    </row>
    <row r="313" spans="1:19" x14ac:dyDescent="0.15">
      <c r="A313" s="1">
        <f t="shared" si="104"/>
        <v>2560</v>
      </c>
      <c r="B313" s="1">
        <f>SUM($A$2:A313)</f>
        <v>184320</v>
      </c>
      <c r="C313" s="1">
        <f>B313*'基础时间表（无杠杆）'!B313*3*3*3*3</f>
        <v>19500549852.059406</v>
      </c>
      <c r="D313" s="1">
        <f t="shared" si="85"/>
        <v>105797.25397167647</v>
      </c>
      <c r="E313" s="1">
        <f>SUM($D$2:D313)</f>
        <v>5471554.8912240341</v>
      </c>
      <c r="F313" s="1">
        <f t="shared" si="86"/>
        <v>29.388126103243465</v>
      </c>
      <c r="G313" s="1">
        <f>SUM($F$2:F313)</f>
        <v>1519.8763586733428</v>
      </c>
      <c r="H313" s="1">
        <f t="shared" si="103"/>
        <v>1791590400</v>
      </c>
      <c r="I313" s="1">
        <f t="shared" si="87"/>
        <v>9.1873840152809555E-2</v>
      </c>
      <c r="J313" s="1">
        <f t="shared" si="88"/>
        <v>2.7</v>
      </c>
      <c r="K313" s="1">
        <f t="shared" si="89"/>
        <v>11059200</v>
      </c>
      <c r="L313" s="1">
        <f t="shared" si="90"/>
        <v>55296000</v>
      </c>
      <c r="M313" s="1">
        <f t="shared" si="91"/>
        <v>179159040</v>
      </c>
      <c r="N313" s="1">
        <f t="shared" si="92"/>
        <v>447897600</v>
      </c>
      <c r="O313" s="1">
        <f t="shared" si="93"/>
        <v>179159040</v>
      </c>
      <c r="P313" s="1">
        <f t="shared" si="94"/>
        <v>537477120</v>
      </c>
      <c r="Q313" s="1">
        <f t="shared" si="95"/>
        <v>895795200</v>
      </c>
      <c r="R313" s="1">
        <f t="shared" si="96"/>
        <v>1254113280</v>
      </c>
      <c r="S313" s="1">
        <f t="shared" si="97"/>
        <v>1791590400</v>
      </c>
    </row>
    <row r="314" spans="1:19" x14ac:dyDescent="0.15">
      <c r="A314" s="1">
        <f t="shared" ref="A314:A321" si="105">$A$262</f>
        <v>2560</v>
      </c>
      <c r="B314" s="1">
        <f>SUM($A$2:A314)</f>
        <v>186880</v>
      </c>
      <c r="C314" s="1">
        <f>B314*'基础时间表（无杠杆）'!B314*3*3*3*3</f>
        <v>19969104730.449162</v>
      </c>
      <c r="D314" s="1">
        <f t="shared" si="85"/>
        <v>106855.22651139321</v>
      </c>
      <c r="E314" s="1">
        <f>SUM($D$2:D314)</f>
        <v>5578410.1177354269</v>
      </c>
      <c r="F314" s="1">
        <f t="shared" si="86"/>
        <v>29.68200736427589</v>
      </c>
      <c r="G314" s="1">
        <f>SUM($F$2:F314)</f>
        <v>1549.5583660376187</v>
      </c>
      <c r="H314" s="1">
        <f t="shared" si="103"/>
        <v>1816473600</v>
      </c>
      <c r="I314" s="1">
        <f t="shared" si="87"/>
        <v>9.0964198171098604E-2</v>
      </c>
      <c r="J314" s="1">
        <f t="shared" si="88"/>
        <v>2.7</v>
      </c>
      <c r="K314" s="1">
        <f t="shared" si="89"/>
        <v>11212800</v>
      </c>
      <c r="L314" s="1">
        <f t="shared" si="90"/>
        <v>56064000</v>
      </c>
      <c r="M314" s="1">
        <f t="shared" si="91"/>
        <v>181647360</v>
      </c>
      <c r="N314" s="1">
        <f t="shared" si="92"/>
        <v>454118400</v>
      </c>
      <c r="O314" s="1">
        <f t="shared" si="93"/>
        <v>181647360</v>
      </c>
      <c r="P314" s="1">
        <f t="shared" si="94"/>
        <v>544942080</v>
      </c>
      <c r="Q314" s="1">
        <f t="shared" si="95"/>
        <v>908236800</v>
      </c>
      <c r="R314" s="1">
        <f t="shared" si="96"/>
        <v>1271531520</v>
      </c>
      <c r="S314" s="1">
        <f t="shared" si="97"/>
        <v>1816473600</v>
      </c>
    </row>
    <row r="315" spans="1:19" x14ac:dyDescent="0.15">
      <c r="A315" s="1">
        <f t="shared" si="105"/>
        <v>2560</v>
      </c>
      <c r="B315" s="1">
        <f>SUM($A$2:A315)</f>
        <v>189440</v>
      </c>
      <c r="C315" s="1">
        <f>B315*'基础时间表（无杠杆）'!B315*3*3*3*3</f>
        <v>20445080651.421513</v>
      </c>
      <c r="D315" s="1">
        <f t="shared" si="85"/>
        <v>107923.77877650714</v>
      </c>
      <c r="E315" s="1">
        <f>SUM($D$2:D315)</f>
        <v>5686333.8965119338</v>
      </c>
      <c r="F315" s="1">
        <f t="shared" si="86"/>
        <v>29.97882743791865</v>
      </c>
      <c r="G315" s="1">
        <f>SUM($F$2:F315)</f>
        <v>1579.5371934755374</v>
      </c>
      <c r="H315" s="1">
        <f t="shared" si="103"/>
        <v>1841356800</v>
      </c>
      <c r="I315" s="1">
        <f t="shared" si="87"/>
        <v>9.006356254564217E-2</v>
      </c>
      <c r="J315" s="1">
        <f t="shared" si="88"/>
        <v>2.7</v>
      </c>
      <c r="K315" s="1">
        <f t="shared" si="89"/>
        <v>11366400</v>
      </c>
      <c r="L315" s="1">
        <f t="shared" si="90"/>
        <v>56832000</v>
      </c>
      <c r="M315" s="1">
        <f t="shared" si="91"/>
        <v>184135680</v>
      </c>
      <c r="N315" s="1">
        <f t="shared" si="92"/>
        <v>460339200</v>
      </c>
      <c r="O315" s="1">
        <f t="shared" si="93"/>
        <v>184135680</v>
      </c>
      <c r="P315" s="1">
        <f t="shared" si="94"/>
        <v>552407040</v>
      </c>
      <c r="Q315" s="1">
        <f t="shared" si="95"/>
        <v>920678400</v>
      </c>
      <c r="R315" s="1">
        <f t="shared" si="96"/>
        <v>1288949760</v>
      </c>
      <c r="S315" s="1">
        <f t="shared" si="97"/>
        <v>1841356800</v>
      </c>
    </row>
    <row r="316" spans="1:19" x14ac:dyDescent="0.15">
      <c r="A316" s="1">
        <f t="shared" si="105"/>
        <v>2560</v>
      </c>
      <c r="B316" s="1">
        <f>SUM($A$2:A316)</f>
        <v>192000</v>
      </c>
      <c r="C316" s="1">
        <f>B316*'基础时间表（无杠杆）'!B316*3*3*3*3</f>
        <v>20928579180.340267</v>
      </c>
      <c r="D316" s="1">
        <f t="shared" si="85"/>
        <v>109003.01656427223</v>
      </c>
      <c r="E316" s="1">
        <f>SUM($D$2:D316)</f>
        <v>5795336.9130762061</v>
      </c>
      <c r="F316" s="1">
        <f t="shared" si="86"/>
        <v>30.278615712297842</v>
      </c>
      <c r="G316" s="1">
        <f>SUM($F$2:F316)</f>
        <v>1609.8158091878352</v>
      </c>
      <c r="H316" s="1">
        <f t="shared" si="103"/>
        <v>1866240000</v>
      </c>
      <c r="I316" s="1">
        <f t="shared" si="87"/>
        <v>8.9171844104596193E-2</v>
      </c>
      <c r="J316" s="1">
        <f t="shared" si="88"/>
        <v>2.7</v>
      </c>
      <c r="K316" s="1">
        <f t="shared" si="89"/>
        <v>11520000</v>
      </c>
      <c r="L316" s="1">
        <f t="shared" si="90"/>
        <v>57600000</v>
      </c>
      <c r="M316" s="1">
        <f t="shared" si="91"/>
        <v>186624000</v>
      </c>
      <c r="N316" s="1">
        <f t="shared" si="92"/>
        <v>466560000</v>
      </c>
      <c r="O316" s="1">
        <f t="shared" si="93"/>
        <v>186624000</v>
      </c>
      <c r="P316" s="1">
        <f t="shared" si="94"/>
        <v>559872000</v>
      </c>
      <c r="Q316" s="1">
        <f t="shared" si="95"/>
        <v>933120000</v>
      </c>
      <c r="R316" s="1">
        <f t="shared" si="96"/>
        <v>1306368000</v>
      </c>
      <c r="S316" s="1">
        <f t="shared" si="97"/>
        <v>1866240000</v>
      </c>
    </row>
    <row r="317" spans="1:19" x14ac:dyDescent="0.15">
      <c r="A317" s="1">
        <f t="shared" si="105"/>
        <v>2560</v>
      </c>
      <c r="B317" s="1">
        <f>SUM($A$2:A317)</f>
        <v>194560</v>
      </c>
      <c r="C317" s="1">
        <f>B317*'基础时间表（无杠杆）'!B317*3*3*3*3</f>
        <v>21419703171.772255</v>
      </c>
      <c r="D317" s="1">
        <f t="shared" si="85"/>
        <v>110093.04672991496</v>
      </c>
      <c r="E317" s="1">
        <f>SUM($D$2:D317)</f>
        <v>5905429.959806121</v>
      </c>
      <c r="F317" s="1">
        <f t="shared" si="86"/>
        <v>30.581401869420823</v>
      </c>
      <c r="G317" s="1">
        <f>SUM($F$2:F317)</f>
        <v>1640.3972110572561</v>
      </c>
      <c r="H317" s="1">
        <f t="shared" si="103"/>
        <v>1891123200</v>
      </c>
      <c r="I317" s="1">
        <f t="shared" si="87"/>
        <v>8.8288954559006122E-2</v>
      </c>
      <c r="J317" s="1">
        <f t="shared" si="88"/>
        <v>2.7</v>
      </c>
      <c r="K317" s="1">
        <f t="shared" si="89"/>
        <v>11673600</v>
      </c>
      <c r="L317" s="1">
        <f t="shared" si="90"/>
        <v>58368000</v>
      </c>
      <c r="M317" s="1">
        <f t="shared" si="91"/>
        <v>189112320</v>
      </c>
      <c r="N317" s="1">
        <f t="shared" si="92"/>
        <v>472780800</v>
      </c>
      <c r="O317" s="1">
        <f t="shared" si="93"/>
        <v>189112320</v>
      </c>
      <c r="P317" s="1">
        <f t="shared" si="94"/>
        <v>567336960</v>
      </c>
      <c r="Q317" s="1">
        <f t="shared" si="95"/>
        <v>945561600</v>
      </c>
      <c r="R317" s="1">
        <f t="shared" si="96"/>
        <v>1323786240</v>
      </c>
      <c r="S317" s="1">
        <f t="shared" si="97"/>
        <v>1891123200</v>
      </c>
    </row>
    <row r="318" spans="1:19" x14ac:dyDescent="0.15">
      <c r="A318" s="1">
        <f t="shared" si="105"/>
        <v>2560</v>
      </c>
      <c r="B318" s="1">
        <f>SUM($A$2:A318)</f>
        <v>197120</v>
      </c>
      <c r="C318" s="1">
        <f>B318*'基础时间表（无杠杆）'!B318*3*3*3*3</f>
        <v>21918556785.114841</v>
      </c>
      <c r="D318" s="1">
        <f t="shared" si="85"/>
        <v>111193.97719721409</v>
      </c>
      <c r="E318" s="1">
        <f>SUM($D$2:D318)</f>
        <v>6016623.937003335</v>
      </c>
      <c r="F318" s="1">
        <f t="shared" si="86"/>
        <v>30.887215888115023</v>
      </c>
      <c r="G318" s="1">
        <f>SUM($F$2:F318)</f>
        <v>1671.284426945371</v>
      </c>
      <c r="H318" s="1">
        <f t="shared" si="103"/>
        <v>1916006400</v>
      </c>
      <c r="I318" s="1">
        <f t="shared" si="87"/>
        <v>8.7414806494065495E-2</v>
      </c>
      <c r="J318" s="1">
        <f t="shared" si="88"/>
        <v>2.7</v>
      </c>
      <c r="K318" s="1">
        <f t="shared" si="89"/>
        <v>11827200</v>
      </c>
      <c r="L318" s="1">
        <f t="shared" si="90"/>
        <v>59136000</v>
      </c>
      <c r="M318" s="1">
        <f t="shared" si="91"/>
        <v>191600640</v>
      </c>
      <c r="N318" s="1">
        <f t="shared" si="92"/>
        <v>479001600</v>
      </c>
      <c r="O318" s="1">
        <f t="shared" si="93"/>
        <v>191600640</v>
      </c>
      <c r="P318" s="1">
        <f t="shared" si="94"/>
        <v>574801920</v>
      </c>
      <c r="Q318" s="1">
        <f t="shared" si="95"/>
        <v>958003200</v>
      </c>
      <c r="R318" s="1">
        <f t="shared" si="96"/>
        <v>1341204480</v>
      </c>
      <c r="S318" s="1">
        <f t="shared" si="97"/>
        <v>1916006400</v>
      </c>
    </row>
    <row r="319" spans="1:19" x14ac:dyDescent="0.15">
      <c r="A319" s="1">
        <f t="shared" si="105"/>
        <v>2560</v>
      </c>
      <c r="B319" s="1">
        <f>SUM($A$2:A319)</f>
        <v>199680</v>
      </c>
      <c r="C319" s="1">
        <f>B319*'基础时间表（无杠杆）'!B319*3*3*3*3</f>
        <v>22425245500.407108</v>
      </c>
      <c r="D319" s="1">
        <f t="shared" si="85"/>
        <v>112305.91696918623</v>
      </c>
      <c r="E319" s="1">
        <f>SUM($D$2:D319)</f>
        <v>6128929.8539725216</v>
      </c>
      <c r="F319" s="1">
        <f t="shared" si="86"/>
        <v>31.196088046996177</v>
      </c>
      <c r="G319" s="1">
        <f>SUM($F$2:F319)</f>
        <v>1702.4805149923673</v>
      </c>
      <c r="H319" s="1">
        <f t="shared" si="103"/>
        <v>1940889600</v>
      </c>
      <c r="I319" s="1">
        <f t="shared" si="87"/>
        <v>8.6549313360460872E-2</v>
      </c>
      <c r="J319" s="1">
        <f t="shared" si="88"/>
        <v>2.7</v>
      </c>
      <c r="K319" s="1">
        <f t="shared" si="89"/>
        <v>11980800</v>
      </c>
      <c r="L319" s="1">
        <f t="shared" si="90"/>
        <v>59904000</v>
      </c>
      <c r="M319" s="1">
        <f t="shared" si="91"/>
        <v>194088960</v>
      </c>
      <c r="N319" s="1">
        <f t="shared" si="92"/>
        <v>485222400</v>
      </c>
      <c r="O319" s="1">
        <f t="shared" si="93"/>
        <v>194088960</v>
      </c>
      <c r="P319" s="1">
        <f t="shared" si="94"/>
        <v>582266880</v>
      </c>
      <c r="Q319" s="1">
        <f t="shared" si="95"/>
        <v>970444800</v>
      </c>
      <c r="R319" s="1">
        <f t="shared" si="96"/>
        <v>1358622720</v>
      </c>
      <c r="S319" s="1">
        <f t="shared" si="97"/>
        <v>1940889600</v>
      </c>
    </row>
    <row r="320" spans="1:19" x14ac:dyDescent="0.15">
      <c r="A320" s="1">
        <f t="shared" si="105"/>
        <v>2560</v>
      </c>
      <c r="B320" s="1">
        <f>SUM($A$2:A320)</f>
        <v>202240</v>
      </c>
      <c r="C320" s="1">
        <f>B320*'基础时间表（无杠杆）'!B320*3*3*3*3</f>
        <v>22939876134.326706</v>
      </c>
      <c r="D320" s="1">
        <f t="shared" si="85"/>
        <v>113428.97613887809</v>
      </c>
      <c r="E320" s="1">
        <f>SUM($D$2:D320)</f>
        <v>6242358.8301113993</v>
      </c>
      <c r="F320" s="1">
        <f t="shared" si="86"/>
        <v>31.508048927466135</v>
      </c>
      <c r="G320" s="1">
        <f>SUM($F$2:F320)</f>
        <v>1733.9885639198335</v>
      </c>
      <c r="H320" s="1">
        <f t="shared" si="103"/>
        <v>1965772800</v>
      </c>
      <c r="I320" s="1">
        <f t="shared" si="87"/>
        <v>8.5692389465802848E-2</v>
      </c>
      <c r="J320" s="1">
        <f t="shared" si="88"/>
        <v>2.7</v>
      </c>
      <c r="K320" s="1">
        <f t="shared" si="89"/>
        <v>12134400</v>
      </c>
      <c r="L320" s="1">
        <f t="shared" si="90"/>
        <v>60672000</v>
      </c>
      <c r="M320" s="1">
        <f t="shared" si="91"/>
        <v>196577280</v>
      </c>
      <c r="N320" s="1">
        <f t="shared" si="92"/>
        <v>491443200</v>
      </c>
      <c r="O320" s="1">
        <f t="shared" si="93"/>
        <v>196577280</v>
      </c>
      <c r="P320" s="1">
        <f t="shared" si="94"/>
        <v>589731840</v>
      </c>
      <c r="Q320" s="1">
        <f t="shared" si="95"/>
        <v>982886400</v>
      </c>
      <c r="R320" s="1">
        <f t="shared" si="96"/>
        <v>1376040960</v>
      </c>
      <c r="S320" s="1">
        <f t="shared" si="97"/>
        <v>1965772800</v>
      </c>
    </row>
    <row r="321" spans="1:19" x14ac:dyDescent="0.15">
      <c r="A321" s="1">
        <f t="shared" si="105"/>
        <v>2560</v>
      </c>
      <c r="B321" s="1">
        <f>SUM($A$2:A321)</f>
        <v>204800</v>
      </c>
      <c r="C321" s="1">
        <f>B321*'基础时间表（无杠杆）'!B321*3*3*3*3</f>
        <v>23462556856.374657</v>
      </c>
      <c r="D321" s="1">
        <f t="shared" si="85"/>
        <v>114563.26590026688</v>
      </c>
      <c r="E321" s="1">
        <f>SUM($D$2:D321)</f>
        <v>6356922.0960116666</v>
      </c>
      <c r="F321" s="1">
        <f t="shared" si="86"/>
        <v>31.823129416740802</v>
      </c>
      <c r="G321" s="1">
        <f>SUM($F$2:F321)</f>
        <v>1765.8116933365743</v>
      </c>
      <c r="H321" s="1">
        <f t="shared" si="103"/>
        <v>1990656000</v>
      </c>
      <c r="I321" s="1">
        <f t="shared" si="87"/>
        <v>8.4843949966141433E-2</v>
      </c>
      <c r="J321" s="1">
        <f t="shared" si="88"/>
        <v>2.7</v>
      </c>
      <c r="K321" s="1">
        <f t="shared" si="89"/>
        <v>12288000</v>
      </c>
      <c r="L321" s="1">
        <f t="shared" si="90"/>
        <v>61440000</v>
      </c>
      <c r="M321" s="1">
        <f t="shared" si="91"/>
        <v>199065600</v>
      </c>
      <c r="N321" s="1">
        <f t="shared" si="92"/>
        <v>497664000</v>
      </c>
      <c r="O321" s="1">
        <f t="shared" si="93"/>
        <v>199065600</v>
      </c>
      <c r="P321" s="1">
        <f t="shared" si="94"/>
        <v>597196800</v>
      </c>
      <c r="Q321" s="1">
        <f t="shared" si="95"/>
        <v>995328000</v>
      </c>
      <c r="R321" s="1">
        <f t="shared" si="96"/>
        <v>1393459200</v>
      </c>
      <c r="S321" s="1">
        <f t="shared" si="97"/>
        <v>1990656000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"/>
  <sheetViews>
    <sheetView topLeftCell="C1" workbookViewId="0">
      <selection activeCell="L2" sqref="L2"/>
    </sheetView>
  </sheetViews>
  <sheetFormatPr defaultColWidth="9" defaultRowHeight="13.5" x14ac:dyDescent="0.15"/>
  <cols>
    <col min="1" max="2" width="12.875" style="1" customWidth="1"/>
    <col min="3" max="3" width="19.125" style="1" customWidth="1"/>
    <col min="4" max="4" width="17.125" style="1" customWidth="1"/>
    <col min="5" max="5" width="23.375" style="1" customWidth="1"/>
    <col min="6" max="6" width="17.125" style="1" customWidth="1"/>
    <col min="7" max="7" width="12.875" style="1" customWidth="1"/>
    <col min="8" max="8" width="19.125" style="1" customWidth="1"/>
    <col min="9" max="9" width="12.875" style="1" customWidth="1"/>
    <col min="10" max="10" width="20.75" style="1" customWidth="1"/>
    <col min="11" max="12" width="17.125" style="1" customWidth="1"/>
    <col min="13" max="13" width="8.875" style="1" customWidth="1"/>
    <col min="14" max="14" width="12.875" customWidth="1"/>
    <col min="15" max="15" width="8.875" customWidth="1"/>
    <col min="16" max="17" width="12.875" style="1" customWidth="1"/>
    <col min="18" max="16384" width="9" style="1"/>
  </cols>
  <sheetData>
    <row r="1" spans="1:17" x14ac:dyDescent="0.1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3" t="s">
        <v>66</v>
      </c>
      <c r="P1" s="3" t="s">
        <v>67</v>
      </c>
      <c r="Q1" s="3" t="s">
        <v>68</v>
      </c>
    </row>
    <row r="2" spans="1:17" x14ac:dyDescent="0.15">
      <c r="A2" s="1">
        <f>基础参数表!$E$2*0.5</f>
        <v>100</v>
      </c>
      <c r="B2" s="1">
        <f>基础参数表!$E$2*0.5</f>
        <v>100</v>
      </c>
      <c r="C2" s="1">
        <f>基础参数表!$E$2*1</f>
        <v>200</v>
      </c>
      <c r="D2" s="1">
        <f>基础参数表!$E$2*0.4</f>
        <v>80</v>
      </c>
      <c r="E2" s="1">
        <f>基础参数表!$E$2*0.15</f>
        <v>30</v>
      </c>
      <c r="F2" s="1">
        <f>基础参数表!$E$2*0.1</f>
        <v>20</v>
      </c>
      <c r="G2" s="1">
        <f>基础参数表!$E$2*0.2</f>
        <v>40</v>
      </c>
      <c r="H2" s="1">
        <f>基础参数表!$E$2</f>
        <v>200</v>
      </c>
      <c r="I2" s="1">
        <f>基础参数表!$E$2</f>
        <v>200</v>
      </c>
      <c r="J2" s="1">
        <f>基础参数表!$E$2*15</f>
        <v>3000</v>
      </c>
      <c r="K2" s="1">
        <v>66</v>
      </c>
      <c r="L2" s="1">
        <f>基础参数表!$E$2*30</f>
        <v>6000</v>
      </c>
      <c r="M2" s="1" t="s">
        <v>69</v>
      </c>
      <c r="N2" s="1">
        <f>基础金币表!J2</f>
        <v>6.6666666666666666E-2</v>
      </c>
      <c r="O2" s="4">
        <v>0.02</v>
      </c>
      <c r="P2" s="5">
        <f>基础参数表!$E$2</f>
        <v>200</v>
      </c>
      <c r="Q2" s="5">
        <f>基础参数表!$E$2*2</f>
        <v>400</v>
      </c>
    </row>
    <row r="3" spans="1:17" x14ac:dyDescent="0.15">
      <c r="A3" s="2" t="s">
        <v>70</v>
      </c>
      <c r="B3" s="2" t="s">
        <v>71</v>
      </c>
      <c r="C3" s="2" t="s">
        <v>72</v>
      </c>
      <c r="E3" s="2" t="s">
        <v>73</v>
      </c>
      <c r="H3" s="2" t="s">
        <v>74</v>
      </c>
      <c r="J3" s="2" t="s">
        <v>75</v>
      </c>
      <c r="K3" s="2" t="s">
        <v>76</v>
      </c>
      <c r="M3" s="1" t="s">
        <v>77</v>
      </c>
      <c r="N3" s="1">
        <f t="shared" ref="N3:Q3" si="0">N2*3</f>
        <v>0.2</v>
      </c>
      <c r="O3" s="6">
        <f>N3/N2*O2</f>
        <v>0.06</v>
      </c>
      <c r="P3" s="5">
        <f t="shared" si="0"/>
        <v>600</v>
      </c>
      <c r="Q3" s="5">
        <f t="shared" si="0"/>
        <v>1200</v>
      </c>
    </row>
    <row r="4" spans="1:17" x14ac:dyDescent="0.15">
      <c r="A4" s="1">
        <f>基础参数表!$E$2*5</f>
        <v>1000</v>
      </c>
      <c r="B4" s="1">
        <f>基础参数表!$E$2*1.5</f>
        <v>300</v>
      </c>
      <c r="C4" s="1">
        <f>基础参数表!$E$2*2</f>
        <v>400</v>
      </c>
      <c r="E4" s="1">
        <f>基础参数表!$E$2*0.225</f>
        <v>45</v>
      </c>
      <c r="H4" s="1">
        <f>基础参数表!$E$2*2</f>
        <v>400</v>
      </c>
      <c r="J4" s="1">
        <f>基础参数表!$E$2*10</f>
        <v>2000</v>
      </c>
      <c r="K4" s="1">
        <v>88</v>
      </c>
      <c r="M4" s="1" t="s">
        <v>78</v>
      </c>
      <c r="N4" s="1">
        <f>N3*3</f>
        <v>0.60000000000000009</v>
      </c>
      <c r="O4" s="6">
        <f>N4/N3*O3</f>
        <v>0.18000000000000002</v>
      </c>
      <c r="P4" s="5">
        <f>O4/O3*P3</f>
        <v>1800.0000000000002</v>
      </c>
      <c r="Q4" s="5">
        <f>N4/N3*Q3</f>
        <v>3600.0000000000005</v>
      </c>
    </row>
    <row r="5" spans="1:17" x14ac:dyDescent="0.15">
      <c r="H5" s="2" t="s">
        <v>79</v>
      </c>
      <c r="J5" s="2" t="s">
        <v>80</v>
      </c>
      <c r="K5" s="2" t="s">
        <v>81</v>
      </c>
      <c r="M5" s="1" t="s">
        <v>82</v>
      </c>
      <c r="N5" s="1">
        <f>N4*3</f>
        <v>1.8000000000000003</v>
      </c>
      <c r="O5" s="6">
        <f>N5/N4*O4*2/3</f>
        <v>0.36000000000000004</v>
      </c>
      <c r="P5" s="5">
        <f>P4*2</f>
        <v>3600.0000000000005</v>
      </c>
      <c r="Q5" s="5">
        <f>Q4*2</f>
        <v>7200.0000000000009</v>
      </c>
    </row>
    <row r="6" spans="1:17" x14ac:dyDescent="0.15">
      <c r="H6" s="1">
        <f>基础参数表!$E$2*2.5</f>
        <v>500</v>
      </c>
      <c r="J6" s="1">
        <f>基础参数表!$E$2*5</f>
        <v>1000</v>
      </c>
      <c r="K6" s="1">
        <v>666</v>
      </c>
      <c r="M6" s="1" t="s">
        <v>83</v>
      </c>
      <c r="N6" s="1">
        <f>N5*1.5</f>
        <v>2.7</v>
      </c>
      <c r="O6" s="6">
        <f>N6/N5*O5</f>
        <v>0.54</v>
      </c>
      <c r="P6" s="5">
        <f>P4*3</f>
        <v>5400.0000000000009</v>
      </c>
      <c r="Q6" s="5">
        <f>Q4*3</f>
        <v>10800.000000000002</v>
      </c>
    </row>
    <row r="7" spans="1:17" x14ac:dyDescent="0.15">
      <c r="H7" s="2" t="s">
        <v>84</v>
      </c>
      <c r="J7" s="2" t="s">
        <v>85</v>
      </c>
      <c r="K7" s="2" t="s">
        <v>86</v>
      </c>
    </row>
    <row r="8" spans="1:17" x14ac:dyDescent="0.15">
      <c r="H8" s="1">
        <f>基础参数表!$E$2*3</f>
        <v>600</v>
      </c>
      <c r="J8" s="1">
        <f>基础参数表!$E$2*2.5</f>
        <v>500</v>
      </c>
      <c r="K8" s="1">
        <v>888</v>
      </c>
    </row>
    <row r="9" spans="1:17" x14ac:dyDescent="0.15">
      <c r="H9" s="2" t="s">
        <v>87</v>
      </c>
      <c r="J9" s="2" t="s">
        <v>88</v>
      </c>
    </row>
    <row r="10" spans="1:17" x14ac:dyDescent="0.15">
      <c r="H10" s="1">
        <f>基础参数表!$E$2*4</f>
        <v>800</v>
      </c>
      <c r="J10" s="1">
        <f>基础参数表!$E$2*1.5</f>
        <v>300</v>
      </c>
    </row>
    <row r="11" spans="1:17" x14ac:dyDescent="0.15">
      <c r="H11" s="2" t="s">
        <v>89</v>
      </c>
      <c r="J11" s="2" t="s">
        <v>90</v>
      </c>
    </row>
    <row r="12" spans="1:17" x14ac:dyDescent="0.15">
      <c r="H12" s="1">
        <f>基础参数表!$E$2*5</f>
        <v>1000</v>
      </c>
      <c r="J12" s="1">
        <f>基础参数表!$E$2</f>
        <v>200</v>
      </c>
    </row>
    <row r="13" spans="1:17" x14ac:dyDescent="0.15">
      <c r="H13" s="2" t="s">
        <v>91</v>
      </c>
      <c r="J13" s="2" t="s">
        <v>92</v>
      </c>
    </row>
    <row r="14" spans="1:17" x14ac:dyDescent="0.15">
      <c r="H14" s="1">
        <f>基础参数表!$E$2*10</f>
        <v>2000</v>
      </c>
      <c r="J14" s="1">
        <f>基础参数表!$E$2*0.5</f>
        <v>100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基础升级次数计算</vt:lpstr>
      <vt:lpstr>基础参数表</vt:lpstr>
      <vt:lpstr>基础时间表（无杠杆）</vt:lpstr>
      <vt:lpstr>基础产出表</vt:lpstr>
      <vt:lpstr>基础金币表</vt:lpstr>
      <vt:lpstr>基础钻石表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Iftty</cp:lastModifiedBy>
  <dcterms:created xsi:type="dcterms:W3CDTF">2020-12-08T03:01:00Z</dcterms:created>
  <dcterms:modified xsi:type="dcterms:W3CDTF">2020-12-10T01:02:47Z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