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fykofo-alada/Documents/MAT1856/Assgn1/"/>
    </mc:Choice>
  </mc:AlternateContent>
  <xr:revisionPtr revIDLastSave="0" documentId="13_ncr:1_{B2A01CC8-59EE-8547-83F8-8BB7C9FBDD8F}" xr6:coauthVersionLast="45" xr6:coauthVersionMax="45" xr10:uidLastSave="{00000000-0000-0000-0000-000000000000}"/>
  <bookViews>
    <workbookView xWindow="1200" yWindow="780" windowWidth="22360" windowHeight="12780" activeTab="3" xr2:uid="{05FAE3FF-09EB-9C4D-A2B0-EFF9FF7E7146}"/>
  </bookViews>
  <sheets>
    <sheet name="DATA" sheetId="6" r:id="rId1"/>
    <sheet name="Q2" sheetId="5" r:id="rId2"/>
    <sheet name="Q4A" sheetId="2" r:id="rId3"/>
    <sheet name="Q4B_4C" sheetId="4" r:id="rId4"/>
    <sheet name="Q5" sheetId="7" r:id="rId5"/>
  </sheets>
  <definedNames>
    <definedName name="_xlchart.v2.0" hidden="1">Q4B_4C!$AA$1</definedName>
    <definedName name="_xlchart.v2.1" hidden="1">Q4B_4C!$AA$2:$AA$11</definedName>
    <definedName name="_xlchart.v2.2" hidden="1">Q4B_4C!$AB$1</definedName>
    <definedName name="_xlchart.v2.3" hidden="1">Q4B_4C!$AB$2:$AB$11</definedName>
    <definedName name="_xlchart.v2.4" hidden="1">Q4B_4C!$X$2:$X$11</definedName>
    <definedName name="_xlchart.v2.5" hidden="1">Q4B_4C!$Y$1</definedName>
    <definedName name="_xlchart.v2.6" hidden="1">Q4B_4C!$Y$2:$Y$11</definedName>
    <definedName name="_xlchart.v2.7" hidden="1">Q4B_4C!$Z$1</definedName>
    <definedName name="_xlchart.v2.8" hidden="1">Q4B_4C!$Z$2:$Z$11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10" i="4" l="1"/>
  <c r="U98" i="4"/>
  <c r="U86" i="4"/>
  <c r="U74" i="4"/>
  <c r="U62" i="4"/>
  <c r="U50" i="4"/>
  <c r="U14" i="4"/>
  <c r="V2" i="4"/>
  <c r="U2" i="4"/>
  <c r="T62" i="4"/>
  <c r="S62" i="4"/>
  <c r="Q74" i="4"/>
  <c r="Q40" i="4"/>
  <c r="Q62" i="4"/>
  <c r="Y2" i="4"/>
  <c r="Q2" i="4"/>
  <c r="N4" i="2"/>
  <c r="N5" i="7"/>
  <c r="M5" i="7"/>
  <c r="U13" i="7"/>
  <c r="T13" i="7"/>
  <c r="S13" i="7"/>
  <c r="R13" i="7"/>
  <c r="Q13" i="7"/>
  <c r="P13" i="7"/>
  <c r="O13" i="7"/>
  <c r="N13" i="7"/>
  <c r="M13" i="7"/>
  <c r="U12" i="7"/>
  <c r="T12" i="7"/>
  <c r="S12" i="7"/>
  <c r="R12" i="7"/>
  <c r="Q12" i="7"/>
  <c r="P12" i="7"/>
  <c r="O12" i="7"/>
  <c r="N12" i="7"/>
  <c r="M12" i="7"/>
  <c r="U11" i="7"/>
  <c r="T11" i="7"/>
  <c r="S11" i="7"/>
  <c r="R11" i="7"/>
  <c r="Q11" i="7"/>
  <c r="P11" i="7"/>
  <c r="O11" i="7"/>
  <c r="N11" i="7"/>
  <c r="M11" i="7"/>
  <c r="U10" i="7"/>
  <c r="T10" i="7"/>
  <c r="S10" i="7"/>
  <c r="R10" i="7"/>
  <c r="Q10" i="7"/>
  <c r="P10" i="7"/>
  <c r="O10" i="7"/>
  <c r="N10" i="7"/>
  <c r="M10" i="7"/>
  <c r="U9" i="7"/>
  <c r="T9" i="7"/>
  <c r="S9" i="7"/>
  <c r="R9" i="7"/>
  <c r="Q9" i="7"/>
  <c r="P9" i="7"/>
  <c r="O9" i="7"/>
  <c r="N9" i="7"/>
  <c r="M9" i="7"/>
  <c r="U8" i="7"/>
  <c r="T8" i="7"/>
  <c r="S8" i="7"/>
  <c r="R8" i="7"/>
  <c r="Q8" i="7"/>
  <c r="P8" i="7"/>
  <c r="O8" i="7"/>
  <c r="N8" i="7"/>
  <c r="M8" i="7"/>
  <c r="U7" i="7"/>
  <c r="T7" i="7"/>
  <c r="S7" i="7"/>
  <c r="R7" i="7"/>
  <c r="Q7" i="7"/>
  <c r="P7" i="7"/>
  <c r="O7" i="7"/>
  <c r="N7" i="7"/>
  <c r="M7" i="7"/>
  <c r="U6" i="7"/>
  <c r="T6" i="7"/>
  <c r="S6" i="7"/>
  <c r="R6" i="7"/>
  <c r="Q6" i="7"/>
  <c r="P6" i="7"/>
  <c r="O6" i="7"/>
  <c r="N6" i="7"/>
  <c r="M6" i="7"/>
  <c r="U5" i="7"/>
  <c r="T5" i="7"/>
  <c r="S5" i="7"/>
  <c r="R5" i="7"/>
  <c r="Q5" i="7"/>
  <c r="P5" i="7"/>
  <c r="O5" i="7"/>
  <c r="L15" i="2"/>
  <c r="N15" i="2" s="1"/>
  <c r="R9" i="2" s="1"/>
  <c r="I14" i="4" l="1"/>
  <c r="M14" i="4" s="1"/>
  <c r="I15" i="4"/>
  <c r="M15" i="4" s="1"/>
  <c r="I16" i="4"/>
  <c r="M16" i="4" s="1"/>
  <c r="I17" i="4"/>
  <c r="M17" i="4" s="1"/>
  <c r="I18" i="4"/>
  <c r="M18" i="4" s="1"/>
  <c r="I19" i="4"/>
  <c r="M19" i="4" s="1"/>
  <c r="I20" i="4"/>
  <c r="M20" i="4" s="1"/>
  <c r="I21" i="4"/>
  <c r="M21" i="4" s="1"/>
  <c r="I22" i="4"/>
  <c r="M22" i="4" s="1"/>
  <c r="I23" i="4"/>
  <c r="M23" i="4" s="1"/>
  <c r="I26" i="4"/>
  <c r="M26" i="4" s="1"/>
  <c r="I27" i="4"/>
  <c r="M27" i="4" s="1"/>
  <c r="I28" i="4"/>
  <c r="M28" i="4" s="1"/>
  <c r="I29" i="4"/>
  <c r="M29" i="4" s="1"/>
  <c r="I30" i="4"/>
  <c r="M30" i="4" s="1"/>
  <c r="I31" i="4"/>
  <c r="M31" i="4" s="1"/>
  <c r="I32" i="4"/>
  <c r="M32" i="4" s="1"/>
  <c r="I33" i="4"/>
  <c r="M33" i="4" s="1"/>
  <c r="I34" i="4"/>
  <c r="M34" i="4" s="1"/>
  <c r="I35" i="4"/>
  <c r="M35" i="4" s="1"/>
  <c r="I38" i="4"/>
  <c r="M38" i="4" s="1"/>
  <c r="I39" i="4"/>
  <c r="M39" i="4" s="1"/>
  <c r="I40" i="4"/>
  <c r="M40" i="4" s="1"/>
  <c r="I41" i="4"/>
  <c r="M41" i="4" s="1"/>
  <c r="I42" i="4"/>
  <c r="M42" i="4" s="1"/>
  <c r="I43" i="4"/>
  <c r="M43" i="4" s="1"/>
  <c r="I44" i="4"/>
  <c r="M44" i="4" s="1"/>
  <c r="I45" i="4"/>
  <c r="M45" i="4" s="1"/>
  <c r="I46" i="4"/>
  <c r="M46" i="4" s="1"/>
  <c r="I47" i="4"/>
  <c r="M47" i="4" s="1"/>
  <c r="I50" i="4"/>
  <c r="M50" i="4" s="1"/>
  <c r="I51" i="4"/>
  <c r="M51" i="4" s="1"/>
  <c r="I52" i="4"/>
  <c r="M52" i="4" s="1"/>
  <c r="I53" i="4"/>
  <c r="M53" i="4" s="1"/>
  <c r="I54" i="4"/>
  <c r="M54" i="4" s="1"/>
  <c r="I55" i="4"/>
  <c r="M55" i="4" s="1"/>
  <c r="I56" i="4"/>
  <c r="M56" i="4" s="1"/>
  <c r="I57" i="4"/>
  <c r="M57" i="4" s="1"/>
  <c r="I58" i="4"/>
  <c r="M58" i="4" s="1"/>
  <c r="I59" i="4"/>
  <c r="M59" i="4" s="1"/>
  <c r="I62" i="4"/>
  <c r="M62" i="4" s="1"/>
  <c r="I63" i="4"/>
  <c r="M63" i="4" s="1"/>
  <c r="I64" i="4"/>
  <c r="M64" i="4" s="1"/>
  <c r="I65" i="4"/>
  <c r="M65" i="4" s="1"/>
  <c r="I66" i="4"/>
  <c r="M66" i="4" s="1"/>
  <c r="I67" i="4"/>
  <c r="M67" i="4" s="1"/>
  <c r="I68" i="4"/>
  <c r="M68" i="4" s="1"/>
  <c r="I69" i="4"/>
  <c r="M69" i="4" s="1"/>
  <c r="I70" i="4"/>
  <c r="M70" i="4" s="1"/>
  <c r="I71" i="4"/>
  <c r="M71" i="4" s="1"/>
  <c r="I74" i="4"/>
  <c r="M74" i="4" s="1"/>
  <c r="I75" i="4"/>
  <c r="M75" i="4" s="1"/>
  <c r="I76" i="4"/>
  <c r="M76" i="4" s="1"/>
  <c r="I77" i="4"/>
  <c r="M77" i="4" s="1"/>
  <c r="I78" i="4"/>
  <c r="M78" i="4" s="1"/>
  <c r="I79" i="4"/>
  <c r="M79" i="4" s="1"/>
  <c r="I80" i="4"/>
  <c r="M80" i="4" s="1"/>
  <c r="I81" i="4"/>
  <c r="M81" i="4" s="1"/>
  <c r="I82" i="4"/>
  <c r="M82" i="4" s="1"/>
  <c r="I83" i="4"/>
  <c r="M83" i="4" s="1"/>
  <c r="I86" i="4"/>
  <c r="M86" i="4" s="1"/>
  <c r="I87" i="4"/>
  <c r="M87" i="4" s="1"/>
  <c r="I88" i="4"/>
  <c r="M88" i="4" s="1"/>
  <c r="I89" i="4"/>
  <c r="M89" i="4" s="1"/>
  <c r="I90" i="4"/>
  <c r="M90" i="4" s="1"/>
  <c r="I91" i="4"/>
  <c r="M91" i="4" s="1"/>
  <c r="I92" i="4"/>
  <c r="M92" i="4" s="1"/>
  <c r="I93" i="4"/>
  <c r="M93" i="4" s="1"/>
  <c r="I94" i="4"/>
  <c r="M94" i="4" s="1"/>
  <c r="I95" i="4"/>
  <c r="M95" i="4" s="1"/>
  <c r="I98" i="4"/>
  <c r="M98" i="4" s="1"/>
  <c r="I99" i="4"/>
  <c r="M99" i="4" s="1"/>
  <c r="I100" i="4"/>
  <c r="M100" i="4" s="1"/>
  <c r="I101" i="4"/>
  <c r="M101" i="4" s="1"/>
  <c r="I102" i="4"/>
  <c r="M102" i="4" s="1"/>
  <c r="I103" i="4"/>
  <c r="M103" i="4" s="1"/>
  <c r="I104" i="4"/>
  <c r="M104" i="4" s="1"/>
  <c r="I105" i="4"/>
  <c r="M105" i="4" s="1"/>
  <c r="I106" i="4"/>
  <c r="M106" i="4" s="1"/>
  <c r="I107" i="4"/>
  <c r="M107" i="4" s="1"/>
  <c r="I110" i="4"/>
  <c r="M110" i="4" s="1"/>
  <c r="I111" i="4"/>
  <c r="M111" i="4" s="1"/>
  <c r="I112" i="4"/>
  <c r="M112" i="4" s="1"/>
  <c r="I113" i="4"/>
  <c r="M113" i="4" s="1"/>
  <c r="I114" i="4"/>
  <c r="M114" i="4" s="1"/>
  <c r="I115" i="4"/>
  <c r="M115" i="4" s="1"/>
  <c r="I116" i="4"/>
  <c r="M116" i="4" s="1"/>
  <c r="I117" i="4"/>
  <c r="M117" i="4" s="1"/>
  <c r="I118" i="4"/>
  <c r="M118" i="4" s="1"/>
  <c r="I119" i="4"/>
  <c r="M119" i="4" s="1"/>
  <c r="I122" i="4"/>
  <c r="M122" i="4" s="1"/>
  <c r="I123" i="4"/>
  <c r="M123" i="4" s="1"/>
  <c r="I124" i="4"/>
  <c r="M124" i="4" s="1"/>
  <c r="I125" i="4"/>
  <c r="M125" i="4" s="1"/>
  <c r="I126" i="4"/>
  <c r="M126" i="4" s="1"/>
  <c r="I127" i="4"/>
  <c r="M127" i="4" s="1"/>
  <c r="I128" i="4"/>
  <c r="M128" i="4" s="1"/>
  <c r="I129" i="4"/>
  <c r="M129" i="4" s="1"/>
  <c r="I130" i="4"/>
  <c r="M130" i="4" s="1"/>
  <c r="I131" i="4"/>
  <c r="M131" i="4" s="1"/>
  <c r="I134" i="4"/>
  <c r="M134" i="4" s="1"/>
  <c r="I135" i="4"/>
  <c r="M135" i="4" s="1"/>
  <c r="I136" i="4"/>
  <c r="M136" i="4" s="1"/>
  <c r="I137" i="4"/>
  <c r="M137" i="4" s="1"/>
  <c r="I138" i="4"/>
  <c r="M138" i="4" s="1"/>
  <c r="I139" i="4"/>
  <c r="M139" i="4" s="1"/>
  <c r="I140" i="4"/>
  <c r="M140" i="4" s="1"/>
  <c r="I141" i="4"/>
  <c r="M141" i="4" s="1"/>
  <c r="I142" i="4"/>
  <c r="M142" i="4" s="1"/>
  <c r="I143" i="4"/>
  <c r="M143" i="4" s="1"/>
  <c r="I3" i="4"/>
  <c r="M3" i="4" s="1"/>
  <c r="Q3" i="4" s="1"/>
  <c r="I4" i="4"/>
  <c r="M4" i="4" s="1"/>
  <c r="Q4" i="4" s="1"/>
  <c r="I5" i="4"/>
  <c r="M5" i="4" s="1"/>
  <c r="Q5" i="4" s="1"/>
  <c r="I6" i="4"/>
  <c r="M6" i="4" s="1"/>
  <c r="Q6" i="4" s="1"/>
  <c r="I7" i="4"/>
  <c r="M7" i="4" s="1"/>
  <c r="Q7" i="4" s="1"/>
  <c r="I8" i="4"/>
  <c r="M8" i="4" s="1"/>
  <c r="Q8" i="4" s="1"/>
  <c r="I9" i="4"/>
  <c r="M9" i="4" s="1"/>
  <c r="Q9" i="4" s="1"/>
  <c r="I10" i="4"/>
  <c r="M10" i="4" s="1"/>
  <c r="Q10" i="4" s="1"/>
  <c r="I11" i="4"/>
  <c r="M11" i="4" s="1"/>
  <c r="Q11" i="4" s="1"/>
  <c r="I2" i="4"/>
  <c r="M2" i="4" s="1"/>
  <c r="Q17" i="4" l="1"/>
  <c r="Q29" i="4" s="1"/>
  <c r="Q41" i="4" s="1"/>
  <c r="Q21" i="4"/>
  <c r="Q20" i="4"/>
  <c r="Q32" i="4" s="1"/>
  <c r="Q16" i="4"/>
  <c r="Q28" i="4" s="1"/>
  <c r="Q33" i="4"/>
  <c r="Q23" i="4"/>
  <c r="Q19" i="4"/>
  <c r="Q15" i="4"/>
  <c r="Q27" i="4" s="1"/>
  <c r="Q22" i="4"/>
  <c r="Q18" i="4"/>
  <c r="Q14" i="4"/>
  <c r="N2" i="4"/>
  <c r="P2" i="4" s="1"/>
  <c r="S6" i="4"/>
  <c r="T6" i="4" s="1"/>
  <c r="N134" i="4"/>
  <c r="P134" i="4" s="1"/>
  <c r="N135" i="4"/>
  <c r="P135" i="4" s="1"/>
  <c r="N136" i="4"/>
  <c r="P136" i="4" s="1"/>
  <c r="N137" i="4"/>
  <c r="P137" i="4" s="1"/>
  <c r="N138" i="4"/>
  <c r="P138" i="4" s="1"/>
  <c r="N139" i="4"/>
  <c r="P139" i="4" s="1"/>
  <c r="N140" i="4"/>
  <c r="P140" i="4" s="1"/>
  <c r="N141" i="4"/>
  <c r="P141" i="4" s="1"/>
  <c r="N142" i="4"/>
  <c r="P142" i="4" s="1"/>
  <c r="N143" i="4"/>
  <c r="P143" i="4" s="1"/>
  <c r="N131" i="4"/>
  <c r="P131" i="4" s="1"/>
  <c r="N130" i="4"/>
  <c r="P130" i="4" s="1"/>
  <c r="N129" i="4"/>
  <c r="P129" i="4" s="1"/>
  <c r="N128" i="4"/>
  <c r="P128" i="4" s="1"/>
  <c r="N127" i="4"/>
  <c r="P127" i="4" s="1"/>
  <c r="N126" i="4"/>
  <c r="P126" i="4" s="1"/>
  <c r="N125" i="4"/>
  <c r="P125" i="4" s="1"/>
  <c r="N124" i="4"/>
  <c r="P124" i="4" s="1"/>
  <c r="N123" i="4"/>
  <c r="P123" i="4" s="1"/>
  <c r="N122" i="4"/>
  <c r="P122" i="4" s="1"/>
  <c r="N119" i="4"/>
  <c r="P119" i="4" s="1"/>
  <c r="N118" i="4"/>
  <c r="P118" i="4" s="1"/>
  <c r="N117" i="4"/>
  <c r="P117" i="4" s="1"/>
  <c r="N116" i="4"/>
  <c r="P116" i="4" s="1"/>
  <c r="N115" i="4"/>
  <c r="P115" i="4" s="1"/>
  <c r="N114" i="4"/>
  <c r="P114" i="4" s="1"/>
  <c r="N113" i="4"/>
  <c r="P113" i="4" s="1"/>
  <c r="N112" i="4"/>
  <c r="P112" i="4" s="1"/>
  <c r="N111" i="4"/>
  <c r="P111" i="4" s="1"/>
  <c r="N110" i="4"/>
  <c r="P110" i="4" s="1"/>
  <c r="N107" i="4"/>
  <c r="P107" i="4" s="1"/>
  <c r="N106" i="4"/>
  <c r="P106" i="4" s="1"/>
  <c r="N105" i="4"/>
  <c r="P105" i="4" s="1"/>
  <c r="N104" i="4"/>
  <c r="P104" i="4" s="1"/>
  <c r="N103" i="4"/>
  <c r="P103" i="4" s="1"/>
  <c r="N102" i="4"/>
  <c r="P102" i="4" s="1"/>
  <c r="N101" i="4"/>
  <c r="P101" i="4" s="1"/>
  <c r="N100" i="4"/>
  <c r="P100" i="4" s="1"/>
  <c r="N99" i="4"/>
  <c r="P99" i="4" s="1"/>
  <c r="N98" i="4"/>
  <c r="P98" i="4" s="1"/>
  <c r="N95" i="4"/>
  <c r="P95" i="4" s="1"/>
  <c r="N94" i="4"/>
  <c r="P94" i="4" s="1"/>
  <c r="N93" i="4"/>
  <c r="P93" i="4" s="1"/>
  <c r="N92" i="4"/>
  <c r="P92" i="4" s="1"/>
  <c r="N91" i="4"/>
  <c r="P91" i="4" s="1"/>
  <c r="N90" i="4"/>
  <c r="P90" i="4" s="1"/>
  <c r="N89" i="4"/>
  <c r="P89" i="4" s="1"/>
  <c r="N88" i="4"/>
  <c r="P88" i="4" s="1"/>
  <c r="N87" i="4"/>
  <c r="P87" i="4" s="1"/>
  <c r="N86" i="4"/>
  <c r="P86" i="4" s="1"/>
  <c r="N83" i="4"/>
  <c r="P83" i="4" s="1"/>
  <c r="N82" i="4"/>
  <c r="P82" i="4" s="1"/>
  <c r="N81" i="4"/>
  <c r="P81" i="4" s="1"/>
  <c r="N80" i="4"/>
  <c r="P80" i="4" s="1"/>
  <c r="N79" i="4"/>
  <c r="P79" i="4" s="1"/>
  <c r="N78" i="4"/>
  <c r="P78" i="4" s="1"/>
  <c r="N77" i="4"/>
  <c r="P77" i="4" s="1"/>
  <c r="N76" i="4"/>
  <c r="P76" i="4" s="1"/>
  <c r="N75" i="4"/>
  <c r="P75" i="4" s="1"/>
  <c r="N74" i="4"/>
  <c r="P74" i="4" s="1"/>
  <c r="N71" i="4"/>
  <c r="P71" i="4" s="1"/>
  <c r="N70" i="4"/>
  <c r="P70" i="4" s="1"/>
  <c r="N69" i="4"/>
  <c r="P69" i="4" s="1"/>
  <c r="N68" i="4"/>
  <c r="P68" i="4" s="1"/>
  <c r="N67" i="4"/>
  <c r="P67" i="4" s="1"/>
  <c r="N66" i="4"/>
  <c r="P66" i="4" s="1"/>
  <c r="N65" i="4"/>
  <c r="P65" i="4" s="1"/>
  <c r="N64" i="4"/>
  <c r="P64" i="4" s="1"/>
  <c r="N63" i="4"/>
  <c r="P63" i="4" s="1"/>
  <c r="N62" i="4"/>
  <c r="P62" i="4" s="1"/>
  <c r="N59" i="4"/>
  <c r="P59" i="4" s="1"/>
  <c r="N58" i="4"/>
  <c r="P58" i="4" s="1"/>
  <c r="N57" i="4"/>
  <c r="P57" i="4" s="1"/>
  <c r="N56" i="4"/>
  <c r="P56" i="4" s="1"/>
  <c r="N55" i="4"/>
  <c r="P55" i="4" s="1"/>
  <c r="N54" i="4"/>
  <c r="P54" i="4" s="1"/>
  <c r="N53" i="4"/>
  <c r="P53" i="4" s="1"/>
  <c r="N52" i="4"/>
  <c r="P52" i="4" s="1"/>
  <c r="N51" i="4"/>
  <c r="P51" i="4" s="1"/>
  <c r="N50" i="4"/>
  <c r="P50" i="4" s="1"/>
  <c r="N47" i="4"/>
  <c r="P47" i="4" s="1"/>
  <c r="N46" i="4"/>
  <c r="P46" i="4" s="1"/>
  <c r="N45" i="4"/>
  <c r="P45" i="4" s="1"/>
  <c r="N44" i="4"/>
  <c r="P44" i="4" s="1"/>
  <c r="N43" i="4"/>
  <c r="P43" i="4" s="1"/>
  <c r="N42" i="4"/>
  <c r="P42" i="4" s="1"/>
  <c r="N41" i="4"/>
  <c r="P41" i="4" s="1"/>
  <c r="N40" i="4"/>
  <c r="P40" i="4" s="1"/>
  <c r="N39" i="4"/>
  <c r="P39" i="4" s="1"/>
  <c r="N38" i="4"/>
  <c r="P38" i="4" s="1"/>
  <c r="N35" i="4"/>
  <c r="P35" i="4" s="1"/>
  <c r="N34" i="4"/>
  <c r="P34" i="4" s="1"/>
  <c r="N33" i="4"/>
  <c r="P33" i="4" s="1"/>
  <c r="N32" i="4"/>
  <c r="P32" i="4" s="1"/>
  <c r="N31" i="4"/>
  <c r="P31" i="4" s="1"/>
  <c r="N30" i="4"/>
  <c r="P30" i="4" s="1"/>
  <c r="N29" i="4"/>
  <c r="P29" i="4" s="1"/>
  <c r="N28" i="4"/>
  <c r="P28" i="4" s="1"/>
  <c r="N27" i="4"/>
  <c r="P27" i="4" s="1"/>
  <c r="N26" i="4"/>
  <c r="P26" i="4" s="1"/>
  <c r="N23" i="4"/>
  <c r="P23" i="4" s="1"/>
  <c r="N22" i="4"/>
  <c r="P22" i="4" s="1"/>
  <c r="N21" i="4"/>
  <c r="P21" i="4" s="1"/>
  <c r="N20" i="4"/>
  <c r="P20" i="4" s="1"/>
  <c r="N19" i="4"/>
  <c r="P19" i="4" s="1"/>
  <c r="N18" i="4"/>
  <c r="P18" i="4" s="1"/>
  <c r="N17" i="4"/>
  <c r="P17" i="4" s="1"/>
  <c r="N16" i="4"/>
  <c r="P16" i="4" s="1"/>
  <c r="N15" i="4"/>
  <c r="P15" i="4" s="1"/>
  <c r="N14" i="4"/>
  <c r="P14" i="4" s="1"/>
  <c r="N11" i="4"/>
  <c r="P11" i="4" s="1"/>
  <c r="N10" i="4"/>
  <c r="P10" i="4" s="1"/>
  <c r="N9" i="4"/>
  <c r="P9" i="4" s="1"/>
  <c r="N8" i="4"/>
  <c r="P8" i="4" s="1"/>
  <c r="N7" i="4"/>
  <c r="P7" i="4" s="1"/>
  <c r="N6" i="4"/>
  <c r="P6" i="4" s="1"/>
  <c r="N5" i="4"/>
  <c r="P5" i="4" s="1"/>
  <c r="N4" i="4"/>
  <c r="P4" i="4" s="1"/>
  <c r="N3" i="4"/>
  <c r="P3" i="4" s="1"/>
  <c r="Q26" i="4" l="1"/>
  <c r="Q45" i="4"/>
  <c r="Q57" i="4" s="1"/>
  <c r="Q35" i="4"/>
  <c r="Q47" i="4" s="1"/>
  <c r="Q59" i="4" s="1"/>
  <c r="Q44" i="4"/>
  <c r="Q56" i="4" s="1"/>
  <c r="Q39" i="4"/>
  <c r="Q53" i="4"/>
  <c r="Q31" i="4"/>
  <c r="Q43" i="4" s="1"/>
  <c r="Q30" i="4"/>
  <c r="U18" i="4" s="1"/>
  <c r="Q34" i="4"/>
  <c r="Q52" i="4"/>
  <c r="S2" i="4"/>
  <c r="T2" i="4" s="1"/>
  <c r="AA24" i="4"/>
  <c r="S3" i="4"/>
  <c r="T3" i="4" s="1"/>
  <c r="U8" i="4"/>
  <c r="AA30" i="4" s="1"/>
  <c r="S4" i="4"/>
  <c r="T4" i="4" s="1"/>
  <c r="S8" i="4"/>
  <c r="T8" i="4" s="1"/>
  <c r="U11" i="4"/>
  <c r="AA33" i="4" s="1"/>
  <c r="U7" i="4"/>
  <c r="AA29" i="4" s="1"/>
  <c r="S5" i="4"/>
  <c r="T5" i="4" s="1"/>
  <c r="U10" i="4"/>
  <c r="AA32" i="4" s="1"/>
  <c r="U6" i="4"/>
  <c r="AA28" i="4" s="1"/>
  <c r="L5" i="2"/>
  <c r="N5" i="2" s="1"/>
  <c r="Q10" i="2" s="1"/>
  <c r="L6" i="2"/>
  <c r="N6" i="2" s="1"/>
  <c r="Q11" i="2" s="1"/>
  <c r="L7" i="2"/>
  <c r="N7" i="2" s="1"/>
  <c r="Q12" i="2" s="1"/>
  <c r="L8" i="2"/>
  <c r="N8" i="2" s="1"/>
  <c r="Q13" i="2" s="1"/>
  <c r="L9" i="2"/>
  <c r="N9" i="2" s="1"/>
  <c r="Q14" i="2" s="1"/>
  <c r="L10" i="2"/>
  <c r="N10" i="2" s="1"/>
  <c r="Q15" i="2" s="1"/>
  <c r="L11" i="2"/>
  <c r="N11" i="2" s="1"/>
  <c r="Q16" i="2" s="1"/>
  <c r="L12" i="2"/>
  <c r="N12" i="2" s="1"/>
  <c r="Q17" i="2" s="1"/>
  <c r="L13" i="2"/>
  <c r="N13" i="2" s="1"/>
  <c r="Q18" i="2" s="1"/>
  <c r="L16" i="2"/>
  <c r="N16" i="2" s="1"/>
  <c r="R10" i="2" s="1"/>
  <c r="L17" i="2"/>
  <c r="N17" i="2" s="1"/>
  <c r="R11" i="2" s="1"/>
  <c r="L18" i="2"/>
  <c r="N18" i="2" s="1"/>
  <c r="R12" i="2" s="1"/>
  <c r="L19" i="2"/>
  <c r="N19" i="2" s="1"/>
  <c r="R13" i="2" s="1"/>
  <c r="L20" i="2"/>
  <c r="N20" i="2" s="1"/>
  <c r="R14" i="2" s="1"/>
  <c r="L21" i="2"/>
  <c r="N21" i="2" s="1"/>
  <c r="R15" i="2" s="1"/>
  <c r="L22" i="2"/>
  <c r="N22" i="2" s="1"/>
  <c r="R16" i="2" s="1"/>
  <c r="L23" i="2"/>
  <c r="N23" i="2" s="1"/>
  <c r="R17" i="2" s="1"/>
  <c r="L24" i="2"/>
  <c r="N24" i="2" s="1"/>
  <c r="R18" i="2" s="1"/>
  <c r="L26" i="2"/>
  <c r="N26" i="2" s="1"/>
  <c r="S9" i="2" s="1"/>
  <c r="L27" i="2"/>
  <c r="N27" i="2" s="1"/>
  <c r="S10" i="2" s="1"/>
  <c r="L28" i="2"/>
  <c r="N28" i="2" s="1"/>
  <c r="S11" i="2" s="1"/>
  <c r="L29" i="2"/>
  <c r="N29" i="2" s="1"/>
  <c r="S12" i="2" s="1"/>
  <c r="L30" i="2"/>
  <c r="N30" i="2" s="1"/>
  <c r="S13" i="2" s="1"/>
  <c r="L31" i="2"/>
  <c r="N31" i="2" s="1"/>
  <c r="S14" i="2" s="1"/>
  <c r="L32" i="2"/>
  <c r="N32" i="2" s="1"/>
  <c r="S15" i="2" s="1"/>
  <c r="L33" i="2"/>
  <c r="N33" i="2" s="1"/>
  <c r="S16" i="2" s="1"/>
  <c r="L34" i="2"/>
  <c r="N34" i="2" s="1"/>
  <c r="S17" i="2" s="1"/>
  <c r="L35" i="2"/>
  <c r="N35" i="2" s="1"/>
  <c r="S18" i="2" s="1"/>
  <c r="L37" i="2"/>
  <c r="N37" i="2" s="1"/>
  <c r="T9" i="2" s="1"/>
  <c r="L38" i="2"/>
  <c r="N38" i="2" s="1"/>
  <c r="T10" i="2" s="1"/>
  <c r="L39" i="2"/>
  <c r="N39" i="2" s="1"/>
  <c r="T11" i="2" s="1"/>
  <c r="L40" i="2"/>
  <c r="N40" i="2" s="1"/>
  <c r="T12" i="2" s="1"/>
  <c r="L41" i="2"/>
  <c r="N41" i="2" s="1"/>
  <c r="T13" i="2" s="1"/>
  <c r="L42" i="2"/>
  <c r="N42" i="2" s="1"/>
  <c r="T14" i="2" s="1"/>
  <c r="L43" i="2"/>
  <c r="N43" i="2" s="1"/>
  <c r="T15" i="2" s="1"/>
  <c r="L44" i="2"/>
  <c r="N44" i="2" s="1"/>
  <c r="T16" i="2" s="1"/>
  <c r="L45" i="2"/>
  <c r="N45" i="2" s="1"/>
  <c r="T17" i="2" s="1"/>
  <c r="L46" i="2"/>
  <c r="N46" i="2" s="1"/>
  <c r="T18" i="2" s="1"/>
  <c r="L48" i="2"/>
  <c r="N48" i="2" s="1"/>
  <c r="U9" i="2" s="1"/>
  <c r="L49" i="2"/>
  <c r="N49" i="2" s="1"/>
  <c r="U10" i="2" s="1"/>
  <c r="L50" i="2"/>
  <c r="N50" i="2" s="1"/>
  <c r="U11" i="2" s="1"/>
  <c r="L51" i="2"/>
  <c r="N51" i="2" s="1"/>
  <c r="U12" i="2" s="1"/>
  <c r="L52" i="2"/>
  <c r="N52" i="2" s="1"/>
  <c r="U13" i="2" s="1"/>
  <c r="L53" i="2"/>
  <c r="N53" i="2" s="1"/>
  <c r="U14" i="2" s="1"/>
  <c r="L54" i="2"/>
  <c r="N54" i="2" s="1"/>
  <c r="U15" i="2" s="1"/>
  <c r="L55" i="2"/>
  <c r="N55" i="2" s="1"/>
  <c r="U16" i="2" s="1"/>
  <c r="L56" i="2"/>
  <c r="N56" i="2" s="1"/>
  <c r="U17" i="2" s="1"/>
  <c r="L57" i="2"/>
  <c r="N57" i="2" s="1"/>
  <c r="U18" i="2" s="1"/>
  <c r="L59" i="2"/>
  <c r="N59" i="2" s="1"/>
  <c r="V9" i="2" s="1"/>
  <c r="L60" i="2"/>
  <c r="N60" i="2" s="1"/>
  <c r="V10" i="2" s="1"/>
  <c r="L61" i="2"/>
  <c r="N61" i="2" s="1"/>
  <c r="V11" i="2" s="1"/>
  <c r="L62" i="2"/>
  <c r="N62" i="2" s="1"/>
  <c r="V12" i="2" s="1"/>
  <c r="L63" i="2"/>
  <c r="N63" i="2" s="1"/>
  <c r="V13" i="2" s="1"/>
  <c r="L64" i="2"/>
  <c r="N64" i="2" s="1"/>
  <c r="V14" i="2" s="1"/>
  <c r="L65" i="2"/>
  <c r="N65" i="2" s="1"/>
  <c r="V15" i="2" s="1"/>
  <c r="L66" i="2"/>
  <c r="N66" i="2" s="1"/>
  <c r="V16" i="2" s="1"/>
  <c r="L67" i="2"/>
  <c r="N67" i="2" s="1"/>
  <c r="V17" i="2" s="1"/>
  <c r="L68" i="2"/>
  <c r="N68" i="2" s="1"/>
  <c r="V18" i="2" s="1"/>
  <c r="L70" i="2"/>
  <c r="N70" i="2" s="1"/>
  <c r="W9" i="2" s="1"/>
  <c r="L71" i="2"/>
  <c r="N71" i="2" s="1"/>
  <c r="W10" i="2" s="1"/>
  <c r="L72" i="2"/>
  <c r="N72" i="2" s="1"/>
  <c r="W11" i="2" s="1"/>
  <c r="L73" i="2"/>
  <c r="N73" i="2" s="1"/>
  <c r="W12" i="2" s="1"/>
  <c r="L74" i="2"/>
  <c r="N74" i="2" s="1"/>
  <c r="W13" i="2" s="1"/>
  <c r="L75" i="2"/>
  <c r="N75" i="2" s="1"/>
  <c r="W14" i="2" s="1"/>
  <c r="L76" i="2"/>
  <c r="N76" i="2" s="1"/>
  <c r="W15" i="2" s="1"/>
  <c r="L77" i="2"/>
  <c r="N77" i="2" s="1"/>
  <c r="W16" i="2" s="1"/>
  <c r="L78" i="2"/>
  <c r="N78" i="2" s="1"/>
  <c r="W17" i="2" s="1"/>
  <c r="L79" i="2"/>
  <c r="N79" i="2" s="1"/>
  <c r="W18" i="2" s="1"/>
  <c r="L81" i="2"/>
  <c r="N81" i="2" s="1"/>
  <c r="X9" i="2" s="1"/>
  <c r="L82" i="2"/>
  <c r="N82" i="2" s="1"/>
  <c r="X10" i="2" s="1"/>
  <c r="L83" i="2"/>
  <c r="N83" i="2" s="1"/>
  <c r="X11" i="2" s="1"/>
  <c r="L84" i="2"/>
  <c r="N84" i="2" s="1"/>
  <c r="X12" i="2" s="1"/>
  <c r="L85" i="2"/>
  <c r="N85" i="2" s="1"/>
  <c r="X13" i="2" s="1"/>
  <c r="L86" i="2"/>
  <c r="N86" i="2" s="1"/>
  <c r="X14" i="2" s="1"/>
  <c r="L87" i="2"/>
  <c r="N87" i="2" s="1"/>
  <c r="X15" i="2" s="1"/>
  <c r="L88" i="2"/>
  <c r="N88" i="2" s="1"/>
  <c r="X16" i="2" s="1"/>
  <c r="L89" i="2"/>
  <c r="N89" i="2" s="1"/>
  <c r="X17" i="2" s="1"/>
  <c r="L90" i="2"/>
  <c r="N90" i="2" s="1"/>
  <c r="X18" i="2" s="1"/>
  <c r="L92" i="2"/>
  <c r="N92" i="2" s="1"/>
  <c r="Y9" i="2" s="1"/>
  <c r="L93" i="2"/>
  <c r="N93" i="2" s="1"/>
  <c r="Y10" i="2" s="1"/>
  <c r="L94" i="2"/>
  <c r="N94" i="2" s="1"/>
  <c r="Y11" i="2" s="1"/>
  <c r="L95" i="2"/>
  <c r="N95" i="2" s="1"/>
  <c r="Y12" i="2" s="1"/>
  <c r="L96" i="2"/>
  <c r="N96" i="2" s="1"/>
  <c r="Y13" i="2" s="1"/>
  <c r="L97" i="2"/>
  <c r="N97" i="2" s="1"/>
  <c r="Y14" i="2" s="1"/>
  <c r="L98" i="2"/>
  <c r="N98" i="2" s="1"/>
  <c r="Y15" i="2" s="1"/>
  <c r="L99" i="2"/>
  <c r="N99" i="2" s="1"/>
  <c r="Y16" i="2" s="1"/>
  <c r="L100" i="2"/>
  <c r="N100" i="2" s="1"/>
  <c r="Y17" i="2" s="1"/>
  <c r="L101" i="2"/>
  <c r="N101" i="2" s="1"/>
  <c r="Y18" i="2" s="1"/>
  <c r="L103" i="2"/>
  <c r="N103" i="2" s="1"/>
  <c r="Z9" i="2" s="1"/>
  <c r="L104" i="2"/>
  <c r="N104" i="2" s="1"/>
  <c r="Z10" i="2" s="1"/>
  <c r="L105" i="2"/>
  <c r="N105" i="2" s="1"/>
  <c r="Z11" i="2" s="1"/>
  <c r="L106" i="2"/>
  <c r="N106" i="2" s="1"/>
  <c r="Z12" i="2" s="1"/>
  <c r="L107" i="2"/>
  <c r="N107" i="2" s="1"/>
  <c r="Z13" i="2" s="1"/>
  <c r="L108" i="2"/>
  <c r="N108" i="2" s="1"/>
  <c r="Z14" i="2" s="1"/>
  <c r="L109" i="2"/>
  <c r="N109" i="2" s="1"/>
  <c r="Z15" i="2" s="1"/>
  <c r="L110" i="2"/>
  <c r="N110" i="2" s="1"/>
  <c r="Z16" i="2" s="1"/>
  <c r="L111" i="2"/>
  <c r="N111" i="2" s="1"/>
  <c r="Z17" i="2" s="1"/>
  <c r="L112" i="2"/>
  <c r="N112" i="2" s="1"/>
  <c r="Z18" i="2" s="1"/>
  <c r="L114" i="2"/>
  <c r="N114" i="2" s="1"/>
  <c r="AA9" i="2" s="1"/>
  <c r="L115" i="2"/>
  <c r="N115" i="2" s="1"/>
  <c r="AA10" i="2" s="1"/>
  <c r="L116" i="2"/>
  <c r="N116" i="2" s="1"/>
  <c r="AA11" i="2" s="1"/>
  <c r="L117" i="2"/>
  <c r="N117" i="2" s="1"/>
  <c r="AA12" i="2" s="1"/>
  <c r="L118" i="2"/>
  <c r="N118" i="2" s="1"/>
  <c r="AA13" i="2" s="1"/>
  <c r="L119" i="2"/>
  <c r="N119" i="2" s="1"/>
  <c r="AA14" i="2" s="1"/>
  <c r="L120" i="2"/>
  <c r="N120" i="2" s="1"/>
  <c r="AA15" i="2" s="1"/>
  <c r="L121" i="2"/>
  <c r="N121" i="2" s="1"/>
  <c r="AA16" i="2" s="1"/>
  <c r="L122" i="2"/>
  <c r="N122" i="2" s="1"/>
  <c r="AA17" i="2" s="1"/>
  <c r="L123" i="2"/>
  <c r="N123" i="2" s="1"/>
  <c r="AA18" i="2" s="1"/>
  <c r="L125" i="2"/>
  <c r="N125" i="2" s="1"/>
  <c r="AB9" i="2" s="1"/>
  <c r="L126" i="2"/>
  <c r="N126" i="2" s="1"/>
  <c r="AB10" i="2" s="1"/>
  <c r="L127" i="2"/>
  <c r="N127" i="2" s="1"/>
  <c r="AB11" i="2" s="1"/>
  <c r="L128" i="2"/>
  <c r="N128" i="2" s="1"/>
  <c r="AB12" i="2" s="1"/>
  <c r="L129" i="2"/>
  <c r="N129" i="2" s="1"/>
  <c r="AB13" i="2" s="1"/>
  <c r="L130" i="2"/>
  <c r="N130" i="2" s="1"/>
  <c r="AB14" i="2" s="1"/>
  <c r="L131" i="2"/>
  <c r="N131" i="2" s="1"/>
  <c r="AB15" i="2" s="1"/>
  <c r="L132" i="2"/>
  <c r="N132" i="2" s="1"/>
  <c r="AB16" i="2" s="1"/>
  <c r="L133" i="2"/>
  <c r="N133" i="2" s="1"/>
  <c r="AB17" i="2" s="1"/>
  <c r="L134" i="2"/>
  <c r="N134" i="2" s="1"/>
  <c r="AB18" i="2" s="1"/>
  <c r="L136" i="2"/>
  <c r="N136" i="2" s="1"/>
  <c r="L137" i="2"/>
  <c r="N137" i="2" s="1"/>
  <c r="L138" i="2"/>
  <c r="N138" i="2" s="1"/>
  <c r="L139" i="2"/>
  <c r="N139" i="2" s="1"/>
  <c r="L140" i="2"/>
  <c r="N140" i="2" s="1"/>
  <c r="L141" i="2"/>
  <c r="N141" i="2" s="1"/>
  <c r="L142" i="2"/>
  <c r="N142" i="2" s="1"/>
  <c r="L143" i="2"/>
  <c r="N143" i="2" s="1"/>
  <c r="L144" i="2"/>
  <c r="N144" i="2" s="1"/>
  <c r="L145" i="2"/>
  <c r="N145" i="2" s="1"/>
  <c r="L4" i="2"/>
  <c r="Q9" i="2" s="1"/>
  <c r="AB28" i="4" l="1"/>
  <c r="V6" i="4"/>
  <c r="AB24" i="4"/>
  <c r="Q38" i="4"/>
  <c r="U26" i="4" s="1"/>
  <c r="AC24" i="4" s="1"/>
  <c r="U19" i="4"/>
  <c r="Q46" i="4"/>
  <c r="Q42" i="4"/>
  <c r="Q54" i="4" s="1"/>
  <c r="Q51" i="4"/>
  <c r="Q55" i="4"/>
  <c r="U5" i="4"/>
  <c r="AA27" i="4" s="1"/>
  <c r="U17" i="4"/>
  <c r="U27" i="4"/>
  <c r="AC25" i="4" s="1"/>
  <c r="U3" i="4"/>
  <c r="AA25" i="4" s="1"/>
  <c r="U16" i="4"/>
  <c r="U4" i="4"/>
  <c r="AA26" i="4" s="1"/>
  <c r="S9" i="4"/>
  <c r="T9" i="4" s="1"/>
  <c r="U9" i="4"/>
  <c r="AA31" i="4" s="1"/>
  <c r="U35" i="4"/>
  <c r="AC33" i="4" s="1"/>
  <c r="U20" i="4"/>
  <c r="U22" i="4"/>
  <c r="U47" i="4"/>
  <c r="V23" i="4" s="1"/>
  <c r="U32" i="4"/>
  <c r="AC30" i="4" s="1"/>
  <c r="U23" i="4"/>
  <c r="S10" i="4"/>
  <c r="T10" i="4" s="1"/>
  <c r="S23" i="4"/>
  <c r="T23" i="4" s="1"/>
  <c r="S20" i="4"/>
  <c r="T20" i="4" s="1"/>
  <c r="S7" i="4"/>
  <c r="T7" i="4" s="1"/>
  <c r="S14" i="4"/>
  <c r="T14" i="4" s="1"/>
  <c r="S35" i="4"/>
  <c r="T35" i="4" s="1"/>
  <c r="S18" i="4"/>
  <c r="T18" i="4" s="1"/>
  <c r="S11" i="4"/>
  <c r="T11" i="4" s="1"/>
  <c r="S17" i="4"/>
  <c r="T17" i="4" s="1"/>
  <c r="S22" i="4"/>
  <c r="T22" i="4" s="1"/>
  <c r="S30" i="4" l="1"/>
  <c r="T30" i="4" s="1"/>
  <c r="AB27" i="4"/>
  <c r="V5" i="4"/>
  <c r="AB32" i="4"/>
  <c r="V10" i="4"/>
  <c r="AB29" i="4"/>
  <c r="V7" i="4"/>
  <c r="AB26" i="4"/>
  <c r="V4" i="4"/>
  <c r="AB33" i="4"/>
  <c r="V11" i="4"/>
  <c r="Y11" i="4" s="1"/>
  <c r="AB30" i="4"/>
  <c r="V8" i="4"/>
  <c r="Q50" i="4"/>
  <c r="U38" i="4" s="1"/>
  <c r="U34" i="4"/>
  <c r="AC32" i="4" s="1"/>
  <c r="Q58" i="4"/>
  <c r="S26" i="4"/>
  <c r="T26" i="4" s="1"/>
  <c r="S16" i="4"/>
  <c r="T16" i="4" s="1"/>
  <c r="U29" i="4"/>
  <c r="AC27" i="4" s="1"/>
  <c r="S15" i="4"/>
  <c r="T15" i="4" s="1"/>
  <c r="U15" i="4"/>
  <c r="U39" i="4"/>
  <c r="AD33" i="4"/>
  <c r="AE33" i="4"/>
  <c r="U21" i="4"/>
  <c r="U42" i="4"/>
  <c r="V18" i="4" s="1"/>
  <c r="Y6" i="4" s="1"/>
  <c r="S21" i="4"/>
  <c r="T21" i="4" s="1"/>
  <c r="U28" i="4"/>
  <c r="AC26" i="4" s="1"/>
  <c r="U46" i="4"/>
  <c r="V22" i="4" s="1"/>
  <c r="Y10" i="4" s="1"/>
  <c r="S32" i="4"/>
  <c r="T32" i="4" s="1"/>
  <c r="U30" i="4"/>
  <c r="AC28" i="4" s="1"/>
  <c r="S33" i="4"/>
  <c r="T33" i="4" s="1"/>
  <c r="U33" i="4"/>
  <c r="AC31" i="4" s="1"/>
  <c r="U45" i="4"/>
  <c r="V21" i="4" s="1"/>
  <c r="U31" i="4"/>
  <c r="AC29" i="4" s="1"/>
  <c r="U43" i="4"/>
  <c r="V19" i="4" s="1"/>
  <c r="Y7" i="4" s="1"/>
  <c r="U44" i="4"/>
  <c r="V20" i="4" s="1"/>
  <c r="Y8" i="4" s="1"/>
  <c r="S34" i="4"/>
  <c r="T34" i="4" s="1"/>
  <c r="S27" i="4"/>
  <c r="T27" i="4" s="1"/>
  <c r="S19" i="4"/>
  <c r="T19" i="4" s="1"/>
  <c r="AD25" i="4" l="1"/>
  <c r="V15" i="4"/>
  <c r="AB31" i="4"/>
  <c r="V9" i="4"/>
  <c r="Y9" i="4" s="1"/>
  <c r="AB25" i="4"/>
  <c r="V3" i="4"/>
  <c r="AD24" i="4"/>
  <c r="V14" i="4"/>
  <c r="S29" i="4"/>
  <c r="T29" i="4" s="1"/>
  <c r="S41" i="4"/>
  <c r="T41" i="4" s="1"/>
  <c r="S28" i="4"/>
  <c r="T28" i="4" s="1"/>
  <c r="S38" i="4"/>
  <c r="T38" i="4" s="1"/>
  <c r="AE25" i="4"/>
  <c r="AD30" i="4"/>
  <c r="AE30" i="4"/>
  <c r="AD29" i="4"/>
  <c r="AE29" i="4"/>
  <c r="AE31" i="4"/>
  <c r="AD31" i="4"/>
  <c r="AE28" i="4"/>
  <c r="AD28" i="4"/>
  <c r="AE32" i="4"/>
  <c r="AD32" i="4"/>
  <c r="AE24" i="4"/>
  <c r="S46" i="4"/>
  <c r="T46" i="4" s="1"/>
  <c r="U40" i="4"/>
  <c r="V16" i="4" s="1"/>
  <c r="Y4" i="4" s="1"/>
  <c r="S44" i="4"/>
  <c r="T44" i="4" s="1"/>
  <c r="S45" i="4"/>
  <c r="T45" i="4" s="1"/>
  <c r="Q69" i="4" s="1"/>
  <c r="U41" i="4"/>
  <c r="V17" i="4" s="1"/>
  <c r="Y5" i="4" s="1"/>
  <c r="S39" i="4"/>
  <c r="T39" i="4" s="1"/>
  <c r="Q63" i="4" s="1"/>
  <c r="S47" i="4"/>
  <c r="T47" i="4" s="1"/>
  <c r="S42" i="4"/>
  <c r="T42" i="4" s="1"/>
  <c r="S31" i="4"/>
  <c r="T31" i="4" s="1"/>
  <c r="S43" i="4"/>
  <c r="T43" i="4" s="1"/>
  <c r="Y3" i="4" l="1"/>
  <c r="Q67" i="4"/>
  <c r="Q66" i="4"/>
  <c r="Q65" i="4"/>
  <c r="S65" i="4" s="1"/>
  <c r="T65" i="4" s="1"/>
  <c r="Q71" i="4"/>
  <c r="S71" i="4" s="1"/>
  <c r="T71" i="4" s="1"/>
  <c r="Q68" i="4"/>
  <c r="S68" i="4" s="1"/>
  <c r="T68" i="4" s="1"/>
  <c r="Q70" i="4"/>
  <c r="S40" i="4"/>
  <c r="T40" i="4" s="1"/>
  <c r="AE27" i="4"/>
  <c r="AD27" i="4"/>
  <c r="AD26" i="4"/>
  <c r="AE26" i="4"/>
  <c r="S69" i="4"/>
  <c r="T69" i="4" s="1"/>
  <c r="V26" i="4" l="1"/>
  <c r="Z2" i="4" s="1"/>
  <c r="Q80" i="4"/>
  <c r="S70" i="4"/>
  <c r="T70" i="4" s="1"/>
  <c r="Q83" i="4"/>
  <c r="Q81" i="4"/>
  <c r="U57" i="4" s="1"/>
  <c r="Q77" i="4"/>
  <c r="S77" i="4" s="1"/>
  <c r="T77" i="4" s="1"/>
  <c r="Q64" i="4"/>
  <c r="S64" i="4" s="1"/>
  <c r="T64" i="4" s="1"/>
  <c r="S63" i="4"/>
  <c r="T63" i="4" s="1"/>
  <c r="S66" i="4"/>
  <c r="T66" i="4" s="1"/>
  <c r="S67" i="4"/>
  <c r="T67" i="4" s="1"/>
  <c r="AF24" i="4" l="1"/>
  <c r="S74" i="4"/>
  <c r="T74" i="4" s="1"/>
  <c r="U53" i="4"/>
  <c r="U65" i="4"/>
  <c r="Q76" i="4"/>
  <c r="Q79" i="4"/>
  <c r="U67" i="4" s="1"/>
  <c r="Q78" i="4"/>
  <c r="U54" i="4" s="1"/>
  <c r="U56" i="4"/>
  <c r="S80" i="4"/>
  <c r="T80" i="4" s="1"/>
  <c r="U68" i="4"/>
  <c r="Q89" i="4"/>
  <c r="S101" i="4" s="1"/>
  <c r="T101" i="4" s="1"/>
  <c r="U71" i="4"/>
  <c r="S81" i="4"/>
  <c r="T81" i="4" s="1"/>
  <c r="Q75" i="4"/>
  <c r="U63" i="4" s="1"/>
  <c r="U69" i="4"/>
  <c r="Q82" i="4"/>
  <c r="U59" i="4"/>
  <c r="S83" i="4"/>
  <c r="T83" i="4" s="1"/>
  <c r="AF31" i="4" l="1"/>
  <c r="V33" i="4"/>
  <c r="Z9" i="4" s="1"/>
  <c r="AF29" i="4"/>
  <c r="V31" i="4"/>
  <c r="Z7" i="4" s="1"/>
  <c r="AF25" i="4"/>
  <c r="V27" i="4"/>
  <c r="Z3" i="4" s="1"/>
  <c r="AF30" i="4"/>
  <c r="V32" i="4"/>
  <c r="Z8" i="4" s="1"/>
  <c r="AF33" i="4"/>
  <c r="V35" i="4"/>
  <c r="Z11" i="4" s="1"/>
  <c r="AF27" i="4"/>
  <c r="V29" i="4"/>
  <c r="Z5" i="4" s="1"/>
  <c r="Q86" i="4"/>
  <c r="S79" i="4"/>
  <c r="T79" i="4" s="1"/>
  <c r="U55" i="4"/>
  <c r="U66" i="4"/>
  <c r="S78" i="4"/>
  <c r="T78" i="4" s="1"/>
  <c r="Q90" i="4" s="1"/>
  <c r="S102" i="4" s="1"/>
  <c r="T102" i="4" s="1"/>
  <c r="Q101" i="4"/>
  <c r="S82" i="4"/>
  <c r="T82" i="4" s="1"/>
  <c r="U70" i="4"/>
  <c r="S75" i="4"/>
  <c r="T75" i="4" s="1"/>
  <c r="U58" i="4"/>
  <c r="Q93" i="4"/>
  <c r="S105" i="4" s="1"/>
  <c r="T105" i="4" s="1"/>
  <c r="S76" i="4"/>
  <c r="T76" i="4" s="1"/>
  <c r="U52" i="4"/>
  <c r="U64" i="4"/>
  <c r="Q91" i="4"/>
  <c r="Q95" i="4"/>
  <c r="S107" i="4" s="1"/>
  <c r="T107" i="4" s="1"/>
  <c r="U51" i="4"/>
  <c r="Q92" i="4"/>
  <c r="AF32" i="4" l="1"/>
  <c r="V34" i="4"/>
  <c r="Z10" i="4" s="1"/>
  <c r="AF28" i="4"/>
  <c r="V30" i="4"/>
  <c r="Z6" i="4" s="1"/>
  <c r="AF26" i="4"/>
  <c r="V28" i="4"/>
  <c r="Z4" i="4" s="1"/>
  <c r="S98" i="4"/>
  <c r="T98" i="4" s="1"/>
  <c r="Q98" i="4" s="1"/>
  <c r="Q122" i="4" s="1"/>
  <c r="U77" i="4"/>
  <c r="AG27" i="4" s="1"/>
  <c r="Q125" i="4"/>
  <c r="Q107" i="4"/>
  <c r="S119" i="4" s="1"/>
  <c r="T119" i="4" s="1"/>
  <c r="Q119" i="4" s="1"/>
  <c r="Q87" i="4"/>
  <c r="S104" i="4"/>
  <c r="T104" i="4" s="1"/>
  <c r="Q88" i="4"/>
  <c r="S113" i="4"/>
  <c r="T113" i="4" s="1"/>
  <c r="Q113" i="4" s="1"/>
  <c r="U101" i="4" s="1"/>
  <c r="AI27" i="4" s="1"/>
  <c r="U89" i="4"/>
  <c r="Q102" i="4"/>
  <c r="U90" i="4" s="1"/>
  <c r="Q105" i="4"/>
  <c r="U81" i="4" s="1"/>
  <c r="AG31" i="4" s="1"/>
  <c r="Q94" i="4"/>
  <c r="S103" i="4"/>
  <c r="T103" i="4" s="1"/>
  <c r="AH27" i="4" l="1"/>
  <c r="V41" i="4"/>
  <c r="AA5" i="4" s="1"/>
  <c r="Q137" i="4"/>
  <c r="U113" i="4" s="1"/>
  <c r="V53" i="4" s="1"/>
  <c r="AB5" i="4" s="1"/>
  <c r="AH28" i="4"/>
  <c r="V42" i="4"/>
  <c r="AA6" i="4" s="1"/>
  <c r="AG24" i="4"/>
  <c r="Q134" i="4"/>
  <c r="S110" i="4"/>
  <c r="T110" i="4" s="1"/>
  <c r="Q110" i="4" s="1"/>
  <c r="AI24" i="4" s="1"/>
  <c r="Q131" i="4"/>
  <c r="Q143" i="4" s="1"/>
  <c r="S114" i="4"/>
  <c r="T114" i="4" s="1"/>
  <c r="Q114" i="4" s="1"/>
  <c r="Q129" i="4"/>
  <c r="U95" i="4"/>
  <c r="Q126" i="4"/>
  <c r="Q104" i="4"/>
  <c r="S99" i="4"/>
  <c r="T99" i="4" s="1"/>
  <c r="Q103" i="4"/>
  <c r="Q127" i="4" s="1"/>
  <c r="S100" i="4"/>
  <c r="T100" i="4" s="1"/>
  <c r="U78" i="4"/>
  <c r="AG28" i="4" s="1"/>
  <c r="S106" i="4"/>
  <c r="T106" i="4" s="1"/>
  <c r="U93" i="4"/>
  <c r="S117" i="4"/>
  <c r="T117" i="4" s="1"/>
  <c r="Q117" i="4" s="1"/>
  <c r="U83" i="4"/>
  <c r="AG33" i="4" s="1"/>
  <c r="Q139" i="4" l="1"/>
  <c r="U115" i="4" s="1"/>
  <c r="V55" i="4" s="1"/>
  <c r="AB7" i="4" s="1"/>
  <c r="AH33" i="4"/>
  <c r="V47" i="4"/>
  <c r="AA11" i="4" s="1"/>
  <c r="Q141" i="4"/>
  <c r="U117" i="4" s="1"/>
  <c r="U119" i="4"/>
  <c r="V59" i="4" s="1"/>
  <c r="AB11" i="4" s="1"/>
  <c r="U107" i="4"/>
  <c r="AI33" i="4" s="1"/>
  <c r="AH31" i="4"/>
  <c r="V45" i="4"/>
  <c r="AA9" i="4" s="1"/>
  <c r="U102" i="4"/>
  <c r="AI28" i="4" s="1"/>
  <c r="Q138" i="4"/>
  <c r="U114" i="4"/>
  <c r="V54" i="4" s="1"/>
  <c r="AB6" i="4" s="1"/>
  <c r="AJ27" i="4"/>
  <c r="V50" i="4"/>
  <c r="AB2" i="4" s="1"/>
  <c r="AJ24" i="4"/>
  <c r="V38" i="4"/>
  <c r="AA2" i="4" s="1"/>
  <c r="AH24" i="4"/>
  <c r="S115" i="4"/>
  <c r="T115" i="4" s="1"/>
  <c r="Q115" i="4" s="1"/>
  <c r="U105" i="4"/>
  <c r="AI31" i="4" s="1"/>
  <c r="U79" i="4"/>
  <c r="AG29" i="4" s="1"/>
  <c r="U91" i="4"/>
  <c r="S116" i="4"/>
  <c r="T116" i="4" s="1"/>
  <c r="Q116" i="4" s="1"/>
  <c r="U80" i="4"/>
  <c r="AG30" i="4" s="1"/>
  <c r="Q106" i="4"/>
  <c r="U82" i="4" s="1"/>
  <c r="AG32" i="4" s="1"/>
  <c r="Q99" i="4"/>
  <c r="Q123" i="4" s="1"/>
  <c r="U92" i="4"/>
  <c r="Q100" i="4"/>
  <c r="Q128" i="4"/>
  <c r="AJ28" i="4"/>
  <c r="V57" i="4" l="1"/>
  <c r="AB9" i="4" s="1"/>
  <c r="AJ31" i="4"/>
  <c r="AH30" i="4"/>
  <c r="V44" i="4"/>
  <c r="AA8" i="4" s="1"/>
  <c r="AH29" i="4"/>
  <c r="V43" i="4"/>
  <c r="AA7" i="4" s="1"/>
  <c r="AJ33" i="4"/>
  <c r="Q130" i="4"/>
  <c r="Q124" i="4"/>
  <c r="Q140" i="4"/>
  <c r="U88" i="4"/>
  <c r="S111" i="4"/>
  <c r="T111" i="4" s="1"/>
  <c r="U75" i="4"/>
  <c r="AG25" i="4" s="1"/>
  <c r="U87" i="4"/>
  <c r="S112" i="4"/>
  <c r="T112" i="4" s="1"/>
  <c r="Q112" i="4" s="1"/>
  <c r="U100" i="4" s="1"/>
  <c r="AI26" i="4" s="1"/>
  <c r="U76" i="4"/>
  <c r="AG26" i="4" s="1"/>
  <c r="Q135" i="4"/>
  <c r="S118" i="4"/>
  <c r="T118" i="4" s="1"/>
  <c r="Q118" i="4" s="1"/>
  <c r="U106" i="4" s="1"/>
  <c r="AI32" i="4" s="1"/>
  <c r="U94" i="4"/>
  <c r="U104" i="4"/>
  <c r="AI30" i="4" s="1"/>
  <c r="AJ29" i="4"/>
  <c r="U103" i="4"/>
  <c r="AI29" i="4" s="1"/>
  <c r="AH32" i="4" l="1"/>
  <c r="V46" i="4"/>
  <c r="AA10" i="4" s="1"/>
  <c r="Q136" i="4"/>
  <c r="U112" i="4" s="1"/>
  <c r="AH25" i="4"/>
  <c r="V39" i="4"/>
  <c r="AA3" i="4" s="1"/>
  <c r="Q111" i="4"/>
  <c r="U99" i="4" s="1"/>
  <c r="AI25" i="4" s="1"/>
  <c r="Q142" i="4"/>
  <c r="U118" i="4" s="1"/>
  <c r="V58" i="4" s="1"/>
  <c r="AB10" i="4" s="1"/>
  <c r="U116" i="4"/>
  <c r="V56" i="4" s="1"/>
  <c r="AB8" i="4" s="1"/>
  <c r="AH26" i="4"/>
  <c r="V40" i="4"/>
  <c r="AA4" i="4" s="1"/>
  <c r="U111" i="4"/>
  <c r="V51" i="4" s="1"/>
  <c r="AB3" i="4" s="1"/>
  <c r="V52" i="4" l="1"/>
  <c r="AB4" i="4" s="1"/>
  <c r="AJ26" i="4"/>
  <c r="AJ25" i="4"/>
  <c r="AJ32" i="4"/>
  <c r="AJ30" i="4"/>
</calcChain>
</file>

<file path=xl/sharedStrings.xml><?xml version="1.0" encoding="utf-8"?>
<sst xmlns="http://schemas.openxmlformats.org/spreadsheetml/2006/main" count="2319" uniqueCount="162">
  <si>
    <t>Bond2</t>
  </si>
  <si>
    <t>2nd</t>
  </si>
  <si>
    <t>CA135087D929</t>
  </si>
  <si>
    <t>3rd</t>
  </si>
  <si>
    <t>6th</t>
  </si>
  <si>
    <t>7th</t>
  </si>
  <si>
    <t>8th</t>
  </si>
  <si>
    <t>9th</t>
  </si>
  <si>
    <t>10th</t>
  </si>
  <si>
    <t>13th</t>
  </si>
  <si>
    <t>14th</t>
  </si>
  <si>
    <t>15th</t>
  </si>
  <si>
    <t>Bond4</t>
  </si>
  <si>
    <t>CA135087E596</t>
  </si>
  <si>
    <t>Bond6</t>
  </si>
  <si>
    <t>CA135087F254</t>
  </si>
  <si>
    <t>Bond12</t>
  </si>
  <si>
    <t>CA135087F585</t>
  </si>
  <si>
    <t>Bond15</t>
  </si>
  <si>
    <t>CA135087G328</t>
  </si>
  <si>
    <t>Bond16</t>
  </si>
  <si>
    <t>CA135087ZU15</t>
  </si>
  <si>
    <t>Bond18</t>
  </si>
  <si>
    <t>CA135087H490</t>
  </si>
  <si>
    <t>Bond19</t>
  </si>
  <si>
    <t>CA135087A610</t>
  </si>
  <si>
    <t>Bond21</t>
  </si>
  <si>
    <t>CA135087J546</t>
  </si>
  <si>
    <t>Bond22</t>
  </si>
  <si>
    <t>CA135087B451</t>
  </si>
  <si>
    <t>Bond24</t>
  </si>
  <si>
    <t>CA135087K528</t>
  </si>
  <si>
    <t>Bond26</t>
  </si>
  <si>
    <t>CA135087D507</t>
  </si>
  <si>
    <t>Bond Name</t>
  </si>
  <si>
    <t>Date</t>
  </si>
  <si>
    <t>Close Price</t>
  </si>
  <si>
    <t>Coupon</t>
  </si>
  <si>
    <t>Coupon Start</t>
  </si>
  <si>
    <t>Coupon End</t>
  </si>
  <si>
    <t>ISIN</t>
  </si>
  <si>
    <t>Issue Date</t>
  </si>
  <si>
    <t>Maturity Date</t>
  </si>
  <si>
    <t>Yield</t>
  </si>
  <si>
    <t>PV</t>
  </si>
  <si>
    <t>FV</t>
  </si>
  <si>
    <t>N</t>
  </si>
  <si>
    <t>CP</t>
  </si>
  <si>
    <t>Bond23</t>
  </si>
  <si>
    <t>CA135087J967</t>
  </si>
  <si>
    <t>LCP</t>
  </si>
  <si>
    <t>Days to Jan1st</t>
  </si>
  <si>
    <t>Dirty Pricing</t>
  </si>
  <si>
    <t>rt</t>
  </si>
  <si>
    <t>r5</t>
  </si>
  <si>
    <t>r1.5</t>
  </si>
  <si>
    <t>r1</t>
  </si>
  <si>
    <t>r0.5</t>
  </si>
  <si>
    <t>r2</t>
  </si>
  <si>
    <t>r2.5</t>
  </si>
  <si>
    <t>r3</t>
  </si>
  <si>
    <t>r3.5</t>
  </si>
  <si>
    <t>r4</t>
  </si>
  <si>
    <t>r4.5</t>
  </si>
  <si>
    <t>Diff</t>
  </si>
  <si>
    <t>months</t>
  </si>
  <si>
    <t>CAN 1.5 MAR 20</t>
  </si>
  <si>
    <t>CAN 0.75 SEP 20</t>
  </si>
  <si>
    <t>CAN 0.75 MAR 21</t>
  </si>
  <si>
    <t>CAN 0.75 SEP 21</t>
  </si>
  <si>
    <t>CAN 0.5 MAR 22</t>
  </si>
  <si>
    <t>CAN 2.75 JUN 22</t>
  </si>
  <si>
    <t>CAN 1.75 MAR 23</t>
  </si>
  <si>
    <t>CAN 1.5 JUN 23</t>
  </si>
  <si>
    <t>CAN 2.25 MAR 24</t>
  </si>
  <si>
    <t>CAN 2.5 JUN 24</t>
  </si>
  <si>
    <t>CAN 1.5 SEP 24</t>
  </si>
  <si>
    <t xml:space="preserve">CAN 1.25 MAR 25 </t>
  </si>
  <si>
    <t>f1yr-1yr</t>
  </si>
  <si>
    <t>f1yr-2yr</t>
  </si>
  <si>
    <t>f1yr-3yr</t>
  </si>
  <si>
    <t>f1yr-4yr</t>
  </si>
  <si>
    <t>Acrued interested</t>
  </si>
  <si>
    <t>Canadian Bonds</t>
  </si>
  <si>
    <t>0-3years</t>
  </si>
  <si>
    <t>Bond1</t>
  </si>
  <si>
    <t>CA135087H565</t>
  </si>
  <si>
    <t>no frankfurt</t>
  </si>
  <si>
    <t>Bond3</t>
  </si>
  <si>
    <t>CA135087YZ11</t>
  </si>
  <si>
    <t>Bond5</t>
  </si>
  <si>
    <t>CA135087J629</t>
  </si>
  <si>
    <t>Bond7</t>
  </si>
  <si>
    <t>CA135087TZ75</t>
  </si>
  <si>
    <t>Bond8</t>
  </si>
  <si>
    <t>CA135087J884</t>
  </si>
  <si>
    <t>Bond9</t>
  </si>
  <si>
    <t>CA135087ZJ69</t>
  </si>
  <si>
    <t>Bond10</t>
  </si>
  <si>
    <t>CA135087UE28</t>
  </si>
  <si>
    <t>Bond11</t>
  </si>
  <si>
    <t>CA135087K296</t>
  </si>
  <si>
    <t>Bond13</t>
  </si>
  <si>
    <t>CA135087K452</t>
  </si>
  <si>
    <t>Bond14</t>
  </si>
  <si>
    <t>CA135087K601</t>
  </si>
  <si>
    <t>Bond17</t>
  </si>
  <si>
    <t>CA135087UM44</t>
  </si>
  <si>
    <t>3-10years</t>
  </si>
  <si>
    <t>Bond20</t>
  </si>
  <si>
    <t>CA135087UT96</t>
  </si>
  <si>
    <t>Bond25</t>
  </si>
  <si>
    <t>CA135087VH40</t>
  </si>
  <si>
    <t>Bond27</t>
  </si>
  <si>
    <t>CA135087E679</t>
  </si>
  <si>
    <t>Bond28</t>
  </si>
  <si>
    <t>CA135087F825</t>
  </si>
  <si>
    <t>Bond29</t>
  </si>
  <si>
    <t>CA135087VW17</t>
  </si>
  <si>
    <t>Bond30</t>
  </si>
  <si>
    <t>CA135087H235</t>
  </si>
  <si>
    <t>Bond31</t>
  </si>
  <si>
    <t>CA135087WL43</t>
  </si>
  <si>
    <t>Bond32</t>
  </si>
  <si>
    <t>CA135087J397</t>
  </si>
  <si>
    <t>r5m</t>
  </si>
  <si>
    <t>r32m</t>
  </si>
  <si>
    <t>r35m</t>
  </si>
  <si>
    <t>r23m</t>
  </si>
  <si>
    <t>r17m</t>
  </si>
  <si>
    <t>CHOSEN BONDS</t>
  </si>
  <si>
    <t>06-2020</t>
  </si>
  <si>
    <t>06-2021</t>
  </si>
  <si>
    <t>06-2022</t>
  </si>
  <si>
    <t>06-2023</t>
  </si>
  <si>
    <t>1-2021</t>
  </si>
  <si>
    <t>1-2022</t>
  </si>
  <si>
    <t>1-2023</t>
  </si>
  <si>
    <t>1-2024</t>
  </si>
  <si>
    <t>06-2024</t>
  </si>
  <si>
    <t>1-2025</t>
  </si>
  <si>
    <t>Yield/YTM</t>
  </si>
  <si>
    <t>Assumption: Days to jan 1st subtracts all weekends</t>
  </si>
  <si>
    <t>r11m</t>
  </si>
  <si>
    <t>r44m</t>
  </si>
  <si>
    <t>r47m</t>
  </si>
  <si>
    <t>j</t>
  </si>
  <si>
    <t>X_1</t>
  </si>
  <si>
    <t>X_2</t>
  </si>
  <si>
    <t>X_3</t>
  </si>
  <si>
    <t>X_4</t>
  </si>
  <si>
    <t>X_5</t>
  </si>
  <si>
    <t>Y_1</t>
  </si>
  <si>
    <t>Y_2</t>
  </si>
  <si>
    <t>Y_3</t>
  </si>
  <si>
    <t>Y_4</t>
  </si>
  <si>
    <r>
      <rPr>
        <sz val="12"/>
        <color theme="1"/>
        <rFont val="LMMathItalic10"/>
      </rPr>
      <t>X</t>
    </r>
    <r>
      <rPr>
        <sz val="12"/>
        <color theme="1"/>
        <rFont val="LMMathItalic7"/>
      </rPr>
      <t xml:space="preserve">i,j </t>
    </r>
    <r>
      <rPr>
        <sz val="12"/>
        <color theme="1"/>
        <rFont val="LMRoman10"/>
      </rPr>
      <t>= log(</t>
    </r>
    <r>
      <rPr>
        <sz val="12"/>
        <color theme="1"/>
        <rFont val="LMMathItalic10"/>
      </rPr>
      <t>r</t>
    </r>
    <r>
      <rPr>
        <sz val="12"/>
        <color theme="1"/>
        <rFont val="LMMathItalic7"/>
      </rPr>
      <t>i,j</t>
    </r>
    <r>
      <rPr>
        <sz val="12"/>
        <color theme="1"/>
        <rFont val="LMRoman7"/>
      </rPr>
      <t>+1</t>
    </r>
    <r>
      <rPr>
        <sz val="12"/>
        <color theme="1"/>
        <rFont val="LMMathItalic10"/>
      </rPr>
      <t>/r</t>
    </r>
    <r>
      <rPr>
        <sz val="12"/>
        <color theme="1"/>
        <rFont val="LMMathItalic7"/>
      </rPr>
      <t>i,j</t>
    </r>
    <r>
      <rPr>
        <sz val="12"/>
        <color theme="1"/>
        <rFont val="LMRoman10"/>
      </rPr>
      <t>)</t>
    </r>
  </si>
  <si>
    <r>
      <rPr>
        <sz val="12"/>
        <color theme="1"/>
        <rFont val="LMMathItalic7"/>
      </rPr>
      <t xml:space="preserve">Yi,j </t>
    </r>
    <r>
      <rPr>
        <sz val="12"/>
        <color theme="1"/>
        <rFont val="LMRoman10"/>
      </rPr>
      <t>= log(f</t>
    </r>
    <r>
      <rPr>
        <sz val="12"/>
        <color theme="1"/>
        <rFont val="LMMathItalic7"/>
      </rPr>
      <t>i,j</t>
    </r>
    <r>
      <rPr>
        <sz val="12"/>
        <color theme="1"/>
        <rFont val="LMRoman7"/>
      </rPr>
      <t>+1</t>
    </r>
    <r>
      <rPr>
        <sz val="12"/>
        <color theme="1"/>
        <rFont val="LMMathItalic10"/>
      </rPr>
      <t>/f</t>
    </r>
    <r>
      <rPr>
        <sz val="12"/>
        <color theme="1"/>
        <rFont val="LMMathItalic7"/>
      </rPr>
      <t>i,j</t>
    </r>
    <r>
      <rPr>
        <sz val="12"/>
        <color theme="1"/>
        <rFont val="LMRoman10"/>
      </rPr>
      <t>)</t>
    </r>
  </si>
  <si>
    <t>i= 1,…,5</t>
  </si>
  <si>
    <t>j= 1,…,9</t>
  </si>
  <si>
    <t xml:space="preserve">Interpolation technique = </t>
  </si>
  <si>
    <t>Weighted averages of rates resulting from bootstrapping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</si>
</sst>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d\-mmm\-yyyy"/>
    <numFmt numFmtId="165" formatCode="d\-mmm\-yy"/>
    <numFmt numFmtId="166" formatCode="d\-mmmm\-yyyy"/>
    <numFmt numFmtId="167" formatCode="dd/mm/yyyy"/>
    <numFmt numFmtId="168" formatCode="0.000"/>
    <numFmt numFmtId="169" formatCode="0.0000"/>
    <numFmt numFmtId="170" formatCode="0.00000000"/>
    <numFmt numFmtId="172" formatCode="0.000%"/>
  </numFmts>
  <fonts count="15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LabGrotesque"/>
    </font>
    <font>
      <sz val="10"/>
      <color theme="1"/>
      <name val="Arial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LMMathItalic10"/>
    </font>
    <font>
      <sz val="12"/>
      <color theme="1"/>
      <name val="LMMathItalic7"/>
    </font>
    <font>
      <sz val="12"/>
      <color theme="1"/>
      <name val="LMRoman10"/>
    </font>
    <font>
      <sz val="12"/>
      <color theme="1"/>
      <name val="LMRoman7"/>
    </font>
    <font>
      <sz val="12"/>
      <color theme="5"/>
      <name val="Calibri"/>
      <family val="2"/>
      <scheme val="minor"/>
    </font>
    <font>
      <sz val="12"/>
      <color theme="5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53">
    <xf numFmtId="0" fontId="0" fillId="0" borderId="0" xfId="0"/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16" fontId="0" fillId="0" borderId="0" xfId="0" applyNumberFormat="1" applyFont="1" applyAlignment="1">
      <alignment horizontal="center"/>
    </xf>
    <xf numFmtId="0" fontId="0" fillId="0" borderId="0" xfId="0" applyFont="1"/>
    <xf numFmtId="164" fontId="4" fillId="0" borderId="0" xfId="0" applyNumberFormat="1" applyFont="1"/>
    <xf numFmtId="0" fontId="4" fillId="0" borderId="0" xfId="0" applyFont="1"/>
    <xf numFmtId="0" fontId="5" fillId="0" borderId="0" xfId="0" applyFont="1"/>
    <xf numFmtId="166" fontId="2" fillId="0" borderId="0" xfId="0" applyNumberFormat="1" applyFont="1" applyAlignment="1">
      <alignment horizontal="right"/>
    </xf>
    <xf numFmtId="168" fontId="1" fillId="0" borderId="0" xfId="0" applyNumberFormat="1" applyFont="1" applyAlignment="1">
      <alignment horizontal="center"/>
    </xf>
    <xf numFmtId="168" fontId="1" fillId="0" borderId="0" xfId="0" applyNumberFormat="1" applyFont="1" applyFill="1" applyAlignment="1">
      <alignment horizontal="center"/>
    </xf>
    <xf numFmtId="169" fontId="5" fillId="0" borderId="0" xfId="0" applyNumberFormat="1" applyFont="1"/>
    <xf numFmtId="169" fontId="5" fillId="0" borderId="0" xfId="0" applyNumberFormat="1" applyFont="1" applyAlignment="1">
      <alignment horizontal="right"/>
    </xf>
    <xf numFmtId="169" fontId="4" fillId="0" borderId="0" xfId="0" applyNumberFormat="1" applyFont="1"/>
    <xf numFmtId="0" fontId="2" fillId="0" borderId="0" xfId="0" applyFont="1" applyAlignment="1">
      <alignment horizontal="right"/>
    </xf>
    <xf numFmtId="0" fontId="3" fillId="2" borderId="0" xfId="0" applyFont="1" applyFill="1" applyAlignment="1">
      <alignment horizontal="right"/>
    </xf>
    <xf numFmtId="169" fontId="0" fillId="0" borderId="0" xfId="0" applyNumberFormat="1" applyFont="1" applyAlignment="1">
      <alignment horizontal="center"/>
    </xf>
    <xf numFmtId="164" fontId="4" fillId="0" borderId="0" xfId="0" applyNumberFormat="1" applyFont="1" applyFill="1" applyAlignment="1">
      <alignment horizontal="right"/>
    </xf>
    <xf numFmtId="170" fontId="0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right"/>
    </xf>
    <xf numFmtId="0" fontId="4" fillId="0" borderId="0" xfId="0" applyFont="1" applyFill="1"/>
    <xf numFmtId="0" fontId="0" fillId="0" borderId="0" xfId="0" applyFont="1" applyFill="1"/>
    <xf numFmtId="165" fontId="4" fillId="0" borderId="0" xfId="0" applyNumberFormat="1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164" fontId="0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horizontal="right"/>
    </xf>
    <xf numFmtId="2" fontId="4" fillId="0" borderId="0" xfId="0" applyNumberFormat="1" applyFont="1" applyFill="1"/>
    <xf numFmtId="165" fontId="0" fillId="0" borderId="0" xfId="0" applyNumberFormat="1" applyFont="1" applyFill="1" applyAlignment="1">
      <alignment horizontal="right"/>
    </xf>
    <xf numFmtId="10" fontId="4" fillId="0" borderId="0" xfId="0" applyNumberFormat="1" applyFont="1" applyFill="1"/>
    <xf numFmtId="166" fontId="0" fillId="0" borderId="0" xfId="0" applyNumberFormat="1" applyFont="1" applyFill="1" applyAlignment="1">
      <alignment horizontal="right"/>
    </xf>
    <xf numFmtId="164" fontId="4" fillId="0" borderId="0" xfId="0" applyNumberFormat="1" applyFont="1" applyFill="1"/>
    <xf numFmtId="166" fontId="4" fillId="0" borderId="0" xfId="0" applyNumberFormat="1" applyFont="1" applyFill="1" applyAlignment="1">
      <alignment horizontal="right"/>
    </xf>
    <xf numFmtId="166" fontId="4" fillId="0" borderId="0" xfId="0" applyNumberFormat="1" applyFont="1" applyFill="1"/>
    <xf numFmtId="172" fontId="0" fillId="0" borderId="0" xfId="1" applyNumberFormat="1" applyFont="1" applyAlignment="1">
      <alignment horizontal="center"/>
    </xf>
    <xf numFmtId="16" fontId="8" fillId="0" borderId="0" xfId="0" applyNumberFormat="1" applyFont="1" applyAlignment="1">
      <alignment horizontal="center"/>
    </xf>
    <xf numFmtId="172" fontId="0" fillId="0" borderId="0" xfId="0" applyNumberFormat="1"/>
    <xf numFmtId="0" fontId="9" fillId="0" borderId="0" xfId="0" applyFont="1"/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Q4A!$N$59:$N$68</c:f>
              <c:numCache>
                <c:formatCode>0.00000000</c:formatCode>
                <c:ptCount val="10"/>
                <c:pt idx="0">
                  <c:v>1.2249508342128585E-2</c:v>
                </c:pt>
                <c:pt idx="1">
                  <c:v>1.2213418581779132E-2</c:v>
                </c:pt>
                <c:pt idx="2">
                  <c:v>1.2185326820805659E-2</c:v>
                </c:pt>
                <c:pt idx="3">
                  <c:v>1.2197322339346417E-2</c:v>
                </c:pt>
                <c:pt idx="4">
                  <c:v>1.2198639102607439E-2</c:v>
                </c:pt>
                <c:pt idx="5">
                  <c:v>1.2226665433782634E-2</c:v>
                </c:pt>
                <c:pt idx="6">
                  <c:v>1.2222639761932554E-2</c:v>
                </c:pt>
                <c:pt idx="7">
                  <c:v>1.2242625043571643E-2</c:v>
                </c:pt>
                <c:pt idx="8">
                  <c:v>1.2233253622623142E-2</c:v>
                </c:pt>
                <c:pt idx="9">
                  <c:v>1.2207857453504025E-2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7B-4740-A256-7CF5869E1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7105072"/>
        <c:axId val="2007542112"/>
      </c:lineChart>
      <c:catAx>
        <c:axId val="2007105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542112"/>
        <c:crosses val="autoZero"/>
        <c:auto val="1"/>
        <c:lblAlgn val="ctr"/>
        <c:lblOffset val="100"/>
        <c:noMultiLvlLbl val="0"/>
      </c:catAx>
      <c:valAx>
        <c:axId val="200754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10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5-year</a:t>
            </a:r>
            <a:r>
              <a:rPr lang="en-US" b="1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yield curve</a:t>
            </a:r>
            <a:endParaRPr lang="en-US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Q4A!$P$9</c:f>
              <c:strCache>
                <c:ptCount val="1"/>
                <c:pt idx="0">
                  <c:v>02-Jan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Q4A!$Q$8:$AB$8</c:f>
              <c:numCache>
                <c:formatCode>General</c:formatCode>
                <c:ptCount val="12"/>
                <c:pt idx="2">
                  <c:v>2021</c:v>
                </c:pt>
                <c:pt idx="4">
                  <c:v>2022</c:v>
                </c:pt>
                <c:pt idx="6">
                  <c:v>2023</c:v>
                </c:pt>
                <c:pt idx="8">
                  <c:v>2024</c:v>
                </c:pt>
                <c:pt idx="10">
                  <c:v>2025</c:v>
                </c:pt>
              </c:numCache>
            </c:numRef>
          </c:cat>
          <c:val>
            <c:numRef>
              <c:f>Q4A!$Q$9:$AB$9</c:f>
              <c:numCache>
                <c:formatCode>0.000%</c:formatCode>
                <c:ptCount val="12"/>
                <c:pt idx="0">
                  <c:v>7.1346950706211712E-3</c:v>
                </c:pt>
                <c:pt idx="1">
                  <c:v>4.250827823280544E-3</c:v>
                </c:pt>
                <c:pt idx="2">
                  <c:v>4.6313556399652581E-3</c:v>
                </c:pt>
                <c:pt idx="3">
                  <c:v>5.1273742332266364E-3</c:v>
                </c:pt>
                <c:pt idx="4">
                  <c:v>4.8233404079669759E-3</c:v>
                </c:pt>
                <c:pt idx="5">
                  <c:v>1.2249508342128585E-2</c:v>
                </c:pt>
                <c:pt idx="6">
                  <c:v>7.8161471977789519E-3</c:v>
                </c:pt>
                <c:pt idx="7">
                  <c:v>7.7032002808118212E-3</c:v>
                </c:pt>
                <c:pt idx="8">
                  <c:v>8.1432145967389354E-3</c:v>
                </c:pt>
                <c:pt idx="9">
                  <c:v>1.0504848298410537E-2</c:v>
                </c:pt>
                <c:pt idx="10">
                  <c:v>8.314679676157205E-3</c:v>
                </c:pt>
                <c:pt idx="11">
                  <c:v>7.6642508088876999E-3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EE-C547-9D32-E40255EE0365}"/>
            </c:ext>
          </c:extLst>
        </c:ser>
        <c:ser>
          <c:idx val="1"/>
          <c:order val="1"/>
          <c:tx>
            <c:strRef>
              <c:f>Q4A!$P$10</c:f>
              <c:strCache>
                <c:ptCount val="1"/>
                <c:pt idx="0">
                  <c:v>03-Jan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Q4A!$Q$8:$AB$8</c:f>
              <c:numCache>
                <c:formatCode>General</c:formatCode>
                <c:ptCount val="12"/>
                <c:pt idx="2">
                  <c:v>2021</c:v>
                </c:pt>
                <c:pt idx="4">
                  <c:v>2022</c:v>
                </c:pt>
                <c:pt idx="6">
                  <c:v>2023</c:v>
                </c:pt>
                <c:pt idx="8">
                  <c:v>2024</c:v>
                </c:pt>
                <c:pt idx="10">
                  <c:v>2025</c:v>
                </c:pt>
              </c:numCache>
            </c:numRef>
          </c:cat>
          <c:val>
            <c:numRef>
              <c:f>Q4A!$Q$10:$AB$10</c:f>
              <c:numCache>
                <c:formatCode>0.000%</c:formatCode>
                <c:ptCount val="12"/>
                <c:pt idx="0">
                  <c:v>7.1200559581923381E-3</c:v>
                </c:pt>
                <c:pt idx="1">
                  <c:v>4.22819521517118E-3</c:v>
                </c:pt>
                <c:pt idx="2">
                  <c:v>4.5880247285607339E-3</c:v>
                </c:pt>
                <c:pt idx="3">
                  <c:v>5.0838087934917814E-3</c:v>
                </c:pt>
                <c:pt idx="4">
                  <c:v>4.759547263990682E-3</c:v>
                </c:pt>
                <c:pt idx="5">
                  <c:v>1.2213418581779132E-2</c:v>
                </c:pt>
                <c:pt idx="6">
                  <c:v>7.6970369490342713E-3</c:v>
                </c:pt>
                <c:pt idx="7">
                  <c:v>7.6440496528444044E-3</c:v>
                </c:pt>
                <c:pt idx="8">
                  <c:v>7.7265624139848553E-3</c:v>
                </c:pt>
                <c:pt idx="9">
                  <c:v>1.03292731112434E-2</c:v>
                </c:pt>
                <c:pt idx="10">
                  <c:v>8.0689773103465815E-3</c:v>
                </c:pt>
                <c:pt idx="11">
                  <c:v>7.4865452098438505E-3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EE-C547-9D32-E40255EE0365}"/>
            </c:ext>
          </c:extLst>
        </c:ser>
        <c:ser>
          <c:idx val="2"/>
          <c:order val="2"/>
          <c:tx>
            <c:strRef>
              <c:f>Q4A!$P$11</c:f>
              <c:strCache>
                <c:ptCount val="1"/>
                <c:pt idx="0">
                  <c:v>06-Jan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Q4A!$Q$8:$AB$8</c:f>
              <c:numCache>
                <c:formatCode>General</c:formatCode>
                <c:ptCount val="12"/>
                <c:pt idx="2">
                  <c:v>2021</c:v>
                </c:pt>
                <c:pt idx="4">
                  <c:v>2022</c:v>
                </c:pt>
                <c:pt idx="6">
                  <c:v>2023</c:v>
                </c:pt>
                <c:pt idx="8">
                  <c:v>2024</c:v>
                </c:pt>
                <c:pt idx="10">
                  <c:v>2025</c:v>
                </c:pt>
              </c:numCache>
            </c:numRef>
          </c:cat>
          <c:val>
            <c:numRef>
              <c:f>Q4A!$Q$11:$AB$11</c:f>
              <c:numCache>
                <c:formatCode>0.000%</c:formatCode>
                <c:ptCount val="12"/>
                <c:pt idx="0">
                  <c:v>7.1072663951999241E-3</c:v>
                </c:pt>
                <c:pt idx="1">
                  <c:v>4.2218703284298146E-3</c:v>
                </c:pt>
                <c:pt idx="2">
                  <c:v>4.5610767211445268E-3</c:v>
                </c:pt>
                <c:pt idx="3">
                  <c:v>5.0360099132656473E-3</c:v>
                </c:pt>
                <c:pt idx="4">
                  <c:v>4.724109987233523E-3</c:v>
                </c:pt>
                <c:pt idx="5">
                  <c:v>1.2185326820805659E-2</c:v>
                </c:pt>
                <c:pt idx="6">
                  <c:v>7.6199384497979087E-3</c:v>
                </c:pt>
                <c:pt idx="7">
                  <c:v>7.6065953500382699E-3</c:v>
                </c:pt>
                <c:pt idx="8">
                  <c:v>7.5338333546599587E-3</c:v>
                </c:pt>
                <c:pt idx="9">
                  <c:v>1.0251011116442492E-2</c:v>
                </c:pt>
                <c:pt idx="10">
                  <c:v>7.7004252023294773E-3</c:v>
                </c:pt>
                <c:pt idx="11">
                  <c:v>7.3395892437030175E-3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EE-C547-9D32-E40255EE0365}"/>
            </c:ext>
          </c:extLst>
        </c:ser>
        <c:ser>
          <c:idx val="3"/>
          <c:order val="3"/>
          <c:tx>
            <c:strRef>
              <c:f>Q4A!$P$12</c:f>
              <c:strCache>
                <c:ptCount val="1"/>
                <c:pt idx="0">
                  <c:v>07-Jan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Q4A!$Q$8:$AB$8</c:f>
              <c:numCache>
                <c:formatCode>General</c:formatCode>
                <c:ptCount val="12"/>
                <c:pt idx="2">
                  <c:v>2021</c:v>
                </c:pt>
                <c:pt idx="4">
                  <c:v>2022</c:v>
                </c:pt>
                <c:pt idx="6">
                  <c:v>2023</c:v>
                </c:pt>
                <c:pt idx="8">
                  <c:v>2024</c:v>
                </c:pt>
                <c:pt idx="10">
                  <c:v>2025</c:v>
                </c:pt>
              </c:numCache>
            </c:numRef>
          </c:cat>
          <c:val>
            <c:numRef>
              <c:f>Q4A!$Q$12:$AB$12</c:f>
              <c:numCache>
                <c:formatCode>0.000%</c:formatCode>
                <c:ptCount val="12"/>
                <c:pt idx="0">
                  <c:v>7.1030036000867373E-3</c:v>
                </c:pt>
                <c:pt idx="1">
                  <c:v>4.2300224857979348E-3</c:v>
                </c:pt>
                <c:pt idx="2">
                  <c:v>4.5692590497591039E-3</c:v>
                </c:pt>
                <c:pt idx="3">
                  <c:v>5.0649415768166534E-3</c:v>
                </c:pt>
                <c:pt idx="4">
                  <c:v>4.733074750984145E-3</c:v>
                </c:pt>
                <c:pt idx="5">
                  <c:v>1.2197322339346417E-2</c:v>
                </c:pt>
                <c:pt idx="6">
                  <c:v>7.6460567345330759E-3</c:v>
                </c:pt>
                <c:pt idx="7">
                  <c:v>7.6251768961677494E-3</c:v>
                </c:pt>
                <c:pt idx="8">
                  <c:v>7.7422672281146111E-3</c:v>
                </c:pt>
                <c:pt idx="9">
                  <c:v>1.0304619951276961E-2</c:v>
                </c:pt>
                <c:pt idx="10">
                  <c:v>7.8842314438385425E-3</c:v>
                </c:pt>
                <c:pt idx="11">
                  <c:v>7.4281078958066665E-3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EE-C547-9D32-E40255EE0365}"/>
            </c:ext>
          </c:extLst>
        </c:ser>
        <c:ser>
          <c:idx val="4"/>
          <c:order val="4"/>
          <c:tx>
            <c:strRef>
              <c:f>Q4A!$P$13</c:f>
              <c:strCache>
                <c:ptCount val="1"/>
                <c:pt idx="0">
                  <c:v>08-Jan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Q4A!$Q$8:$AB$8</c:f>
              <c:numCache>
                <c:formatCode>General</c:formatCode>
                <c:ptCount val="12"/>
                <c:pt idx="2">
                  <c:v>2021</c:v>
                </c:pt>
                <c:pt idx="4">
                  <c:v>2022</c:v>
                </c:pt>
                <c:pt idx="6">
                  <c:v>2023</c:v>
                </c:pt>
                <c:pt idx="8">
                  <c:v>2024</c:v>
                </c:pt>
                <c:pt idx="10">
                  <c:v>2025</c:v>
                </c:pt>
              </c:numCache>
            </c:numRef>
          </c:cat>
          <c:val>
            <c:numRef>
              <c:f>Q4A!$Q$13:$AB$13</c:f>
              <c:numCache>
                <c:formatCode>0.000%</c:formatCode>
                <c:ptCount val="12"/>
                <c:pt idx="0">
                  <c:v>7.0987410012203749E-3</c:v>
                </c:pt>
                <c:pt idx="1">
                  <c:v>4.2176539793280492E-3</c:v>
                </c:pt>
                <c:pt idx="2">
                  <c:v>4.5877425095047246E-3</c:v>
                </c:pt>
                <c:pt idx="3">
                  <c:v>5.0628139383081649E-3</c:v>
                </c:pt>
                <c:pt idx="4">
                  <c:v>4.7420403913607844E-3</c:v>
                </c:pt>
                <c:pt idx="5">
                  <c:v>1.2198639102607439E-2</c:v>
                </c:pt>
                <c:pt idx="6">
                  <c:v>7.6514516439697977E-3</c:v>
                </c:pt>
                <c:pt idx="7">
                  <c:v>7.6178710603077701E-3</c:v>
                </c:pt>
                <c:pt idx="8">
                  <c:v>7.5927582706794561E-3</c:v>
                </c:pt>
                <c:pt idx="9">
                  <c:v>1.0332266555820006E-2</c:v>
                </c:pt>
                <c:pt idx="10">
                  <c:v>7.7336093209298754E-3</c:v>
                </c:pt>
                <c:pt idx="11">
                  <c:v>7.4249672914828866E-3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EE-C547-9D32-E40255EE0365}"/>
            </c:ext>
          </c:extLst>
        </c:ser>
        <c:ser>
          <c:idx val="5"/>
          <c:order val="5"/>
          <c:tx>
            <c:strRef>
              <c:f>Q4A!$P$14</c:f>
              <c:strCache>
                <c:ptCount val="1"/>
                <c:pt idx="0">
                  <c:v>09-Jan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Q4A!$Q$8:$AB$8</c:f>
              <c:numCache>
                <c:formatCode>General</c:formatCode>
                <c:ptCount val="12"/>
                <c:pt idx="2">
                  <c:v>2021</c:v>
                </c:pt>
                <c:pt idx="4">
                  <c:v>2022</c:v>
                </c:pt>
                <c:pt idx="6">
                  <c:v>2023</c:v>
                </c:pt>
                <c:pt idx="8">
                  <c:v>2024</c:v>
                </c:pt>
                <c:pt idx="10">
                  <c:v>2025</c:v>
                </c:pt>
              </c:numCache>
            </c:numRef>
          </c:cat>
          <c:val>
            <c:numRef>
              <c:f>Q4A!$Q$14:$AB$14</c:f>
              <c:numCache>
                <c:formatCode>0.000%</c:formatCode>
                <c:ptCount val="12"/>
                <c:pt idx="0">
                  <c:v>7.0944785985836553E-3</c:v>
                </c:pt>
                <c:pt idx="1">
                  <c:v>4.2155458773885683E-3</c:v>
                </c:pt>
                <c:pt idx="2">
                  <c:v>4.5856258942264822E-3</c:v>
                </c:pt>
                <c:pt idx="3">
                  <c:v>5.0917540438148298E-3</c:v>
                </c:pt>
                <c:pt idx="4">
                  <c:v>4.7821830538897596E-3</c:v>
                </c:pt>
                <c:pt idx="5">
                  <c:v>1.2226665433782634E-2</c:v>
                </c:pt>
                <c:pt idx="6">
                  <c:v>7.7398023975711085E-3</c:v>
                </c:pt>
                <c:pt idx="7">
                  <c:v>7.6571799144089757E-3</c:v>
                </c:pt>
                <c:pt idx="8">
                  <c:v>7.8935616011719476E-3</c:v>
                </c:pt>
                <c:pt idx="9">
                  <c:v>1.0417230110161543E-2</c:v>
                </c:pt>
                <c:pt idx="10">
                  <c:v>8.0012326497766913E-3</c:v>
                </c:pt>
                <c:pt idx="11">
                  <c:v>7.5870548173113091E-3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EE-C547-9D32-E40255EE0365}"/>
            </c:ext>
          </c:extLst>
        </c:ser>
        <c:ser>
          <c:idx val="6"/>
          <c:order val="6"/>
          <c:tx>
            <c:strRef>
              <c:f>Q4A!$P$15</c:f>
              <c:strCache>
                <c:ptCount val="1"/>
                <c:pt idx="0">
                  <c:v>10-Jan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Q4A!$Q$8:$AB$8</c:f>
              <c:numCache>
                <c:formatCode>General</c:formatCode>
                <c:ptCount val="12"/>
                <c:pt idx="2">
                  <c:v>2021</c:v>
                </c:pt>
                <c:pt idx="4">
                  <c:v>2022</c:v>
                </c:pt>
                <c:pt idx="6">
                  <c:v>2023</c:v>
                </c:pt>
                <c:pt idx="8">
                  <c:v>2024</c:v>
                </c:pt>
                <c:pt idx="10">
                  <c:v>2025</c:v>
                </c:pt>
              </c:numCache>
            </c:numRef>
          </c:cat>
          <c:val>
            <c:numRef>
              <c:f>Q4A!$Q$15:$AB$15</c:f>
              <c:numCache>
                <c:formatCode>0.000%</c:formatCode>
                <c:ptCount val="12"/>
                <c:pt idx="0">
                  <c:v>7.0902163921593769E-3</c:v>
                </c:pt>
                <c:pt idx="1">
                  <c:v>4.2134378238538675E-3</c:v>
                </c:pt>
                <c:pt idx="2">
                  <c:v>4.6247205919783497E-3</c:v>
                </c:pt>
                <c:pt idx="3">
                  <c:v>5.0896257844016603E-3</c:v>
                </c:pt>
                <c:pt idx="4">
                  <c:v>4.7703661896717122E-3</c:v>
                </c:pt>
                <c:pt idx="5">
                  <c:v>1.2222639761932554E-2</c:v>
                </c:pt>
                <c:pt idx="6">
                  <c:v>7.7763320186952714E-3</c:v>
                </c:pt>
                <c:pt idx="7">
                  <c:v>7.6602323387947443E-3</c:v>
                </c:pt>
                <c:pt idx="8">
                  <c:v>7.8154978276289457E-3</c:v>
                </c:pt>
                <c:pt idx="9">
                  <c:v>1.0387607718605332E-2</c:v>
                </c:pt>
                <c:pt idx="10">
                  <c:v>7.9550454104549122E-3</c:v>
                </c:pt>
                <c:pt idx="11">
                  <c:v>7.6298624869657146E-3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EE-C547-9D32-E40255EE0365}"/>
            </c:ext>
          </c:extLst>
        </c:ser>
        <c:ser>
          <c:idx val="7"/>
          <c:order val="7"/>
          <c:tx>
            <c:strRef>
              <c:f>Q4A!$P$16</c:f>
              <c:strCache>
                <c:ptCount val="1"/>
                <c:pt idx="0">
                  <c:v>13-Jan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Q4A!$Q$8:$AB$8</c:f>
              <c:numCache>
                <c:formatCode>General</c:formatCode>
                <c:ptCount val="12"/>
                <c:pt idx="2">
                  <c:v>2021</c:v>
                </c:pt>
                <c:pt idx="4">
                  <c:v>2022</c:v>
                </c:pt>
                <c:pt idx="6">
                  <c:v>2023</c:v>
                </c:pt>
                <c:pt idx="8">
                  <c:v>2024</c:v>
                </c:pt>
                <c:pt idx="10">
                  <c:v>2025</c:v>
                </c:pt>
              </c:numCache>
            </c:numRef>
          </c:cat>
          <c:val>
            <c:numRef>
              <c:f>Q4A!$Q$16:$AB$16</c:f>
              <c:numCache>
                <c:formatCode>0.000%</c:formatCode>
                <c:ptCount val="12"/>
                <c:pt idx="0">
                  <c:v>7.0774309499893277E-3</c:v>
                </c:pt>
                <c:pt idx="1">
                  <c:v>4.2173728962726521E-3</c:v>
                </c:pt>
                <c:pt idx="2">
                  <c:v>4.5977618170839826E-3</c:v>
                </c:pt>
                <c:pt idx="3">
                  <c:v>5.135039346014861E-3</c:v>
                </c:pt>
                <c:pt idx="4">
                  <c:v>4.8076728014035614E-3</c:v>
                </c:pt>
                <c:pt idx="5">
                  <c:v>1.2242625043571643E-2</c:v>
                </c:pt>
                <c:pt idx="6">
                  <c:v>7.8029209762214592E-3</c:v>
                </c:pt>
                <c:pt idx="7">
                  <c:v>7.7005003108613157E-3</c:v>
                </c:pt>
                <c:pt idx="8">
                  <c:v>7.7351156004827675E-3</c:v>
                </c:pt>
                <c:pt idx="9">
                  <c:v>1.0423799484897783E-2</c:v>
                </c:pt>
                <c:pt idx="10">
                  <c:v>7.9107445067650162E-3</c:v>
                </c:pt>
                <c:pt idx="11">
                  <c:v>7.6296106113944127E-3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EE-C547-9D32-E40255EE0365}"/>
            </c:ext>
          </c:extLst>
        </c:ser>
        <c:ser>
          <c:idx val="8"/>
          <c:order val="8"/>
          <c:tx>
            <c:strRef>
              <c:f>Q4A!$P$17</c:f>
              <c:strCache>
                <c:ptCount val="1"/>
                <c:pt idx="0">
                  <c:v>14-Jan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Q4A!$Q$8:$AB$8</c:f>
              <c:numCache>
                <c:formatCode>General</c:formatCode>
                <c:ptCount val="12"/>
                <c:pt idx="2">
                  <c:v>2021</c:v>
                </c:pt>
                <c:pt idx="4">
                  <c:v>2022</c:v>
                </c:pt>
                <c:pt idx="6">
                  <c:v>2023</c:v>
                </c:pt>
                <c:pt idx="8">
                  <c:v>2024</c:v>
                </c:pt>
                <c:pt idx="10">
                  <c:v>2025</c:v>
                </c:pt>
              </c:numCache>
            </c:numRef>
          </c:cat>
          <c:val>
            <c:numRef>
              <c:f>Q4A!$Q$17:$AB$17</c:f>
              <c:numCache>
                <c:formatCode>0.000%</c:formatCode>
                <c:ptCount val="12"/>
                <c:pt idx="0">
                  <c:v>7.0731695282429475E-3</c:v>
                </c:pt>
                <c:pt idx="1">
                  <c:v>4.2050060937204306E-3</c:v>
                </c:pt>
                <c:pt idx="2">
                  <c:v>4.5956449708939922E-3</c:v>
                </c:pt>
                <c:pt idx="3">
                  <c:v>5.101828473924072E-3</c:v>
                </c:pt>
                <c:pt idx="4">
                  <c:v>4.7958526519258533E-3</c:v>
                </c:pt>
                <c:pt idx="5">
                  <c:v>1.2233253622623142E-2</c:v>
                </c:pt>
                <c:pt idx="6">
                  <c:v>7.7564308315866337E-3</c:v>
                </c:pt>
                <c:pt idx="7">
                  <c:v>7.6724440202127287E-3</c:v>
                </c:pt>
                <c:pt idx="8">
                  <c:v>7.8414650237017894E-3</c:v>
                </c:pt>
                <c:pt idx="9">
                  <c:v>1.0373338410766635E-2</c:v>
                </c:pt>
                <c:pt idx="10">
                  <c:v>7.9797139911332773E-3</c:v>
                </c:pt>
                <c:pt idx="11">
                  <c:v>7.5345831496265716E-3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BEE-C547-9D32-E40255EE0365}"/>
            </c:ext>
          </c:extLst>
        </c:ser>
        <c:ser>
          <c:idx val="9"/>
          <c:order val="9"/>
          <c:tx>
            <c:strRef>
              <c:f>Q4A!$P$18</c:f>
              <c:strCache>
                <c:ptCount val="1"/>
                <c:pt idx="0">
                  <c:v>15-Jan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Q4A!$Q$8:$AB$8</c:f>
              <c:numCache>
                <c:formatCode>General</c:formatCode>
                <c:ptCount val="12"/>
                <c:pt idx="2">
                  <c:v>2021</c:v>
                </c:pt>
                <c:pt idx="4">
                  <c:v>2022</c:v>
                </c:pt>
                <c:pt idx="6">
                  <c:v>2023</c:v>
                </c:pt>
                <c:pt idx="8">
                  <c:v>2024</c:v>
                </c:pt>
                <c:pt idx="10">
                  <c:v>2025</c:v>
                </c:pt>
              </c:numCache>
            </c:numRef>
          </c:cat>
          <c:val>
            <c:numRef>
              <c:f>Q4A!$Q$18:$AB$18</c:f>
              <c:numCache>
                <c:formatCode>0.000%</c:formatCode>
                <c:ptCount val="12"/>
                <c:pt idx="0">
                  <c:v>7.0689083026231276E-3</c:v>
                </c:pt>
                <c:pt idx="1">
                  <c:v>4.1823847772942862E-3</c:v>
                </c:pt>
                <c:pt idx="2">
                  <c:v>4.5626284860728955E-3</c:v>
                </c:pt>
                <c:pt idx="3">
                  <c:v>5.0893420202041796E-3</c:v>
                </c:pt>
                <c:pt idx="4">
                  <c:v>4.7632483317499481E-3</c:v>
                </c:pt>
                <c:pt idx="5">
                  <c:v>1.2207857453504025E-2</c:v>
                </c:pt>
                <c:pt idx="6">
                  <c:v>7.6788569471354989E-3</c:v>
                </c:pt>
                <c:pt idx="7">
                  <c:v>7.6340447283960843E-3</c:v>
                </c:pt>
                <c:pt idx="8">
                  <c:v>7.7327318466170261E-3</c:v>
                </c:pt>
                <c:pt idx="9">
                  <c:v>1.0317728721305893E-2</c:v>
                </c:pt>
                <c:pt idx="10">
                  <c:v>7.8603045430684776E-3</c:v>
                </c:pt>
                <c:pt idx="11">
                  <c:v>7.4121548800667415E-3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BEE-C547-9D32-E40255EE0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4995360"/>
        <c:axId val="1865228704"/>
      </c:lineChart>
      <c:catAx>
        <c:axId val="186499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28704"/>
        <c:crosses val="autoZero"/>
        <c:auto val="1"/>
        <c:lblAlgn val="ctr"/>
        <c:lblOffset val="100"/>
        <c:noMultiLvlLbl val="0"/>
      </c:catAx>
      <c:valAx>
        <c:axId val="186522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9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5-Year spot curves</a:t>
            </a:r>
          </a:p>
        </c:rich>
      </c:tx>
      <c:layout>
        <c:manualLayout>
          <c:xMode val="edge"/>
          <c:yMode val="edge"/>
          <c:x val="0.3975954024704258"/>
          <c:y val="2.6904058867641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855205599300081E-2"/>
          <c:y val="0.11465973003374577"/>
          <c:w val="0.8871237970253717"/>
          <c:h val="0.71669309735815745"/>
        </c:manualLayout>
      </c:layout>
      <c:lineChart>
        <c:grouping val="standard"/>
        <c:varyColors val="0"/>
        <c:ser>
          <c:idx val="0"/>
          <c:order val="0"/>
          <c:tx>
            <c:strRef>
              <c:f>Q4B_4C!$Z$24</c:f>
              <c:strCache>
                <c:ptCount val="1"/>
                <c:pt idx="0">
                  <c:v>02-Jan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Q4B_4C!$AA$34:$AJ$34</c:f>
              <c:strCache>
                <c:ptCount val="10"/>
                <c:pt idx="0">
                  <c:v>06-2020</c:v>
                </c:pt>
                <c:pt idx="1">
                  <c:v>1-2021</c:v>
                </c:pt>
                <c:pt idx="2">
                  <c:v>06-2021</c:v>
                </c:pt>
                <c:pt idx="3">
                  <c:v>1-2022</c:v>
                </c:pt>
                <c:pt idx="4">
                  <c:v>06-2022</c:v>
                </c:pt>
                <c:pt idx="5">
                  <c:v>1-2023</c:v>
                </c:pt>
                <c:pt idx="6">
                  <c:v>06-2023</c:v>
                </c:pt>
                <c:pt idx="7">
                  <c:v>1-2024</c:v>
                </c:pt>
                <c:pt idx="8">
                  <c:v>06-2024</c:v>
                </c:pt>
                <c:pt idx="9">
                  <c:v>1-2025</c:v>
                </c:pt>
              </c:strCache>
            </c:strRef>
          </c:cat>
          <c:val>
            <c:numRef>
              <c:f>Q4B_4C!$AA$24:$AJ$24</c:f>
              <c:numCache>
                <c:formatCode>0.000%</c:formatCode>
                <c:ptCount val="10"/>
                <c:pt idx="0">
                  <c:v>1.9475800952166337E-2</c:v>
                </c:pt>
                <c:pt idx="1">
                  <c:v>1.7663117553437538E-2</c:v>
                </c:pt>
                <c:pt idx="2">
                  <c:v>1.7200214709853879E-2</c:v>
                </c:pt>
                <c:pt idx="3">
                  <c:v>1.6666369300790265E-2</c:v>
                </c:pt>
                <c:pt idx="4">
                  <c:v>1.6666369300790265E-2</c:v>
                </c:pt>
                <c:pt idx="5">
                  <c:v>1.6551665839881904E-2</c:v>
                </c:pt>
                <c:pt idx="6">
                  <c:v>1.6538810521722309E-2</c:v>
                </c:pt>
                <c:pt idx="7">
                  <c:v>1.6870074266742585E-2</c:v>
                </c:pt>
                <c:pt idx="8">
                  <c:v>1.6891543197753572E-2</c:v>
                </c:pt>
                <c:pt idx="9">
                  <c:v>1.6940103108083183E-2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73-3F4E-839B-4755AB93887A}"/>
            </c:ext>
          </c:extLst>
        </c:ser>
        <c:ser>
          <c:idx val="1"/>
          <c:order val="1"/>
          <c:tx>
            <c:strRef>
              <c:f>Q4B_4C!$Z$25</c:f>
              <c:strCache>
                <c:ptCount val="1"/>
                <c:pt idx="0">
                  <c:v>03-Jan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Q4B_4C!$AA$34:$AJ$34</c:f>
              <c:strCache>
                <c:ptCount val="10"/>
                <c:pt idx="0">
                  <c:v>06-2020</c:v>
                </c:pt>
                <c:pt idx="1">
                  <c:v>1-2021</c:v>
                </c:pt>
                <c:pt idx="2">
                  <c:v>06-2021</c:v>
                </c:pt>
                <c:pt idx="3">
                  <c:v>1-2022</c:v>
                </c:pt>
                <c:pt idx="4">
                  <c:v>06-2022</c:v>
                </c:pt>
                <c:pt idx="5">
                  <c:v>1-2023</c:v>
                </c:pt>
                <c:pt idx="6">
                  <c:v>06-2023</c:v>
                </c:pt>
                <c:pt idx="7">
                  <c:v>1-2024</c:v>
                </c:pt>
                <c:pt idx="8">
                  <c:v>06-2024</c:v>
                </c:pt>
                <c:pt idx="9">
                  <c:v>1-2025</c:v>
                </c:pt>
              </c:strCache>
            </c:strRef>
          </c:cat>
          <c:val>
            <c:numRef>
              <c:f>Q4B_4C!$AA$25:$AJ$25</c:f>
              <c:numCache>
                <c:formatCode>0.000%</c:formatCode>
                <c:ptCount val="10"/>
                <c:pt idx="0">
                  <c:v>1.9533993733890496E-2</c:v>
                </c:pt>
                <c:pt idx="1">
                  <c:v>1.7307597404351682E-2</c:v>
                </c:pt>
                <c:pt idx="2">
                  <c:v>1.6906544760576327E-2</c:v>
                </c:pt>
                <c:pt idx="3">
                  <c:v>1.638616289131007E-2</c:v>
                </c:pt>
                <c:pt idx="4">
                  <c:v>1.638616289131007E-2</c:v>
                </c:pt>
                <c:pt idx="5">
                  <c:v>1.6200347442361977E-2</c:v>
                </c:pt>
                <c:pt idx="6">
                  <c:v>1.6122503848588605E-2</c:v>
                </c:pt>
                <c:pt idx="7">
                  <c:v>1.60012369988605E-2</c:v>
                </c:pt>
                <c:pt idx="8">
                  <c:v>1.6171682390694352E-2</c:v>
                </c:pt>
                <c:pt idx="9">
                  <c:v>1.6504349390258775E-2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73-3F4E-839B-4755AB93887A}"/>
            </c:ext>
          </c:extLst>
        </c:ser>
        <c:ser>
          <c:idx val="2"/>
          <c:order val="2"/>
          <c:tx>
            <c:strRef>
              <c:f>Q4B_4C!$Z$26</c:f>
              <c:strCache>
                <c:ptCount val="1"/>
                <c:pt idx="0">
                  <c:v>06-Jan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Q4B_4C!$AA$34:$AJ$34</c:f>
              <c:strCache>
                <c:ptCount val="10"/>
                <c:pt idx="0">
                  <c:v>06-2020</c:v>
                </c:pt>
                <c:pt idx="1">
                  <c:v>1-2021</c:v>
                </c:pt>
                <c:pt idx="2">
                  <c:v>06-2021</c:v>
                </c:pt>
                <c:pt idx="3">
                  <c:v>1-2022</c:v>
                </c:pt>
                <c:pt idx="4">
                  <c:v>06-2022</c:v>
                </c:pt>
                <c:pt idx="5">
                  <c:v>1-2023</c:v>
                </c:pt>
                <c:pt idx="6">
                  <c:v>06-2023</c:v>
                </c:pt>
                <c:pt idx="7">
                  <c:v>1-2024</c:v>
                </c:pt>
                <c:pt idx="8">
                  <c:v>06-2024</c:v>
                </c:pt>
                <c:pt idx="9">
                  <c:v>1-2025</c:v>
                </c:pt>
              </c:strCache>
            </c:strRef>
          </c:cat>
          <c:val>
            <c:numRef>
              <c:f>Q4B_4C!$AA$26:$AJ$26</c:f>
              <c:numCache>
                <c:formatCode>0.000%</c:formatCode>
                <c:ptCount val="10"/>
                <c:pt idx="0">
                  <c:v>1.9717019337409779E-2</c:v>
                </c:pt>
                <c:pt idx="1">
                  <c:v>1.7124268323421021E-2</c:v>
                </c:pt>
                <c:pt idx="2">
                  <c:v>1.664165157270513E-2</c:v>
                </c:pt>
                <c:pt idx="3">
                  <c:v>1.618385581219272E-2</c:v>
                </c:pt>
                <c:pt idx="4">
                  <c:v>1.618385581219272E-2</c:v>
                </c:pt>
                <c:pt idx="5">
                  <c:v>1.5963278201836659E-2</c:v>
                </c:pt>
                <c:pt idx="6">
                  <c:v>1.5876886126060918E-2</c:v>
                </c:pt>
                <c:pt idx="7">
                  <c:v>1.5586673073514216E-2</c:v>
                </c:pt>
                <c:pt idx="8">
                  <c:v>1.5709416302086686E-2</c:v>
                </c:pt>
                <c:pt idx="9">
                  <c:v>1.6020043558489856E-2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73-3F4E-839B-4755AB93887A}"/>
            </c:ext>
          </c:extLst>
        </c:ser>
        <c:ser>
          <c:idx val="3"/>
          <c:order val="3"/>
          <c:tx>
            <c:strRef>
              <c:f>Q4B_4C!$Z$27</c:f>
              <c:strCache>
                <c:ptCount val="1"/>
                <c:pt idx="0">
                  <c:v>07-Jan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Q4B_4C!$AA$34:$AJ$34</c:f>
              <c:strCache>
                <c:ptCount val="10"/>
                <c:pt idx="0">
                  <c:v>06-2020</c:v>
                </c:pt>
                <c:pt idx="1">
                  <c:v>1-2021</c:v>
                </c:pt>
                <c:pt idx="2">
                  <c:v>06-2021</c:v>
                </c:pt>
                <c:pt idx="3">
                  <c:v>1-2022</c:v>
                </c:pt>
                <c:pt idx="4">
                  <c:v>06-2022</c:v>
                </c:pt>
                <c:pt idx="5">
                  <c:v>1-2023</c:v>
                </c:pt>
                <c:pt idx="6">
                  <c:v>06-2023</c:v>
                </c:pt>
                <c:pt idx="7">
                  <c:v>1-2024</c:v>
                </c:pt>
                <c:pt idx="8">
                  <c:v>06-2024</c:v>
                </c:pt>
                <c:pt idx="9">
                  <c:v>1-2025</c:v>
                </c:pt>
              </c:strCache>
            </c:strRef>
          </c:cat>
          <c:val>
            <c:numRef>
              <c:f>Q4B_4C!$AA$27:$AJ$27</c:f>
              <c:numCache>
                <c:formatCode>0.000%</c:formatCode>
                <c:ptCount val="10"/>
                <c:pt idx="0">
                  <c:v>1.9878871819659801E-2</c:v>
                </c:pt>
                <c:pt idx="1">
                  <c:v>1.7210105502947638E-2</c:v>
                </c:pt>
                <c:pt idx="2">
                  <c:v>1.6778787965285227E-2</c:v>
                </c:pt>
                <c:pt idx="3">
                  <c:v>1.6268002624153597E-2</c:v>
                </c:pt>
                <c:pt idx="4">
                  <c:v>1.6268002624153597E-2</c:v>
                </c:pt>
                <c:pt idx="5">
                  <c:v>1.6047093288923179E-2</c:v>
                </c:pt>
                <c:pt idx="6">
                  <c:v>1.6030115279892555E-2</c:v>
                </c:pt>
                <c:pt idx="7">
                  <c:v>1.6009512731977087E-2</c:v>
                </c:pt>
                <c:pt idx="8">
                  <c:v>1.598870016379474E-2</c:v>
                </c:pt>
                <c:pt idx="9">
                  <c:v>1.6282905174360058E-2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73-3F4E-839B-4755AB93887A}"/>
            </c:ext>
          </c:extLst>
        </c:ser>
        <c:ser>
          <c:idx val="4"/>
          <c:order val="4"/>
          <c:tx>
            <c:strRef>
              <c:f>Q4B_4C!$Z$28</c:f>
              <c:strCache>
                <c:ptCount val="1"/>
                <c:pt idx="0">
                  <c:v>08-Jan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Q4B_4C!$AA$34:$AJ$34</c:f>
              <c:strCache>
                <c:ptCount val="10"/>
                <c:pt idx="0">
                  <c:v>06-2020</c:v>
                </c:pt>
                <c:pt idx="1">
                  <c:v>1-2021</c:v>
                </c:pt>
                <c:pt idx="2">
                  <c:v>06-2021</c:v>
                </c:pt>
                <c:pt idx="3">
                  <c:v>1-2022</c:v>
                </c:pt>
                <c:pt idx="4">
                  <c:v>06-2022</c:v>
                </c:pt>
                <c:pt idx="5">
                  <c:v>1-2023</c:v>
                </c:pt>
                <c:pt idx="6">
                  <c:v>06-2023</c:v>
                </c:pt>
                <c:pt idx="7">
                  <c:v>1-2024</c:v>
                </c:pt>
                <c:pt idx="8">
                  <c:v>06-2024</c:v>
                </c:pt>
                <c:pt idx="9">
                  <c:v>1-2025</c:v>
                </c:pt>
              </c:strCache>
            </c:strRef>
          </c:cat>
          <c:val>
            <c:numRef>
              <c:f>Q4B_4C!$AA$28:$AJ$28</c:f>
              <c:numCache>
                <c:formatCode>0.000%</c:formatCode>
                <c:ptCount val="10"/>
                <c:pt idx="0">
                  <c:v>1.9839021887670043E-2</c:v>
                </c:pt>
                <c:pt idx="1">
                  <c:v>1.7253588278575434E-2</c:v>
                </c:pt>
                <c:pt idx="2">
                  <c:v>1.6822384355063679E-2</c:v>
                </c:pt>
                <c:pt idx="3">
                  <c:v>1.6291073710273701E-2</c:v>
                </c:pt>
                <c:pt idx="4">
                  <c:v>1.6291073710273701E-2</c:v>
                </c:pt>
                <c:pt idx="5">
                  <c:v>1.6061375966377953E-2</c:v>
                </c:pt>
                <c:pt idx="6">
                  <c:v>1.5949521437831869E-2</c:v>
                </c:pt>
                <c:pt idx="7">
                  <c:v>1.5711281520160339E-2</c:v>
                </c:pt>
                <c:pt idx="8">
                  <c:v>1.6003491026778182E-2</c:v>
                </c:pt>
                <c:pt idx="9">
                  <c:v>1.6170893211598709E-2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73-3F4E-839B-4755AB93887A}"/>
            </c:ext>
          </c:extLst>
        </c:ser>
        <c:ser>
          <c:idx val="5"/>
          <c:order val="5"/>
          <c:tx>
            <c:strRef>
              <c:f>Q4B_4C!$Z$29</c:f>
              <c:strCache>
                <c:ptCount val="1"/>
                <c:pt idx="0">
                  <c:v>09-Jan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Q4B_4C!$AA$34:$AJ$34</c:f>
              <c:strCache>
                <c:ptCount val="10"/>
                <c:pt idx="0">
                  <c:v>06-2020</c:v>
                </c:pt>
                <c:pt idx="1">
                  <c:v>1-2021</c:v>
                </c:pt>
                <c:pt idx="2">
                  <c:v>06-2021</c:v>
                </c:pt>
                <c:pt idx="3">
                  <c:v>1-2022</c:v>
                </c:pt>
                <c:pt idx="4">
                  <c:v>06-2022</c:v>
                </c:pt>
                <c:pt idx="5">
                  <c:v>1-2023</c:v>
                </c:pt>
                <c:pt idx="6">
                  <c:v>06-2023</c:v>
                </c:pt>
                <c:pt idx="7">
                  <c:v>1-2024</c:v>
                </c:pt>
                <c:pt idx="8">
                  <c:v>06-2024</c:v>
                </c:pt>
                <c:pt idx="9">
                  <c:v>1-2025</c:v>
                </c:pt>
              </c:strCache>
            </c:strRef>
          </c:cat>
          <c:val>
            <c:numRef>
              <c:f>Q4B_4C!$AA$29:$AJ$29</c:f>
              <c:numCache>
                <c:formatCode>0.000%</c:formatCode>
                <c:ptCount val="10"/>
                <c:pt idx="0">
                  <c:v>1.9900018807935495E-2</c:v>
                </c:pt>
                <c:pt idx="1">
                  <c:v>1.7231176301376879E-2</c:v>
                </c:pt>
                <c:pt idx="2">
                  <c:v>1.6930948388023878E-2</c:v>
                </c:pt>
                <c:pt idx="3">
                  <c:v>1.6470904489009869E-2</c:v>
                </c:pt>
                <c:pt idx="4">
                  <c:v>1.6470904489009869E-2</c:v>
                </c:pt>
                <c:pt idx="5">
                  <c:v>1.6326657679151146E-2</c:v>
                </c:pt>
                <c:pt idx="6">
                  <c:v>1.6235252722818134E-2</c:v>
                </c:pt>
                <c:pt idx="7">
                  <c:v>1.633645245948339E-2</c:v>
                </c:pt>
                <c:pt idx="8">
                  <c:v>1.6431979771971052E-2</c:v>
                </c:pt>
                <c:pt idx="9">
                  <c:v>1.6603298293205421E-2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73-3F4E-839B-4755AB93887A}"/>
            </c:ext>
          </c:extLst>
        </c:ser>
        <c:ser>
          <c:idx val="6"/>
          <c:order val="6"/>
          <c:tx>
            <c:strRef>
              <c:f>Q4B_4C!$Z$30</c:f>
              <c:strCache>
                <c:ptCount val="1"/>
                <c:pt idx="0">
                  <c:v>10-Jan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Q4B_4C!$AA$34:$AJ$34</c:f>
              <c:strCache>
                <c:ptCount val="10"/>
                <c:pt idx="0">
                  <c:v>06-2020</c:v>
                </c:pt>
                <c:pt idx="1">
                  <c:v>1-2021</c:v>
                </c:pt>
                <c:pt idx="2">
                  <c:v>06-2021</c:v>
                </c:pt>
                <c:pt idx="3">
                  <c:v>1-2022</c:v>
                </c:pt>
                <c:pt idx="4">
                  <c:v>06-2022</c:v>
                </c:pt>
                <c:pt idx="5">
                  <c:v>1-2023</c:v>
                </c:pt>
                <c:pt idx="6">
                  <c:v>06-2023</c:v>
                </c:pt>
                <c:pt idx="7">
                  <c:v>1-2024</c:v>
                </c:pt>
                <c:pt idx="8">
                  <c:v>06-2024</c:v>
                </c:pt>
                <c:pt idx="9">
                  <c:v>1-2025</c:v>
                </c:pt>
              </c:strCache>
            </c:strRef>
          </c:cat>
          <c:val>
            <c:numRef>
              <c:f>Q4B_4C!$AA$30:$AJ$30</c:f>
              <c:numCache>
                <c:formatCode>0.000%</c:formatCode>
                <c:ptCount val="10"/>
                <c:pt idx="0">
                  <c:v>1.9961012825296741E-2</c:v>
                </c:pt>
                <c:pt idx="1">
                  <c:v>1.7441021731551883E-2</c:v>
                </c:pt>
                <c:pt idx="2">
                  <c:v>1.7032046159482523E-2</c:v>
                </c:pt>
                <c:pt idx="3">
                  <c:v>1.6429942185611123E-2</c:v>
                </c:pt>
                <c:pt idx="4">
                  <c:v>1.6429942185611123E-2</c:v>
                </c:pt>
                <c:pt idx="5">
                  <c:v>1.6407234692025048E-2</c:v>
                </c:pt>
                <c:pt idx="6">
                  <c:v>1.6226611600237164E-2</c:v>
                </c:pt>
                <c:pt idx="7">
                  <c:v>1.6187653854912745E-2</c:v>
                </c:pt>
                <c:pt idx="8">
                  <c:v>1.6301849033907079E-2</c:v>
                </c:pt>
                <c:pt idx="9">
                  <c:v>1.6634870783873455E-2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773-3F4E-839B-4755AB93887A}"/>
            </c:ext>
          </c:extLst>
        </c:ser>
        <c:ser>
          <c:idx val="7"/>
          <c:order val="7"/>
          <c:tx>
            <c:strRef>
              <c:f>Q4B_4C!$Z$31</c:f>
              <c:strCache>
                <c:ptCount val="1"/>
                <c:pt idx="0">
                  <c:v>13-Jan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Q4B_4C!$AA$34:$AJ$34</c:f>
              <c:strCache>
                <c:ptCount val="10"/>
                <c:pt idx="0">
                  <c:v>06-2020</c:v>
                </c:pt>
                <c:pt idx="1">
                  <c:v>1-2021</c:v>
                </c:pt>
                <c:pt idx="2">
                  <c:v>06-2021</c:v>
                </c:pt>
                <c:pt idx="3">
                  <c:v>1-2022</c:v>
                </c:pt>
                <c:pt idx="4">
                  <c:v>06-2022</c:v>
                </c:pt>
                <c:pt idx="5">
                  <c:v>1-2023</c:v>
                </c:pt>
                <c:pt idx="6">
                  <c:v>06-2023</c:v>
                </c:pt>
                <c:pt idx="7">
                  <c:v>1-2024</c:v>
                </c:pt>
                <c:pt idx="8">
                  <c:v>06-2024</c:v>
                </c:pt>
                <c:pt idx="9">
                  <c:v>1-2025</c:v>
                </c:pt>
              </c:strCache>
            </c:strRef>
          </c:cat>
          <c:val>
            <c:numRef>
              <c:f>Q4B_4C!$AA$31:$AJ$31</c:f>
              <c:numCache>
                <c:formatCode>0.000%</c:formatCode>
                <c:ptCount val="10"/>
                <c:pt idx="0">
                  <c:v>2.0244814585752301E-2</c:v>
                </c:pt>
                <c:pt idx="1">
                  <c:v>1.7307841336596633E-2</c:v>
                </c:pt>
                <c:pt idx="2">
                  <c:v>1.7135809785985098E-2</c:v>
                </c:pt>
                <c:pt idx="3">
                  <c:v>1.6633727450151667E-2</c:v>
                </c:pt>
                <c:pt idx="4">
                  <c:v>1.6633727450151667E-2</c:v>
                </c:pt>
                <c:pt idx="5">
                  <c:v>1.6507745466573798E-2</c:v>
                </c:pt>
                <c:pt idx="6">
                  <c:v>1.6415494318408389E-2</c:v>
                </c:pt>
                <c:pt idx="7">
                  <c:v>1.6081343960184322E-2</c:v>
                </c:pt>
                <c:pt idx="8">
                  <c:v>1.6400317661971218E-2</c:v>
                </c:pt>
                <c:pt idx="9">
                  <c:v>1.6600741204868395E-2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773-3F4E-839B-4755AB93887A}"/>
            </c:ext>
          </c:extLst>
        </c:ser>
        <c:ser>
          <c:idx val="8"/>
          <c:order val="8"/>
          <c:tx>
            <c:strRef>
              <c:f>Q4B_4C!$Z$32</c:f>
              <c:strCache>
                <c:ptCount val="1"/>
                <c:pt idx="0">
                  <c:v>14-Jan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Q4B_4C!$AA$34:$AJ$34</c:f>
              <c:strCache>
                <c:ptCount val="10"/>
                <c:pt idx="0">
                  <c:v>06-2020</c:v>
                </c:pt>
                <c:pt idx="1">
                  <c:v>1-2021</c:v>
                </c:pt>
                <c:pt idx="2">
                  <c:v>06-2021</c:v>
                </c:pt>
                <c:pt idx="3">
                  <c:v>1-2022</c:v>
                </c:pt>
                <c:pt idx="4">
                  <c:v>06-2022</c:v>
                </c:pt>
                <c:pt idx="5">
                  <c:v>1-2023</c:v>
                </c:pt>
                <c:pt idx="6">
                  <c:v>06-2023</c:v>
                </c:pt>
                <c:pt idx="7">
                  <c:v>1-2024</c:v>
                </c:pt>
                <c:pt idx="8">
                  <c:v>06-2024</c:v>
                </c:pt>
                <c:pt idx="9">
                  <c:v>1-2025</c:v>
                </c:pt>
              </c:strCache>
            </c:strRef>
          </c:cat>
          <c:val>
            <c:numRef>
              <c:f>Q4B_4C!$AA$32:$AJ$32</c:f>
              <c:numCache>
                <c:formatCode>0.000%</c:formatCode>
                <c:ptCount val="10"/>
                <c:pt idx="0">
                  <c:v>2.0204959870774357E-2</c:v>
                </c:pt>
                <c:pt idx="1">
                  <c:v>1.7235230583258297E-2</c:v>
                </c:pt>
                <c:pt idx="2">
                  <c:v>1.699863858819672E-2</c:v>
                </c:pt>
                <c:pt idx="3">
                  <c:v>1.6532262825317969E-2</c:v>
                </c:pt>
                <c:pt idx="4">
                  <c:v>1.6532262825317969E-2</c:v>
                </c:pt>
                <c:pt idx="5">
                  <c:v>1.6377866119893641E-2</c:v>
                </c:pt>
                <c:pt idx="6">
                  <c:v>1.6299550888020854E-2</c:v>
                </c:pt>
                <c:pt idx="7">
                  <c:v>1.6253524706389987E-2</c:v>
                </c:pt>
                <c:pt idx="8">
                  <c:v>1.6266487271360177E-2</c:v>
                </c:pt>
                <c:pt idx="9">
                  <c:v>1.6507299115231293E-2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773-3F4E-839B-4755AB93887A}"/>
            </c:ext>
          </c:extLst>
        </c:ser>
        <c:ser>
          <c:idx val="9"/>
          <c:order val="9"/>
          <c:tx>
            <c:strRef>
              <c:f>Q4B_4C!$Z$33</c:f>
              <c:strCache>
                <c:ptCount val="1"/>
                <c:pt idx="0">
                  <c:v>15-Jan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Q4B_4C!$AA$34:$AJ$34</c:f>
              <c:strCache>
                <c:ptCount val="10"/>
                <c:pt idx="0">
                  <c:v>06-2020</c:v>
                </c:pt>
                <c:pt idx="1">
                  <c:v>1-2021</c:v>
                </c:pt>
                <c:pt idx="2">
                  <c:v>06-2021</c:v>
                </c:pt>
                <c:pt idx="3">
                  <c:v>1-2022</c:v>
                </c:pt>
                <c:pt idx="4">
                  <c:v>06-2022</c:v>
                </c:pt>
                <c:pt idx="5">
                  <c:v>1-2023</c:v>
                </c:pt>
                <c:pt idx="6">
                  <c:v>06-2023</c:v>
                </c:pt>
                <c:pt idx="7">
                  <c:v>1-2024</c:v>
                </c:pt>
                <c:pt idx="8">
                  <c:v>06-2024</c:v>
                </c:pt>
                <c:pt idx="9">
                  <c:v>1-2025</c:v>
                </c:pt>
              </c:strCache>
            </c:strRef>
          </c:cat>
          <c:val>
            <c:numRef>
              <c:f>Q4B_4C!$AA$33:$AJ$33</c:f>
              <c:numCache>
                <c:formatCode>0.000%</c:formatCode>
                <c:ptCount val="10"/>
                <c:pt idx="0">
                  <c:v>2.0064304047614792E-2</c:v>
                </c:pt>
                <c:pt idx="1">
                  <c:v>1.6938292961856852E-2</c:v>
                </c:pt>
                <c:pt idx="2">
                  <c:v>1.6857150007194635E-2</c:v>
                </c:pt>
                <c:pt idx="3">
                  <c:v>1.6408710178497807E-2</c:v>
                </c:pt>
                <c:pt idx="4">
                  <c:v>1.6408710178497807E-2</c:v>
                </c:pt>
                <c:pt idx="5">
                  <c:v>1.6208857812815516E-2</c:v>
                </c:pt>
                <c:pt idx="6">
                  <c:v>1.6080935233638224E-2</c:v>
                </c:pt>
                <c:pt idx="7">
                  <c:v>1.6063092774341321E-2</c:v>
                </c:pt>
                <c:pt idx="8">
                  <c:v>1.6029575791653688E-2</c:v>
                </c:pt>
                <c:pt idx="9">
                  <c:v>1.6280431645943838E-2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773-3F4E-839B-4755AB938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3005504"/>
        <c:axId val="1843344848"/>
      </c:lineChart>
      <c:catAx>
        <c:axId val="1843005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344848"/>
        <c:crosses val="autoZero"/>
        <c:auto val="1"/>
        <c:lblAlgn val="ctr"/>
        <c:lblOffset val="100"/>
        <c:noMultiLvlLbl val="0"/>
      </c:catAx>
      <c:valAx>
        <c:axId val="184334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00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1</a:t>
            </a:r>
            <a:r>
              <a:rPr lang="en-US" b="1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-year Forward curve</a:t>
            </a:r>
            <a:endParaRPr lang="en-US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Q4B_4C!$X$2</c:f>
              <c:strCache>
                <c:ptCount val="1"/>
                <c:pt idx="0">
                  <c:v>02-Jan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Q4B_4C!$Y$1:$AB$1</c:f>
              <c:strCache>
                <c:ptCount val="4"/>
                <c:pt idx="0">
                  <c:v>f1yr-1yr</c:v>
                </c:pt>
                <c:pt idx="1">
                  <c:v>f1yr-2yr</c:v>
                </c:pt>
                <c:pt idx="2">
                  <c:v>f1yr-3yr</c:v>
                </c:pt>
                <c:pt idx="3">
                  <c:v>f1yr-4yr</c:v>
                </c:pt>
              </c:strCache>
            </c:strRef>
          </c:cat>
          <c:val>
            <c:numRef>
              <c:f>Q4B_4C!$Y$2:$AB$2</c:f>
              <c:numCache>
                <c:formatCode>0.000%</c:formatCode>
                <c:ptCount val="4"/>
                <c:pt idx="0">
                  <c:v>1.5670597311369772E-2</c:v>
                </c:pt>
                <c:pt idx="1">
                  <c:v>1.5996395272474206E-2</c:v>
                </c:pt>
                <c:pt idx="2">
                  <c:v>1.6605863862037884E-2</c:v>
                </c:pt>
                <c:pt idx="3">
                  <c:v>1.6759429772997825E-2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D2-D64D-814B-E2018758BF0F}"/>
            </c:ext>
          </c:extLst>
        </c:ser>
        <c:ser>
          <c:idx val="1"/>
          <c:order val="1"/>
          <c:tx>
            <c:strRef>
              <c:f>Q4B_4C!$X$3</c:f>
              <c:strCache>
                <c:ptCount val="1"/>
                <c:pt idx="0">
                  <c:v>03-Jan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Q4B_4C!$Y$1:$AB$1</c:f>
              <c:strCache>
                <c:ptCount val="4"/>
                <c:pt idx="0">
                  <c:v>f1yr-1yr</c:v>
                </c:pt>
                <c:pt idx="1">
                  <c:v>f1yr-2yr</c:v>
                </c:pt>
                <c:pt idx="2">
                  <c:v>f1yr-3yr</c:v>
                </c:pt>
                <c:pt idx="3">
                  <c:v>f1yr-4yr</c:v>
                </c:pt>
              </c:strCache>
            </c:strRef>
          </c:cat>
          <c:val>
            <c:numRef>
              <c:f>Q4B_4C!$Y$3:$AB$3</c:f>
              <c:numCache>
                <c:formatCode>0.000%</c:formatCode>
                <c:ptCount val="4"/>
                <c:pt idx="0">
                  <c:v>1.5465562974966485E-2</c:v>
                </c:pt>
                <c:pt idx="1">
                  <c:v>1.5647174472503522E-2</c:v>
                </c:pt>
                <c:pt idx="2">
                  <c:v>1.5566156424192679E-2</c:v>
                </c:pt>
                <c:pt idx="3">
                  <c:v>1.6303636504799046E-2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D2-D64D-814B-E2018758BF0F}"/>
            </c:ext>
          </c:extLst>
        </c:ser>
        <c:ser>
          <c:idx val="2"/>
          <c:order val="2"/>
          <c:tx>
            <c:strRef>
              <c:f>Q4B_4C!$X$4</c:f>
              <c:strCache>
                <c:ptCount val="1"/>
                <c:pt idx="0">
                  <c:v>06-Jan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Q4B_4C!$Y$1:$AB$1</c:f>
              <c:strCache>
                <c:ptCount val="4"/>
                <c:pt idx="0">
                  <c:v>f1yr-1yr</c:v>
                </c:pt>
                <c:pt idx="1">
                  <c:v>f1yr-2yr</c:v>
                </c:pt>
                <c:pt idx="2">
                  <c:v>f1yr-3yr</c:v>
                </c:pt>
                <c:pt idx="3">
                  <c:v>f1yr-4yr</c:v>
                </c:pt>
              </c:strCache>
            </c:strRef>
          </c:cat>
          <c:val>
            <c:numRef>
              <c:f>Q4B_4C!$Y$4:$AB$4</c:f>
              <c:numCache>
                <c:formatCode>0.000%</c:formatCode>
                <c:ptCount val="4"/>
                <c:pt idx="0">
                  <c:v>1.5244312787337622E-2</c:v>
                </c:pt>
                <c:pt idx="1">
                  <c:v>1.5383280187462267E-2</c:v>
                </c:pt>
                <c:pt idx="2">
                  <c:v>1.5074658029526899E-2</c:v>
                </c:pt>
                <c:pt idx="3">
                  <c:v>1.5744174728123728E-2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D2-D64D-814B-E2018758BF0F}"/>
            </c:ext>
          </c:extLst>
        </c:ser>
        <c:ser>
          <c:idx val="3"/>
          <c:order val="3"/>
          <c:tx>
            <c:strRef>
              <c:f>Q4B_4C!$X$5</c:f>
              <c:strCache>
                <c:ptCount val="1"/>
                <c:pt idx="0">
                  <c:v>07-Jan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Q4B_4C!$Y$1:$AB$1</c:f>
              <c:strCache>
                <c:ptCount val="4"/>
                <c:pt idx="0">
                  <c:v>f1yr-1yr</c:v>
                </c:pt>
                <c:pt idx="1">
                  <c:v>f1yr-2yr</c:v>
                </c:pt>
                <c:pt idx="2">
                  <c:v>f1yr-3yr</c:v>
                </c:pt>
                <c:pt idx="3">
                  <c:v>f1yr-4yr</c:v>
                </c:pt>
              </c:strCache>
            </c:strRef>
          </c:cat>
          <c:val>
            <c:numRef>
              <c:f>Q4B_4C!$Y$5:$AB$5</c:f>
              <c:numCache>
                <c:formatCode>0.000%</c:formatCode>
                <c:ptCount val="4"/>
                <c:pt idx="0">
                  <c:v>1.532677228666568E-2</c:v>
                </c:pt>
                <c:pt idx="1">
                  <c:v>1.5466085919312311E-2</c:v>
                </c:pt>
                <c:pt idx="2">
                  <c:v>1.5609630121101947E-2</c:v>
                </c:pt>
                <c:pt idx="3">
                  <c:v>1.6051237177823641E-2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D2-D64D-814B-E2018758BF0F}"/>
            </c:ext>
          </c:extLst>
        </c:ser>
        <c:ser>
          <c:idx val="4"/>
          <c:order val="4"/>
          <c:tx>
            <c:strRef>
              <c:f>Q4B_4C!$X$6</c:f>
              <c:strCache>
                <c:ptCount val="1"/>
                <c:pt idx="0">
                  <c:v>08-Jan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Q4B_4C!$Y$1:$AB$1</c:f>
              <c:strCache>
                <c:ptCount val="4"/>
                <c:pt idx="0">
                  <c:v>f1yr-1yr</c:v>
                </c:pt>
                <c:pt idx="1">
                  <c:v>f1yr-2yr</c:v>
                </c:pt>
                <c:pt idx="2">
                  <c:v>f1yr-3yr</c:v>
                </c:pt>
                <c:pt idx="3">
                  <c:v>f1yr-4yr</c:v>
                </c:pt>
              </c:strCache>
            </c:strRef>
          </c:cat>
          <c:val>
            <c:numRef>
              <c:f>Q4B_4C!$Y$6:$AB$6</c:f>
              <c:numCache>
                <c:formatCode>0.000%</c:formatCode>
                <c:ptCount val="4"/>
                <c:pt idx="0">
                  <c:v>1.5329469863059497E-2</c:v>
                </c:pt>
                <c:pt idx="1">
                  <c:v>1.5465793886075607E-2</c:v>
                </c:pt>
                <c:pt idx="2">
                  <c:v>1.5197699079198657E-2</c:v>
                </c:pt>
                <c:pt idx="3">
                  <c:v>1.5900399546926236E-2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D2-D64D-814B-E2018758BF0F}"/>
            </c:ext>
          </c:extLst>
        </c:ser>
        <c:ser>
          <c:idx val="5"/>
          <c:order val="5"/>
          <c:tx>
            <c:strRef>
              <c:f>Q4B_4C!$X$7</c:f>
              <c:strCache>
                <c:ptCount val="1"/>
                <c:pt idx="0">
                  <c:v>09-Jan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Q4B_4C!$Y$1:$AB$1</c:f>
              <c:strCache>
                <c:ptCount val="4"/>
                <c:pt idx="0">
                  <c:v>f1yr-1yr</c:v>
                </c:pt>
                <c:pt idx="1">
                  <c:v>f1yr-2yr</c:v>
                </c:pt>
                <c:pt idx="2">
                  <c:v>f1yr-3yr</c:v>
                </c:pt>
                <c:pt idx="3">
                  <c:v>f1yr-4yr</c:v>
                </c:pt>
              </c:strCache>
            </c:strRef>
          </c:cat>
          <c:val>
            <c:numRef>
              <c:f>Q4B_4C!$Y$7:$AB$7</c:f>
              <c:numCache>
                <c:formatCode>0.000%</c:formatCode>
                <c:ptCount val="4"/>
                <c:pt idx="0">
                  <c:v>1.5711200898736566E-2</c:v>
                </c:pt>
                <c:pt idx="1">
                  <c:v>1.5874700023372768E-2</c:v>
                </c:pt>
                <c:pt idx="2">
                  <c:v>1.6038386095342361E-2</c:v>
                </c:pt>
                <c:pt idx="3">
                  <c:v>1.6446389355634805E-2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D2-D64D-814B-E2018758BF0F}"/>
            </c:ext>
          </c:extLst>
        </c:ser>
        <c:ser>
          <c:idx val="6"/>
          <c:order val="6"/>
          <c:tx>
            <c:strRef>
              <c:f>Q4B_4C!$X$8</c:f>
              <c:strCache>
                <c:ptCount val="1"/>
                <c:pt idx="0">
                  <c:v>10-Jan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Q4B_4C!$Y$1:$AB$1</c:f>
              <c:strCache>
                <c:ptCount val="4"/>
                <c:pt idx="0">
                  <c:v>f1yr-1yr</c:v>
                </c:pt>
                <c:pt idx="1">
                  <c:v>f1yr-2yr</c:v>
                </c:pt>
                <c:pt idx="2">
                  <c:v>f1yr-3yr</c:v>
                </c:pt>
                <c:pt idx="3">
                  <c:v>f1yr-4yr</c:v>
                </c:pt>
              </c:strCache>
            </c:strRef>
          </c:cat>
          <c:val>
            <c:numRef>
              <c:f>Q4B_4C!$Y$8:$AB$8</c:f>
              <c:numCache>
                <c:formatCode>0.000%</c:formatCode>
                <c:ptCount val="4"/>
                <c:pt idx="0">
                  <c:v>1.5419867397514997E-2</c:v>
                </c:pt>
                <c:pt idx="1">
                  <c:v>1.5890735137367384E-2</c:v>
                </c:pt>
                <c:pt idx="2">
                  <c:v>1.5770207768244671E-2</c:v>
                </c:pt>
                <c:pt idx="3">
                  <c:v>1.6433432869712661E-2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D2-D64D-814B-E2018758BF0F}"/>
            </c:ext>
          </c:extLst>
        </c:ser>
        <c:ser>
          <c:idx val="7"/>
          <c:order val="7"/>
          <c:tx>
            <c:strRef>
              <c:f>Q4B_4C!$X$9</c:f>
              <c:strCache>
                <c:ptCount val="1"/>
                <c:pt idx="0">
                  <c:v>13-Jan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Q4B_4C!$Y$1:$AB$1</c:f>
              <c:strCache>
                <c:ptCount val="4"/>
                <c:pt idx="0">
                  <c:v>f1yr-1yr</c:v>
                </c:pt>
                <c:pt idx="1">
                  <c:v>f1yr-2yr</c:v>
                </c:pt>
                <c:pt idx="2">
                  <c:v>f1yr-3yr</c:v>
                </c:pt>
                <c:pt idx="3">
                  <c:v>f1yr-4yr</c:v>
                </c:pt>
              </c:strCache>
            </c:strRef>
          </c:cat>
          <c:val>
            <c:numRef>
              <c:f>Q4B_4C!$Y$9:$AB$9</c:f>
              <c:numCache>
                <c:formatCode>0.000%</c:formatCode>
                <c:ptCount val="4"/>
                <c:pt idx="0">
                  <c:v>1.59600602618577E-2</c:v>
                </c:pt>
                <c:pt idx="1">
                  <c:v>1.6107933535839392E-2</c:v>
                </c:pt>
                <c:pt idx="2">
                  <c:v>1.5672840190054327E-2</c:v>
                </c:pt>
                <c:pt idx="3">
                  <c:v>1.6424042979670261E-2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0D2-D64D-814B-E2018758BF0F}"/>
            </c:ext>
          </c:extLst>
        </c:ser>
        <c:ser>
          <c:idx val="8"/>
          <c:order val="8"/>
          <c:tx>
            <c:strRef>
              <c:f>Q4B_4C!$X$10</c:f>
              <c:strCache>
                <c:ptCount val="1"/>
                <c:pt idx="0">
                  <c:v>14-Jan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Q4B_4C!$Y$1:$AB$1</c:f>
              <c:strCache>
                <c:ptCount val="4"/>
                <c:pt idx="0">
                  <c:v>f1yr-1yr</c:v>
                </c:pt>
                <c:pt idx="1">
                  <c:v>f1yr-2yr</c:v>
                </c:pt>
                <c:pt idx="2">
                  <c:v>f1yr-3yr</c:v>
                </c:pt>
                <c:pt idx="3">
                  <c:v>f1yr-4yr</c:v>
                </c:pt>
              </c:strCache>
            </c:strRef>
          </c:cat>
          <c:val>
            <c:numRef>
              <c:f>Q4B_4C!$Y$10:$AB$10</c:f>
              <c:numCache>
                <c:formatCode>0.000%</c:formatCode>
                <c:ptCount val="4"/>
                <c:pt idx="0">
                  <c:v>1.5829780858327203E-2</c:v>
                </c:pt>
                <c:pt idx="1">
                  <c:v>1.5949454908531058E-2</c:v>
                </c:pt>
                <c:pt idx="2">
                  <c:v>1.5926499996486099E-2</c:v>
                </c:pt>
                <c:pt idx="3">
                  <c:v>1.6325397654396667E-2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0D2-D64D-814B-E2018758BF0F}"/>
            </c:ext>
          </c:extLst>
        </c:ser>
        <c:ser>
          <c:idx val="9"/>
          <c:order val="9"/>
          <c:tx>
            <c:strRef>
              <c:f>Q4B_4C!$X$11</c:f>
              <c:strCache>
                <c:ptCount val="1"/>
                <c:pt idx="0">
                  <c:v>15-Jan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Q4B_4C!$Y$1:$AB$1</c:f>
              <c:strCache>
                <c:ptCount val="4"/>
                <c:pt idx="0">
                  <c:v>f1yr-1yr</c:v>
                </c:pt>
                <c:pt idx="1">
                  <c:v>f1yr-2yr</c:v>
                </c:pt>
                <c:pt idx="2">
                  <c:v>f1yr-3yr</c:v>
                </c:pt>
                <c:pt idx="3">
                  <c:v>f1yr-4yr</c:v>
                </c:pt>
              </c:strCache>
            </c:strRef>
          </c:cat>
          <c:val>
            <c:numRef>
              <c:f>Q4B_4C!$Y$11:$AB$11</c:f>
              <c:numCache>
                <c:formatCode>0.000%</c:formatCode>
                <c:ptCount val="4"/>
                <c:pt idx="0">
                  <c:v>1.5879403181709328E-2</c:v>
                </c:pt>
                <c:pt idx="1">
                  <c:v>1.5844336466743103E-2</c:v>
                </c:pt>
                <c:pt idx="2">
                  <c:v>1.5771526792115909E-2</c:v>
                </c:pt>
                <c:pt idx="3">
                  <c:v>1.6116032823508819E-2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0D2-D64D-814B-E2018758B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5614368"/>
        <c:axId val="1863504080"/>
      </c:lineChart>
      <c:catAx>
        <c:axId val="1865614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504080"/>
        <c:crosses val="autoZero"/>
        <c:auto val="1"/>
        <c:lblAlgn val="ctr"/>
        <c:lblOffset val="100"/>
        <c:noMultiLvlLbl val="0"/>
      </c:catAx>
      <c:valAx>
        <c:axId val="186350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61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88900</xdr:colOff>
      <xdr:row>58</xdr:row>
      <xdr:rowOff>82550</xdr:rowOff>
    </xdr:from>
    <xdr:to>
      <xdr:col>23</xdr:col>
      <xdr:colOff>266700</xdr:colOff>
      <xdr:row>71</xdr:row>
      <xdr:rowOff>184150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1ADB427-3150-474D-9FCF-3A42390706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425450</xdr:colOff>
      <xdr:row>19</xdr:row>
      <xdr:rowOff>190500</xdr:rowOff>
    </xdr:from>
    <xdr:to>
      <xdr:col>25</xdr:col>
      <xdr:colOff>292100</xdr:colOff>
      <xdr:row>38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A0F3D2-4FDD-A041-A0A2-D59DFAA87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127000</xdr:colOff>
      <xdr:row>36</xdr:row>
      <xdr:rowOff>127000</xdr:rowOff>
    </xdr:from>
    <xdr:to>
      <xdr:col>34</xdr:col>
      <xdr:colOff>177800</xdr:colOff>
      <xdr:row>57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11B8CD-F796-B04F-B6FE-BBABD1CF2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666750</xdr:colOff>
      <xdr:row>0</xdr:row>
      <xdr:rowOff>76200</xdr:rowOff>
    </xdr:from>
    <xdr:to>
      <xdr:col>36</xdr:col>
      <xdr:colOff>0</xdr:colOff>
      <xdr:row>17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7B87F21-5037-864D-AFE7-4E162898D7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905F4-4091-244B-9D9F-B18367B2F33F}">
  <dimension ref="A1:J354"/>
  <sheetViews>
    <sheetView topLeftCell="A316" workbookViewId="0">
      <selection activeCell="C6" sqref="C6"/>
    </sheetView>
  </sheetViews>
  <sheetFormatPr baseColWidth="10" defaultRowHeight="16"/>
  <cols>
    <col min="1" max="1" width="14.6640625" style="34" customWidth="1"/>
    <col min="2" max="2" width="10.83203125" style="34"/>
    <col min="3" max="4" width="11" style="34" bestFit="1" customWidth="1"/>
    <col min="5" max="5" width="11.83203125" style="34" bestFit="1" customWidth="1"/>
    <col min="6" max="6" width="12.5" style="34" customWidth="1"/>
    <col min="7" max="7" width="15.83203125" style="34" customWidth="1"/>
    <col min="8" max="8" width="11.5" style="34" bestFit="1" customWidth="1"/>
    <col min="9" max="9" width="11.1640625" style="34" bestFit="1" customWidth="1"/>
    <col min="10" max="16384" width="10.83203125" style="34"/>
  </cols>
  <sheetData>
    <row r="1" spans="1:10">
      <c r="A1" s="33" t="s">
        <v>83</v>
      </c>
      <c r="B1" s="33" t="s">
        <v>84</v>
      </c>
      <c r="C1" s="33"/>
      <c r="D1" s="33"/>
      <c r="E1" s="33"/>
      <c r="F1" s="33"/>
      <c r="G1" s="33"/>
      <c r="H1" s="33"/>
      <c r="I1" s="33"/>
    </row>
    <row r="2" spans="1:10">
      <c r="A2" s="33" t="s">
        <v>34</v>
      </c>
      <c r="B2" s="33" t="s">
        <v>35</v>
      </c>
      <c r="C2" s="33" t="s">
        <v>36</v>
      </c>
      <c r="D2" s="33" t="s">
        <v>37</v>
      </c>
      <c r="E2" s="33" t="s">
        <v>38</v>
      </c>
      <c r="F2" s="33" t="s">
        <v>39</v>
      </c>
      <c r="G2" s="33" t="s">
        <v>40</v>
      </c>
      <c r="H2" s="33" t="s">
        <v>41</v>
      </c>
      <c r="I2" s="33" t="s">
        <v>42</v>
      </c>
    </row>
    <row r="3" spans="1:10">
      <c r="A3" s="33" t="s">
        <v>85</v>
      </c>
      <c r="B3" s="33" t="s">
        <v>1</v>
      </c>
      <c r="C3" s="33" t="s">
        <v>87</v>
      </c>
      <c r="D3" s="33">
        <v>1.25</v>
      </c>
      <c r="E3" s="29">
        <v>43132</v>
      </c>
      <c r="F3" s="35">
        <v>43861</v>
      </c>
      <c r="G3" s="36" t="s">
        <v>86</v>
      </c>
      <c r="H3" s="29">
        <v>43042</v>
      </c>
      <c r="I3" s="29">
        <v>43862</v>
      </c>
      <c r="J3" s="33"/>
    </row>
    <row r="4" spans="1:10">
      <c r="A4" s="33" t="s">
        <v>85</v>
      </c>
      <c r="B4" s="33" t="s">
        <v>3</v>
      </c>
      <c r="C4" s="33" t="s">
        <v>87</v>
      </c>
      <c r="D4" s="33">
        <v>1.25</v>
      </c>
      <c r="E4" s="29">
        <v>43132</v>
      </c>
      <c r="F4" s="35">
        <v>43861</v>
      </c>
      <c r="G4" s="36" t="s">
        <v>86</v>
      </c>
      <c r="H4" s="29">
        <v>43042</v>
      </c>
      <c r="I4" s="29">
        <v>43862</v>
      </c>
      <c r="J4" s="33"/>
    </row>
    <row r="5" spans="1:10">
      <c r="A5" s="33" t="s">
        <v>85</v>
      </c>
      <c r="B5" s="33" t="s">
        <v>4</v>
      </c>
      <c r="C5" s="33" t="s">
        <v>87</v>
      </c>
      <c r="D5" s="33">
        <v>1.25</v>
      </c>
      <c r="E5" s="29">
        <v>43132</v>
      </c>
      <c r="F5" s="35">
        <v>43861</v>
      </c>
      <c r="G5" s="36" t="s">
        <v>86</v>
      </c>
      <c r="H5" s="29">
        <v>43042</v>
      </c>
      <c r="I5" s="29">
        <v>43862</v>
      </c>
      <c r="J5" s="33"/>
    </row>
    <row r="6" spans="1:10">
      <c r="A6" s="33" t="s">
        <v>85</v>
      </c>
      <c r="B6" s="33" t="s">
        <v>5</v>
      </c>
      <c r="C6" s="33" t="s">
        <v>87</v>
      </c>
      <c r="D6" s="33">
        <v>1.25</v>
      </c>
      <c r="E6" s="29">
        <v>43132</v>
      </c>
      <c r="F6" s="35">
        <v>43861</v>
      </c>
      <c r="G6" s="36" t="s">
        <v>86</v>
      </c>
      <c r="H6" s="29">
        <v>43042</v>
      </c>
      <c r="I6" s="29">
        <v>43862</v>
      </c>
      <c r="J6" s="33"/>
    </row>
    <row r="7" spans="1:10">
      <c r="A7" s="33" t="s">
        <v>85</v>
      </c>
      <c r="B7" s="33" t="s">
        <v>6</v>
      </c>
      <c r="C7" s="33" t="s">
        <v>87</v>
      </c>
      <c r="D7" s="33">
        <v>1.25</v>
      </c>
      <c r="E7" s="29">
        <v>43132</v>
      </c>
      <c r="F7" s="35">
        <v>43861</v>
      </c>
      <c r="G7" s="36" t="s">
        <v>86</v>
      </c>
      <c r="H7" s="29">
        <v>43042</v>
      </c>
      <c r="I7" s="29">
        <v>43862</v>
      </c>
      <c r="J7" s="33"/>
    </row>
    <row r="8" spans="1:10">
      <c r="A8" s="33" t="s">
        <v>85</v>
      </c>
      <c r="B8" s="33" t="s">
        <v>7</v>
      </c>
      <c r="C8" s="33" t="s">
        <v>87</v>
      </c>
      <c r="D8" s="33">
        <v>1.25</v>
      </c>
      <c r="E8" s="29">
        <v>43132</v>
      </c>
      <c r="F8" s="35">
        <v>43861</v>
      </c>
      <c r="G8" s="36" t="s">
        <v>86</v>
      </c>
      <c r="H8" s="29">
        <v>43042</v>
      </c>
      <c r="I8" s="29">
        <v>43862</v>
      </c>
      <c r="J8" s="33"/>
    </row>
    <row r="9" spans="1:10">
      <c r="A9" s="33" t="s">
        <v>85</v>
      </c>
      <c r="B9" s="33" t="s">
        <v>8</v>
      </c>
      <c r="C9" s="33" t="s">
        <v>87</v>
      </c>
      <c r="D9" s="33">
        <v>1.25</v>
      </c>
      <c r="E9" s="29">
        <v>43132</v>
      </c>
      <c r="F9" s="35">
        <v>43861</v>
      </c>
      <c r="G9" s="36" t="s">
        <v>86</v>
      </c>
      <c r="H9" s="29">
        <v>43042</v>
      </c>
      <c r="I9" s="29">
        <v>43862</v>
      </c>
      <c r="J9" s="33"/>
    </row>
    <row r="10" spans="1:10">
      <c r="A10" s="33" t="s">
        <v>85</v>
      </c>
      <c r="B10" s="33" t="s">
        <v>9</v>
      </c>
      <c r="C10" s="33" t="s">
        <v>87</v>
      </c>
      <c r="D10" s="33">
        <v>1.25</v>
      </c>
      <c r="E10" s="29">
        <v>43132</v>
      </c>
      <c r="F10" s="35">
        <v>43861</v>
      </c>
      <c r="G10" s="36" t="s">
        <v>86</v>
      </c>
      <c r="H10" s="29">
        <v>43042</v>
      </c>
      <c r="I10" s="29">
        <v>43862</v>
      </c>
      <c r="J10" s="33"/>
    </row>
    <row r="11" spans="1:10">
      <c r="A11" s="33" t="s">
        <v>85</v>
      </c>
      <c r="B11" s="33" t="s">
        <v>10</v>
      </c>
      <c r="C11" s="33" t="s">
        <v>87</v>
      </c>
      <c r="D11" s="33">
        <v>1.25</v>
      </c>
      <c r="E11" s="29">
        <v>43132</v>
      </c>
      <c r="F11" s="35">
        <v>43861</v>
      </c>
      <c r="G11" s="36" t="s">
        <v>86</v>
      </c>
      <c r="H11" s="29">
        <v>43042</v>
      </c>
      <c r="I11" s="29">
        <v>43862</v>
      </c>
      <c r="J11" s="33"/>
    </row>
    <row r="12" spans="1:10">
      <c r="A12" s="33" t="s">
        <v>85</v>
      </c>
      <c r="B12" s="33" t="s">
        <v>11</v>
      </c>
      <c r="C12" s="33" t="s">
        <v>87</v>
      </c>
      <c r="D12" s="33">
        <v>1.25</v>
      </c>
      <c r="E12" s="29">
        <v>43132</v>
      </c>
      <c r="F12" s="35">
        <v>43861</v>
      </c>
      <c r="G12" s="36" t="s">
        <v>86</v>
      </c>
      <c r="H12" s="29">
        <v>43042</v>
      </c>
      <c r="I12" s="29">
        <v>43862</v>
      </c>
      <c r="J12" s="33"/>
    </row>
    <row r="13" spans="1:10">
      <c r="A13" s="33"/>
      <c r="B13" s="33"/>
      <c r="C13" s="33"/>
      <c r="D13" s="33"/>
      <c r="E13" s="29"/>
      <c r="F13" s="35"/>
      <c r="G13" s="36"/>
      <c r="H13" s="29"/>
      <c r="I13" s="29"/>
      <c r="J13" s="33"/>
    </row>
    <row r="14" spans="1:10">
      <c r="A14" s="33" t="s">
        <v>0</v>
      </c>
      <c r="B14" s="33" t="s">
        <v>1</v>
      </c>
      <c r="C14" s="39">
        <v>99.85</v>
      </c>
      <c r="D14" s="40">
        <v>1.5</v>
      </c>
      <c r="E14" s="38">
        <v>42064</v>
      </c>
      <c r="F14" s="41">
        <v>43889</v>
      </c>
      <c r="G14" s="39" t="s">
        <v>2</v>
      </c>
      <c r="H14" s="29">
        <v>41926</v>
      </c>
      <c r="I14" s="29">
        <v>43891</v>
      </c>
      <c r="J14" s="33"/>
    </row>
    <row r="15" spans="1:10">
      <c r="A15" s="33" t="s">
        <v>0</v>
      </c>
      <c r="B15" s="33" t="s">
        <v>3</v>
      </c>
      <c r="C15" s="33">
        <v>99.86</v>
      </c>
      <c r="D15" s="40">
        <v>1.5</v>
      </c>
      <c r="E15" s="38">
        <v>42064</v>
      </c>
      <c r="F15" s="41">
        <v>43889</v>
      </c>
      <c r="G15" s="39" t="s">
        <v>2</v>
      </c>
      <c r="H15" s="38">
        <v>41926</v>
      </c>
      <c r="I15" s="38">
        <v>43891</v>
      </c>
      <c r="J15" s="33"/>
    </row>
    <row r="16" spans="1:10">
      <c r="A16" s="33" t="s">
        <v>0</v>
      </c>
      <c r="B16" s="33" t="s">
        <v>4</v>
      </c>
      <c r="C16" s="33">
        <v>99.86</v>
      </c>
      <c r="D16" s="40">
        <v>1.5</v>
      </c>
      <c r="E16" s="38">
        <v>42064</v>
      </c>
      <c r="F16" s="41">
        <v>43889</v>
      </c>
      <c r="G16" s="39" t="s">
        <v>2</v>
      </c>
      <c r="H16" s="29">
        <v>41926</v>
      </c>
      <c r="I16" s="29">
        <v>43891</v>
      </c>
      <c r="J16" s="33"/>
    </row>
    <row r="17" spans="1:10">
      <c r="A17" s="33" t="s">
        <v>0</v>
      </c>
      <c r="B17" s="33" t="s">
        <v>5</v>
      </c>
      <c r="C17" s="33">
        <v>99.86</v>
      </c>
      <c r="D17" s="40">
        <v>1.5</v>
      </c>
      <c r="E17" s="38">
        <v>42064</v>
      </c>
      <c r="F17" s="41">
        <v>43889</v>
      </c>
      <c r="G17" s="39" t="s">
        <v>2</v>
      </c>
      <c r="H17" s="29">
        <v>41926</v>
      </c>
      <c r="I17" s="29">
        <v>43891</v>
      </c>
      <c r="J17" s="33"/>
    </row>
    <row r="18" spans="1:10">
      <c r="A18" s="33" t="s">
        <v>0</v>
      </c>
      <c r="B18" s="33" t="s">
        <v>6</v>
      </c>
      <c r="C18" s="33">
        <v>99.86</v>
      </c>
      <c r="D18" s="40">
        <v>1.5</v>
      </c>
      <c r="E18" s="38">
        <v>42064</v>
      </c>
      <c r="F18" s="41">
        <v>43889</v>
      </c>
      <c r="G18" s="39" t="s">
        <v>2</v>
      </c>
      <c r="H18" s="29">
        <v>41926</v>
      </c>
      <c r="I18" s="29">
        <v>43891</v>
      </c>
      <c r="J18" s="33"/>
    </row>
    <row r="19" spans="1:10">
      <c r="A19" s="33" t="s">
        <v>0</v>
      </c>
      <c r="B19" s="33" t="s">
        <v>7</v>
      </c>
      <c r="C19" s="33">
        <v>99.86</v>
      </c>
      <c r="D19" s="40">
        <v>1.5</v>
      </c>
      <c r="E19" s="38">
        <v>42064</v>
      </c>
      <c r="F19" s="41">
        <v>43889</v>
      </c>
      <c r="G19" s="39" t="s">
        <v>2</v>
      </c>
      <c r="H19" s="29">
        <v>41926</v>
      </c>
      <c r="I19" s="29">
        <v>43891</v>
      </c>
      <c r="J19" s="33"/>
    </row>
    <row r="20" spans="1:10">
      <c r="A20" s="33" t="s">
        <v>0</v>
      </c>
      <c r="B20" s="33" t="s">
        <v>8</v>
      </c>
      <c r="C20" s="33">
        <v>99.86</v>
      </c>
      <c r="D20" s="40">
        <v>1.5</v>
      </c>
      <c r="E20" s="38">
        <v>42064</v>
      </c>
      <c r="F20" s="41">
        <v>43889</v>
      </c>
      <c r="G20" s="39" t="s">
        <v>2</v>
      </c>
      <c r="H20" s="29">
        <v>41926</v>
      </c>
      <c r="I20" s="29">
        <v>43891</v>
      </c>
      <c r="J20" s="33"/>
    </row>
    <row r="21" spans="1:10">
      <c r="A21" s="33" t="s">
        <v>0</v>
      </c>
      <c r="B21" s="33" t="s">
        <v>9</v>
      </c>
      <c r="C21" s="33">
        <v>99.86</v>
      </c>
      <c r="D21" s="40">
        <v>1.5</v>
      </c>
      <c r="E21" s="38">
        <v>42064</v>
      </c>
      <c r="F21" s="41">
        <v>43889</v>
      </c>
      <c r="G21" s="39" t="s">
        <v>2</v>
      </c>
      <c r="H21" s="29">
        <v>41926</v>
      </c>
      <c r="I21" s="29">
        <v>43891</v>
      </c>
      <c r="J21" s="33"/>
    </row>
    <row r="22" spans="1:10">
      <c r="A22" s="33" t="s">
        <v>0</v>
      </c>
      <c r="B22" s="33" t="s">
        <v>10</v>
      </c>
      <c r="C22" s="33">
        <v>99.86</v>
      </c>
      <c r="D22" s="40">
        <v>1.5</v>
      </c>
      <c r="E22" s="38">
        <v>42064</v>
      </c>
      <c r="F22" s="41">
        <v>43889</v>
      </c>
      <c r="G22" s="39" t="s">
        <v>2</v>
      </c>
      <c r="H22" s="29">
        <v>41926</v>
      </c>
      <c r="I22" s="29">
        <v>43891</v>
      </c>
      <c r="J22" s="33"/>
    </row>
    <row r="23" spans="1:10">
      <c r="A23" s="33" t="s">
        <v>0</v>
      </c>
      <c r="B23" s="33" t="s">
        <v>11</v>
      </c>
      <c r="C23" s="33">
        <v>99.86</v>
      </c>
      <c r="D23" s="40">
        <v>1.5</v>
      </c>
      <c r="E23" s="38">
        <v>42064</v>
      </c>
      <c r="F23" s="41">
        <v>43889</v>
      </c>
      <c r="G23" s="39" t="s">
        <v>2</v>
      </c>
      <c r="H23" s="29">
        <v>41926</v>
      </c>
      <c r="I23" s="29">
        <v>43891</v>
      </c>
      <c r="J23" s="33"/>
    </row>
    <row r="24" spans="1:10">
      <c r="A24" s="33"/>
      <c r="B24" s="33"/>
      <c r="C24" s="33"/>
      <c r="D24" s="40"/>
      <c r="E24" s="38"/>
      <c r="F24" s="41"/>
      <c r="G24" s="39"/>
      <c r="H24" s="29"/>
      <c r="I24" s="29"/>
      <c r="J24" s="33"/>
    </row>
    <row r="25" spans="1:10">
      <c r="A25" s="33" t="s">
        <v>88</v>
      </c>
      <c r="B25" s="33" t="s">
        <v>1</v>
      </c>
      <c r="C25" s="33">
        <v>100.7</v>
      </c>
      <c r="D25" s="40">
        <v>3.5</v>
      </c>
      <c r="E25" s="38">
        <v>40148</v>
      </c>
      <c r="F25" s="43">
        <v>43982</v>
      </c>
      <c r="G25" s="39" t="s">
        <v>89</v>
      </c>
      <c r="H25" s="29">
        <v>40064</v>
      </c>
      <c r="I25" s="29">
        <v>43983</v>
      </c>
    </row>
    <row r="26" spans="1:10">
      <c r="A26" s="33" t="s">
        <v>88</v>
      </c>
      <c r="B26" s="33" t="s">
        <v>3</v>
      </c>
      <c r="C26" s="33">
        <v>100.7</v>
      </c>
      <c r="D26" s="40">
        <v>3.5</v>
      </c>
      <c r="E26" s="38">
        <v>40148</v>
      </c>
      <c r="F26" s="43">
        <v>43982</v>
      </c>
      <c r="G26" s="39" t="s">
        <v>89</v>
      </c>
      <c r="H26" s="29">
        <v>40064</v>
      </c>
      <c r="I26" s="29">
        <v>43983</v>
      </c>
    </row>
    <row r="27" spans="1:10">
      <c r="A27" s="33" t="s">
        <v>88</v>
      </c>
      <c r="B27" s="33" t="s">
        <v>4</v>
      </c>
      <c r="C27" s="33">
        <v>100.69</v>
      </c>
      <c r="D27" s="40">
        <v>3.5</v>
      </c>
      <c r="E27" s="38">
        <v>40148</v>
      </c>
      <c r="F27" s="43">
        <v>43982</v>
      </c>
      <c r="G27" s="39" t="s">
        <v>89</v>
      </c>
      <c r="H27" s="29">
        <v>40064</v>
      </c>
      <c r="I27" s="29">
        <v>43983</v>
      </c>
    </row>
    <row r="28" spans="1:10">
      <c r="A28" s="33" t="s">
        <v>88</v>
      </c>
      <c r="B28" s="33" t="s">
        <v>5</v>
      </c>
      <c r="C28" s="33">
        <v>100.69</v>
      </c>
      <c r="D28" s="40">
        <v>3.5</v>
      </c>
      <c r="E28" s="38">
        <v>40148</v>
      </c>
      <c r="F28" s="43">
        <v>43982</v>
      </c>
      <c r="G28" s="39" t="s">
        <v>89</v>
      </c>
      <c r="H28" s="29">
        <v>40064</v>
      </c>
      <c r="I28" s="29">
        <v>43983</v>
      </c>
    </row>
    <row r="29" spans="1:10">
      <c r="A29" s="33" t="s">
        <v>88</v>
      </c>
      <c r="B29" s="33" t="s">
        <v>6</v>
      </c>
      <c r="C29" s="33">
        <v>100.68</v>
      </c>
      <c r="D29" s="40">
        <v>3.5</v>
      </c>
      <c r="E29" s="38">
        <v>40148</v>
      </c>
      <c r="F29" s="43">
        <v>43982</v>
      </c>
      <c r="G29" s="39" t="s">
        <v>89</v>
      </c>
      <c r="H29" s="29">
        <v>40064</v>
      </c>
      <c r="I29" s="29">
        <v>43983</v>
      </c>
    </row>
    <row r="30" spans="1:10">
      <c r="A30" s="33" t="s">
        <v>88</v>
      </c>
      <c r="B30" s="33" t="s">
        <v>7</v>
      </c>
      <c r="C30" s="33">
        <v>100.66</v>
      </c>
      <c r="D30" s="40">
        <v>3.5</v>
      </c>
      <c r="E30" s="38">
        <v>40148</v>
      </c>
      <c r="F30" s="43">
        <v>43982</v>
      </c>
      <c r="G30" s="39" t="s">
        <v>89</v>
      </c>
      <c r="H30" s="29">
        <v>40064</v>
      </c>
      <c r="I30" s="29">
        <v>43983</v>
      </c>
    </row>
    <row r="31" spans="1:10">
      <c r="A31" s="33" t="s">
        <v>88</v>
      </c>
      <c r="B31" s="33" t="s">
        <v>8</v>
      </c>
      <c r="C31" s="33">
        <v>100.65</v>
      </c>
      <c r="D31" s="40">
        <v>3.5</v>
      </c>
      <c r="E31" s="38">
        <v>40148</v>
      </c>
      <c r="F31" s="43">
        <v>43982</v>
      </c>
      <c r="G31" s="39" t="s">
        <v>89</v>
      </c>
      <c r="H31" s="29">
        <v>40064</v>
      </c>
      <c r="I31" s="29">
        <v>43983</v>
      </c>
    </row>
    <row r="32" spans="1:10">
      <c r="A32" s="33" t="s">
        <v>88</v>
      </c>
      <c r="B32" s="33" t="s">
        <v>9</v>
      </c>
      <c r="C32" s="33">
        <v>100.65</v>
      </c>
      <c r="D32" s="40">
        <v>3.5</v>
      </c>
      <c r="E32" s="38">
        <v>40148</v>
      </c>
      <c r="F32" s="43">
        <v>43982</v>
      </c>
      <c r="G32" s="39" t="s">
        <v>89</v>
      </c>
      <c r="H32" s="29">
        <v>40064</v>
      </c>
      <c r="I32" s="29">
        <v>43983</v>
      </c>
    </row>
    <row r="33" spans="1:10">
      <c r="A33" s="33" t="s">
        <v>88</v>
      </c>
      <c r="B33" s="33" t="s">
        <v>10</v>
      </c>
      <c r="C33" s="33">
        <v>100.64</v>
      </c>
      <c r="D33" s="40">
        <v>3.5</v>
      </c>
      <c r="E33" s="38">
        <v>40148</v>
      </c>
      <c r="F33" s="43">
        <v>43982</v>
      </c>
      <c r="G33" s="39" t="s">
        <v>89</v>
      </c>
      <c r="H33" s="29">
        <v>40064</v>
      </c>
      <c r="I33" s="29">
        <v>43983</v>
      </c>
    </row>
    <row r="34" spans="1:10">
      <c r="A34" s="33" t="s">
        <v>88</v>
      </c>
      <c r="B34" s="33" t="s">
        <v>11</v>
      </c>
      <c r="C34" s="33">
        <v>100.64</v>
      </c>
      <c r="D34" s="40">
        <v>3.5</v>
      </c>
      <c r="E34" s="38">
        <v>40148</v>
      </c>
      <c r="F34" s="43">
        <v>43982</v>
      </c>
      <c r="G34" s="39" t="s">
        <v>89</v>
      </c>
      <c r="H34" s="29">
        <v>40064</v>
      </c>
      <c r="I34" s="29">
        <v>43983</v>
      </c>
    </row>
    <row r="35" spans="1:10">
      <c r="A35" s="33"/>
      <c r="B35" s="33"/>
      <c r="C35" s="33"/>
      <c r="D35" s="40"/>
      <c r="E35" s="38"/>
      <c r="F35" s="43"/>
      <c r="G35" s="39"/>
      <c r="H35" s="29"/>
      <c r="I35" s="29"/>
    </row>
    <row r="36" spans="1:10">
      <c r="A36" s="33" t="s">
        <v>12</v>
      </c>
      <c r="B36" s="33" t="s">
        <v>1</v>
      </c>
      <c r="C36" s="33">
        <v>99.26</v>
      </c>
      <c r="D36" s="33">
        <v>0.75</v>
      </c>
      <c r="E36" s="29">
        <v>42248</v>
      </c>
      <c r="F36" s="29">
        <v>44074</v>
      </c>
      <c r="G36" s="39" t="s">
        <v>13</v>
      </c>
      <c r="H36" s="29">
        <v>42107</v>
      </c>
      <c r="I36" s="29">
        <v>44075</v>
      </c>
      <c r="J36" s="33"/>
    </row>
    <row r="37" spans="1:10">
      <c r="A37" s="33" t="s">
        <v>12</v>
      </c>
      <c r="B37" s="33" t="s">
        <v>3</v>
      </c>
      <c r="C37" s="33">
        <v>99.28</v>
      </c>
      <c r="D37" s="33">
        <v>0.75</v>
      </c>
      <c r="E37" s="29">
        <v>42248</v>
      </c>
      <c r="F37" s="29">
        <v>44074</v>
      </c>
      <c r="G37" s="39" t="s">
        <v>13</v>
      </c>
      <c r="H37" s="29">
        <v>42107</v>
      </c>
      <c r="I37" s="29">
        <v>44075</v>
      </c>
      <c r="J37" s="33"/>
    </row>
    <row r="38" spans="1:10">
      <c r="A38" s="33" t="s">
        <v>12</v>
      </c>
      <c r="B38" s="33" t="s">
        <v>4</v>
      </c>
      <c r="C38" s="33">
        <v>99.28</v>
      </c>
      <c r="D38" s="33">
        <v>0.75</v>
      </c>
      <c r="E38" s="29">
        <v>42248</v>
      </c>
      <c r="F38" s="29">
        <v>44074</v>
      </c>
      <c r="G38" s="39" t="s">
        <v>13</v>
      </c>
      <c r="H38" s="29">
        <v>42107</v>
      </c>
      <c r="I38" s="29">
        <v>44075</v>
      </c>
      <c r="J38" s="33"/>
    </row>
    <row r="39" spans="1:10">
      <c r="A39" s="33" t="s">
        <v>12</v>
      </c>
      <c r="B39" s="33" t="s">
        <v>5</v>
      </c>
      <c r="C39" s="33">
        <v>99.27</v>
      </c>
      <c r="D39" s="33">
        <v>0.75</v>
      </c>
      <c r="E39" s="29">
        <v>42248</v>
      </c>
      <c r="F39" s="29">
        <v>44074</v>
      </c>
      <c r="G39" s="39" t="s">
        <v>13</v>
      </c>
      <c r="H39" s="29">
        <v>42107</v>
      </c>
      <c r="I39" s="29">
        <v>44075</v>
      </c>
      <c r="J39" s="33"/>
    </row>
    <row r="40" spans="1:10">
      <c r="A40" s="33" t="s">
        <v>12</v>
      </c>
      <c r="B40" s="33" t="s">
        <v>6</v>
      </c>
      <c r="C40" s="33">
        <v>99.28</v>
      </c>
      <c r="D40" s="33">
        <v>0.75</v>
      </c>
      <c r="E40" s="29">
        <v>42248</v>
      </c>
      <c r="F40" s="29">
        <v>44074</v>
      </c>
      <c r="G40" s="39" t="s">
        <v>13</v>
      </c>
      <c r="H40" s="29">
        <v>42107</v>
      </c>
      <c r="I40" s="29">
        <v>44075</v>
      </c>
      <c r="J40" s="33"/>
    </row>
    <row r="41" spans="1:10">
      <c r="A41" s="33" t="s">
        <v>12</v>
      </c>
      <c r="B41" s="33" t="s">
        <v>7</v>
      </c>
      <c r="C41" s="33">
        <v>99.28</v>
      </c>
      <c r="D41" s="33">
        <v>0.75</v>
      </c>
      <c r="E41" s="29">
        <v>42248</v>
      </c>
      <c r="F41" s="29">
        <v>44074</v>
      </c>
      <c r="G41" s="39" t="s">
        <v>13</v>
      </c>
      <c r="H41" s="29">
        <v>42107</v>
      </c>
      <c r="I41" s="29">
        <v>44075</v>
      </c>
      <c r="J41" s="33"/>
    </row>
    <row r="42" spans="1:10">
      <c r="A42" s="33" t="s">
        <v>12</v>
      </c>
      <c r="B42" s="33" t="s">
        <v>8</v>
      </c>
      <c r="C42" s="33">
        <v>99.28</v>
      </c>
      <c r="D42" s="33">
        <v>0.75</v>
      </c>
      <c r="E42" s="29">
        <v>42248</v>
      </c>
      <c r="F42" s="29">
        <v>44074</v>
      </c>
      <c r="G42" s="39" t="s">
        <v>13</v>
      </c>
      <c r="H42" s="29">
        <v>42107</v>
      </c>
      <c r="I42" s="29">
        <v>44075</v>
      </c>
      <c r="J42" s="33"/>
    </row>
    <row r="43" spans="1:10">
      <c r="A43" s="33" t="s">
        <v>12</v>
      </c>
      <c r="B43" s="33" t="s">
        <v>9</v>
      </c>
      <c r="C43" s="33">
        <v>99.27</v>
      </c>
      <c r="D43" s="33">
        <v>0.75</v>
      </c>
      <c r="E43" s="29">
        <v>42248</v>
      </c>
      <c r="F43" s="29">
        <v>44074</v>
      </c>
      <c r="G43" s="39" t="s">
        <v>13</v>
      </c>
      <c r="H43" s="29">
        <v>42107</v>
      </c>
      <c r="I43" s="29">
        <v>44075</v>
      </c>
      <c r="J43" s="33"/>
    </row>
    <row r="44" spans="1:10">
      <c r="A44" s="33" t="s">
        <v>12</v>
      </c>
      <c r="B44" s="33" t="s">
        <v>10</v>
      </c>
      <c r="C44" s="33">
        <v>99.28</v>
      </c>
      <c r="D44" s="33">
        <v>0.75</v>
      </c>
      <c r="E44" s="29">
        <v>42248</v>
      </c>
      <c r="F44" s="29">
        <v>44074</v>
      </c>
      <c r="G44" s="39" t="s">
        <v>13</v>
      </c>
      <c r="H44" s="29">
        <v>42107</v>
      </c>
      <c r="I44" s="29">
        <v>44075</v>
      </c>
      <c r="J44" s="33"/>
    </row>
    <row r="45" spans="1:10">
      <c r="A45" s="33" t="s">
        <v>12</v>
      </c>
      <c r="B45" s="33" t="s">
        <v>11</v>
      </c>
      <c r="C45" s="40">
        <v>99.3</v>
      </c>
      <c r="D45" s="33">
        <v>0.75</v>
      </c>
      <c r="E45" s="29">
        <v>42248</v>
      </c>
      <c r="F45" s="29">
        <v>44074</v>
      </c>
      <c r="G45" s="39" t="s">
        <v>13</v>
      </c>
      <c r="H45" s="29">
        <v>42107</v>
      </c>
      <c r="I45" s="29">
        <v>44075</v>
      </c>
      <c r="J45" s="33"/>
    </row>
    <row r="46" spans="1:10">
      <c r="A46" s="33"/>
      <c r="B46" s="33"/>
      <c r="C46" s="40"/>
      <c r="D46" s="33"/>
      <c r="E46" s="29"/>
      <c r="F46" s="29"/>
      <c r="G46" s="39"/>
      <c r="H46" s="29"/>
      <c r="I46" s="29"/>
      <c r="J46" s="33"/>
    </row>
    <row r="47" spans="1:10">
      <c r="A47" s="33" t="s">
        <v>90</v>
      </c>
      <c r="B47" s="33" t="s">
        <v>1</v>
      </c>
      <c r="C47" s="33">
        <v>100.55</v>
      </c>
      <c r="D47" s="42">
        <v>2.2499999999999999E-2</v>
      </c>
      <c r="E47" s="29">
        <v>43497</v>
      </c>
      <c r="F47" s="29">
        <v>44227</v>
      </c>
      <c r="G47" s="36" t="s">
        <v>91</v>
      </c>
      <c r="H47" s="44">
        <v>43413</v>
      </c>
      <c r="I47" s="44">
        <v>44228</v>
      </c>
      <c r="J47" s="33"/>
    </row>
    <row r="48" spans="1:10">
      <c r="A48" s="33" t="s">
        <v>90</v>
      </c>
      <c r="B48" s="33" t="s">
        <v>3</v>
      </c>
      <c r="C48" s="33">
        <v>100.58</v>
      </c>
      <c r="D48" s="42">
        <v>2.2499999999999999E-2</v>
      </c>
      <c r="E48" s="29">
        <v>43497</v>
      </c>
      <c r="F48" s="29">
        <v>44227</v>
      </c>
      <c r="G48" s="36" t="s">
        <v>91</v>
      </c>
      <c r="H48" s="44">
        <v>43413</v>
      </c>
      <c r="I48" s="44">
        <v>44228</v>
      </c>
      <c r="J48" s="33"/>
    </row>
    <row r="49" spans="1:10">
      <c r="A49" s="33" t="s">
        <v>90</v>
      </c>
      <c r="B49" s="33" t="s">
        <v>4</v>
      </c>
      <c r="C49" s="33">
        <v>100.6</v>
      </c>
      <c r="D49" s="42">
        <v>2.2499999999999999E-2</v>
      </c>
      <c r="E49" s="29">
        <v>43497</v>
      </c>
      <c r="F49" s="29">
        <v>44227</v>
      </c>
      <c r="G49" s="36" t="s">
        <v>91</v>
      </c>
      <c r="H49" s="44">
        <v>43413</v>
      </c>
      <c r="I49" s="44">
        <v>44228</v>
      </c>
      <c r="J49" s="33"/>
    </row>
    <row r="50" spans="1:10">
      <c r="A50" s="33" t="s">
        <v>90</v>
      </c>
      <c r="B50" s="33" t="s">
        <v>5</v>
      </c>
      <c r="C50" s="33">
        <v>100.59</v>
      </c>
      <c r="D50" s="42">
        <v>2.2499999999999999E-2</v>
      </c>
      <c r="E50" s="29">
        <v>43497</v>
      </c>
      <c r="F50" s="29">
        <v>44227</v>
      </c>
      <c r="G50" s="36" t="s">
        <v>91</v>
      </c>
      <c r="H50" s="44">
        <v>43413</v>
      </c>
      <c r="I50" s="44">
        <v>44228</v>
      </c>
      <c r="J50" s="33"/>
    </row>
    <row r="51" spans="1:10">
      <c r="A51" s="33" t="s">
        <v>90</v>
      </c>
      <c r="B51" s="33" t="s">
        <v>6</v>
      </c>
      <c r="C51" s="33">
        <v>100.57</v>
      </c>
      <c r="D51" s="42">
        <v>2.2499999999999999E-2</v>
      </c>
      <c r="E51" s="29">
        <v>43497</v>
      </c>
      <c r="F51" s="29">
        <v>44227</v>
      </c>
      <c r="G51" s="36" t="s">
        <v>91</v>
      </c>
      <c r="H51" s="44">
        <v>43413</v>
      </c>
      <c r="I51" s="44">
        <v>44228</v>
      </c>
      <c r="J51" s="33"/>
    </row>
    <row r="52" spans="1:10">
      <c r="A52" s="33" t="s">
        <v>90</v>
      </c>
      <c r="B52" s="33" t="s">
        <v>7</v>
      </c>
      <c r="C52" s="33">
        <v>100.56</v>
      </c>
      <c r="D52" s="42">
        <v>2.2499999999999999E-2</v>
      </c>
      <c r="E52" s="29">
        <v>43497</v>
      </c>
      <c r="F52" s="29">
        <v>44227</v>
      </c>
      <c r="G52" s="36" t="s">
        <v>91</v>
      </c>
      <c r="H52" s="44">
        <v>43413</v>
      </c>
      <c r="I52" s="44">
        <v>44228</v>
      </c>
      <c r="J52" s="33"/>
    </row>
    <row r="53" spans="1:10">
      <c r="A53" s="33" t="s">
        <v>90</v>
      </c>
      <c r="B53" s="33" t="s">
        <v>8</v>
      </c>
      <c r="C53" s="33">
        <v>100.52</v>
      </c>
      <c r="D53" s="42">
        <v>2.2499999999999999E-2</v>
      </c>
      <c r="E53" s="29">
        <v>43497</v>
      </c>
      <c r="F53" s="29">
        <v>44227</v>
      </c>
      <c r="G53" s="36" t="s">
        <v>91</v>
      </c>
      <c r="H53" s="44">
        <v>43413</v>
      </c>
      <c r="I53" s="44">
        <v>44228</v>
      </c>
      <c r="J53" s="33"/>
    </row>
    <row r="54" spans="1:10">
      <c r="A54" s="33" t="s">
        <v>90</v>
      </c>
      <c r="B54" s="33" t="s">
        <v>9</v>
      </c>
      <c r="C54" s="33">
        <v>100.53</v>
      </c>
      <c r="D54" s="42">
        <v>2.2499999999999999E-2</v>
      </c>
      <c r="E54" s="29">
        <v>43497</v>
      </c>
      <c r="F54" s="29">
        <v>44227</v>
      </c>
      <c r="G54" s="36" t="s">
        <v>91</v>
      </c>
      <c r="H54" s="44">
        <v>43413</v>
      </c>
      <c r="I54" s="44">
        <v>44228</v>
      </c>
      <c r="J54" s="33"/>
    </row>
    <row r="55" spans="1:10">
      <c r="A55" s="33" t="s">
        <v>90</v>
      </c>
      <c r="B55" s="33" t="s">
        <v>10</v>
      </c>
      <c r="C55" s="33">
        <v>100.52</v>
      </c>
      <c r="D55" s="42">
        <v>2.2499999999999999E-2</v>
      </c>
      <c r="E55" s="29">
        <v>43497</v>
      </c>
      <c r="F55" s="29">
        <v>44227</v>
      </c>
      <c r="G55" s="36" t="s">
        <v>91</v>
      </c>
      <c r="H55" s="44">
        <v>43413</v>
      </c>
      <c r="I55" s="44">
        <v>44228</v>
      </c>
      <c r="J55" s="33"/>
    </row>
    <row r="56" spans="1:10">
      <c r="A56" s="33" t="s">
        <v>90</v>
      </c>
      <c r="B56" s="33" t="s">
        <v>11</v>
      </c>
      <c r="C56" s="33">
        <v>100.54</v>
      </c>
      <c r="D56" s="42">
        <v>2.2499999999999999E-2</v>
      </c>
      <c r="E56" s="29">
        <v>43497</v>
      </c>
      <c r="F56" s="29">
        <v>44227</v>
      </c>
      <c r="G56" s="36" t="s">
        <v>91</v>
      </c>
      <c r="H56" s="44">
        <v>43413</v>
      </c>
      <c r="I56" s="44">
        <v>44228</v>
      </c>
      <c r="J56" s="33"/>
    </row>
    <row r="57" spans="1:10">
      <c r="A57" s="33"/>
      <c r="B57" s="33"/>
      <c r="C57" s="33"/>
      <c r="D57" s="42"/>
      <c r="E57" s="29"/>
      <c r="F57" s="29"/>
      <c r="G57" s="36"/>
      <c r="H57" s="44"/>
      <c r="I57" s="44"/>
      <c r="J57" s="33"/>
    </row>
    <row r="58" spans="1:10">
      <c r="A58" s="33" t="s">
        <v>14</v>
      </c>
      <c r="B58" s="33" t="s">
        <v>1</v>
      </c>
      <c r="C58" s="33">
        <v>98.89</v>
      </c>
      <c r="D58" s="42">
        <v>7.4999999999999997E-3</v>
      </c>
      <c r="E58" s="38">
        <v>42430</v>
      </c>
      <c r="F58" s="38">
        <v>44255</v>
      </c>
      <c r="G58" s="37" t="s">
        <v>15</v>
      </c>
      <c r="H58" s="44">
        <v>42296</v>
      </c>
      <c r="I58" s="44">
        <v>44256</v>
      </c>
      <c r="J58" s="33"/>
    </row>
    <row r="59" spans="1:10">
      <c r="A59" s="33" t="s">
        <v>14</v>
      </c>
      <c r="B59" s="33" t="s">
        <v>3</v>
      </c>
      <c r="C59" s="33">
        <v>98.93</v>
      </c>
      <c r="D59" s="42">
        <v>7.4999999999999997E-3</v>
      </c>
      <c r="E59" s="38">
        <v>42430</v>
      </c>
      <c r="F59" s="38">
        <v>44255</v>
      </c>
      <c r="G59" s="37" t="s">
        <v>15</v>
      </c>
      <c r="H59" s="44">
        <v>42296</v>
      </c>
      <c r="I59" s="44">
        <v>44256</v>
      </c>
      <c r="J59" s="33"/>
    </row>
    <row r="60" spans="1:10">
      <c r="A60" s="33" t="s">
        <v>14</v>
      </c>
      <c r="B60" s="33" t="s">
        <v>4</v>
      </c>
      <c r="C60" s="33">
        <v>98.95</v>
      </c>
      <c r="D60" s="42">
        <v>7.4999999999999997E-3</v>
      </c>
      <c r="E60" s="38">
        <v>42430</v>
      </c>
      <c r="F60" s="38">
        <v>44255</v>
      </c>
      <c r="G60" s="37" t="s">
        <v>15</v>
      </c>
      <c r="H60" s="44">
        <v>42296</v>
      </c>
      <c r="I60" s="44">
        <v>44256</v>
      </c>
      <c r="J60" s="33"/>
    </row>
    <row r="61" spans="1:10">
      <c r="A61" s="33" t="s">
        <v>14</v>
      </c>
      <c r="B61" s="33" t="s">
        <v>5</v>
      </c>
      <c r="C61" s="33">
        <v>98.94</v>
      </c>
      <c r="D61" s="42">
        <v>7.4999999999999997E-3</v>
      </c>
      <c r="E61" s="38">
        <v>42430</v>
      </c>
      <c r="F61" s="38">
        <v>44255</v>
      </c>
      <c r="G61" s="37" t="s">
        <v>15</v>
      </c>
      <c r="H61" s="44">
        <v>42296</v>
      </c>
      <c r="I61" s="44">
        <v>44256</v>
      </c>
      <c r="J61" s="33"/>
    </row>
    <row r="62" spans="1:10">
      <c r="A62" s="33" t="s">
        <v>14</v>
      </c>
      <c r="B62" s="33" t="s">
        <v>6</v>
      </c>
      <c r="C62" s="33">
        <v>98.92</v>
      </c>
      <c r="D62" s="42">
        <v>7.4999999999999997E-3</v>
      </c>
      <c r="E62" s="38">
        <v>42430</v>
      </c>
      <c r="F62" s="38">
        <v>44255</v>
      </c>
      <c r="G62" s="37" t="s">
        <v>15</v>
      </c>
      <c r="H62" s="44">
        <v>42296</v>
      </c>
      <c r="I62" s="44">
        <v>44256</v>
      </c>
      <c r="J62" s="33"/>
    </row>
    <row r="63" spans="1:10">
      <c r="A63" s="33" t="s">
        <v>14</v>
      </c>
      <c r="B63" s="33" t="s">
        <v>7</v>
      </c>
      <c r="C63" s="33">
        <v>98.92</v>
      </c>
      <c r="D63" s="42">
        <v>7.4999999999999997E-3</v>
      </c>
      <c r="E63" s="38">
        <v>42430</v>
      </c>
      <c r="F63" s="38">
        <v>44255</v>
      </c>
      <c r="G63" s="37" t="s">
        <v>15</v>
      </c>
      <c r="H63" s="44">
        <v>42296</v>
      </c>
      <c r="I63" s="44">
        <v>44256</v>
      </c>
      <c r="J63" s="33"/>
    </row>
    <row r="64" spans="1:10">
      <c r="A64" s="33" t="s">
        <v>14</v>
      </c>
      <c r="B64" s="33" t="s">
        <v>8</v>
      </c>
      <c r="C64" s="33">
        <v>98.88</v>
      </c>
      <c r="D64" s="42">
        <v>7.4999999999999997E-3</v>
      </c>
      <c r="E64" s="38">
        <v>42430</v>
      </c>
      <c r="F64" s="38">
        <v>44255</v>
      </c>
      <c r="G64" s="37" t="s">
        <v>15</v>
      </c>
      <c r="H64" s="44">
        <v>42296</v>
      </c>
      <c r="I64" s="44">
        <v>44256</v>
      </c>
      <c r="J64" s="33"/>
    </row>
    <row r="65" spans="1:10">
      <c r="A65" s="33" t="s">
        <v>14</v>
      </c>
      <c r="B65" s="33" t="s">
        <v>9</v>
      </c>
      <c r="C65" s="33">
        <v>98.9</v>
      </c>
      <c r="D65" s="42">
        <v>7.4999999999999997E-3</v>
      </c>
      <c r="E65" s="38">
        <v>42430</v>
      </c>
      <c r="F65" s="38">
        <v>44255</v>
      </c>
      <c r="G65" s="37" t="s">
        <v>15</v>
      </c>
      <c r="H65" s="44">
        <v>42296</v>
      </c>
      <c r="I65" s="44">
        <v>44256</v>
      </c>
      <c r="J65" s="33"/>
    </row>
    <row r="66" spans="1:10">
      <c r="A66" s="33" t="s">
        <v>14</v>
      </c>
      <c r="B66" s="33" t="s">
        <v>10</v>
      </c>
      <c r="C66" s="33">
        <v>98.9</v>
      </c>
      <c r="D66" s="42">
        <v>7.4999999999999997E-3</v>
      </c>
      <c r="E66" s="38">
        <v>42430</v>
      </c>
      <c r="F66" s="38">
        <v>44255</v>
      </c>
      <c r="G66" s="37" t="s">
        <v>15</v>
      </c>
      <c r="H66" s="44">
        <v>42296</v>
      </c>
      <c r="I66" s="44">
        <v>44256</v>
      </c>
      <c r="J66" s="33"/>
    </row>
    <row r="67" spans="1:10">
      <c r="A67" s="33" t="s">
        <v>14</v>
      </c>
      <c r="B67" s="33" t="s">
        <v>11</v>
      </c>
      <c r="C67" s="33">
        <v>98.93</v>
      </c>
      <c r="D67" s="42">
        <v>7.4999999999999997E-3</v>
      </c>
      <c r="E67" s="38">
        <v>42430</v>
      </c>
      <c r="F67" s="38">
        <v>44255</v>
      </c>
      <c r="G67" s="37" t="s">
        <v>15</v>
      </c>
      <c r="H67" s="44">
        <v>42296</v>
      </c>
      <c r="I67" s="44">
        <v>44256</v>
      </c>
      <c r="J67" s="33"/>
    </row>
    <row r="68" spans="1:10">
      <c r="A68" s="33"/>
      <c r="B68" s="33"/>
      <c r="C68" s="33"/>
      <c r="D68" s="42"/>
      <c r="E68" s="38"/>
      <c r="F68" s="38"/>
      <c r="G68" s="37"/>
      <c r="H68" s="44"/>
      <c r="I68" s="44"/>
      <c r="J68" s="33"/>
    </row>
    <row r="69" spans="1:10">
      <c r="A69" s="33" t="s">
        <v>92</v>
      </c>
      <c r="B69" s="33" t="s">
        <v>1</v>
      </c>
      <c r="C69" s="33">
        <v>110.28</v>
      </c>
      <c r="D69" s="40">
        <v>10.5</v>
      </c>
      <c r="E69" s="38">
        <v>33312</v>
      </c>
      <c r="F69" s="38">
        <v>44269</v>
      </c>
      <c r="G69" s="37" t="s">
        <v>93</v>
      </c>
      <c r="H69" s="44">
        <v>33222</v>
      </c>
      <c r="I69" s="44">
        <v>44270</v>
      </c>
    </row>
    <row r="70" spans="1:10">
      <c r="A70" s="33" t="s">
        <v>92</v>
      </c>
      <c r="B70" s="33" t="s">
        <v>3</v>
      </c>
      <c r="C70" s="33">
        <v>110.27</v>
      </c>
      <c r="D70" s="40">
        <v>10.5</v>
      </c>
      <c r="E70" s="38">
        <v>33312</v>
      </c>
      <c r="F70" s="38">
        <v>44269</v>
      </c>
      <c r="G70" s="37" t="s">
        <v>93</v>
      </c>
      <c r="H70" s="44">
        <v>33222</v>
      </c>
      <c r="I70" s="44">
        <v>44270</v>
      </c>
    </row>
    <row r="71" spans="1:10">
      <c r="A71" s="33" t="s">
        <v>92</v>
      </c>
      <c r="B71" s="33" t="s">
        <v>4</v>
      </c>
      <c r="C71" s="33">
        <v>110.27</v>
      </c>
      <c r="D71" s="40">
        <v>10.5</v>
      </c>
      <c r="E71" s="38">
        <v>33312</v>
      </c>
      <c r="F71" s="38">
        <v>44269</v>
      </c>
      <c r="G71" s="37" t="s">
        <v>93</v>
      </c>
      <c r="H71" s="44">
        <v>33222</v>
      </c>
      <c r="I71" s="44">
        <v>44270</v>
      </c>
    </row>
    <row r="72" spans="1:10">
      <c r="A72" s="33" t="s">
        <v>92</v>
      </c>
      <c r="B72" s="33" t="s">
        <v>5</v>
      </c>
      <c r="C72" s="33">
        <v>110.23</v>
      </c>
      <c r="D72" s="40">
        <v>10.5</v>
      </c>
      <c r="E72" s="38">
        <v>33312</v>
      </c>
      <c r="F72" s="38">
        <v>44269</v>
      </c>
      <c r="G72" s="37" t="s">
        <v>93</v>
      </c>
      <c r="H72" s="44">
        <v>33222</v>
      </c>
      <c r="I72" s="44">
        <v>44270</v>
      </c>
    </row>
    <row r="73" spans="1:10">
      <c r="A73" s="33" t="s">
        <v>92</v>
      </c>
      <c r="B73" s="33" t="s">
        <v>6</v>
      </c>
      <c r="C73" s="40">
        <v>110.2</v>
      </c>
      <c r="D73" s="40">
        <v>10.5</v>
      </c>
      <c r="E73" s="38">
        <v>33312</v>
      </c>
      <c r="F73" s="38">
        <v>44269</v>
      </c>
      <c r="G73" s="37" t="s">
        <v>93</v>
      </c>
      <c r="H73" s="44">
        <v>33222</v>
      </c>
      <c r="I73" s="44">
        <v>44270</v>
      </c>
    </row>
    <row r="74" spans="1:10">
      <c r="A74" s="33" t="s">
        <v>92</v>
      </c>
      <c r="B74" s="33" t="s">
        <v>7</v>
      </c>
      <c r="C74" s="33">
        <v>110.09</v>
      </c>
      <c r="D74" s="40">
        <v>10.5</v>
      </c>
      <c r="E74" s="38">
        <v>33312</v>
      </c>
      <c r="F74" s="38">
        <v>44269</v>
      </c>
      <c r="G74" s="37" t="s">
        <v>93</v>
      </c>
      <c r="H74" s="44">
        <v>33222</v>
      </c>
      <c r="I74" s="44">
        <v>44270</v>
      </c>
    </row>
    <row r="75" spans="1:10">
      <c r="A75" s="33" t="s">
        <v>92</v>
      </c>
      <c r="B75" s="33" t="s">
        <v>8</v>
      </c>
      <c r="C75" s="33">
        <v>110.06</v>
      </c>
      <c r="D75" s="40">
        <v>10.5</v>
      </c>
      <c r="E75" s="38">
        <v>33312</v>
      </c>
      <c r="F75" s="38">
        <v>44269</v>
      </c>
      <c r="G75" s="37" t="s">
        <v>93</v>
      </c>
      <c r="H75" s="44">
        <v>33222</v>
      </c>
      <c r="I75" s="44">
        <v>44270</v>
      </c>
    </row>
    <row r="76" spans="1:10">
      <c r="A76" s="33" t="s">
        <v>92</v>
      </c>
      <c r="B76" s="33" t="s">
        <v>9</v>
      </c>
      <c r="C76" s="33">
        <v>110.03</v>
      </c>
      <c r="D76" s="40">
        <v>10.5</v>
      </c>
      <c r="E76" s="38">
        <v>33312</v>
      </c>
      <c r="F76" s="38">
        <v>44269</v>
      </c>
      <c r="G76" s="37" t="s">
        <v>93</v>
      </c>
      <c r="H76" s="44">
        <v>33222</v>
      </c>
      <c r="I76" s="44">
        <v>44270</v>
      </c>
    </row>
    <row r="77" spans="1:10">
      <c r="A77" s="33" t="s">
        <v>92</v>
      </c>
      <c r="B77" s="33" t="s">
        <v>10</v>
      </c>
      <c r="C77" s="33">
        <v>110.02</v>
      </c>
      <c r="D77" s="40">
        <v>10.5</v>
      </c>
      <c r="E77" s="38">
        <v>33312</v>
      </c>
      <c r="F77" s="38">
        <v>44269</v>
      </c>
      <c r="G77" s="37" t="s">
        <v>93</v>
      </c>
      <c r="H77" s="44">
        <v>33222</v>
      </c>
      <c r="I77" s="44">
        <v>44270</v>
      </c>
    </row>
    <row r="78" spans="1:10">
      <c r="A78" s="33" t="s">
        <v>92</v>
      </c>
      <c r="B78" s="33" t="s">
        <v>11</v>
      </c>
      <c r="C78" s="33">
        <v>110.01</v>
      </c>
      <c r="D78" s="40">
        <v>10.5</v>
      </c>
      <c r="E78" s="38">
        <v>33312</v>
      </c>
      <c r="F78" s="38">
        <v>44269</v>
      </c>
      <c r="G78" s="37" t="s">
        <v>93</v>
      </c>
      <c r="H78" s="44">
        <v>33222</v>
      </c>
      <c r="I78" s="44">
        <v>44270</v>
      </c>
    </row>
    <row r="79" spans="1:10">
      <c r="A79" s="33"/>
      <c r="B79" s="33"/>
      <c r="C79" s="33"/>
      <c r="D79" s="40"/>
      <c r="E79" s="38"/>
      <c r="F79" s="38"/>
      <c r="G79" s="37"/>
      <c r="H79" s="44"/>
      <c r="I79" s="44"/>
    </row>
    <row r="80" spans="1:10">
      <c r="A80" s="33" t="s">
        <v>94</v>
      </c>
      <c r="B80" s="33" t="s">
        <v>1</v>
      </c>
      <c r="C80" s="33">
        <v>100.07</v>
      </c>
      <c r="D80" s="40">
        <v>1.75</v>
      </c>
      <c r="E80" s="45">
        <v>43586</v>
      </c>
      <c r="F80" s="29">
        <v>44316</v>
      </c>
      <c r="G80" s="36" t="s">
        <v>95</v>
      </c>
      <c r="H80" s="44">
        <v>43507</v>
      </c>
      <c r="I80" s="46">
        <v>44317</v>
      </c>
      <c r="J80" s="33"/>
    </row>
    <row r="81" spans="1:10">
      <c r="A81" s="33" t="s">
        <v>94</v>
      </c>
      <c r="B81" s="33" t="s">
        <v>3</v>
      </c>
      <c r="C81" s="33">
        <v>100.09</v>
      </c>
      <c r="D81" s="40">
        <v>1.75</v>
      </c>
      <c r="E81" s="45">
        <v>43586</v>
      </c>
      <c r="F81" s="29">
        <v>44316</v>
      </c>
      <c r="G81" s="36" t="s">
        <v>95</v>
      </c>
      <c r="H81" s="44">
        <v>43507</v>
      </c>
      <c r="I81" s="46">
        <v>44317</v>
      </c>
      <c r="J81" s="33"/>
    </row>
    <row r="82" spans="1:10">
      <c r="A82" s="33" t="s">
        <v>94</v>
      </c>
      <c r="B82" s="33" t="s">
        <v>4</v>
      </c>
      <c r="C82" s="33">
        <v>100.12</v>
      </c>
      <c r="D82" s="33">
        <v>1.75</v>
      </c>
      <c r="E82" s="45">
        <v>43586</v>
      </c>
      <c r="F82" s="29">
        <v>44316</v>
      </c>
      <c r="G82" s="36" t="s">
        <v>95</v>
      </c>
      <c r="H82" s="44">
        <v>43507</v>
      </c>
      <c r="I82" s="46">
        <v>44317</v>
      </c>
      <c r="J82" s="33"/>
    </row>
    <row r="83" spans="1:10">
      <c r="A83" s="33" t="s">
        <v>94</v>
      </c>
      <c r="B83" s="33" t="s">
        <v>5</v>
      </c>
      <c r="C83" s="40">
        <v>100.1</v>
      </c>
      <c r="D83" s="33">
        <v>1.75</v>
      </c>
      <c r="E83" s="45">
        <v>43586</v>
      </c>
      <c r="F83" s="29">
        <v>44316</v>
      </c>
      <c r="G83" s="36" t="s">
        <v>95</v>
      </c>
      <c r="H83" s="44">
        <v>43507</v>
      </c>
      <c r="I83" s="46">
        <v>44317</v>
      </c>
      <c r="J83" s="33"/>
    </row>
    <row r="84" spans="1:10">
      <c r="A84" s="33" t="s">
        <v>94</v>
      </c>
      <c r="B84" s="33" t="s">
        <v>6</v>
      </c>
      <c r="C84" s="33">
        <v>100.08</v>
      </c>
      <c r="D84" s="33">
        <v>1.75</v>
      </c>
      <c r="E84" s="45">
        <v>43586</v>
      </c>
      <c r="F84" s="29">
        <v>44316</v>
      </c>
      <c r="G84" s="36" t="s">
        <v>95</v>
      </c>
      <c r="H84" s="44">
        <v>43507</v>
      </c>
      <c r="I84" s="46">
        <v>44317</v>
      </c>
      <c r="J84" s="33"/>
    </row>
    <row r="85" spans="1:10">
      <c r="A85" s="33" t="s">
        <v>94</v>
      </c>
      <c r="B85" s="33" t="s">
        <v>7</v>
      </c>
      <c r="C85" s="33">
        <v>100.07</v>
      </c>
      <c r="D85" s="33">
        <v>1.75</v>
      </c>
      <c r="E85" s="45">
        <v>43586</v>
      </c>
      <c r="F85" s="29">
        <v>44316</v>
      </c>
      <c r="G85" s="36" t="s">
        <v>95</v>
      </c>
      <c r="H85" s="44">
        <v>43507</v>
      </c>
      <c r="I85" s="46">
        <v>44317</v>
      </c>
      <c r="J85" s="33"/>
    </row>
    <row r="86" spans="1:10">
      <c r="A86" s="33" t="s">
        <v>94</v>
      </c>
      <c r="B86" s="33" t="s">
        <v>8</v>
      </c>
      <c r="C86" s="33">
        <v>100.04</v>
      </c>
      <c r="D86" s="33">
        <v>1.75</v>
      </c>
      <c r="E86" s="45">
        <v>43586</v>
      </c>
      <c r="F86" s="29">
        <v>44316</v>
      </c>
      <c r="G86" s="36" t="s">
        <v>95</v>
      </c>
      <c r="H86" s="44">
        <v>43507</v>
      </c>
      <c r="I86" s="46">
        <v>44317</v>
      </c>
      <c r="J86" s="33"/>
    </row>
    <row r="87" spans="1:10">
      <c r="A87" s="33" t="s">
        <v>94</v>
      </c>
      <c r="B87" s="33" t="s">
        <v>9</v>
      </c>
      <c r="C87" s="33">
        <v>100.04</v>
      </c>
      <c r="D87" s="33">
        <v>1.75</v>
      </c>
      <c r="E87" s="45">
        <v>43586</v>
      </c>
      <c r="F87" s="29">
        <v>44316</v>
      </c>
      <c r="G87" s="36" t="s">
        <v>95</v>
      </c>
      <c r="H87" s="44">
        <v>43507</v>
      </c>
      <c r="I87" s="46">
        <v>44317</v>
      </c>
      <c r="J87" s="33"/>
    </row>
    <row r="88" spans="1:10">
      <c r="A88" s="33" t="s">
        <v>94</v>
      </c>
      <c r="B88" s="33" t="s">
        <v>10</v>
      </c>
      <c r="C88" s="33">
        <v>100.02</v>
      </c>
      <c r="D88" s="33">
        <v>1.75</v>
      </c>
      <c r="E88" s="45">
        <v>43586</v>
      </c>
      <c r="F88" s="29">
        <v>44316</v>
      </c>
      <c r="G88" s="36" t="s">
        <v>95</v>
      </c>
      <c r="H88" s="44">
        <v>43507</v>
      </c>
      <c r="I88" s="46">
        <v>44317</v>
      </c>
      <c r="J88" s="33"/>
    </row>
    <row r="89" spans="1:10">
      <c r="A89" s="33" t="s">
        <v>94</v>
      </c>
      <c r="B89" s="33" t="s">
        <v>11</v>
      </c>
      <c r="C89" s="33">
        <v>100.06</v>
      </c>
      <c r="D89" s="33">
        <v>1.75</v>
      </c>
      <c r="E89" s="45">
        <v>43586</v>
      </c>
      <c r="F89" s="29">
        <v>44316</v>
      </c>
      <c r="G89" s="36" t="s">
        <v>95</v>
      </c>
      <c r="H89" s="44">
        <v>43507</v>
      </c>
      <c r="I89" s="46">
        <v>44317</v>
      </c>
      <c r="J89" s="33"/>
    </row>
    <row r="90" spans="1:10">
      <c r="A90" s="33"/>
      <c r="B90" s="33"/>
      <c r="C90" s="33"/>
      <c r="D90" s="33"/>
      <c r="E90" s="45"/>
      <c r="F90" s="29"/>
      <c r="G90" s="36"/>
      <c r="H90" s="44"/>
      <c r="I90" s="46"/>
      <c r="J90" s="33"/>
    </row>
    <row r="91" spans="1:10">
      <c r="A91" s="33" t="s">
        <v>96</v>
      </c>
      <c r="B91" s="33" t="s">
        <v>1</v>
      </c>
      <c r="C91" s="40">
        <v>102.1</v>
      </c>
      <c r="D91" s="33">
        <v>3.25</v>
      </c>
      <c r="E91" s="38">
        <v>40513</v>
      </c>
      <c r="F91" s="43">
        <v>44347</v>
      </c>
      <c r="G91" s="37" t="s">
        <v>97</v>
      </c>
      <c r="H91" s="44">
        <v>40378</v>
      </c>
      <c r="I91" s="44">
        <v>44348</v>
      </c>
    </row>
    <row r="92" spans="1:10">
      <c r="A92" s="33" t="s">
        <v>96</v>
      </c>
      <c r="B92" s="33" t="s">
        <v>3</v>
      </c>
      <c r="C92" s="33">
        <v>102.12</v>
      </c>
      <c r="D92" s="33">
        <v>3.25</v>
      </c>
      <c r="E92" s="38">
        <v>40513</v>
      </c>
      <c r="F92" s="43">
        <v>44347</v>
      </c>
      <c r="G92" s="37" t="s">
        <v>97</v>
      </c>
      <c r="H92" s="44">
        <v>40378</v>
      </c>
      <c r="I92" s="44">
        <v>44348</v>
      </c>
    </row>
    <row r="93" spans="1:10">
      <c r="A93" s="33" t="s">
        <v>96</v>
      </c>
      <c r="B93" s="33" t="s">
        <v>4</v>
      </c>
      <c r="C93" s="33">
        <v>102.15</v>
      </c>
      <c r="D93" s="33">
        <v>3.25</v>
      </c>
      <c r="E93" s="38">
        <v>40513</v>
      </c>
      <c r="F93" s="43">
        <v>44347</v>
      </c>
      <c r="G93" s="37" t="s">
        <v>97</v>
      </c>
      <c r="H93" s="44">
        <v>40378</v>
      </c>
      <c r="I93" s="44">
        <v>44348</v>
      </c>
    </row>
    <row r="94" spans="1:10">
      <c r="A94" s="33" t="s">
        <v>96</v>
      </c>
      <c r="B94" s="33" t="s">
        <v>5</v>
      </c>
      <c r="C94" s="33">
        <v>102.11</v>
      </c>
      <c r="D94" s="33">
        <v>3.25</v>
      </c>
      <c r="E94" s="38">
        <v>40513</v>
      </c>
      <c r="F94" s="43">
        <v>44347</v>
      </c>
      <c r="G94" s="37" t="s">
        <v>97</v>
      </c>
      <c r="H94" s="44">
        <v>40378</v>
      </c>
      <c r="I94" s="44">
        <v>44348</v>
      </c>
    </row>
    <row r="95" spans="1:10">
      <c r="A95" s="33" t="s">
        <v>96</v>
      </c>
      <c r="B95" s="33" t="s">
        <v>6</v>
      </c>
      <c r="C95" s="40">
        <v>102.2</v>
      </c>
      <c r="D95" s="33">
        <v>3.25</v>
      </c>
      <c r="E95" s="38">
        <v>40513</v>
      </c>
      <c r="F95" s="43">
        <v>44347</v>
      </c>
      <c r="G95" s="37" t="s">
        <v>97</v>
      </c>
      <c r="H95" s="44">
        <v>40378</v>
      </c>
      <c r="I95" s="44">
        <v>44348</v>
      </c>
    </row>
    <row r="96" spans="1:10">
      <c r="A96" s="33" t="s">
        <v>96</v>
      </c>
      <c r="B96" s="33" t="s">
        <v>7</v>
      </c>
      <c r="C96" s="33">
        <v>102.07</v>
      </c>
      <c r="D96" s="33">
        <v>3.25</v>
      </c>
      <c r="E96" s="38">
        <v>40513</v>
      </c>
      <c r="F96" s="43">
        <v>44347</v>
      </c>
      <c r="G96" s="37" t="s">
        <v>97</v>
      </c>
      <c r="H96" s="44">
        <v>40378</v>
      </c>
      <c r="I96" s="44">
        <v>44348</v>
      </c>
    </row>
    <row r="97" spans="1:9">
      <c r="A97" s="33" t="s">
        <v>96</v>
      </c>
      <c r="B97" s="33" t="s">
        <v>8</v>
      </c>
      <c r="C97" s="33">
        <v>102.06</v>
      </c>
      <c r="D97" s="33">
        <v>3.25</v>
      </c>
      <c r="E97" s="38">
        <v>40513</v>
      </c>
      <c r="F97" s="43">
        <v>44347</v>
      </c>
      <c r="G97" s="37" t="s">
        <v>97</v>
      </c>
      <c r="H97" s="44">
        <v>40378</v>
      </c>
      <c r="I97" s="44">
        <v>44348</v>
      </c>
    </row>
    <row r="98" spans="1:9">
      <c r="A98" s="33" t="s">
        <v>96</v>
      </c>
      <c r="B98" s="33" t="s">
        <v>9</v>
      </c>
      <c r="C98" s="33">
        <v>102.01</v>
      </c>
      <c r="D98" s="33">
        <v>3.25</v>
      </c>
      <c r="E98" s="38">
        <v>40513</v>
      </c>
      <c r="F98" s="43">
        <v>44347</v>
      </c>
      <c r="G98" s="37" t="s">
        <v>97</v>
      </c>
      <c r="H98" s="44">
        <v>40378</v>
      </c>
      <c r="I98" s="44">
        <v>44348</v>
      </c>
    </row>
    <row r="99" spans="1:9">
      <c r="A99" s="33" t="s">
        <v>96</v>
      </c>
      <c r="B99" s="33" t="s">
        <v>10</v>
      </c>
      <c r="C99" s="33">
        <v>102.01</v>
      </c>
      <c r="D99" s="33">
        <v>3.25</v>
      </c>
      <c r="E99" s="38">
        <v>40513</v>
      </c>
      <c r="F99" s="43">
        <v>44347</v>
      </c>
      <c r="G99" s="37" t="s">
        <v>97</v>
      </c>
      <c r="H99" s="44">
        <v>40378</v>
      </c>
      <c r="I99" s="44">
        <v>44348</v>
      </c>
    </row>
    <row r="100" spans="1:9">
      <c r="A100" s="33" t="s">
        <v>96</v>
      </c>
      <c r="B100" s="33" t="s">
        <v>11</v>
      </c>
      <c r="C100" s="33">
        <v>102.04</v>
      </c>
      <c r="D100" s="33">
        <v>3.25</v>
      </c>
      <c r="E100" s="38">
        <v>40513</v>
      </c>
      <c r="F100" s="43">
        <v>44347</v>
      </c>
      <c r="G100" s="37" t="s">
        <v>97</v>
      </c>
      <c r="H100" s="44">
        <v>40378</v>
      </c>
      <c r="I100" s="44">
        <v>44348</v>
      </c>
    </row>
    <row r="101" spans="1:9">
      <c r="A101" s="33"/>
      <c r="B101" s="33"/>
      <c r="C101" s="33"/>
      <c r="D101" s="33"/>
      <c r="E101" s="38"/>
      <c r="F101" s="43"/>
      <c r="G101" s="37"/>
      <c r="H101" s="44"/>
      <c r="I101" s="44"/>
    </row>
    <row r="102" spans="1:9">
      <c r="A102" s="33" t="s">
        <v>98</v>
      </c>
      <c r="B102" s="33" t="s">
        <v>1</v>
      </c>
      <c r="C102" s="33">
        <v>111.06</v>
      </c>
      <c r="D102" s="33">
        <v>9.75</v>
      </c>
      <c r="E102" s="38">
        <v>33390</v>
      </c>
      <c r="F102" s="43">
        <v>44347</v>
      </c>
      <c r="G102" s="37" t="s">
        <v>99</v>
      </c>
      <c r="H102" s="46">
        <v>33367</v>
      </c>
      <c r="I102" s="44">
        <v>44348</v>
      </c>
    </row>
    <row r="103" spans="1:9">
      <c r="A103" s="33" t="s">
        <v>98</v>
      </c>
      <c r="B103" s="33" t="s">
        <v>3</v>
      </c>
      <c r="C103" s="33">
        <v>111.07</v>
      </c>
      <c r="D103" s="33">
        <v>9.75</v>
      </c>
      <c r="E103" s="38">
        <v>33390</v>
      </c>
      <c r="F103" s="43">
        <v>44347</v>
      </c>
      <c r="G103" s="37" t="s">
        <v>99</v>
      </c>
      <c r="H103" s="46">
        <v>33367</v>
      </c>
      <c r="I103" s="44">
        <v>44348</v>
      </c>
    </row>
    <row r="104" spans="1:9">
      <c r="A104" s="33" t="s">
        <v>98</v>
      </c>
      <c r="B104" s="33" t="s">
        <v>4</v>
      </c>
      <c r="C104" s="33">
        <v>111.08</v>
      </c>
      <c r="D104" s="33">
        <v>9.75</v>
      </c>
      <c r="E104" s="38">
        <v>33390</v>
      </c>
      <c r="F104" s="43">
        <v>44347</v>
      </c>
      <c r="G104" s="37" t="s">
        <v>99</v>
      </c>
      <c r="H104" s="46">
        <v>33367</v>
      </c>
      <c r="I104" s="44">
        <v>44348</v>
      </c>
    </row>
    <row r="105" spans="1:9">
      <c r="A105" s="33" t="s">
        <v>98</v>
      </c>
      <c r="B105" s="33" t="s">
        <v>5</v>
      </c>
      <c r="C105" s="33">
        <v>111.03</v>
      </c>
      <c r="D105" s="33">
        <v>9.75</v>
      </c>
      <c r="E105" s="38">
        <v>33390</v>
      </c>
      <c r="F105" s="43">
        <v>44347</v>
      </c>
      <c r="G105" s="37" t="s">
        <v>99</v>
      </c>
      <c r="H105" s="46">
        <v>33367</v>
      </c>
      <c r="I105" s="44">
        <v>44348</v>
      </c>
    </row>
    <row r="106" spans="1:9">
      <c r="A106" s="33" t="s">
        <v>98</v>
      </c>
      <c r="B106" s="33" t="s">
        <v>6</v>
      </c>
      <c r="C106" s="33">
        <v>111.01</v>
      </c>
      <c r="D106" s="33">
        <v>9.75</v>
      </c>
      <c r="E106" s="38">
        <v>33390</v>
      </c>
      <c r="F106" s="43">
        <v>44347</v>
      </c>
      <c r="G106" s="37" t="s">
        <v>99</v>
      </c>
      <c r="H106" s="46">
        <v>33367</v>
      </c>
      <c r="I106" s="44">
        <v>44348</v>
      </c>
    </row>
    <row r="107" spans="1:9">
      <c r="A107" s="33" t="s">
        <v>98</v>
      </c>
      <c r="B107" s="33" t="s">
        <v>7</v>
      </c>
      <c r="C107" s="33">
        <v>110.89</v>
      </c>
      <c r="D107" s="33">
        <v>9.75</v>
      </c>
      <c r="E107" s="38">
        <v>33390</v>
      </c>
      <c r="F107" s="43">
        <v>44347</v>
      </c>
      <c r="G107" s="37" t="s">
        <v>99</v>
      </c>
      <c r="H107" s="46">
        <v>33367</v>
      </c>
      <c r="I107" s="44">
        <v>44348</v>
      </c>
    </row>
    <row r="108" spans="1:9">
      <c r="A108" s="33" t="s">
        <v>98</v>
      </c>
      <c r="B108" s="33" t="s">
        <v>8</v>
      </c>
      <c r="C108" s="33">
        <v>110.86</v>
      </c>
      <c r="D108" s="33">
        <v>9.75</v>
      </c>
      <c r="E108" s="38">
        <v>33390</v>
      </c>
      <c r="F108" s="43">
        <v>44347</v>
      </c>
      <c r="G108" s="37" t="s">
        <v>99</v>
      </c>
      <c r="H108" s="46">
        <v>33367</v>
      </c>
      <c r="I108" s="44">
        <v>44348</v>
      </c>
    </row>
    <row r="109" spans="1:9">
      <c r="A109" s="33" t="s">
        <v>98</v>
      </c>
      <c r="B109" s="33" t="s">
        <v>9</v>
      </c>
      <c r="C109" s="33">
        <v>110.82</v>
      </c>
      <c r="D109" s="33">
        <v>9.75</v>
      </c>
      <c r="E109" s="38">
        <v>33390</v>
      </c>
      <c r="F109" s="43">
        <v>44347</v>
      </c>
      <c r="G109" s="37" t="s">
        <v>99</v>
      </c>
      <c r="H109" s="46">
        <v>33367</v>
      </c>
      <c r="I109" s="44">
        <v>44348</v>
      </c>
    </row>
    <row r="110" spans="1:9">
      <c r="A110" s="33" t="s">
        <v>98</v>
      </c>
      <c r="B110" s="33" t="s">
        <v>10</v>
      </c>
      <c r="C110" s="33">
        <v>110.82</v>
      </c>
      <c r="D110" s="33">
        <v>9.75</v>
      </c>
      <c r="E110" s="38">
        <v>33390</v>
      </c>
      <c r="F110" s="43">
        <v>44347</v>
      </c>
      <c r="G110" s="37" t="s">
        <v>99</v>
      </c>
      <c r="H110" s="46">
        <v>33367</v>
      </c>
      <c r="I110" s="44">
        <v>44348</v>
      </c>
    </row>
    <row r="111" spans="1:9">
      <c r="A111" s="33" t="s">
        <v>98</v>
      </c>
      <c r="B111" s="33" t="s">
        <v>11</v>
      </c>
      <c r="C111" s="33">
        <v>110.8</v>
      </c>
      <c r="D111" s="33">
        <v>9.75</v>
      </c>
      <c r="E111" s="38">
        <v>33390</v>
      </c>
      <c r="F111" s="43">
        <v>44347</v>
      </c>
      <c r="G111" s="37" t="s">
        <v>99</v>
      </c>
      <c r="H111" s="46">
        <v>33367</v>
      </c>
      <c r="I111" s="44">
        <v>44348</v>
      </c>
    </row>
    <row r="112" spans="1:9">
      <c r="A112" s="33"/>
      <c r="B112" s="33"/>
      <c r="C112" s="33"/>
      <c r="D112" s="33"/>
      <c r="E112" s="38"/>
      <c r="F112" s="43"/>
      <c r="G112" s="37"/>
      <c r="H112" s="46"/>
      <c r="I112" s="44"/>
    </row>
    <row r="113" spans="1:10">
      <c r="A113" s="33" t="s">
        <v>100</v>
      </c>
      <c r="B113" s="33" t="s">
        <v>1</v>
      </c>
      <c r="C113" s="33">
        <v>99.73</v>
      </c>
      <c r="D113" s="40">
        <v>1.5</v>
      </c>
      <c r="E113" s="29">
        <v>43678</v>
      </c>
      <c r="F113" s="29">
        <v>44408</v>
      </c>
      <c r="G113" s="36" t="s">
        <v>101</v>
      </c>
      <c r="H113" s="46">
        <v>43591</v>
      </c>
      <c r="I113" s="44">
        <v>44409</v>
      </c>
      <c r="J113" s="33"/>
    </row>
    <row r="114" spans="1:10">
      <c r="A114" s="33" t="s">
        <v>100</v>
      </c>
      <c r="B114" s="33" t="s">
        <v>3</v>
      </c>
      <c r="C114" s="33">
        <v>99.76</v>
      </c>
      <c r="D114" s="40">
        <v>1.5</v>
      </c>
      <c r="E114" s="29">
        <v>43678</v>
      </c>
      <c r="F114" s="29">
        <v>44408</v>
      </c>
      <c r="G114" s="36" t="s">
        <v>101</v>
      </c>
      <c r="H114" s="46">
        <v>43591</v>
      </c>
      <c r="I114" s="44">
        <v>44409</v>
      </c>
      <c r="J114" s="33"/>
    </row>
    <row r="115" spans="1:10">
      <c r="A115" s="33" t="s">
        <v>100</v>
      </c>
      <c r="B115" s="33" t="s">
        <v>4</v>
      </c>
      <c r="C115" s="33">
        <v>99.79</v>
      </c>
      <c r="D115" s="40">
        <v>1.5</v>
      </c>
      <c r="E115" s="29">
        <v>43678</v>
      </c>
      <c r="F115" s="29">
        <v>44408</v>
      </c>
      <c r="G115" s="36" t="s">
        <v>101</v>
      </c>
      <c r="H115" s="46">
        <v>43591</v>
      </c>
      <c r="I115" s="44">
        <v>44409</v>
      </c>
      <c r="J115" s="33"/>
    </row>
    <row r="116" spans="1:10">
      <c r="A116" s="33" t="s">
        <v>100</v>
      </c>
      <c r="B116" s="33" t="s">
        <v>5</v>
      </c>
      <c r="C116" s="33">
        <v>99.76</v>
      </c>
      <c r="D116" s="40">
        <v>1.5</v>
      </c>
      <c r="E116" s="29">
        <v>43678</v>
      </c>
      <c r="F116" s="29">
        <v>44408</v>
      </c>
      <c r="G116" s="36" t="s">
        <v>101</v>
      </c>
      <c r="H116" s="46">
        <v>43591</v>
      </c>
      <c r="I116" s="44">
        <v>44409</v>
      </c>
      <c r="J116" s="33"/>
    </row>
    <row r="117" spans="1:10">
      <c r="A117" s="33" t="s">
        <v>100</v>
      </c>
      <c r="B117" s="33" t="s">
        <v>6</v>
      </c>
      <c r="C117" s="33">
        <v>99.75</v>
      </c>
      <c r="D117" s="40">
        <v>1.5</v>
      </c>
      <c r="E117" s="29">
        <v>43678</v>
      </c>
      <c r="F117" s="29">
        <v>44408</v>
      </c>
      <c r="G117" s="36" t="s">
        <v>101</v>
      </c>
      <c r="H117" s="46">
        <v>43591</v>
      </c>
      <c r="I117" s="44">
        <v>44409</v>
      </c>
      <c r="J117" s="33"/>
    </row>
    <row r="118" spans="1:10">
      <c r="A118" s="33" t="s">
        <v>100</v>
      </c>
      <c r="B118" s="33" t="s">
        <v>7</v>
      </c>
      <c r="C118" s="33">
        <v>99.72</v>
      </c>
      <c r="D118" s="40">
        <v>1.5</v>
      </c>
      <c r="E118" s="29">
        <v>43678</v>
      </c>
      <c r="F118" s="29">
        <v>44408</v>
      </c>
      <c r="G118" s="36" t="s">
        <v>101</v>
      </c>
      <c r="H118" s="46">
        <v>43591</v>
      </c>
      <c r="I118" s="44">
        <v>44409</v>
      </c>
      <c r="J118" s="33"/>
    </row>
    <row r="119" spans="1:10">
      <c r="A119" s="33" t="s">
        <v>100</v>
      </c>
      <c r="B119" s="33" t="s">
        <v>8</v>
      </c>
      <c r="C119" s="40">
        <v>99.7</v>
      </c>
      <c r="D119" s="40">
        <v>1.5</v>
      </c>
      <c r="E119" s="29">
        <v>43678</v>
      </c>
      <c r="F119" s="29">
        <v>44408</v>
      </c>
      <c r="G119" s="36" t="s">
        <v>101</v>
      </c>
      <c r="H119" s="46">
        <v>43591</v>
      </c>
      <c r="I119" s="44">
        <v>44409</v>
      </c>
      <c r="J119" s="33"/>
    </row>
    <row r="120" spans="1:10">
      <c r="A120" s="33" t="s">
        <v>100</v>
      </c>
      <c r="B120" s="33" t="s">
        <v>9</v>
      </c>
      <c r="C120" s="33">
        <v>99.68</v>
      </c>
      <c r="D120" s="40">
        <v>1.5</v>
      </c>
      <c r="E120" s="29">
        <v>43678</v>
      </c>
      <c r="F120" s="29">
        <v>44408</v>
      </c>
      <c r="G120" s="36" t="s">
        <v>101</v>
      </c>
      <c r="H120" s="46">
        <v>43591</v>
      </c>
      <c r="I120" s="44">
        <v>44409</v>
      </c>
      <c r="J120" s="33"/>
    </row>
    <row r="121" spans="1:10">
      <c r="A121" s="33" t="s">
        <v>100</v>
      </c>
      <c r="B121" s="33" t="s">
        <v>10</v>
      </c>
      <c r="C121" s="40">
        <v>99.7</v>
      </c>
      <c r="D121" s="40">
        <v>1.5</v>
      </c>
      <c r="E121" s="29">
        <v>43678</v>
      </c>
      <c r="F121" s="29">
        <v>44408</v>
      </c>
      <c r="G121" s="36" t="s">
        <v>101</v>
      </c>
      <c r="H121" s="46">
        <v>43591</v>
      </c>
      <c r="I121" s="44">
        <v>44409</v>
      </c>
      <c r="J121" s="33"/>
    </row>
    <row r="122" spans="1:10">
      <c r="A122" s="33" t="s">
        <v>100</v>
      </c>
      <c r="B122" s="33" t="s">
        <v>11</v>
      </c>
      <c r="C122" s="33">
        <v>99.72</v>
      </c>
      <c r="D122" s="40">
        <v>1.5</v>
      </c>
      <c r="E122" s="29">
        <v>43678</v>
      </c>
      <c r="F122" s="29">
        <v>44408</v>
      </c>
      <c r="G122" s="36" t="s">
        <v>101</v>
      </c>
      <c r="H122" s="46">
        <v>43591</v>
      </c>
      <c r="I122" s="44">
        <v>44409</v>
      </c>
      <c r="J122" s="33"/>
    </row>
    <row r="123" spans="1:10">
      <c r="A123" s="33"/>
      <c r="B123" s="33"/>
      <c r="C123" s="33"/>
      <c r="D123" s="40"/>
      <c r="E123" s="29"/>
      <c r="F123" s="29"/>
      <c r="G123" s="36"/>
      <c r="H123" s="46"/>
      <c r="I123" s="44"/>
      <c r="J123" s="33"/>
    </row>
    <row r="124" spans="1:10">
      <c r="A124" s="33" t="s">
        <v>16</v>
      </c>
      <c r="B124" s="33" t="s">
        <v>1</v>
      </c>
      <c r="C124" s="33">
        <v>98.41</v>
      </c>
      <c r="D124" s="33">
        <v>0.75</v>
      </c>
      <c r="E124" s="29">
        <v>42614</v>
      </c>
      <c r="F124" s="29">
        <v>44439</v>
      </c>
      <c r="G124" s="36" t="s">
        <v>17</v>
      </c>
      <c r="H124" s="44">
        <v>42471</v>
      </c>
      <c r="I124" s="44">
        <v>44440</v>
      </c>
      <c r="J124" s="33"/>
    </row>
    <row r="125" spans="1:10">
      <c r="A125" s="33" t="s">
        <v>16</v>
      </c>
      <c r="B125" s="33" t="s">
        <v>3</v>
      </c>
      <c r="C125" s="33">
        <v>98.45</v>
      </c>
      <c r="D125" s="33">
        <v>0.75</v>
      </c>
      <c r="E125" s="29">
        <v>42614</v>
      </c>
      <c r="F125" s="29">
        <v>44439</v>
      </c>
      <c r="G125" s="36" t="s">
        <v>17</v>
      </c>
      <c r="H125" s="44">
        <v>42471</v>
      </c>
      <c r="I125" s="44">
        <v>44440</v>
      </c>
      <c r="J125" s="33"/>
    </row>
    <row r="126" spans="1:10">
      <c r="A126" s="33" t="s">
        <v>16</v>
      </c>
      <c r="B126" s="33" t="s">
        <v>4</v>
      </c>
      <c r="C126" s="33">
        <v>98.49</v>
      </c>
      <c r="D126" s="33">
        <v>0.75</v>
      </c>
      <c r="E126" s="29">
        <v>42614</v>
      </c>
      <c r="F126" s="29">
        <v>44439</v>
      </c>
      <c r="G126" s="36" t="s">
        <v>17</v>
      </c>
      <c r="H126" s="44">
        <v>42471</v>
      </c>
      <c r="I126" s="44">
        <v>44440</v>
      </c>
      <c r="J126" s="33"/>
    </row>
    <row r="127" spans="1:10">
      <c r="A127" s="33" t="s">
        <v>16</v>
      </c>
      <c r="B127" s="33" t="s">
        <v>5</v>
      </c>
      <c r="C127" s="33">
        <v>98.46</v>
      </c>
      <c r="D127" s="33">
        <v>0.75</v>
      </c>
      <c r="E127" s="29">
        <v>42614</v>
      </c>
      <c r="F127" s="29">
        <v>44439</v>
      </c>
      <c r="G127" s="36" t="s">
        <v>17</v>
      </c>
      <c r="H127" s="44">
        <v>42471</v>
      </c>
      <c r="I127" s="44">
        <v>44440</v>
      </c>
      <c r="J127" s="33"/>
    </row>
    <row r="128" spans="1:10">
      <c r="A128" s="33" t="s">
        <v>16</v>
      </c>
      <c r="B128" s="33" t="s">
        <v>6</v>
      </c>
      <c r="C128" s="33">
        <v>98.46</v>
      </c>
      <c r="D128" s="33">
        <v>0.75</v>
      </c>
      <c r="E128" s="29">
        <v>42614</v>
      </c>
      <c r="F128" s="29">
        <v>44439</v>
      </c>
      <c r="G128" s="36" t="s">
        <v>17</v>
      </c>
      <c r="H128" s="44">
        <v>42471</v>
      </c>
      <c r="I128" s="44">
        <v>44440</v>
      </c>
      <c r="J128" s="33"/>
    </row>
    <row r="129" spans="1:10">
      <c r="A129" s="33" t="s">
        <v>16</v>
      </c>
      <c r="B129" s="33" t="s">
        <v>7</v>
      </c>
      <c r="C129" s="33">
        <v>98.43</v>
      </c>
      <c r="D129" s="33">
        <v>0.75</v>
      </c>
      <c r="E129" s="29">
        <v>42614</v>
      </c>
      <c r="F129" s="29">
        <v>44439</v>
      </c>
      <c r="G129" s="36" t="s">
        <v>17</v>
      </c>
      <c r="H129" s="44">
        <v>42471</v>
      </c>
      <c r="I129" s="44">
        <v>44440</v>
      </c>
      <c r="J129" s="33"/>
    </row>
    <row r="130" spans="1:10">
      <c r="A130" s="33" t="s">
        <v>16</v>
      </c>
      <c r="B130" s="33" t="s">
        <v>8</v>
      </c>
      <c r="C130" s="33">
        <v>98.43</v>
      </c>
      <c r="D130" s="33">
        <v>0.75</v>
      </c>
      <c r="E130" s="29">
        <v>42614</v>
      </c>
      <c r="F130" s="29">
        <v>44439</v>
      </c>
      <c r="G130" s="36" t="s">
        <v>17</v>
      </c>
      <c r="H130" s="44">
        <v>42471</v>
      </c>
      <c r="I130" s="44">
        <v>44440</v>
      </c>
      <c r="J130" s="33"/>
    </row>
    <row r="131" spans="1:10">
      <c r="A131" s="33" t="s">
        <v>16</v>
      </c>
      <c r="B131" s="33" t="s">
        <v>9</v>
      </c>
      <c r="C131" s="33">
        <v>98.38</v>
      </c>
      <c r="D131" s="33">
        <v>0.75</v>
      </c>
      <c r="E131" s="29">
        <v>42614</v>
      </c>
      <c r="F131" s="29">
        <v>44439</v>
      </c>
      <c r="G131" s="36" t="s">
        <v>17</v>
      </c>
      <c r="H131" s="44">
        <v>42471</v>
      </c>
      <c r="I131" s="44">
        <v>44440</v>
      </c>
      <c r="J131" s="33"/>
    </row>
    <row r="132" spans="1:10">
      <c r="A132" s="33" t="s">
        <v>16</v>
      </c>
      <c r="B132" s="33" t="s">
        <v>10</v>
      </c>
      <c r="C132" s="33">
        <v>98.41</v>
      </c>
      <c r="D132" s="33">
        <v>0.75</v>
      </c>
      <c r="E132" s="29">
        <v>42614</v>
      </c>
      <c r="F132" s="29">
        <v>44439</v>
      </c>
      <c r="G132" s="36" t="s">
        <v>17</v>
      </c>
      <c r="H132" s="44">
        <v>42471</v>
      </c>
      <c r="I132" s="44">
        <v>44440</v>
      </c>
      <c r="J132" s="33"/>
    </row>
    <row r="133" spans="1:10">
      <c r="A133" s="33" t="s">
        <v>16</v>
      </c>
      <c r="B133" s="33" t="s">
        <v>11</v>
      </c>
      <c r="C133" s="33">
        <v>98.42</v>
      </c>
      <c r="D133" s="33">
        <v>0.75</v>
      </c>
      <c r="E133" s="29">
        <v>42614</v>
      </c>
      <c r="F133" s="29">
        <v>44439</v>
      </c>
      <c r="G133" s="36" t="s">
        <v>17</v>
      </c>
      <c r="H133" s="44">
        <v>42471</v>
      </c>
      <c r="I133" s="44">
        <v>44440</v>
      </c>
      <c r="J133" s="33"/>
    </row>
    <row r="134" spans="1:10">
      <c r="A134" s="33"/>
      <c r="B134" s="33"/>
      <c r="C134" s="33"/>
      <c r="D134" s="33"/>
      <c r="E134" s="29"/>
      <c r="F134" s="29"/>
      <c r="G134" s="36"/>
      <c r="H134" s="44"/>
      <c r="I134" s="44"/>
      <c r="J134" s="33"/>
    </row>
    <row r="135" spans="1:10">
      <c r="A135" s="33" t="s">
        <v>102</v>
      </c>
      <c r="B135" s="33" t="s">
        <v>1</v>
      </c>
      <c r="C135" s="33">
        <v>99.27</v>
      </c>
      <c r="D135" s="33">
        <v>1.25</v>
      </c>
      <c r="E135" s="29">
        <v>43770</v>
      </c>
      <c r="F135" s="29">
        <v>44500</v>
      </c>
      <c r="G135" s="36" t="s">
        <v>103</v>
      </c>
      <c r="H135" s="44">
        <v>43686</v>
      </c>
      <c r="I135" s="44">
        <v>44501</v>
      </c>
      <c r="J135" s="33"/>
    </row>
    <row r="136" spans="1:10">
      <c r="A136" s="33" t="s">
        <v>102</v>
      </c>
      <c r="B136" s="33" t="s">
        <v>3</v>
      </c>
      <c r="C136" s="33">
        <v>99.31</v>
      </c>
      <c r="D136" s="33">
        <v>1.25</v>
      </c>
      <c r="E136" s="29">
        <v>43770</v>
      </c>
      <c r="F136" s="29">
        <v>44500</v>
      </c>
      <c r="G136" s="36" t="s">
        <v>103</v>
      </c>
      <c r="H136" s="44">
        <v>43686</v>
      </c>
      <c r="I136" s="44">
        <v>44501</v>
      </c>
      <c r="J136" s="33"/>
    </row>
    <row r="137" spans="1:10">
      <c r="A137" s="33" t="s">
        <v>102</v>
      </c>
      <c r="B137" s="33" t="s">
        <v>4</v>
      </c>
      <c r="C137" s="33">
        <v>99.36</v>
      </c>
      <c r="D137" s="33">
        <v>1.25</v>
      </c>
      <c r="E137" s="29">
        <v>43770</v>
      </c>
      <c r="F137" s="29">
        <v>44500</v>
      </c>
      <c r="G137" s="36" t="s">
        <v>103</v>
      </c>
      <c r="H137" s="44">
        <v>43686</v>
      </c>
      <c r="I137" s="44">
        <v>44501</v>
      </c>
      <c r="J137" s="33"/>
    </row>
    <row r="138" spans="1:10">
      <c r="A138" s="33" t="s">
        <v>102</v>
      </c>
      <c r="B138" s="33" t="s">
        <v>5</v>
      </c>
      <c r="C138" s="33">
        <v>99.34</v>
      </c>
      <c r="D138" s="33">
        <v>1.25</v>
      </c>
      <c r="E138" s="29">
        <v>43770</v>
      </c>
      <c r="F138" s="29">
        <v>44500</v>
      </c>
      <c r="G138" s="36" t="s">
        <v>103</v>
      </c>
      <c r="H138" s="44">
        <v>43686</v>
      </c>
      <c r="I138" s="44">
        <v>44501</v>
      </c>
      <c r="J138" s="33"/>
    </row>
    <row r="139" spans="1:10">
      <c r="A139" s="33" t="s">
        <v>102</v>
      </c>
      <c r="B139" s="33" t="s">
        <v>6</v>
      </c>
      <c r="C139" s="33">
        <v>99.32</v>
      </c>
      <c r="D139" s="33">
        <v>1.25</v>
      </c>
      <c r="E139" s="29">
        <v>43770</v>
      </c>
      <c r="F139" s="29">
        <v>44500</v>
      </c>
      <c r="G139" s="36" t="s">
        <v>103</v>
      </c>
      <c r="H139" s="44">
        <v>43686</v>
      </c>
      <c r="I139" s="44">
        <v>44501</v>
      </c>
      <c r="J139" s="33"/>
    </row>
    <row r="140" spans="1:10">
      <c r="A140" s="33" t="s">
        <v>102</v>
      </c>
      <c r="B140" s="33" t="s">
        <v>7</v>
      </c>
      <c r="C140" s="33">
        <v>99.27</v>
      </c>
      <c r="D140" s="33">
        <v>1.25</v>
      </c>
      <c r="E140" s="29">
        <v>43770</v>
      </c>
      <c r="F140" s="29">
        <v>44500</v>
      </c>
      <c r="G140" s="36" t="s">
        <v>103</v>
      </c>
      <c r="H140" s="44">
        <v>43686</v>
      </c>
      <c r="I140" s="44">
        <v>44501</v>
      </c>
      <c r="J140" s="33"/>
    </row>
    <row r="141" spans="1:10">
      <c r="A141" s="33" t="s">
        <v>102</v>
      </c>
      <c r="B141" s="33" t="s">
        <v>8</v>
      </c>
      <c r="C141" s="33">
        <v>99.25</v>
      </c>
      <c r="D141" s="33">
        <v>1.25</v>
      </c>
      <c r="E141" s="29">
        <v>43770</v>
      </c>
      <c r="F141" s="29">
        <v>44500</v>
      </c>
      <c r="G141" s="36" t="s">
        <v>103</v>
      </c>
      <c r="H141" s="44">
        <v>43686</v>
      </c>
      <c r="I141" s="44">
        <v>44501</v>
      </c>
      <c r="J141" s="33"/>
    </row>
    <row r="142" spans="1:10">
      <c r="A142" s="33" t="s">
        <v>102</v>
      </c>
      <c r="B142" s="33" t="s">
        <v>9</v>
      </c>
      <c r="C142" s="33">
        <v>99.24</v>
      </c>
      <c r="D142" s="33">
        <v>1.25</v>
      </c>
      <c r="E142" s="29">
        <v>43770</v>
      </c>
      <c r="F142" s="29">
        <v>44500</v>
      </c>
      <c r="G142" s="36" t="s">
        <v>103</v>
      </c>
      <c r="H142" s="44">
        <v>43686</v>
      </c>
      <c r="I142" s="44">
        <v>44501</v>
      </c>
      <c r="J142" s="33"/>
    </row>
    <row r="143" spans="1:10">
      <c r="A143" s="33" t="s">
        <v>102</v>
      </c>
      <c r="B143" s="33" t="s">
        <v>10</v>
      </c>
      <c r="C143" s="33">
        <v>99.25</v>
      </c>
      <c r="D143" s="33">
        <v>1.25</v>
      </c>
      <c r="E143" s="29">
        <v>43770</v>
      </c>
      <c r="F143" s="29">
        <v>44500</v>
      </c>
      <c r="G143" s="36" t="s">
        <v>103</v>
      </c>
      <c r="H143" s="44">
        <v>43686</v>
      </c>
      <c r="I143" s="44">
        <v>44501</v>
      </c>
      <c r="J143" s="33"/>
    </row>
    <row r="144" spans="1:10">
      <c r="A144" s="33" t="s">
        <v>102</v>
      </c>
      <c r="B144" s="33" t="s">
        <v>11</v>
      </c>
      <c r="C144" s="33">
        <v>99.28</v>
      </c>
      <c r="D144" s="33">
        <v>1.25</v>
      </c>
      <c r="E144" s="29">
        <v>43770</v>
      </c>
      <c r="F144" s="29">
        <v>44500</v>
      </c>
      <c r="G144" s="36" t="s">
        <v>103</v>
      </c>
      <c r="H144" s="44">
        <v>43686</v>
      </c>
      <c r="I144" s="44">
        <v>44501</v>
      </c>
      <c r="J144" s="33"/>
    </row>
    <row r="145" spans="1:10">
      <c r="A145" s="33"/>
      <c r="B145" s="33"/>
      <c r="C145" s="33"/>
      <c r="D145" s="33"/>
      <c r="E145" s="29"/>
      <c r="F145" s="29"/>
      <c r="G145" s="36"/>
      <c r="H145" s="44"/>
      <c r="I145" s="44"/>
      <c r="J145" s="33"/>
    </row>
    <row r="146" spans="1:10">
      <c r="A146" s="33" t="s">
        <v>104</v>
      </c>
      <c r="B146" s="33" t="s">
        <v>1</v>
      </c>
      <c r="C146" s="33">
        <v>99.69</v>
      </c>
      <c r="D146" s="40">
        <v>1.5</v>
      </c>
      <c r="E146" s="29">
        <v>43862</v>
      </c>
      <c r="F146" s="29">
        <v>44592</v>
      </c>
      <c r="G146" s="39" t="s">
        <v>105</v>
      </c>
      <c r="H146" s="46">
        <v>43566</v>
      </c>
      <c r="I146" s="29">
        <v>44603</v>
      </c>
      <c r="J146" s="33"/>
    </row>
    <row r="147" spans="1:10">
      <c r="A147" s="33" t="s">
        <v>104</v>
      </c>
      <c r="B147" s="33" t="s">
        <v>3</v>
      </c>
      <c r="C147" s="33">
        <v>99.74</v>
      </c>
      <c r="D147" s="40">
        <v>1.5</v>
      </c>
      <c r="E147" s="29">
        <v>43862</v>
      </c>
      <c r="F147" s="29">
        <v>44592</v>
      </c>
      <c r="G147" s="39" t="s">
        <v>105</v>
      </c>
      <c r="H147" s="46">
        <v>43566</v>
      </c>
      <c r="I147" s="29">
        <v>44603</v>
      </c>
      <c r="J147" s="33"/>
    </row>
    <row r="148" spans="1:10">
      <c r="A148" s="33" t="s">
        <v>104</v>
      </c>
      <c r="B148" s="33" t="s">
        <v>4</v>
      </c>
      <c r="C148" s="33">
        <v>99.78</v>
      </c>
      <c r="D148" s="40">
        <v>1.5</v>
      </c>
      <c r="E148" s="29">
        <v>43862</v>
      </c>
      <c r="F148" s="29">
        <v>44592</v>
      </c>
      <c r="G148" s="39" t="s">
        <v>105</v>
      </c>
      <c r="H148" s="46">
        <v>43566</v>
      </c>
      <c r="I148" s="29">
        <v>44603</v>
      </c>
      <c r="J148" s="33"/>
    </row>
    <row r="149" spans="1:10">
      <c r="A149" s="33" t="s">
        <v>104</v>
      </c>
      <c r="B149" s="33" t="s">
        <v>5</v>
      </c>
      <c r="C149" s="33">
        <v>99.76</v>
      </c>
      <c r="D149" s="40">
        <v>1.5</v>
      </c>
      <c r="E149" s="29">
        <v>43862</v>
      </c>
      <c r="F149" s="29">
        <v>44592</v>
      </c>
      <c r="G149" s="39" t="s">
        <v>105</v>
      </c>
      <c r="H149" s="46">
        <v>43566</v>
      </c>
      <c r="I149" s="29">
        <v>44603</v>
      </c>
      <c r="J149" s="33"/>
    </row>
    <row r="150" spans="1:10">
      <c r="A150" s="33" t="s">
        <v>104</v>
      </c>
      <c r="B150" s="33" t="s">
        <v>6</v>
      </c>
      <c r="C150" s="33">
        <v>99.76</v>
      </c>
      <c r="D150" s="40">
        <v>1.5</v>
      </c>
      <c r="E150" s="29">
        <v>43862</v>
      </c>
      <c r="F150" s="29">
        <v>44592</v>
      </c>
      <c r="G150" s="39" t="s">
        <v>105</v>
      </c>
      <c r="H150" s="46">
        <v>43566</v>
      </c>
      <c r="I150" s="29">
        <v>44603</v>
      </c>
      <c r="J150" s="33"/>
    </row>
    <row r="151" spans="1:10">
      <c r="A151" s="33" t="s">
        <v>104</v>
      </c>
      <c r="B151" s="33" t="s">
        <v>7</v>
      </c>
      <c r="C151" s="33">
        <v>99.71</v>
      </c>
      <c r="D151" s="40">
        <v>1.5</v>
      </c>
      <c r="E151" s="29">
        <v>43862</v>
      </c>
      <c r="F151" s="29">
        <v>44592</v>
      </c>
      <c r="G151" s="39" t="s">
        <v>105</v>
      </c>
      <c r="H151" s="46">
        <v>43566</v>
      </c>
      <c r="I151" s="29">
        <v>44603</v>
      </c>
      <c r="J151" s="33"/>
    </row>
    <row r="152" spans="1:10">
      <c r="A152" s="33" t="s">
        <v>104</v>
      </c>
      <c r="B152" s="33" t="s">
        <v>8</v>
      </c>
      <c r="C152" s="33">
        <v>99.68</v>
      </c>
      <c r="D152" s="40">
        <v>1.5</v>
      </c>
      <c r="E152" s="29">
        <v>43862</v>
      </c>
      <c r="F152" s="29">
        <v>44592</v>
      </c>
      <c r="G152" s="39" t="s">
        <v>105</v>
      </c>
      <c r="H152" s="46">
        <v>43566</v>
      </c>
      <c r="I152" s="29">
        <v>44603</v>
      </c>
      <c r="J152" s="33"/>
    </row>
    <row r="153" spans="1:10">
      <c r="A153" s="33" t="s">
        <v>104</v>
      </c>
      <c r="B153" s="33" t="s">
        <v>9</v>
      </c>
      <c r="C153" s="33">
        <v>99.67</v>
      </c>
      <c r="D153" s="40">
        <v>1.5</v>
      </c>
      <c r="E153" s="29">
        <v>43862</v>
      </c>
      <c r="F153" s="29">
        <v>44592</v>
      </c>
      <c r="G153" s="39" t="s">
        <v>105</v>
      </c>
      <c r="H153" s="46">
        <v>43566</v>
      </c>
      <c r="I153" s="29">
        <v>44603</v>
      </c>
      <c r="J153" s="33"/>
    </row>
    <row r="154" spans="1:10">
      <c r="A154" s="33" t="s">
        <v>104</v>
      </c>
      <c r="B154" s="33" t="s">
        <v>10</v>
      </c>
      <c r="C154" s="33">
        <v>99.67</v>
      </c>
      <c r="D154" s="40">
        <v>1.5</v>
      </c>
      <c r="E154" s="29">
        <v>43862</v>
      </c>
      <c r="F154" s="29">
        <v>44592</v>
      </c>
      <c r="G154" s="39" t="s">
        <v>105</v>
      </c>
      <c r="H154" s="46">
        <v>43566</v>
      </c>
      <c r="I154" s="29">
        <v>44603</v>
      </c>
      <c r="J154" s="33"/>
    </row>
    <row r="155" spans="1:10">
      <c r="A155" s="33" t="s">
        <v>104</v>
      </c>
      <c r="B155" s="33" t="s">
        <v>11</v>
      </c>
      <c r="C155" s="40">
        <v>99.7</v>
      </c>
      <c r="D155" s="40">
        <v>1.5</v>
      </c>
      <c r="E155" s="29">
        <v>43862</v>
      </c>
      <c r="F155" s="29">
        <v>44592</v>
      </c>
      <c r="G155" s="39" t="s">
        <v>105</v>
      </c>
      <c r="H155" s="46">
        <v>43566</v>
      </c>
      <c r="I155" s="29">
        <v>44603</v>
      </c>
      <c r="J155" s="33"/>
    </row>
    <row r="156" spans="1:10">
      <c r="A156" s="33"/>
      <c r="B156" s="33"/>
      <c r="C156" s="40"/>
      <c r="D156" s="40"/>
      <c r="E156" s="29"/>
      <c r="F156" s="29"/>
      <c r="G156" s="39"/>
      <c r="H156" s="46"/>
      <c r="I156" s="29"/>
      <c r="J156" s="33"/>
    </row>
    <row r="157" spans="1:10">
      <c r="A157" s="33" t="s">
        <v>18</v>
      </c>
      <c r="B157" s="33" t="s">
        <v>1</v>
      </c>
      <c r="C157" s="33">
        <v>97.57</v>
      </c>
      <c r="D157" s="40">
        <v>0.5</v>
      </c>
      <c r="E157" s="29">
        <v>42795</v>
      </c>
      <c r="F157" s="29">
        <v>44620</v>
      </c>
      <c r="G157" s="39" t="s">
        <v>19</v>
      </c>
      <c r="H157" s="44">
        <v>42654</v>
      </c>
      <c r="I157" s="44">
        <v>44621</v>
      </c>
      <c r="J157" s="33"/>
    </row>
    <row r="158" spans="1:10">
      <c r="A158" s="33" t="s">
        <v>18</v>
      </c>
      <c r="B158" s="33" t="s">
        <v>3</v>
      </c>
      <c r="C158" s="33">
        <v>97.63</v>
      </c>
      <c r="D158" s="40">
        <v>0.5</v>
      </c>
      <c r="E158" s="29">
        <v>42795</v>
      </c>
      <c r="F158" s="29">
        <v>44620</v>
      </c>
      <c r="G158" s="39" t="s">
        <v>19</v>
      </c>
      <c r="H158" s="44">
        <v>42654</v>
      </c>
      <c r="I158" s="44">
        <v>44621</v>
      </c>
      <c r="J158" s="33"/>
    </row>
    <row r="159" spans="1:10">
      <c r="A159" s="33" t="s">
        <v>18</v>
      </c>
      <c r="B159" s="33" t="s">
        <v>4</v>
      </c>
      <c r="C159" s="33">
        <v>97.66</v>
      </c>
      <c r="D159" s="40">
        <v>0.5</v>
      </c>
      <c r="E159" s="29">
        <v>42795</v>
      </c>
      <c r="F159" s="29">
        <v>44620</v>
      </c>
      <c r="G159" s="39" t="s">
        <v>19</v>
      </c>
      <c r="H159" s="44">
        <v>42654</v>
      </c>
      <c r="I159" s="44">
        <v>44621</v>
      </c>
      <c r="J159" s="33"/>
    </row>
    <row r="160" spans="1:10">
      <c r="A160" s="33" t="s">
        <v>18</v>
      </c>
      <c r="B160" s="33" t="s">
        <v>5</v>
      </c>
      <c r="C160" s="33">
        <v>97.65</v>
      </c>
      <c r="D160" s="40">
        <v>0.5</v>
      </c>
      <c r="E160" s="29">
        <v>42795</v>
      </c>
      <c r="F160" s="29">
        <v>44620</v>
      </c>
      <c r="G160" s="39" t="s">
        <v>19</v>
      </c>
      <c r="H160" s="44">
        <v>42654</v>
      </c>
      <c r="I160" s="44">
        <v>44621</v>
      </c>
      <c r="J160" s="33"/>
    </row>
    <row r="161" spans="1:10">
      <c r="A161" s="33" t="s">
        <v>18</v>
      </c>
      <c r="B161" s="33" t="s">
        <v>6</v>
      </c>
      <c r="C161" s="33">
        <v>97.64</v>
      </c>
      <c r="D161" s="40">
        <v>0.5</v>
      </c>
      <c r="E161" s="29">
        <v>42795</v>
      </c>
      <c r="F161" s="29">
        <v>44620</v>
      </c>
      <c r="G161" s="39" t="s">
        <v>19</v>
      </c>
      <c r="H161" s="44">
        <v>42654</v>
      </c>
      <c r="I161" s="44">
        <v>44621</v>
      </c>
      <c r="J161" s="33"/>
    </row>
    <row r="162" spans="1:10">
      <c r="A162" s="33" t="s">
        <v>18</v>
      </c>
      <c r="B162" s="33" t="s">
        <v>7</v>
      </c>
      <c r="C162" s="40">
        <v>97.6</v>
      </c>
      <c r="D162" s="40">
        <v>0.5</v>
      </c>
      <c r="E162" s="29">
        <v>42795</v>
      </c>
      <c r="F162" s="29">
        <v>44620</v>
      </c>
      <c r="G162" s="39" t="s">
        <v>19</v>
      </c>
      <c r="H162" s="44">
        <v>42654</v>
      </c>
      <c r="I162" s="44">
        <v>44621</v>
      </c>
      <c r="J162" s="33"/>
    </row>
    <row r="163" spans="1:10">
      <c r="A163" s="33" t="s">
        <v>18</v>
      </c>
      <c r="B163" s="33" t="s">
        <v>8</v>
      </c>
      <c r="C163" s="33">
        <v>97.61</v>
      </c>
      <c r="D163" s="40">
        <v>0.5</v>
      </c>
      <c r="E163" s="29">
        <v>42795</v>
      </c>
      <c r="F163" s="29">
        <v>44620</v>
      </c>
      <c r="G163" s="39" t="s">
        <v>19</v>
      </c>
      <c r="H163" s="44">
        <v>42654</v>
      </c>
      <c r="I163" s="44">
        <v>44621</v>
      </c>
      <c r="J163" s="33"/>
    </row>
    <row r="164" spans="1:10">
      <c r="A164" s="33" t="s">
        <v>18</v>
      </c>
      <c r="B164" s="33" t="s">
        <v>9</v>
      </c>
      <c r="C164" s="33">
        <v>97.57</v>
      </c>
      <c r="D164" s="40">
        <v>0.5</v>
      </c>
      <c r="E164" s="29">
        <v>42795</v>
      </c>
      <c r="F164" s="29">
        <v>44620</v>
      </c>
      <c r="G164" s="39" t="s">
        <v>19</v>
      </c>
      <c r="H164" s="44">
        <v>42654</v>
      </c>
      <c r="I164" s="44">
        <v>44621</v>
      </c>
      <c r="J164" s="33"/>
    </row>
    <row r="165" spans="1:10">
      <c r="A165" s="33" t="s">
        <v>18</v>
      </c>
      <c r="B165" s="33" t="s">
        <v>10</v>
      </c>
      <c r="C165" s="33">
        <v>97.58</v>
      </c>
      <c r="D165" s="40">
        <v>0.5</v>
      </c>
      <c r="E165" s="29">
        <v>42795</v>
      </c>
      <c r="F165" s="29">
        <v>44620</v>
      </c>
      <c r="G165" s="39" t="s">
        <v>19</v>
      </c>
      <c r="H165" s="44">
        <v>42654</v>
      </c>
      <c r="I165" s="44">
        <v>44621</v>
      </c>
      <c r="J165" s="33"/>
    </row>
    <row r="166" spans="1:10">
      <c r="A166" s="33" t="s">
        <v>18</v>
      </c>
      <c r="B166" s="33" t="s">
        <v>11</v>
      </c>
      <c r="C166" s="33">
        <v>97.61</v>
      </c>
      <c r="D166" s="40">
        <v>0.5</v>
      </c>
      <c r="E166" s="29">
        <v>42795</v>
      </c>
      <c r="F166" s="29">
        <v>44620</v>
      </c>
      <c r="G166" s="39" t="s">
        <v>19</v>
      </c>
      <c r="H166" s="44">
        <v>42654</v>
      </c>
      <c r="I166" s="44">
        <v>44621</v>
      </c>
      <c r="J166" s="33"/>
    </row>
    <row r="167" spans="1:10">
      <c r="A167" s="33"/>
      <c r="B167" s="33"/>
      <c r="C167" s="33"/>
      <c r="D167" s="40"/>
      <c r="E167" s="29"/>
      <c r="F167" s="29"/>
      <c r="G167" s="39"/>
      <c r="H167" s="44"/>
      <c r="I167" s="44"/>
      <c r="J167" s="33"/>
    </row>
    <row r="168" spans="1:10">
      <c r="A168" s="33" t="s">
        <v>20</v>
      </c>
      <c r="B168" s="33" t="s">
        <v>1</v>
      </c>
      <c r="C168" s="33">
        <v>102.53</v>
      </c>
      <c r="D168" s="33">
        <v>2.75</v>
      </c>
      <c r="E168" s="38">
        <v>40878</v>
      </c>
      <c r="F168" s="43">
        <v>44712</v>
      </c>
      <c r="G168" s="39" t="s">
        <v>21</v>
      </c>
      <c r="H168" s="44">
        <v>40757</v>
      </c>
      <c r="I168" s="44">
        <v>44713</v>
      </c>
    </row>
    <row r="169" spans="1:10">
      <c r="A169" s="33" t="s">
        <v>20</v>
      </c>
      <c r="B169" s="33" t="s">
        <v>3</v>
      </c>
      <c r="C169" s="33">
        <v>102.59</v>
      </c>
      <c r="D169" s="33">
        <v>2.75</v>
      </c>
      <c r="E169" s="38">
        <v>40878</v>
      </c>
      <c r="F169" s="43">
        <v>44712</v>
      </c>
      <c r="G169" s="39" t="s">
        <v>21</v>
      </c>
      <c r="H169" s="44">
        <v>40757</v>
      </c>
      <c r="I169" s="44">
        <v>44713</v>
      </c>
    </row>
    <row r="170" spans="1:10">
      <c r="A170" s="33" t="s">
        <v>20</v>
      </c>
      <c r="B170" s="33" t="s">
        <v>4</v>
      </c>
      <c r="C170" s="33">
        <v>102.62</v>
      </c>
      <c r="D170" s="33">
        <v>2.75</v>
      </c>
      <c r="E170" s="38">
        <v>40878</v>
      </c>
      <c r="F170" s="43">
        <v>44712</v>
      </c>
      <c r="G170" s="39" t="s">
        <v>21</v>
      </c>
      <c r="H170" s="44">
        <v>40757</v>
      </c>
      <c r="I170" s="44">
        <v>44713</v>
      </c>
    </row>
    <row r="171" spans="1:10">
      <c r="A171" s="33" t="s">
        <v>20</v>
      </c>
      <c r="B171" s="33" t="s">
        <v>5</v>
      </c>
      <c r="C171" s="33">
        <v>102.59</v>
      </c>
      <c r="D171" s="33">
        <v>2.75</v>
      </c>
      <c r="E171" s="38">
        <v>40878</v>
      </c>
      <c r="F171" s="43">
        <v>44712</v>
      </c>
      <c r="G171" s="39" t="s">
        <v>21</v>
      </c>
      <c r="H171" s="44">
        <v>40757</v>
      </c>
      <c r="I171" s="44">
        <v>44713</v>
      </c>
    </row>
    <row r="172" spans="1:10">
      <c r="A172" s="33" t="s">
        <v>20</v>
      </c>
      <c r="B172" s="33" t="s">
        <v>6</v>
      </c>
      <c r="C172" s="33">
        <v>102.58</v>
      </c>
      <c r="D172" s="33">
        <v>2.75</v>
      </c>
      <c r="E172" s="38">
        <v>40878</v>
      </c>
      <c r="F172" s="43">
        <v>44712</v>
      </c>
      <c r="G172" s="39" t="s">
        <v>21</v>
      </c>
      <c r="H172" s="44">
        <v>40757</v>
      </c>
      <c r="I172" s="44">
        <v>44713</v>
      </c>
    </row>
    <row r="173" spans="1:10">
      <c r="A173" s="33" t="s">
        <v>20</v>
      </c>
      <c r="B173" s="33" t="s">
        <v>7</v>
      </c>
      <c r="C173" s="33">
        <v>102.52</v>
      </c>
      <c r="D173" s="33">
        <v>2.75</v>
      </c>
      <c r="E173" s="38">
        <v>40878</v>
      </c>
      <c r="F173" s="43">
        <v>44712</v>
      </c>
      <c r="G173" s="39" t="s">
        <v>21</v>
      </c>
      <c r="H173" s="44">
        <v>40757</v>
      </c>
      <c r="I173" s="44">
        <v>44713</v>
      </c>
    </row>
    <row r="174" spans="1:10">
      <c r="A174" s="33" t="s">
        <v>20</v>
      </c>
      <c r="B174" s="33" t="s">
        <v>8</v>
      </c>
      <c r="C174" s="33">
        <v>102.52</v>
      </c>
      <c r="D174" s="33">
        <v>2.75</v>
      </c>
      <c r="E174" s="38">
        <v>40878</v>
      </c>
      <c r="F174" s="43">
        <v>44712</v>
      </c>
      <c r="G174" s="39" t="s">
        <v>21</v>
      </c>
      <c r="H174" s="44">
        <v>40757</v>
      </c>
      <c r="I174" s="44">
        <v>44713</v>
      </c>
    </row>
    <row r="175" spans="1:10">
      <c r="A175" s="33" t="s">
        <v>20</v>
      </c>
      <c r="B175" s="33" t="s">
        <v>9</v>
      </c>
      <c r="C175" s="33">
        <v>102.46</v>
      </c>
      <c r="D175" s="33">
        <v>2.75</v>
      </c>
      <c r="E175" s="38">
        <v>40878</v>
      </c>
      <c r="F175" s="43">
        <v>44712</v>
      </c>
      <c r="G175" s="39" t="s">
        <v>21</v>
      </c>
      <c r="H175" s="44">
        <v>40757</v>
      </c>
      <c r="I175" s="44">
        <v>44713</v>
      </c>
    </row>
    <row r="176" spans="1:10">
      <c r="A176" s="33" t="s">
        <v>20</v>
      </c>
      <c r="B176" s="33" t="s">
        <v>10</v>
      </c>
      <c r="C176" s="33">
        <v>102.47</v>
      </c>
      <c r="D176" s="33">
        <v>2.75</v>
      </c>
      <c r="E176" s="38">
        <v>40878</v>
      </c>
      <c r="F176" s="43">
        <v>44712</v>
      </c>
      <c r="G176" s="39" t="s">
        <v>21</v>
      </c>
      <c r="H176" s="44">
        <v>40757</v>
      </c>
      <c r="I176" s="44">
        <v>44713</v>
      </c>
    </row>
    <row r="177" spans="1:10">
      <c r="A177" s="33" t="s">
        <v>20</v>
      </c>
      <c r="B177" s="33" t="s">
        <v>11</v>
      </c>
      <c r="C177" s="33">
        <v>102.51</v>
      </c>
      <c r="D177" s="33">
        <v>2.75</v>
      </c>
      <c r="E177" s="38">
        <v>40878</v>
      </c>
      <c r="F177" s="43">
        <v>44712</v>
      </c>
      <c r="G177" s="39" t="s">
        <v>21</v>
      </c>
      <c r="H177" s="44">
        <v>40757</v>
      </c>
      <c r="I177" s="44">
        <v>44713</v>
      </c>
    </row>
    <row r="178" spans="1:10">
      <c r="A178" s="33"/>
      <c r="B178" s="33"/>
      <c r="C178" s="33"/>
      <c r="D178" s="33"/>
      <c r="E178" s="38"/>
      <c r="F178" s="43"/>
      <c r="G178" s="39"/>
      <c r="H178" s="44"/>
      <c r="I178" s="44"/>
    </row>
    <row r="179" spans="1:10">
      <c r="A179" s="33" t="s">
        <v>106</v>
      </c>
      <c r="B179" s="33" t="s">
        <v>1</v>
      </c>
      <c r="C179" s="39">
        <v>117.73</v>
      </c>
      <c r="D179" s="33">
        <v>9.25</v>
      </c>
      <c r="E179" s="38">
        <v>33756</v>
      </c>
      <c r="F179" s="43">
        <v>44712</v>
      </c>
      <c r="G179" s="39" t="s">
        <v>107</v>
      </c>
      <c r="H179" s="44">
        <v>33587</v>
      </c>
      <c r="I179" s="44">
        <v>44713</v>
      </c>
    </row>
    <row r="180" spans="1:10">
      <c r="A180" s="33" t="s">
        <v>106</v>
      </c>
      <c r="B180" s="33" t="s">
        <v>3</v>
      </c>
      <c r="C180" s="39">
        <v>117.79</v>
      </c>
      <c r="D180" s="33">
        <v>9.25</v>
      </c>
      <c r="E180" s="38">
        <v>33756</v>
      </c>
      <c r="F180" s="43">
        <v>44712</v>
      </c>
      <c r="G180" s="39" t="s">
        <v>107</v>
      </c>
      <c r="H180" s="44">
        <v>33587</v>
      </c>
      <c r="I180" s="44">
        <v>44713</v>
      </c>
    </row>
    <row r="181" spans="1:10">
      <c r="A181" s="33" t="s">
        <v>106</v>
      </c>
      <c r="B181" s="33" t="s">
        <v>4</v>
      </c>
      <c r="C181" s="33">
        <v>117.82</v>
      </c>
      <c r="D181" s="33">
        <v>9.25</v>
      </c>
      <c r="E181" s="38">
        <v>33756</v>
      </c>
      <c r="F181" s="43">
        <v>44712</v>
      </c>
      <c r="G181" s="39" t="s">
        <v>107</v>
      </c>
      <c r="H181" s="44">
        <v>33587</v>
      </c>
      <c r="I181" s="44">
        <v>44713</v>
      </c>
    </row>
    <row r="182" spans="1:10">
      <c r="A182" s="33" t="s">
        <v>106</v>
      </c>
      <c r="B182" s="33" t="s">
        <v>5</v>
      </c>
      <c r="C182" s="33">
        <v>117.82</v>
      </c>
      <c r="D182" s="33">
        <v>9.25</v>
      </c>
      <c r="E182" s="38">
        <v>33756</v>
      </c>
      <c r="F182" s="43">
        <v>44712</v>
      </c>
      <c r="G182" s="39" t="s">
        <v>107</v>
      </c>
      <c r="H182" s="44">
        <v>33587</v>
      </c>
      <c r="I182" s="44">
        <v>44713</v>
      </c>
    </row>
    <row r="183" spans="1:10">
      <c r="A183" s="33" t="s">
        <v>106</v>
      </c>
      <c r="B183" s="33" t="s">
        <v>6</v>
      </c>
      <c r="C183" s="33">
        <v>117.77</v>
      </c>
      <c r="D183" s="33">
        <v>9.25</v>
      </c>
      <c r="E183" s="38">
        <v>33756</v>
      </c>
      <c r="F183" s="43">
        <v>44712</v>
      </c>
      <c r="G183" s="39" t="s">
        <v>107</v>
      </c>
      <c r="H183" s="44">
        <v>33587</v>
      </c>
      <c r="I183" s="44">
        <v>44713</v>
      </c>
    </row>
    <row r="184" spans="1:10">
      <c r="A184" s="33" t="s">
        <v>106</v>
      </c>
      <c r="B184" s="33" t="s">
        <v>7</v>
      </c>
      <c r="C184" s="33">
        <v>117.74</v>
      </c>
      <c r="D184" s="33">
        <v>9.25</v>
      </c>
      <c r="E184" s="38">
        <v>33756</v>
      </c>
      <c r="F184" s="43">
        <v>44712</v>
      </c>
      <c r="G184" s="39" t="s">
        <v>107</v>
      </c>
      <c r="H184" s="44">
        <v>33587</v>
      </c>
      <c r="I184" s="44">
        <v>44713</v>
      </c>
    </row>
    <row r="185" spans="1:10">
      <c r="A185" s="33" t="s">
        <v>106</v>
      </c>
      <c r="B185" s="33" t="s">
        <v>8</v>
      </c>
      <c r="C185" s="33">
        <v>117.56</v>
      </c>
      <c r="D185" s="33">
        <v>9.25</v>
      </c>
      <c r="E185" s="38">
        <v>33756</v>
      </c>
      <c r="F185" s="43">
        <v>44712</v>
      </c>
      <c r="G185" s="39" t="s">
        <v>107</v>
      </c>
      <c r="H185" s="44">
        <v>33587</v>
      </c>
      <c r="I185" s="44">
        <v>44713</v>
      </c>
    </row>
    <row r="186" spans="1:10">
      <c r="A186" s="33" t="s">
        <v>106</v>
      </c>
      <c r="B186" s="33" t="s">
        <v>9</v>
      </c>
      <c r="C186" s="33">
        <v>117.52</v>
      </c>
      <c r="D186" s="33">
        <v>9.25</v>
      </c>
      <c r="E186" s="38">
        <v>33756</v>
      </c>
      <c r="F186" s="43">
        <v>44712</v>
      </c>
      <c r="G186" s="39" t="s">
        <v>107</v>
      </c>
      <c r="H186" s="44">
        <v>33587</v>
      </c>
      <c r="I186" s="44">
        <v>44713</v>
      </c>
    </row>
    <row r="187" spans="1:10">
      <c r="A187" s="33" t="s">
        <v>106</v>
      </c>
      <c r="B187" s="33" t="s">
        <v>10</v>
      </c>
      <c r="C187" s="33">
        <v>117.51</v>
      </c>
      <c r="D187" s="33">
        <v>9.25</v>
      </c>
      <c r="E187" s="38">
        <v>33756</v>
      </c>
      <c r="F187" s="43">
        <v>44712</v>
      </c>
      <c r="G187" s="39" t="s">
        <v>107</v>
      </c>
      <c r="H187" s="44">
        <v>33587</v>
      </c>
      <c r="I187" s="44">
        <v>44713</v>
      </c>
    </row>
    <row r="188" spans="1:10">
      <c r="A188" s="33" t="s">
        <v>106</v>
      </c>
      <c r="B188" s="33" t="s">
        <v>11</v>
      </c>
      <c r="C188" s="33">
        <v>117.54</v>
      </c>
      <c r="D188" s="33">
        <v>9.25</v>
      </c>
      <c r="E188" s="38">
        <v>33756</v>
      </c>
      <c r="F188" s="43">
        <v>44712</v>
      </c>
      <c r="G188" s="39" t="s">
        <v>107</v>
      </c>
      <c r="H188" s="44">
        <v>33587</v>
      </c>
      <c r="I188" s="44">
        <v>44713</v>
      </c>
    </row>
    <row r="190" spans="1:10">
      <c r="A190" s="33" t="s">
        <v>83</v>
      </c>
      <c r="B190" s="33" t="s">
        <v>108</v>
      </c>
    </row>
    <row r="191" spans="1:10">
      <c r="A191" s="33" t="s">
        <v>22</v>
      </c>
      <c r="B191" s="33" t="s">
        <v>1</v>
      </c>
      <c r="C191" s="33">
        <v>100.31</v>
      </c>
      <c r="D191" s="33">
        <v>1.75</v>
      </c>
      <c r="E191" s="29">
        <v>43160</v>
      </c>
      <c r="F191" s="29">
        <v>44985</v>
      </c>
      <c r="G191" s="36" t="s">
        <v>23</v>
      </c>
      <c r="H191" s="44">
        <v>43014</v>
      </c>
      <c r="I191" s="44">
        <v>44986</v>
      </c>
      <c r="J191" s="33"/>
    </row>
    <row r="192" spans="1:10">
      <c r="A192" s="33" t="s">
        <v>22</v>
      </c>
      <c r="B192" s="33" t="s">
        <v>3</v>
      </c>
      <c r="C192" s="33">
        <v>100.42</v>
      </c>
      <c r="D192" s="33">
        <v>1.75</v>
      </c>
      <c r="E192" s="29">
        <v>43160</v>
      </c>
      <c r="F192" s="29">
        <v>44985</v>
      </c>
      <c r="G192" s="36" t="s">
        <v>23</v>
      </c>
      <c r="H192" s="44">
        <v>43014</v>
      </c>
      <c r="I192" s="44">
        <v>44986</v>
      </c>
      <c r="J192" s="33"/>
    </row>
    <row r="193" spans="1:10">
      <c r="A193" s="33" t="s">
        <v>22</v>
      </c>
      <c r="B193" s="33" t="s">
        <v>4</v>
      </c>
      <c r="C193" s="33">
        <v>100.48</v>
      </c>
      <c r="D193" s="33">
        <v>1.75</v>
      </c>
      <c r="E193" s="29">
        <v>43160</v>
      </c>
      <c r="F193" s="29">
        <v>44985</v>
      </c>
      <c r="G193" s="36" t="s">
        <v>23</v>
      </c>
      <c r="H193" s="44">
        <v>43014</v>
      </c>
      <c r="I193" s="44">
        <v>44986</v>
      </c>
      <c r="J193" s="33"/>
    </row>
    <row r="194" spans="1:10">
      <c r="A194" s="33" t="s">
        <v>22</v>
      </c>
      <c r="B194" s="33" t="s">
        <v>5</v>
      </c>
      <c r="C194" s="33">
        <v>100.45</v>
      </c>
      <c r="D194" s="33">
        <v>1.75</v>
      </c>
      <c r="E194" s="29">
        <v>43160</v>
      </c>
      <c r="F194" s="29">
        <v>44985</v>
      </c>
      <c r="G194" s="36" t="s">
        <v>23</v>
      </c>
      <c r="H194" s="44">
        <v>43014</v>
      </c>
      <c r="I194" s="44">
        <v>44986</v>
      </c>
      <c r="J194" s="33"/>
    </row>
    <row r="195" spans="1:10">
      <c r="A195" s="33" t="s">
        <v>22</v>
      </c>
      <c r="B195" s="33" t="s">
        <v>6</v>
      </c>
      <c r="C195" s="33">
        <v>100.44</v>
      </c>
      <c r="D195" s="33">
        <v>1.75</v>
      </c>
      <c r="E195" s="29">
        <v>43160</v>
      </c>
      <c r="F195" s="29">
        <v>44985</v>
      </c>
      <c r="G195" s="36" t="s">
        <v>23</v>
      </c>
      <c r="H195" s="44">
        <v>43014</v>
      </c>
      <c r="I195" s="44">
        <v>44986</v>
      </c>
      <c r="J195" s="33"/>
    </row>
    <row r="196" spans="1:10">
      <c r="A196" s="33" t="s">
        <v>22</v>
      </c>
      <c r="B196" s="33" t="s">
        <v>7</v>
      </c>
      <c r="C196" s="33">
        <v>100.35</v>
      </c>
      <c r="D196" s="33">
        <v>1.75</v>
      </c>
      <c r="E196" s="29">
        <v>43160</v>
      </c>
      <c r="F196" s="29">
        <v>44985</v>
      </c>
      <c r="G196" s="36" t="s">
        <v>23</v>
      </c>
      <c r="H196" s="44">
        <v>43014</v>
      </c>
      <c r="I196" s="44">
        <v>44986</v>
      </c>
      <c r="J196" s="33"/>
    </row>
    <row r="197" spans="1:10">
      <c r="A197" s="33" t="s">
        <v>22</v>
      </c>
      <c r="B197" s="33" t="s">
        <v>8</v>
      </c>
      <c r="C197" s="33">
        <v>100.31</v>
      </c>
      <c r="D197" s="33">
        <v>1.75</v>
      </c>
      <c r="E197" s="29">
        <v>43160</v>
      </c>
      <c r="F197" s="29">
        <v>44985</v>
      </c>
      <c r="G197" s="36" t="s">
        <v>23</v>
      </c>
      <c r="H197" s="44">
        <v>43014</v>
      </c>
      <c r="I197" s="44">
        <v>44986</v>
      </c>
      <c r="J197" s="33"/>
    </row>
    <row r="198" spans="1:10">
      <c r="A198" s="33" t="s">
        <v>22</v>
      </c>
      <c r="B198" s="33" t="s">
        <v>9</v>
      </c>
      <c r="C198" s="33">
        <v>100.27</v>
      </c>
      <c r="D198" s="33">
        <v>1.75</v>
      </c>
      <c r="E198" s="29">
        <v>43160</v>
      </c>
      <c r="F198" s="29">
        <v>44985</v>
      </c>
      <c r="G198" s="36" t="s">
        <v>23</v>
      </c>
      <c r="H198" s="44">
        <v>43014</v>
      </c>
      <c r="I198" s="44">
        <v>44986</v>
      </c>
      <c r="J198" s="33"/>
    </row>
    <row r="199" spans="1:10">
      <c r="A199" s="33" t="s">
        <v>22</v>
      </c>
      <c r="B199" s="33" t="s">
        <v>10</v>
      </c>
      <c r="C199" s="33">
        <v>100.31</v>
      </c>
      <c r="D199" s="33">
        <v>1.75</v>
      </c>
      <c r="E199" s="29">
        <v>43160</v>
      </c>
      <c r="F199" s="29">
        <v>44985</v>
      </c>
      <c r="G199" s="36" t="s">
        <v>23</v>
      </c>
      <c r="H199" s="44">
        <v>43014</v>
      </c>
      <c r="I199" s="44">
        <v>44986</v>
      </c>
      <c r="J199" s="33"/>
    </row>
    <row r="200" spans="1:10">
      <c r="A200" s="33" t="s">
        <v>22</v>
      </c>
      <c r="B200" s="33" t="s">
        <v>11</v>
      </c>
      <c r="C200" s="33">
        <v>100.38</v>
      </c>
      <c r="D200" s="33">
        <v>1.75</v>
      </c>
      <c r="E200" s="29">
        <v>43160</v>
      </c>
      <c r="F200" s="29">
        <v>44985</v>
      </c>
      <c r="G200" s="36" t="s">
        <v>23</v>
      </c>
      <c r="H200" s="44">
        <v>43014</v>
      </c>
      <c r="I200" s="44">
        <v>44986</v>
      </c>
      <c r="J200" s="33"/>
    </row>
    <row r="201" spans="1:10">
      <c r="A201" s="33"/>
      <c r="B201" s="33"/>
      <c r="C201" s="33"/>
      <c r="D201" s="33"/>
      <c r="E201" s="29"/>
      <c r="F201" s="29"/>
      <c r="G201" s="36"/>
      <c r="H201" s="44"/>
      <c r="I201" s="44"/>
      <c r="J201" s="33"/>
    </row>
    <row r="202" spans="1:10">
      <c r="A202" s="33" t="s">
        <v>24</v>
      </c>
      <c r="B202" s="33" t="s">
        <v>1</v>
      </c>
      <c r="C202" s="33">
        <v>99.48</v>
      </c>
      <c r="D202" s="33">
        <v>1.5</v>
      </c>
      <c r="E202" s="38">
        <v>41244</v>
      </c>
      <c r="F202" s="43">
        <v>45077</v>
      </c>
      <c r="G202" s="37" t="s">
        <v>25</v>
      </c>
      <c r="H202" s="44">
        <v>41120</v>
      </c>
      <c r="I202" s="44">
        <v>45078</v>
      </c>
    </row>
    <row r="203" spans="1:10">
      <c r="A203" s="33" t="s">
        <v>24</v>
      </c>
      <c r="B203" s="33" t="s">
        <v>3</v>
      </c>
      <c r="C203" s="33">
        <v>99.59</v>
      </c>
      <c r="D203" s="33">
        <v>1.5</v>
      </c>
      <c r="E203" s="38">
        <v>41244</v>
      </c>
      <c r="F203" s="43">
        <v>45077</v>
      </c>
      <c r="G203" s="37" t="s">
        <v>25</v>
      </c>
      <c r="H203" s="44">
        <v>41120</v>
      </c>
      <c r="I203" s="44">
        <v>45078</v>
      </c>
    </row>
    <row r="204" spans="1:10">
      <c r="A204" s="33" t="s">
        <v>24</v>
      </c>
      <c r="B204" s="33" t="s">
        <v>4</v>
      </c>
      <c r="C204" s="33">
        <v>99.65</v>
      </c>
      <c r="D204" s="33">
        <v>1.5</v>
      </c>
      <c r="E204" s="38">
        <v>41244</v>
      </c>
      <c r="F204" s="43">
        <v>45077</v>
      </c>
      <c r="G204" s="37" t="s">
        <v>25</v>
      </c>
      <c r="H204" s="44">
        <v>41120</v>
      </c>
      <c r="I204" s="44">
        <v>45078</v>
      </c>
    </row>
    <row r="205" spans="1:10">
      <c r="A205" s="33" t="s">
        <v>24</v>
      </c>
      <c r="B205" s="33" t="s">
        <v>5</v>
      </c>
      <c r="C205" s="33">
        <v>99.61</v>
      </c>
      <c r="D205" s="33">
        <v>1.5</v>
      </c>
      <c r="E205" s="38">
        <v>41244</v>
      </c>
      <c r="F205" s="43">
        <v>45077</v>
      </c>
      <c r="G205" s="37" t="s">
        <v>25</v>
      </c>
      <c r="H205" s="44">
        <v>41120</v>
      </c>
      <c r="I205" s="44">
        <v>45078</v>
      </c>
    </row>
    <row r="206" spans="1:10">
      <c r="A206" s="33" t="s">
        <v>24</v>
      </c>
      <c r="B206" s="33" t="s">
        <v>6</v>
      </c>
      <c r="C206" s="33">
        <v>99.62</v>
      </c>
      <c r="D206" s="33">
        <v>1.5</v>
      </c>
      <c r="E206" s="38">
        <v>41244</v>
      </c>
      <c r="F206" s="43">
        <v>45077</v>
      </c>
      <c r="G206" s="37" t="s">
        <v>25</v>
      </c>
      <c r="H206" s="44">
        <v>41120</v>
      </c>
      <c r="I206" s="44">
        <v>45078</v>
      </c>
    </row>
    <row r="207" spans="1:10">
      <c r="A207" s="33" t="s">
        <v>24</v>
      </c>
      <c r="B207" s="33" t="s">
        <v>7</v>
      </c>
      <c r="C207" s="33">
        <v>99.54</v>
      </c>
      <c r="D207" s="33">
        <v>1.5</v>
      </c>
      <c r="E207" s="38">
        <v>41244</v>
      </c>
      <c r="F207" s="43">
        <v>45077</v>
      </c>
      <c r="G207" s="37" t="s">
        <v>25</v>
      </c>
      <c r="H207" s="44">
        <v>41120</v>
      </c>
      <c r="I207" s="44">
        <v>45078</v>
      </c>
    </row>
    <row r="208" spans="1:10">
      <c r="A208" s="33" t="s">
        <v>24</v>
      </c>
      <c r="B208" s="33" t="s">
        <v>8</v>
      </c>
      <c r="C208" s="33">
        <v>99.53</v>
      </c>
      <c r="D208" s="33">
        <v>1.5</v>
      </c>
      <c r="E208" s="38">
        <v>41244</v>
      </c>
      <c r="F208" s="43">
        <v>45077</v>
      </c>
      <c r="G208" s="37" t="s">
        <v>25</v>
      </c>
      <c r="H208" s="44">
        <v>41120</v>
      </c>
      <c r="I208" s="44">
        <v>45078</v>
      </c>
    </row>
    <row r="209" spans="1:10">
      <c r="A209" s="33" t="s">
        <v>24</v>
      </c>
      <c r="B209" s="33" t="s">
        <v>9</v>
      </c>
      <c r="C209" s="33">
        <v>99.44</v>
      </c>
      <c r="D209" s="33">
        <v>1.5</v>
      </c>
      <c r="E209" s="38">
        <v>41244</v>
      </c>
      <c r="F209" s="43">
        <v>45077</v>
      </c>
      <c r="G209" s="37" t="s">
        <v>25</v>
      </c>
      <c r="H209" s="44">
        <v>41120</v>
      </c>
      <c r="I209" s="44">
        <v>45078</v>
      </c>
    </row>
    <row r="210" spans="1:10">
      <c r="A210" s="33" t="s">
        <v>24</v>
      </c>
      <c r="B210" s="33" t="s">
        <v>10</v>
      </c>
      <c r="C210" s="33">
        <v>99.49</v>
      </c>
      <c r="D210" s="33">
        <v>1.5</v>
      </c>
      <c r="E210" s="38">
        <v>41244</v>
      </c>
      <c r="F210" s="43">
        <v>45077</v>
      </c>
      <c r="G210" s="37" t="s">
        <v>25</v>
      </c>
      <c r="H210" s="44">
        <v>41120</v>
      </c>
      <c r="I210" s="44">
        <v>45078</v>
      </c>
    </row>
    <row r="211" spans="1:10">
      <c r="A211" s="33" t="s">
        <v>24</v>
      </c>
      <c r="B211" s="33" t="s">
        <v>11</v>
      </c>
      <c r="C211" s="33">
        <v>99.56</v>
      </c>
      <c r="D211" s="33">
        <v>1.5</v>
      </c>
      <c r="E211" s="38">
        <v>41244</v>
      </c>
      <c r="F211" s="43">
        <v>45077</v>
      </c>
      <c r="G211" s="37" t="s">
        <v>25</v>
      </c>
      <c r="H211" s="44">
        <v>41120</v>
      </c>
      <c r="I211" s="44">
        <v>45078</v>
      </c>
    </row>
    <row r="212" spans="1:10">
      <c r="A212" s="33"/>
      <c r="B212" s="33"/>
      <c r="C212" s="33"/>
      <c r="D212" s="33"/>
      <c r="E212" s="38"/>
      <c r="F212" s="43"/>
      <c r="G212" s="37"/>
      <c r="H212" s="44"/>
      <c r="I212" s="44"/>
    </row>
    <row r="213" spans="1:10">
      <c r="A213" s="33" t="s">
        <v>109</v>
      </c>
      <c r="B213" s="33" t="s">
        <v>1</v>
      </c>
      <c r="C213" s="33">
        <v>120.79</v>
      </c>
      <c r="D213" s="33">
        <v>8</v>
      </c>
      <c r="E213" s="38">
        <v>33939</v>
      </c>
      <c r="F213" s="43">
        <v>45077</v>
      </c>
      <c r="G213" s="37" t="s">
        <v>110</v>
      </c>
      <c r="H213" s="44">
        <v>33833</v>
      </c>
      <c r="I213" s="46">
        <v>45078</v>
      </c>
    </row>
    <row r="214" spans="1:10">
      <c r="A214" s="33" t="s">
        <v>109</v>
      </c>
      <c r="B214" s="33" t="s">
        <v>3</v>
      </c>
      <c r="C214" s="33">
        <v>120.91</v>
      </c>
      <c r="D214" s="33">
        <v>8</v>
      </c>
      <c r="E214" s="38">
        <v>33939</v>
      </c>
      <c r="F214" s="43">
        <v>45077</v>
      </c>
      <c r="G214" s="37" t="s">
        <v>110</v>
      </c>
      <c r="H214" s="44">
        <v>33833</v>
      </c>
      <c r="I214" s="46">
        <v>45078</v>
      </c>
    </row>
    <row r="215" spans="1:10">
      <c r="A215" s="33" t="s">
        <v>109</v>
      </c>
      <c r="B215" s="33" t="s">
        <v>4</v>
      </c>
      <c r="C215" s="33">
        <v>120.96</v>
      </c>
      <c r="D215" s="33">
        <v>8</v>
      </c>
      <c r="E215" s="38">
        <v>33939</v>
      </c>
      <c r="F215" s="43">
        <v>45077</v>
      </c>
      <c r="G215" s="37" t="s">
        <v>110</v>
      </c>
      <c r="H215" s="44">
        <v>33833</v>
      </c>
      <c r="I215" s="46">
        <v>45078</v>
      </c>
    </row>
    <row r="216" spans="1:10">
      <c r="A216" s="33" t="s">
        <v>109</v>
      </c>
      <c r="B216" s="33" t="s">
        <v>5</v>
      </c>
      <c r="C216" s="33">
        <v>120.91</v>
      </c>
      <c r="D216" s="33">
        <v>8</v>
      </c>
      <c r="E216" s="38">
        <v>33939</v>
      </c>
      <c r="F216" s="43">
        <v>45077</v>
      </c>
      <c r="G216" s="37" t="s">
        <v>110</v>
      </c>
      <c r="H216" s="44">
        <v>33833</v>
      </c>
      <c r="I216" s="46">
        <v>45078</v>
      </c>
    </row>
    <row r="217" spans="1:10">
      <c r="A217" s="33" t="s">
        <v>109</v>
      </c>
      <c r="B217" s="33" t="s">
        <v>6</v>
      </c>
      <c r="C217" s="33">
        <v>120.91</v>
      </c>
      <c r="D217" s="33">
        <v>8</v>
      </c>
      <c r="E217" s="38">
        <v>33939</v>
      </c>
      <c r="F217" s="43">
        <v>45077</v>
      </c>
      <c r="G217" s="37" t="s">
        <v>110</v>
      </c>
      <c r="H217" s="44">
        <v>33833</v>
      </c>
      <c r="I217" s="46">
        <v>45078</v>
      </c>
    </row>
    <row r="218" spans="1:10">
      <c r="A218" s="33" t="s">
        <v>109</v>
      </c>
      <c r="B218" s="33" t="s">
        <v>7</v>
      </c>
      <c r="C218" s="33">
        <v>120.73</v>
      </c>
      <c r="D218" s="33">
        <v>8</v>
      </c>
      <c r="E218" s="38">
        <v>33939</v>
      </c>
      <c r="F218" s="43">
        <v>45077</v>
      </c>
      <c r="G218" s="37" t="s">
        <v>110</v>
      </c>
      <c r="H218" s="44">
        <v>33833</v>
      </c>
      <c r="I218" s="46">
        <v>45078</v>
      </c>
    </row>
    <row r="219" spans="1:10">
      <c r="A219" s="33" t="s">
        <v>109</v>
      </c>
      <c r="B219" s="33" t="s">
        <v>8</v>
      </c>
      <c r="C219" s="33">
        <v>120.67</v>
      </c>
      <c r="D219" s="33">
        <v>8</v>
      </c>
      <c r="E219" s="38">
        <v>33939</v>
      </c>
      <c r="F219" s="43">
        <v>45077</v>
      </c>
      <c r="G219" s="37" t="s">
        <v>110</v>
      </c>
      <c r="H219" s="44">
        <v>33833</v>
      </c>
      <c r="I219" s="46">
        <v>45078</v>
      </c>
    </row>
    <row r="220" spans="1:10">
      <c r="A220" s="33" t="s">
        <v>109</v>
      </c>
      <c r="B220" s="33" t="s">
        <v>9</v>
      </c>
      <c r="C220" s="33">
        <v>120.63</v>
      </c>
      <c r="D220" s="33">
        <v>8</v>
      </c>
      <c r="E220" s="38">
        <v>33939</v>
      </c>
      <c r="F220" s="43">
        <v>45077</v>
      </c>
      <c r="G220" s="37" t="s">
        <v>110</v>
      </c>
      <c r="H220" s="44">
        <v>33833</v>
      </c>
      <c r="I220" s="46">
        <v>45078</v>
      </c>
    </row>
    <row r="221" spans="1:10">
      <c r="A221" s="33" t="s">
        <v>109</v>
      </c>
      <c r="B221" s="33" t="s">
        <v>10</v>
      </c>
      <c r="C221" s="33">
        <v>120.64</v>
      </c>
      <c r="D221" s="33">
        <v>8</v>
      </c>
      <c r="E221" s="38">
        <v>33939</v>
      </c>
      <c r="F221" s="43">
        <v>45077</v>
      </c>
      <c r="G221" s="37" t="s">
        <v>110</v>
      </c>
      <c r="H221" s="44">
        <v>33833</v>
      </c>
      <c r="I221" s="46">
        <v>45078</v>
      </c>
    </row>
    <row r="222" spans="1:10">
      <c r="A222" s="33" t="s">
        <v>109</v>
      </c>
      <c r="B222" s="33" t="s">
        <v>11</v>
      </c>
      <c r="C222" s="33">
        <v>120.72</v>
      </c>
      <c r="D222" s="33">
        <v>8</v>
      </c>
      <c r="E222" s="38">
        <v>33939</v>
      </c>
      <c r="F222" s="43">
        <v>45077</v>
      </c>
      <c r="G222" s="37" t="s">
        <v>110</v>
      </c>
      <c r="H222" s="44">
        <v>33833</v>
      </c>
      <c r="I222" s="46">
        <v>45078</v>
      </c>
    </row>
    <row r="223" spans="1:10">
      <c r="A223" s="33"/>
      <c r="B223" s="33"/>
      <c r="C223" s="33"/>
      <c r="D223" s="33"/>
      <c r="E223" s="38"/>
      <c r="F223" s="43"/>
      <c r="G223" s="37"/>
      <c r="H223" s="44"/>
      <c r="I223" s="46"/>
    </row>
    <row r="224" spans="1:10">
      <c r="A224" s="33" t="s">
        <v>26</v>
      </c>
      <c r="B224" s="33" t="s">
        <v>1</v>
      </c>
      <c r="C224" s="33">
        <v>102.22</v>
      </c>
      <c r="D224" s="33">
        <v>2.25</v>
      </c>
      <c r="E224" s="29">
        <v>43525</v>
      </c>
      <c r="F224" s="29">
        <v>45351</v>
      </c>
      <c r="G224" s="36" t="s">
        <v>27</v>
      </c>
      <c r="H224" s="44">
        <v>43378</v>
      </c>
      <c r="I224" s="44">
        <v>45352</v>
      </c>
      <c r="J224" s="33"/>
    </row>
    <row r="225" spans="1:10">
      <c r="A225" s="33" t="s">
        <v>26</v>
      </c>
      <c r="B225" s="33" t="s">
        <v>3</v>
      </c>
      <c r="C225" s="33">
        <v>102.62</v>
      </c>
      <c r="D225" s="33">
        <v>2.25</v>
      </c>
      <c r="E225" s="29">
        <v>43525</v>
      </c>
      <c r="F225" s="29">
        <v>45351</v>
      </c>
      <c r="G225" s="36" t="s">
        <v>27</v>
      </c>
      <c r="H225" s="44">
        <v>43378</v>
      </c>
      <c r="I225" s="44">
        <v>45352</v>
      </c>
      <c r="J225" s="33"/>
    </row>
    <row r="226" spans="1:10">
      <c r="A226" s="33" t="s">
        <v>26</v>
      </c>
      <c r="B226" s="33" t="s">
        <v>4</v>
      </c>
      <c r="C226" s="33">
        <v>102.79</v>
      </c>
      <c r="D226" s="33">
        <v>2.25</v>
      </c>
      <c r="E226" s="29">
        <v>43525</v>
      </c>
      <c r="F226" s="29">
        <v>45351</v>
      </c>
      <c r="G226" s="36" t="s">
        <v>27</v>
      </c>
      <c r="H226" s="44">
        <v>43378</v>
      </c>
      <c r="I226" s="44">
        <v>45352</v>
      </c>
      <c r="J226" s="33"/>
    </row>
    <row r="227" spans="1:10">
      <c r="A227" s="33" t="s">
        <v>26</v>
      </c>
      <c r="B227" s="33" t="s">
        <v>5</v>
      </c>
      <c r="C227" s="33">
        <v>102.58</v>
      </c>
      <c r="D227" s="33">
        <v>2.25</v>
      </c>
      <c r="E227" s="29">
        <v>43525</v>
      </c>
      <c r="F227" s="29">
        <v>45351</v>
      </c>
      <c r="G227" s="36" t="s">
        <v>27</v>
      </c>
      <c r="H227" s="44">
        <v>43378</v>
      </c>
      <c r="I227" s="44">
        <v>45352</v>
      </c>
      <c r="J227" s="33"/>
    </row>
    <row r="228" spans="1:10">
      <c r="A228" s="33" t="s">
        <v>26</v>
      </c>
      <c r="B228" s="33" t="s">
        <v>6</v>
      </c>
      <c r="C228" s="33">
        <v>102.72</v>
      </c>
      <c r="D228" s="33">
        <v>2.25</v>
      </c>
      <c r="E228" s="29">
        <v>43525</v>
      </c>
      <c r="F228" s="29">
        <v>45351</v>
      </c>
      <c r="G228" s="36" t="s">
        <v>27</v>
      </c>
      <c r="H228" s="44">
        <v>43378</v>
      </c>
      <c r="I228" s="44">
        <v>45352</v>
      </c>
      <c r="J228" s="33"/>
    </row>
    <row r="229" spans="1:10">
      <c r="A229" s="33" t="s">
        <v>26</v>
      </c>
      <c r="B229" s="33" t="s">
        <v>7</v>
      </c>
      <c r="C229" s="33">
        <v>102.42</v>
      </c>
      <c r="D229" s="33">
        <v>2.25</v>
      </c>
      <c r="E229" s="29">
        <v>43525</v>
      </c>
      <c r="F229" s="29">
        <v>45351</v>
      </c>
      <c r="G229" s="36" t="s">
        <v>27</v>
      </c>
      <c r="H229" s="44">
        <v>43378</v>
      </c>
      <c r="I229" s="44">
        <v>45352</v>
      </c>
      <c r="J229" s="33"/>
    </row>
    <row r="230" spans="1:10">
      <c r="A230" s="33" t="s">
        <v>26</v>
      </c>
      <c r="B230" s="33" t="s">
        <v>8</v>
      </c>
      <c r="C230" s="33">
        <v>102.49</v>
      </c>
      <c r="D230" s="33">
        <v>2.25</v>
      </c>
      <c r="E230" s="29">
        <v>43525</v>
      </c>
      <c r="F230" s="29">
        <v>45351</v>
      </c>
      <c r="G230" s="36" t="s">
        <v>27</v>
      </c>
      <c r="H230" s="44">
        <v>43378</v>
      </c>
      <c r="I230" s="44">
        <v>45352</v>
      </c>
      <c r="J230" s="33"/>
    </row>
    <row r="231" spans="1:10">
      <c r="A231" s="33" t="s">
        <v>26</v>
      </c>
      <c r="B231" s="33" t="s">
        <v>9</v>
      </c>
      <c r="C231" s="33">
        <v>102.55</v>
      </c>
      <c r="D231" s="33">
        <v>2.25</v>
      </c>
      <c r="E231" s="29">
        <v>43525</v>
      </c>
      <c r="F231" s="29">
        <v>45351</v>
      </c>
      <c r="G231" s="36" t="s">
        <v>27</v>
      </c>
      <c r="H231" s="44">
        <v>43378</v>
      </c>
      <c r="I231" s="44">
        <v>45352</v>
      </c>
      <c r="J231" s="33"/>
    </row>
    <row r="232" spans="1:10">
      <c r="A232" s="33" t="s">
        <v>26</v>
      </c>
      <c r="B232" s="33" t="s">
        <v>10</v>
      </c>
      <c r="C232" s="33">
        <v>102.44</v>
      </c>
      <c r="D232" s="33">
        <v>2.25</v>
      </c>
      <c r="E232" s="29">
        <v>43525</v>
      </c>
      <c r="F232" s="29">
        <v>45351</v>
      </c>
      <c r="G232" s="36" t="s">
        <v>27</v>
      </c>
      <c r="H232" s="44">
        <v>43378</v>
      </c>
      <c r="I232" s="44">
        <v>45352</v>
      </c>
      <c r="J232" s="33"/>
    </row>
    <row r="233" spans="1:10">
      <c r="A233" s="33" t="s">
        <v>26</v>
      </c>
      <c r="B233" s="33" t="s">
        <v>11</v>
      </c>
      <c r="C233" s="33">
        <v>102.54</v>
      </c>
      <c r="D233" s="33">
        <v>2.25</v>
      </c>
      <c r="E233" s="29">
        <v>43525</v>
      </c>
      <c r="F233" s="29">
        <v>45351</v>
      </c>
      <c r="G233" s="36" t="s">
        <v>27</v>
      </c>
      <c r="H233" s="44">
        <v>43378</v>
      </c>
      <c r="I233" s="44">
        <v>45352</v>
      </c>
      <c r="J233" s="33"/>
    </row>
    <row r="234" spans="1:10">
      <c r="A234" s="33"/>
      <c r="B234" s="33"/>
      <c r="C234" s="33"/>
      <c r="D234" s="33"/>
      <c r="E234" s="29"/>
      <c r="F234" s="29"/>
      <c r="G234" s="36"/>
      <c r="H234" s="44"/>
      <c r="I234" s="44"/>
      <c r="J234" s="33"/>
    </row>
    <row r="235" spans="1:10">
      <c r="A235" s="33" t="s">
        <v>28</v>
      </c>
      <c r="B235" s="33" t="s">
        <v>1</v>
      </c>
      <c r="C235" s="33">
        <v>103.53</v>
      </c>
      <c r="D235" s="33">
        <v>2.5</v>
      </c>
      <c r="E235" s="44">
        <v>41609</v>
      </c>
      <c r="F235" s="46">
        <v>45443</v>
      </c>
      <c r="G235" s="33" t="s">
        <v>29</v>
      </c>
      <c r="H235" s="44">
        <v>41457</v>
      </c>
      <c r="I235" s="44">
        <v>45444</v>
      </c>
    </row>
    <row r="236" spans="1:10">
      <c r="A236" s="33" t="s">
        <v>28</v>
      </c>
      <c r="B236" s="33" t="s">
        <v>3</v>
      </c>
      <c r="C236" s="33">
        <v>103.86</v>
      </c>
      <c r="D236" s="33">
        <v>2.5</v>
      </c>
      <c r="E236" s="44">
        <v>41609</v>
      </c>
      <c r="F236" s="46">
        <v>45443</v>
      </c>
      <c r="G236" s="33" t="s">
        <v>29</v>
      </c>
      <c r="H236" s="44">
        <v>41457</v>
      </c>
      <c r="I236" s="44">
        <v>45444</v>
      </c>
    </row>
    <row r="237" spans="1:10">
      <c r="A237" s="33" t="s">
        <v>28</v>
      </c>
      <c r="B237" s="33" t="s">
        <v>4</v>
      </c>
      <c r="C237" s="33">
        <v>103.99</v>
      </c>
      <c r="D237" s="33">
        <v>2.5</v>
      </c>
      <c r="E237" s="44">
        <v>41609</v>
      </c>
      <c r="F237" s="46">
        <v>45443</v>
      </c>
      <c r="G237" s="33" t="s">
        <v>29</v>
      </c>
      <c r="H237" s="44">
        <v>41457</v>
      </c>
      <c r="I237" s="44">
        <v>45444</v>
      </c>
    </row>
    <row r="238" spans="1:10">
      <c r="A238" s="33" t="s">
        <v>28</v>
      </c>
      <c r="B238" s="33" t="s">
        <v>5</v>
      </c>
      <c r="C238" s="33">
        <v>103.88</v>
      </c>
      <c r="D238" s="33">
        <v>2.5</v>
      </c>
      <c r="E238" s="44">
        <v>41609</v>
      </c>
      <c r="F238" s="46">
        <v>45443</v>
      </c>
      <c r="G238" s="33" t="s">
        <v>29</v>
      </c>
      <c r="H238" s="44">
        <v>41457</v>
      </c>
      <c r="I238" s="44">
        <v>45444</v>
      </c>
    </row>
    <row r="239" spans="1:10">
      <c r="A239" s="33" t="s">
        <v>28</v>
      </c>
      <c r="B239" s="33" t="s">
        <v>6</v>
      </c>
      <c r="C239" s="33">
        <v>103.82</v>
      </c>
      <c r="D239" s="33">
        <v>2.5</v>
      </c>
      <c r="E239" s="44">
        <v>41609</v>
      </c>
      <c r="F239" s="46">
        <v>45443</v>
      </c>
      <c r="G239" s="33" t="s">
        <v>29</v>
      </c>
      <c r="H239" s="44">
        <v>41457</v>
      </c>
      <c r="I239" s="44">
        <v>45444</v>
      </c>
    </row>
    <row r="240" spans="1:10">
      <c r="A240" s="33" t="s">
        <v>28</v>
      </c>
      <c r="B240" s="33" t="s">
        <v>7</v>
      </c>
      <c r="C240" s="33">
        <v>103.65</v>
      </c>
      <c r="D240" s="33">
        <v>2.5</v>
      </c>
      <c r="E240" s="44">
        <v>41609</v>
      </c>
      <c r="F240" s="46">
        <v>45443</v>
      </c>
      <c r="G240" s="33" t="s">
        <v>29</v>
      </c>
      <c r="H240" s="44">
        <v>41457</v>
      </c>
      <c r="I240" s="44">
        <v>45444</v>
      </c>
    </row>
    <row r="241" spans="1:10">
      <c r="A241" s="33" t="s">
        <v>28</v>
      </c>
      <c r="B241" s="33" t="s">
        <v>8</v>
      </c>
      <c r="C241" s="33">
        <v>103.7</v>
      </c>
      <c r="D241" s="33">
        <v>2.5</v>
      </c>
      <c r="E241" s="44">
        <v>41609</v>
      </c>
      <c r="F241" s="46">
        <v>45443</v>
      </c>
      <c r="G241" s="33" t="s">
        <v>29</v>
      </c>
      <c r="H241" s="44">
        <v>41457</v>
      </c>
      <c r="I241" s="44">
        <v>45444</v>
      </c>
    </row>
    <row r="242" spans="1:10">
      <c r="A242" s="33" t="s">
        <v>28</v>
      </c>
      <c r="B242" s="33" t="s">
        <v>9</v>
      </c>
      <c r="C242" s="33">
        <v>103.61</v>
      </c>
      <c r="D242" s="33">
        <v>2.5</v>
      </c>
      <c r="E242" s="44">
        <v>41609</v>
      </c>
      <c r="F242" s="46">
        <v>45443</v>
      </c>
      <c r="G242" s="33" t="s">
        <v>29</v>
      </c>
      <c r="H242" s="44">
        <v>41457</v>
      </c>
      <c r="I242" s="44">
        <v>45444</v>
      </c>
    </row>
    <row r="243" spans="1:10">
      <c r="A243" s="33" t="s">
        <v>28</v>
      </c>
      <c r="B243" s="33" t="s">
        <v>10</v>
      </c>
      <c r="C243" s="33">
        <v>103.7</v>
      </c>
      <c r="D243" s="33">
        <v>2.5</v>
      </c>
      <c r="E243" s="44">
        <v>41609</v>
      </c>
      <c r="F243" s="46">
        <v>45443</v>
      </c>
      <c r="G243" s="33" t="s">
        <v>29</v>
      </c>
      <c r="H243" s="44">
        <v>41457</v>
      </c>
      <c r="I243" s="44">
        <v>45444</v>
      </c>
    </row>
    <row r="244" spans="1:10">
      <c r="A244" s="33" t="s">
        <v>28</v>
      </c>
      <c r="B244" s="33" t="s">
        <v>11</v>
      </c>
      <c r="C244" s="33">
        <v>103.8</v>
      </c>
      <c r="D244" s="33">
        <v>2.5</v>
      </c>
      <c r="E244" s="44">
        <v>41609</v>
      </c>
      <c r="F244" s="46">
        <v>45443</v>
      </c>
      <c r="G244" s="33" t="s">
        <v>29</v>
      </c>
      <c r="H244" s="44">
        <v>41457</v>
      </c>
      <c r="I244" s="44">
        <v>45444</v>
      </c>
    </row>
    <row r="245" spans="1:10">
      <c r="A245" s="33" t="s">
        <v>48</v>
      </c>
      <c r="B245" s="33" t="s">
        <v>1</v>
      </c>
      <c r="C245" s="33">
        <v>98.72</v>
      </c>
      <c r="D245" s="33">
        <v>1.5</v>
      </c>
      <c r="E245" s="38">
        <v>43709</v>
      </c>
      <c r="F245" s="38">
        <v>45535</v>
      </c>
      <c r="G245" s="39" t="s">
        <v>49</v>
      </c>
      <c r="H245" s="44">
        <v>43560</v>
      </c>
      <c r="I245" s="44">
        <v>45300</v>
      </c>
    </row>
    <row r="246" spans="1:10">
      <c r="A246" s="33"/>
      <c r="B246" s="33"/>
      <c r="C246" s="33"/>
      <c r="D246" s="33"/>
      <c r="E246" s="38"/>
      <c r="F246" s="38"/>
      <c r="G246" s="39"/>
      <c r="H246" s="44"/>
      <c r="I246" s="44"/>
    </row>
    <row r="247" spans="1:10">
      <c r="A247" s="33" t="s">
        <v>48</v>
      </c>
      <c r="B247" s="33" t="s">
        <v>3</v>
      </c>
      <c r="C247" s="33">
        <v>98.95</v>
      </c>
      <c r="D247" s="33">
        <v>1.5</v>
      </c>
      <c r="E247" s="38">
        <v>43709</v>
      </c>
      <c r="F247" s="38">
        <v>45535</v>
      </c>
      <c r="G247" s="39" t="s">
        <v>49</v>
      </c>
      <c r="H247" s="44">
        <v>43560</v>
      </c>
      <c r="I247" s="44">
        <v>45300</v>
      </c>
      <c r="J247" s="33"/>
    </row>
    <row r="248" spans="1:10">
      <c r="A248" s="33" t="s">
        <v>48</v>
      </c>
      <c r="B248" s="33" t="s">
        <v>4</v>
      </c>
      <c r="C248" s="33">
        <v>99.29</v>
      </c>
      <c r="D248" s="33">
        <v>1.5</v>
      </c>
      <c r="E248" s="38">
        <v>43709</v>
      </c>
      <c r="F248" s="38">
        <v>45535</v>
      </c>
      <c r="G248" s="39" t="s">
        <v>49</v>
      </c>
      <c r="H248" s="44">
        <v>43560</v>
      </c>
      <c r="I248" s="44">
        <v>45536</v>
      </c>
      <c r="J248" s="33"/>
    </row>
    <row r="249" spans="1:10">
      <c r="A249" s="33" t="s">
        <v>48</v>
      </c>
      <c r="B249" s="33" t="s">
        <v>5</v>
      </c>
      <c r="C249" s="33">
        <v>99.11</v>
      </c>
      <c r="D249" s="33">
        <v>1.5</v>
      </c>
      <c r="E249" s="38">
        <v>43709</v>
      </c>
      <c r="F249" s="38">
        <v>45535</v>
      </c>
      <c r="G249" s="39" t="s">
        <v>49</v>
      </c>
      <c r="H249" s="44">
        <v>43560</v>
      </c>
      <c r="I249" s="44">
        <v>45536</v>
      </c>
      <c r="J249" s="33"/>
    </row>
    <row r="250" spans="1:10">
      <c r="A250" s="33" t="s">
        <v>48</v>
      </c>
      <c r="B250" s="33" t="s">
        <v>6</v>
      </c>
      <c r="C250" s="33">
        <v>99.25</v>
      </c>
      <c r="D250" s="33">
        <v>1.5</v>
      </c>
      <c r="E250" s="38">
        <v>43709</v>
      </c>
      <c r="F250" s="38">
        <v>45535</v>
      </c>
      <c r="G250" s="39" t="s">
        <v>49</v>
      </c>
      <c r="H250" s="44">
        <v>43560</v>
      </c>
      <c r="I250" s="44">
        <v>45536</v>
      </c>
      <c r="J250" s="33"/>
    </row>
    <row r="251" spans="1:10">
      <c r="A251" s="33" t="s">
        <v>48</v>
      </c>
      <c r="B251" s="33" t="s">
        <v>7</v>
      </c>
      <c r="C251" s="33">
        <v>98.99</v>
      </c>
      <c r="D251" s="33">
        <v>1.5</v>
      </c>
      <c r="E251" s="38">
        <v>43709</v>
      </c>
      <c r="F251" s="38">
        <v>45535</v>
      </c>
      <c r="G251" s="39" t="s">
        <v>49</v>
      </c>
      <c r="H251" s="44">
        <v>43560</v>
      </c>
      <c r="I251" s="44">
        <v>45536</v>
      </c>
      <c r="J251" s="33"/>
    </row>
    <row r="252" spans="1:10">
      <c r="A252" s="33" t="s">
        <v>48</v>
      </c>
      <c r="B252" s="33" t="s">
        <v>8</v>
      </c>
      <c r="C252" s="33">
        <v>99.03</v>
      </c>
      <c r="D252" s="33">
        <v>1.5</v>
      </c>
      <c r="E252" s="38">
        <v>43709</v>
      </c>
      <c r="F252" s="38">
        <v>45535</v>
      </c>
      <c r="G252" s="39" t="s">
        <v>49</v>
      </c>
      <c r="H252" s="44">
        <v>43560</v>
      </c>
      <c r="I252" s="44">
        <v>45536</v>
      </c>
      <c r="J252" s="33"/>
    </row>
    <row r="253" spans="1:10">
      <c r="A253" s="33" t="s">
        <v>48</v>
      </c>
      <c r="B253" s="33" t="s">
        <v>9</v>
      </c>
      <c r="C253" s="33">
        <v>99.06</v>
      </c>
      <c r="D253" s="33">
        <v>1.5</v>
      </c>
      <c r="E253" s="38">
        <v>43709</v>
      </c>
      <c r="F253" s="38">
        <v>45535</v>
      </c>
      <c r="G253" s="39" t="s">
        <v>49</v>
      </c>
      <c r="H253" s="44">
        <v>43560</v>
      </c>
      <c r="I253" s="44">
        <v>45536</v>
      </c>
      <c r="J253" s="33"/>
    </row>
    <row r="254" spans="1:10">
      <c r="A254" s="33" t="s">
        <v>48</v>
      </c>
      <c r="B254" s="33" t="s">
        <v>10</v>
      </c>
      <c r="C254" s="33">
        <v>98.99</v>
      </c>
      <c r="D254" s="33">
        <v>1.5</v>
      </c>
      <c r="E254" s="38">
        <v>43709</v>
      </c>
      <c r="F254" s="38">
        <v>45535</v>
      </c>
      <c r="G254" s="39" t="s">
        <v>49</v>
      </c>
      <c r="H254" s="44">
        <v>43560</v>
      </c>
      <c r="I254" s="44">
        <v>45536</v>
      </c>
      <c r="J254" s="33"/>
    </row>
    <row r="255" spans="1:10">
      <c r="A255" s="33" t="s">
        <v>48</v>
      </c>
      <c r="B255" s="33" t="s">
        <v>11</v>
      </c>
      <c r="C255" s="33">
        <v>99.1</v>
      </c>
      <c r="D255" s="33">
        <v>1.5</v>
      </c>
      <c r="E255" s="38">
        <v>43709</v>
      </c>
      <c r="F255" s="38">
        <v>45535</v>
      </c>
      <c r="G255" s="39" t="s">
        <v>49</v>
      </c>
      <c r="H255" s="44">
        <v>43560</v>
      </c>
      <c r="I255" s="44">
        <v>45536</v>
      </c>
      <c r="J255" s="33"/>
    </row>
    <row r="256" spans="1:10">
      <c r="A256" s="33"/>
      <c r="B256" s="33"/>
      <c r="C256" s="33"/>
      <c r="D256" s="33"/>
      <c r="E256" s="38"/>
      <c r="F256" s="38"/>
      <c r="G256" s="39"/>
      <c r="H256" s="44"/>
      <c r="I256" s="44"/>
      <c r="J256" s="33"/>
    </row>
    <row r="257" spans="1:10">
      <c r="A257" s="33" t="s">
        <v>30</v>
      </c>
      <c r="B257" s="33" t="s">
        <v>1</v>
      </c>
      <c r="C257" s="33">
        <v>98.24</v>
      </c>
      <c r="D257" s="33">
        <v>1.25</v>
      </c>
      <c r="E257" s="45">
        <v>43952</v>
      </c>
      <c r="F257" s="29">
        <v>45716</v>
      </c>
      <c r="G257" s="39" t="s">
        <v>31</v>
      </c>
      <c r="H257" s="44">
        <v>43749</v>
      </c>
      <c r="I257" s="44">
        <v>45717</v>
      </c>
      <c r="J257" s="33"/>
    </row>
    <row r="258" spans="1:10">
      <c r="A258" s="33" t="s">
        <v>30</v>
      </c>
      <c r="B258" s="33" t="s">
        <v>3</v>
      </c>
      <c r="C258" s="33">
        <v>98.43</v>
      </c>
      <c r="D258" s="33">
        <v>1.25</v>
      </c>
      <c r="E258" s="45">
        <v>43952</v>
      </c>
      <c r="F258" s="29">
        <v>45716</v>
      </c>
      <c r="G258" s="39" t="s">
        <v>31</v>
      </c>
      <c r="H258" s="44">
        <v>43749</v>
      </c>
      <c r="I258" s="44">
        <v>45717</v>
      </c>
      <c r="J258" s="33"/>
    </row>
    <row r="259" spans="1:10">
      <c r="A259" s="33" t="s">
        <v>30</v>
      </c>
      <c r="B259" s="33" t="s">
        <v>4</v>
      </c>
      <c r="C259" s="33">
        <v>98.58</v>
      </c>
      <c r="D259" s="33">
        <v>1.25</v>
      </c>
      <c r="E259" s="45">
        <v>43952</v>
      </c>
      <c r="F259" s="29">
        <v>45716</v>
      </c>
      <c r="G259" s="39" t="s">
        <v>31</v>
      </c>
      <c r="H259" s="44">
        <v>43749</v>
      </c>
      <c r="I259" s="44">
        <v>45717</v>
      </c>
      <c r="J259" s="33"/>
    </row>
    <row r="260" spans="1:10">
      <c r="A260" s="33" t="s">
        <v>30</v>
      </c>
      <c r="B260" s="33" t="s">
        <v>5</v>
      </c>
      <c r="C260" s="33">
        <v>98.48</v>
      </c>
      <c r="D260" s="33">
        <v>1.25</v>
      </c>
      <c r="E260" s="45">
        <v>43952</v>
      </c>
      <c r="F260" s="29">
        <v>45716</v>
      </c>
      <c r="G260" s="39" t="s">
        <v>31</v>
      </c>
      <c r="H260" s="44">
        <v>43749</v>
      </c>
      <c r="I260" s="44">
        <v>45717</v>
      </c>
      <c r="J260" s="33"/>
    </row>
    <row r="261" spans="1:10">
      <c r="A261" s="33" t="s">
        <v>30</v>
      </c>
      <c r="B261" s="33" t="s">
        <v>6</v>
      </c>
      <c r="C261" s="33">
        <v>98.48</v>
      </c>
      <c r="D261" s="33">
        <v>1.25</v>
      </c>
      <c r="E261" s="45">
        <v>43952</v>
      </c>
      <c r="F261" s="29">
        <v>45716</v>
      </c>
      <c r="G261" s="39" t="s">
        <v>31</v>
      </c>
      <c r="H261" s="44">
        <v>43749</v>
      </c>
      <c r="I261" s="44">
        <v>45717</v>
      </c>
      <c r="J261" s="33"/>
    </row>
    <row r="262" spans="1:10">
      <c r="A262" s="33" t="s">
        <v>30</v>
      </c>
      <c r="B262" s="33" t="s">
        <v>7</v>
      </c>
      <c r="C262" s="33">
        <v>98.3</v>
      </c>
      <c r="D262" s="33">
        <v>1.25</v>
      </c>
      <c r="E262" s="45">
        <v>43952</v>
      </c>
      <c r="F262" s="29">
        <v>45716</v>
      </c>
      <c r="G262" s="39" t="s">
        <v>31</v>
      </c>
      <c r="H262" s="44">
        <v>43749</v>
      </c>
      <c r="I262" s="44">
        <v>45717</v>
      </c>
      <c r="J262" s="33"/>
    </row>
    <row r="263" spans="1:10">
      <c r="A263" s="33" t="s">
        <v>30</v>
      </c>
      <c r="B263" s="33" t="s">
        <v>8</v>
      </c>
      <c r="C263" s="33">
        <v>98.25</v>
      </c>
      <c r="D263" s="33">
        <v>1.25</v>
      </c>
      <c r="E263" s="45">
        <v>43952</v>
      </c>
      <c r="F263" s="29">
        <v>45716</v>
      </c>
      <c r="G263" s="39" t="s">
        <v>31</v>
      </c>
      <c r="H263" s="44">
        <v>43749</v>
      </c>
      <c r="I263" s="44">
        <v>45717</v>
      </c>
      <c r="J263" s="33"/>
    </row>
    <row r="264" spans="1:10">
      <c r="A264" s="33" t="s">
        <v>30</v>
      </c>
      <c r="B264" s="33" t="s">
        <v>9</v>
      </c>
      <c r="C264" s="33">
        <v>98.24</v>
      </c>
      <c r="D264" s="33">
        <v>1.25</v>
      </c>
      <c r="E264" s="45">
        <v>43952</v>
      </c>
      <c r="F264" s="29">
        <v>45716</v>
      </c>
      <c r="G264" s="39" t="s">
        <v>31</v>
      </c>
      <c r="H264" s="44">
        <v>43749</v>
      </c>
      <c r="I264" s="44">
        <v>45717</v>
      </c>
      <c r="J264" s="33"/>
    </row>
    <row r="265" spans="1:10">
      <c r="A265" s="33" t="s">
        <v>30</v>
      </c>
      <c r="B265" s="33" t="s">
        <v>10</v>
      </c>
      <c r="C265" s="33">
        <v>98.34</v>
      </c>
      <c r="D265" s="33">
        <v>1.25</v>
      </c>
      <c r="E265" s="45">
        <v>43952</v>
      </c>
      <c r="F265" s="29">
        <v>45716</v>
      </c>
      <c r="G265" s="39" t="s">
        <v>31</v>
      </c>
      <c r="H265" s="44">
        <v>43749</v>
      </c>
      <c r="I265" s="44">
        <v>45717</v>
      </c>
      <c r="J265" s="33"/>
    </row>
    <row r="266" spans="1:10">
      <c r="A266" s="33" t="s">
        <v>30</v>
      </c>
      <c r="B266" s="33" t="s">
        <v>11</v>
      </c>
      <c r="C266" s="33">
        <v>98.47</v>
      </c>
      <c r="D266" s="33">
        <v>1.25</v>
      </c>
      <c r="E266" s="45">
        <v>43952</v>
      </c>
      <c r="F266" s="29">
        <v>45716</v>
      </c>
      <c r="G266" s="39" t="s">
        <v>31</v>
      </c>
      <c r="H266" s="44">
        <v>43749</v>
      </c>
      <c r="I266" s="44">
        <v>45717</v>
      </c>
      <c r="J266" s="33"/>
    </row>
    <row r="267" spans="1:10">
      <c r="A267" s="33"/>
      <c r="B267" s="33"/>
      <c r="C267" s="33"/>
      <c r="D267" s="33"/>
      <c r="E267" s="45"/>
      <c r="F267" s="29"/>
      <c r="G267" s="39"/>
      <c r="H267" s="44"/>
      <c r="I267" s="44"/>
      <c r="J267" s="33"/>
    </row>
    <row r="268" spans="1:10">
      <c r="A268" s="33" t="s">
        <v>111</v>
      </c>
      <c r="B268" s="33" t="s">
        <v>1</v>
      </c>
      <c r="C268" s="33">
        <v>137.81</v>
      </c>
      <c r="D268" s="33">
        <v>9</v>
      </c>
      <c r="E268" s="38">
        <v>34669</v>
      </c>
      <c r="F268" s="43">
        <v>45808</v>
      </c>
      <c r="G268" s="39" t="s">
        <v>112</v>
      </c>
      <c r="H268" s="44">
        <v>34548</v>
      </c>
      <c r="I268" s="44">
        <v>45809</v>
      </c>
    </row>
    <row r="269" spans="1:10">
      <c r="A269" s="33" t="s">
        <v>111</v>
      </c>
      <c r="B269" s="33" t="s">
        <v>3</v>
      </c>
      <c r="C269" s="33">
        <v>138.04</v>
      </c>
      <c r="D269" s="33">
        <v>9</v>
      </c>
      <c r="E269" s="38">
        <v>34669</v>
      </c>
      <c r="F269" s="43">
        <v>45808</v>
      </c>
      <c r="G269" s="39" t="s">
        <v>112</v>
      </c>
      <c r="H269" s="44">
        <v>34548</v>
      </c>
      <c r="I269" s="44">
        <v>45809</v>
      </c>
    </row>
    <row r="270" spans="1:10">
      <c r="A270" s="33" t="s">
        <v>111</v>
      </c>
      <c r="B270" s="33" t="s">
        <v>4</v>
      </c>
      <c r="C270" s="33">
        <v>138.22</v>
      </c>
      <c r="D270" s="33">
        <v>9</v>
      </c>
      <c r="E270" s="38">
        <v>34669</v>
      </c>
      <c r="F270" s="43">
        <v>45808</v>
      </c>
      <c r="G270" s="39" t="s">
        <v>112</v>
      </c>
      <c r="H270" s="44">
        <v>34548</v>
      </c>
      <c r="I270" s="44">
        <v>45809</v>
      </c>
    </row>
    <row r="271" spans="1:10">
      <c r="A271" s="33" t="s">
        <v>111</v>
      </c>
      <c r="B271" s="33" t="s">
        <v>5</v>
      </c>
      <c r="C271" s="33">
        <v>138.09</v>
      </c>
      <c r="D271" s="33">
        <v>9</v>
      </c>
      <c r="E271" s="38">
        <v>34669</v>
      </c>
      <c r="F271" s="43">
        <v>45808</v>
      </c>
      <c r="G271" s="39" t="s">
        <v>112</v>
      </c>
      <c r="H271" s="44">
        <v>34548</v>
      </c>
      <c r="I271" s="44">
        <v>45809</v>
      </c>
    </row>
    <row r="272" spans="1:10">
      <c r="A272" s="33" t="s">
        <v>111</v>
      </c>
      <c r="B272" s="33" t="s">
        <v>6</v>
      </c>
      <c r="C272" s="33">
        <v>138.07</v>
      </c>
      <c r="D272" s="33">
        <v>9</v>
      </c>
      <c r="E272" s="38">
        <v>34669</v>
      </c>
      <c r="F272" s="43">
        <v>45808</v>
      </c>
      <c r="G272" s="39" t="s">
        <v>112</v>
      </c>
      <c r="H272" s="44">
        <v>34548</v>
      </c>
      <c r="I272" s="44">
        <v>45809</v>
      </c>
    </row>
    <row r="273" spans="1:9">
      <c r="A273" s="33" t="s">
        <v>111</v>
      </c>
      <c r="B273" s="33" t="s">
        <v>7</v>
      </c>
      <c r="C273" s="33">
        <v>137.69</v>
      </c>
      <c r="D273" s="33">
        <v>9</v>
      </c>
      <c r="E273" s="38">
        <v>34669</v>
      </c>
      <c r="F273" s="43">
        <v>45808</v>
      </c>
      <c r="G273" s="39" t="s">
        <v>112</v>
      </c>
      <c r="H273" s="44">
        <v>34548</v>
      </c>
      <c r="I273" s="44">
        <v>45809</v>
      </c>
    </row>
    <row r="274" spans="1:9">
      <c r="A274" s="33" t="s">
        <v>111</v>
      </c>
      <c r="B274" s="33" t="s">
        <v>8</v>
      </c>
      <c r="C274" s="33">
        <v>137.66999999999999</v>
      </c>
      <c r="D274" s="33">
        <v>9</v>
      </c>
      <c r="E274" s="38">
        <v>34669</v>
      </c>
      <c r="F274" s="43">
        <v>45808</v>
      </c>
      <c r="G274" s="39" t="s">
        <v>112</v>
      </c>
      <c r="H274" s="44">
        <v>34548</v>
      </c>
      <c r="I274" s="44">
        <v>45809</v>
      </c>
    </row>
    <row r="275" spans="1:9">
      <c r="A275" s="33" t="s">
        <v>111</v>
      </c>
      <c r="B275" s="33" t="s">
        <v>9</v>
      </c>
      <c r="C275" s="33">
        <v>137.63999999999999</v>
      </c>
      <c r="D275" s="33">
        <v>9</v>
      </c>
      <c r="E275" s="38">
        <v>34669</v>
      </c>
      <c r="F275" s="43">
        <v>45808</v>
      </c>
      <c r="G275" s="39" t="s">
        <v>112</v>
      </c>
      <c r="H275" s="44">
        <v>34548</v>
      </c>
      <c r="I275" s="44">
        <v>45809</v>
      </c>
    </row>
    <row r="276" spans="1:9">
      <c r="A276" s="33" t="s">
        <v>111</v>
      </c>
      <c r="B276" s="33" t="s">
        <v>10</v>
      </c>
      <c r="C276" s="33">
        <v>137.72999999999999</v>
      </c>
      <c r="D276" s="33">
        <v>9</v>
      </c>
      <c r="E276" s="38">
        <v>34669</v>
      </c>
      <c r="F276" s="43">
        <v>45808</v>
      </c>
      <c r="G276" s="39" t="s">
        <v>112</v>
      </c>
      <c r="H276" s="44">
        <v>34548</v>
      </c>
      <c r="I276" s="44">
        <v>45809</v>
      </c>
    </row>
    <row r="277" spans="1:9">
      <c r="A277" s="33" t="s">
        <v>111</v>
      </c>
      <c r="B277" s="33" t="s">
        <v>11</v>
      </c>
      <c r="C277" s="33">
        <v>137.9</v>
      </c>
      <c r="D277" s="33">
        <v>9</v>
      </c>
      <c r="E277" s="38">
        <v>34669</v>
      </c>
      <c r="F277" s="43">
        <v>45808</v>
      </c>
      <c r="G277" s="39" t="s">
        <v>112</v>
      </c>
      <c r="H277" s="44">
        <v>34548</v>
      </c>
      <c r="I277" s="44">
        <v>45809</v>
      </c>
    </row>
    <row r="278" spans="1:9">
      <c r="A278" s="33"/>
      <c r="B278" s="33"/>
      <c r="C278" s="33"/>
      <c r="D278" s="33"/>
      <c r="E278" s="38"/>
      <c r="F278" s="43"/>
      <c r="G278" s="39"/>
      <c r="H278" s="44"/>
      <c r="I278" s="44"/>
    </row>
    <row r="279" spans="1:9">
      <c r="A279" s="33" t="s">
        <v>32</v>
      </c>
      <c r="B279" s="33" t="s">
        <v>1</v>
      </c>
      <c r="C279" s="33">
        <v>103.29</v>
      </c>
      <c r="D279" s="33">
        <v>2.25</v>
      </c>
      <c r="E279" s="44">
        <v>41974</v>
      </c>
      <c r="F279" s="46">
        <v>45808</v>
      </c>
      <c r="G279" s="33" t="s">
        <v>33</v>
      </c>
      <c r="H279" s="44">
        <v>41820</v>
      </c>
      <c r="I279" s="44">
        <v>45809</v>
      </c>
    </row>
    <row r="280" spans="1:9">
      <c r="A280" s="33" t="s">
        <v>32</v>
      </c>
      <c r="B280" s="33" t="s">
        <v>3</v>
      </c>
      <c r="C280" s="33">
        <v>103.49</v>
      </c>
      <c r="D280" s="33">
        <v>2.25</v>
      </c>
      <c r="E280" s="44">
        <v>41974</v>
      </c>
      <c r="F280" s="46">
        <v>45808</v>
      </c>
      <c r="G280" s="33" t="s">
        <v>33</v>
      </c>
      <c r="H280" s="44">
        <v>41820</v>
      </c>
      <c r="I280" s="44">
        <v>45809</v>
      </c>
    </row>
    <row r="281" spans="1:9">
      <c r="A281" s="33" t="s">
        <v>32</v>
      </c>
      <c r="B281" s="33" t="s">
        <v>4</v>
      </c>
      <c r="C281" s="33">
        <v>103.65</v>
      </c>
      <c r="D281" s="33">
        <v>2.25</v>
      </c>
      <c r="E281" s="44">
        <v>41974</v>
      </c>
      <c r="F281" s="46">
        <v>45808</v>
      </c>
      <c r="G281" s="33" t="s">
        <v>33</v>
      </c>
      <c r="H281" s="44">
        <v>41820</v>
      </c>
      <c r="I281" s="44">
        <v>45809</v>
      </c>
    </row>
    <row r="282" spans="1:9">
      <c r="A282" s="33" t="s">
        <v>32</v>
      </c>
      <c r="B282" s="33" t="s">
        <v>5</v>
      </c>
      <c r="C282" s="33">
        <v>103.54</v>
      </c>
      <c r="D282" s="33">
        <v>2.25</v>
      </c>
      <c r="E282" s="44">
        <v>41974</v>
      </c>
      <c r="F282" s="46">
        <v>45808</v>
      </c>
      <c r="G282" s="33" t="s">
        <v>33</v>
      </c>
      <c r="H282" s="44">
        <v>41820</v>
      </c>
      <c r="I282" s="44">
        <v>45809</v>
      </c>
    </row>
    <row r="283" spans="1:9">
      <c r="A283" s="33" t="s">
        <v>32</v>
      </c>
      <c r="B283" s="33" t="s">
        <v>6</v>
      </c>
      <c r="C283" s="33">
        <v>103.55</v>
      </c>
      <c r="D283" s="33">
        <v>2.25</v>
      </c>
      <c r="E283" s="44">
        <v>41974</v>
      </c>
      <c r="F283" s="46">
        <v>45808</v>
      </c>
      <c r="G283" s="33" t="s">
        <v>33</v>
      </c>
      <c r="H283" s="44">
        <v>41820</v>
      </c>
      <c r="I283" s="44">
        <v>45809</v>
      </c>
    </row>
    <row r="284" spans="1:9">
      <c r="A284" s="33" t="s">
        <v>32</v>
      </c>
      <c r="B284" s="33" t="s">
        <v>7</v>
      </c>
      <c r="C284" s="33">
        <v>103.33</v>
      </c>
      <c r="D284" s="33">
        <v>2.25</v>
      </c>
      <c r="E284" s="44">
        <v>41974</v>
      </c>
      <c r="F284" s="46">
        <v>45808</v>
      </c>
      <c r="G284" s="33" t="s">
        <v>33</v>
      </c>
      <c r="H284" s="44">
        <v>41820</v>
      </c>
      <c r="I284" s="44">
        <v>45809</v>
      </c>
    </row>
    <row r="285" spans="1:9">
      <c r="A285" s="33" t="s">
        <v>32</v>
      </c>
      <c r="B285" s="33" t="s">
        <v>8</v>
      </c>
      <c r="C285" s="33">
        <v>103.3</v>
      </c>
      <c r="D285" s="33">
        <v>2.25</v>
      </c>
      <c r="E285" s="44">
        <v>41974</v>
      </c>
      <c r="F285" s="46">
        <v>45808</v>
      </c>
      <c r="G285" s="33" t="s">
        <v>33</v>
      </c>
      <c r="H285" s="44">
        <v>41820</v>
      </c>
      <c r="I285" s="44">
        <v>45809</v>
      </c>
    </row>
    <row r="286" spans="1:9">
      <c r="A286" s="33" t="s">
        <v>32</v>
      </c>
      <c r="B286" s="33" t="s">
        <v>9</v>
      </c>
      <c r="C286" s="33">
        <v>103.26</v>
      </c>
      <c r="D286" s="33">
        <v>2.25</v>
      </c>
      <c r="E286" s="44">
        <v>41974</v>
      </c>
      <c r="F286" s="46">
        <v>45808</v>
      </c>
      <c r="G286" s="33" t="s">
        <v>33</v>
      </c>
      <c r="H286" s="44">
        <v>41820</v>
      </c>
      <c r="I286" s="44">
        <v>45809</v>
      </c>
    </row>
    <row r="287" spans="1:9">
      <c r="A287" s="33" t="s">
        <v>32</v>
      </c>
      <c r="B287" s="33" t="s">
        <v>10</v>
      </c>
      <c r="C287" s="33">
        <v>103.36</v>
      </c>
      <c r="D287" s="33">
        <v>2.25</v>
      </c>
      <c r="E287" s="44">
        <v>41974</v>
      </c>
      <c r="F287" s="46">
        <v>45808</v>
      </c>
      <c r="G287" s="33" t="s">
        <v>33</v>
      </c>
      <c r="H287" s="44">
        <v>41820</v>
      </c>
      <c r="I287" s="44">
        <v>45809</v>
      </c>
    </row>
    <row r="288" spans="1:9">
      <c r="A288" s="33" t="s">
        <v>32</v>
      </c>
      <c r="B288" s="33" t="s">
        <v>11</v>
      </c>
      <c r="C288" s="33">
        <v>103.53</v>
      </c>
      <c r="D288" s="33">
        <v>2.25</v>
      </c>
      <c r="E288" s="44">
        <v>41974</v>
      </c>
      <c r="F288" s="46">
        <v>45808</v>
      </c>
      <c r="G288" s="33" t="s">
        <v>33</v>
      </c>
      <c r="H288" s="44">
        <v>41820</v>
      </c>
      <c r="I288" s="44">
        <v>45809</v>
      </c>
    </row>
    <row r="289" spans="1:9">
      <c r="A289" s="33"/>
      <c r="B289" s="33"/>
      <c r="C289" s="33"/>
      <c r="D289" s="33"/>
      <c r="E289" s="44"/>
      <c r="F289" s="46"/>
      <c r="G289" s="33"/>
      <c r="H289" s="44"/>
      <c r="I289" s="44"/>
    </row>
    <row r="290" spans="1:9">
      <c r="A290" s="33" t="s">
        <v>113</v>
      </c>
      <c r="B290" s="33" t="s">
        <v>1</v>
      </c>
      <c r="C290" s="33">
        <v>99.28</v>
      </c>
      <c r="D290" s="33">
        <v>1.5</v>
      </c>
      <c r="E290" s="44">
        <v>42339</v>
      </c>
      <c r="F290" s="46">
        <v>46173</v>
      </c>
      <c r="G290" s="33" t="s">
        <v>114</v>
      </c>
      <c r="H290" s="44">
        <v>42206</v>
      </c>
      <c r="I290" s="44">
        <v>46174</v>
      </c>
    </row>
    <row r="291" spans="1:9">
      <c r="A291" s="33" t="s">
        <v>113</v>
      </c>
      <c r="B291" s="33" t="s">
        <v>3</v>
      </c>
      <c r="C291" s="33">
        <v>99.49</v>
      </c>
      <c r="D291" s="33">
        <v>1.5</v>
      </c>
      <c r="E291" s="44">
        <v>42339</v>
      </c>
      <c r="F291" s="46">
        <v>46173</v>
      </c>
      <c r="G291" s="33" t="s">
        <v>114</v>
      </c>
      <c r="H291" s="44">
        <v>42206</v>
      </c>
      <c r="I291" s="44">
        <v>46174</v>
      </c>
    </row>
    <row r="292" spans="1:9">
      <c r="A292" s="33" t="s">
        <v>113</v>
      </c>
      <c r="B292" s="33" t="s">
        <v>4</v>
      </c>
      <c r="C292" s="33">
        <v>99.67</v>
      </c>
      <c r="D292" s="33">
        <v>1.5</v>
      </c>
      <c r="E292" s="44">
        <v>42339</v>
      </c>
      <c r="F292" s="46">
        <v>46173</v>
      </c>
      <c r="G292" s="33" t="s">
        <v>114</v>
      </c>
      <c r="H292" s="44">
        <v>42206</v>
      </c>
      <c r="I292" s="44">
        <v>46174</v>
      </c>
    </row>
    <row r="293" spans="1:9">
      <c r="A293" s="33" t="s">
        <v>113</v>
      </c>
      <c r="B293" s="33" t="s">
        <v>5</v>
      </c>
      <c r="C293" s="33">
        <v>99.57</v>
      </c>
      <c r="D293" s="33">
        <v>1.5</v>
      </c>
      <c r="E293" s="44">
        <v>42339</v>
      </c>
      <c r="F293" s="46">
        <v>46173</v>
      </c>
      <c r="G293" s="33" t="s">
        <v>114</v>
      </c>
      <c r="H293" s="44">
        <v>42206</v>
      </c>
      <c r="I293" s="44">
        <v>46174</v>
      </c>
    </row>
    <row r="294" spans="1:9">
      <c r="A294" s="33" t="s">
        <v>113</v>
      </c>
      <c r="B294" s="33" t="s">
        <v>6</v>
      </c>
      <c r="C294" s="33">
        <v>99.56</v>
      </c>
      <c r="D294" s="33">
        <v>1.5</v>
      </c>
      <c r="E294" s="44">
        <v>42339</v>
      </c>
      <c r="F294" s="46">
        <v>46173</v>
      </c>
      <c r="G294" s="33" t="s">
        <v>114</v>
      </c>
      <c r="H294" s="44">
        <v>42206</v>
      </c>
      <c r="I294" s="44">
        <v>46174</v>
      </c>
    </row>
    <row r="295" spans="1:9">
      <c r="A295" s="33" t="s">
        <v>113</v>
      </c>
      <c r="B295" s="33" t="s">
        <v>7</v>
      </c>
      <c r="C295" s="33">
        <v>99.29</v>
      </c>
      <c r="D295" s="33">
        <v>1.5</v>
      </c>
      <c r="E295" s="44">
        <v>42339</v>
      </c>
      <c r="F295" s="46">
        <v>46173</v>
      </c>
      <c r="G295" s="33" t="s">
        <v>114</v>
      </c>
      <c r="H295" s="44">
        <v>42206</v>
      </c>
      <c r="I295" s="44">
        <v>46174</v>
      </c>
    </row>
    <row r="296" spans="1:9">
      <c r="A296" s="33" t="s">
        <v>113</v>
      </c>
      <c r="B296" s="33" t="s">
        <v>8</v>
      </c>
      <c r="C296" s="33">
        <v>99.28</v>
      </c>
      <c r="D296" s="33">
        <v>1.5</v>
      </c>
      <c r="E296" s="44">
        <v>42339</v>
      </c>
      <c r="F296" s="46">
        <v>46173</v>
      </c>
      <c r="G296" s="33" t="s">
        <v>114</v>
      </c>
      <c r="H296" s="44">
        <v>42206</v>
      </c>
      <c r="I296" s="44">
        <v>46174</v>
      </c>
    </row>
    <row r="297" spans="1:9">
      <c r="A297" s="33" t="s">
        <v>113</v>
      </c>
      <c r="B297" s="33" t="s">
        <v>9</v>
      </c>
      <c r="C297" s="33">
        <v>99.25</v>
      </c>
      <c r="D297" s="33">
        <v>1.5</v>
      </c>
      <c r="E297" s="44">
        <v>42339</v>
      </c>
      <c r="F297" s="46">
        <v>46173</v>
      </c>
      <c r="G297" s="33" t="s">
        <v>114</v>
      </c>
      <c r="H297" s="44">
        <v>42206</v>
      </c>
      <c r="I297" s="44">
        <v>46174</v>
      </c>
    </row>
    <row r="298" spans="1:9">
      <c r="A298" s="33" t="s">
        <v>113</v>
      </c>
      <c r="B298" s="33" t="s">
        <v>10</v>
      </c>
      <c r="C298" s="33">
        <v>99.37</v>
      </c>
      <c r="D298" s="33">
        <v>1.5</v>
      </c>
      <c r="E298" s="44">
        <v>42339</v>
      </c>
      <c r="F298" s="46">
        <v>46173</v>
      </c>
      <c r="G298" s="33" t="s">
        <v>114</v>
      </c>
      <c r="H298" s="44">
        <v>42206</v>
      </c>
      <c r="I298" s="44">
        <v>46174</v>
      </c>
    </row>
    <row r="299" spans="1:9">
      <c r="A299" s="33" t="s">
        <v>113</v>
      </c>
      <c r="B299" s="33" t="s">
        <v>11</v>
      </c>
      <c r="C299" s="33">
        <v>99.54</v>
      </c>
      <c r="D299" s="33">
        <v>1.5</v>
      </c>
      <c r="E299" s="44">
        <v>42339</v>
      </c>
      <c r="F299" s="46">
        <v>46173</v>
      </c>
      <c r="G299" s="33" t="s">
        <v>114</v>
      </c>
      <c r="H299" s="44">
        <v>42206</v>
      </c>
      <c r="I299" s="44">
        <v>46174</v>
      </c>
    </row>
    <row r="300" spans="1:9">
      <c r="A300" s="33"/>
      <c r="B300" s="33"/>
      <c r="C300" s="33"/>
      <c r="D300" s="33"/>
      <c r="E300" s="44"/>
      <c r="F300" s="46"/>
      <c r="G300" s="33"/>
      <c r="H300" s="44"/>
      <c r="I300" s="44"/>
    </row>
    <row r="301" spans="1:9">
      <c r="A301" s="33" t="s">
        <v>115</v>
      </c>
      <c r="B301" s="33" t="s">
        <v>1</v>
      </c>
      <c r="C301" s="33">
        <v>95.55</v>
      </c>
      <c r="D301" s="33">
        <v>1</v>
      </c>
      <c r="E301" s="44">
        <v>42705</v>
      </c>
      <c r="F301" s="46">
        <v>46538</v>
      </c>
      <c r="G301" s="33" t="s">
        <v>116</v>
      </c>
      <c r="H301" s="44">
        <v>42585</v>
      </c>
      <c r="I301" s="44">
        <v>46539</v>
      </c>
    </row>
    <row r="302" spans="1:9">
      <c r="A302" s="33" t="s">
        <v>115</v>
      </c>
      <c r="B302" s="33" t="s">
        <v>3</v>
      </c>
      <c r="C302" s="33">
        <v>95.86</v>
      </c>
      <c r="D302" s="33">
        <v>1</v>
      </c>
      <c r="E302" s="44">
        <v>42705</v>
      </c>
      <c r="F302" s="46">
        <v>46538</v>
      </c>
      <c r="G302" s="33" t="s">
        <v>116</v>
      </c>
      <c r="H302" s="44">
        <v>42585</v>
      </c>
      <c r="I302" s="44">
        <v>46539</v>
      </c>
    </row>
    <row r="303" spans="1:9">
      <c r="A303" s="33" t="s">
        <v>115</v>
      </c>
      <c r="B303" s="33" t="s">
        <v>4</v>
      </c>
      <c r="C303" s="33">
        <v>96.05</v>
      </c>
      <c r="D303" s="33">
        <v>1</v>
      </c>
      <c r="E303" s="44">
        <v>42705</v>
      </c>
      <c r="F303" s="46">
        <v>46538</v>
      </c>
      <c r="G303" s="33" t="s">
        <v>116</v>
      </c>
      <c r="H303" s="44">
        <v>42585</v>
      </c>
      <c r="I303" s="44">
        <v>46539</v>
      </c>
    </row>
    <row r="304" spans="1:9">
      <c r="A304" s="33" t="s">
        <v>115</v>
      </c>
      <c r="B304" s="33" t="s">
        <v>5</v>
      </c>
      <c r="C304" s="33">
        <v>95.99</v>
      </c>
      <c r="D304" s="33">
        <v>1</v>
      </c>
      <c r="E304" s="44">
        <v>42705</v>
      </c>
      <c r="F304" s="46">
        <v>46538</v>
      </c>
      <c r="G304" s="33" t="s">
        <v>116</v>
      </c>
      <c r="H304" s="44">
        <v>42585</v>
      </c>
      <c r="I304" s="44">
        <v>46539</v>
      </c>
    </row>
    <row r="305" spans="1:9">
      <c r="A305" s="33" t="s">
        <v>115</v>
      </c>
      <c r="B305" s="33" t="s">
        <v>6</v>
      </c>
      <c r="C305" s="33">
        <v>95.93</v>
      </c>
      <c r="D305" s="33">
        <v>1</v>
      </c>
      <c r="E305" s="44">
        <v>42705</v>
      </c>
      <c r="F305" s="46">
        <v>46538</v>
      </c>
      <c r="G305" s="33" t="s">
        <v>116</v>
      </c>
      <c r="H305" s="44">
        <v>42585</v>
      </c>
      <c r="I305" s="44">
        <v>46539</v>
      </c>
    </row>
    <row r="306" spans="1:9">
      <c r="A306" s="33" t="s">
        <v>115</v>
      </c>
      <c r="B306" s="33" t="s">
        <v>7</v>
      </c>
      <c r="C306" s="33">
        <v>95.6</v>
      </c>
      <c r="D306" s="33">
        <v>1</v>
      </c>
      <c r="E306" s="44">
        <v>42705</v>
      </c>
      <c r="F306" s="46">
        <v>46538</v>
      </c>
      <c r="G306" s="33" t="s">
        <v>116</v>
      </c>
      <c r="H306" s="44">
        <v>42585</v>
      </c>
      <c r="I306" s="44">
        <v>46539</v>
      </c>
    </row>
    <row r="307" spans="1:9">
      <c r="A307" s="33" t="s">
        <v>115</v>
      </c>
      <c r="B307" s="33" t="s">
        <v>8</v>
      </c>
      <c r="C307" s="33">
        <v>95.76</v>
      </c>
      <c r="D307" s="33">
        <v>1</v>
      </c>
      <c r="E307" s="44">
        <v>42705</v>
      </c>
      <c r="F307" s="46">
        <v>46538</v>
      </c>
      <c r="G307" s="33" t="s">
        <v>116</v>
      </c>
      <c r="H307" s="44">
        <v>42585</v>
      </c>
      <c r="I307" s="44">
        <v>46539</v>
      </c>
    </row>
    <row r="308" spans="1:9">
      <c r="A308" s="33" t="s">
        <v>115</v>
      </c>
      <c r="B308" s="33" t="s">
        <v>9</v>
      </c>
      <c r="C308" s="33">
        <v>95.64</v>
      </c>
      <c r="D308" s="33">
        <v>1</v>
      </c>
      <c r="E308" s="44">
        <v>42705</v>
      </c>
      <c r="F308" s="46">
        <v>46538</v>
      </c>
      <c r="G308" s="33" t="s">
        <v>116</v>
      </c>
      <c r="H308" s="44">
        <v>42585</v>
      </c>
      <c r="I308" s="44">
        <v>46539</v>
      </c>
    </row>
    <row r="309" spans="1:9">
      <c r="A309" s="33" t="s">
        <v>115</v>
      </c>
      <c r="B309" s="33" t="s">
        <v>10</v>
      </c>
      <c r="C309" s="33">
        <v>95.84</v>
      </c>
      <c r="D309" s="33">
        <v>1</v>
      </c>
      <c r="E309" s="44">
        <v>42705</v>
      </c>
      <c r="F309" s="46">
        <v>46538</v>
      </c>
      <c r="G309" s="33" t="s">
        <v>116</v>
      </c>
      <c r="H309" s="44">
        <v>42585</v>
      </c>
      <c r="I309" s="44">
        <v>46539</v>
      </c>
    </row>
    <row r="310" spans="1:9">
      <c r="A310" s="33" t="s">
        <v>115</v>
      </c>
      <c r="B310" s="33" t="s">
        <v>11</v>
      </c>
      <c r="C310" s="33">
        <v>96</v>
      </c>
      <c r="D310" s="33">
        <v>1</v>
      </c>
      <c r="E310" s="44">
        <v>42705</v>
      </c>
      <c r="F310" s="46">
        <v>46538</v>
      </c>
      <c r="G310" s="33" t="s">
        <v>116</v>
      </c>
      <c r="H310" s="44">
        <v>42585</v>
      </c>
      <c r="I310" s="44">
        <v>46539</v>
      </c>
    </row>
    <row r="311" spans="1:9">
      <c r="A311" s="33"/>
      <c r="B311" s="33"/>
      <c r="C311" s="33"/>
      <c r="D311" s="33"/>
      <c r="E311" s="44"/>
      <c r="F311" s="46"/>
      <c r="G311" s="33"/>
      <c r="H311" s="44"/>
      <c r="I311" s="44"/>
    </row>
    <row r="312" spans="1:9">
      <c r="A312" s="33" t="s">
        <v>117</v>
      </c>
      <c r="B312" s="33" t="s">
        <v>1</v>
      </c>
      <c r="C312" s="33">
        <v>143.78</v>
      </c>
      <c r="D312" s="33">
        <v>8</v>
      </c>
      <c r="E312" s="38">
        <v>35217</v>
      </c>
      <c r="F312" s="43">
        <v>46538</v>
      </c>
      <c r="G312" s="39" t="s">
        <v>118</v>
      </c>
      <c r="H312" s="46">
        <v>35186</v>
      </c>
      <c r="I312" s="44">
        <v>46539</v>
      </c>
    </row>
    <row r="313" spans="1:9">
      <c r="A313" s="33" t="s">
        <v>117</v>
      </c>
      <c r="B313" s="33" t="s">
        <v>3</v>
      </c>
      <c r="C313" s="33">
        <v>144.18</v>
      </c>
      <c r="D313" s="33">
        <v>8</v>
      </c>
      <c r="E313" s="38">
        <v>35217</v>
      </c>
      <c r="F313" s="43">
        <v>46538</v>
      </c>
      <c r="G313" s="39" t="s">
        <v>118</v>
      </c>
      <c r="H313" s="46">
        <v>35186</v>
      </c>
      <c r="I313" s="44">
        <v>46539</v>
      </c>
    </row>
    <row r="314" spans="1:9">
      <c r="A314" s="33" t="s">
        <v>117</v>
      </c>
      <c r="B314" s="33" t="s">
        <v>4</v>
      </c>
      <c r="C314" s="33">
        <v>144.41</v>
      </c>
      <c r="D314" s="33">
        <v>8</v>
      </c>
      <c r="E314" s="38">
        <v>35217</v>
      </c>
      <c r="F314" s="43">
        <v>46538</v>
      </c>
      <c r="G314" s="39" t="s">
        <v>118</v>
      </c>
      <c r="H314" s="46">
        <v>35186</v>
      </c>
      <c r="I314" s="44">
        <v>46539</v>
      </c>
    </row>
    <row r="315" spans="1:9">
      <c r="A315" s="33" t="s">
        <v>117</v>
      </c>
      <c r="B315" s="33" t="s">
        <v>5</v>
      </c>
      <c r="C315" s="33">
        <v>144.31</v>
      </c>
      <c r="D315" s="33">
        <v>8</v>
      </c>
      <c r="E315" s="38">
        <v>35217</v>
      </c>
      <c r="F315" s="43">
        <v>46538</v>
      </c>
      <c r="G315" s="39" t="s">
        <v>118</v>
      </c>
      <c r="H315" s="46">
        <v>35186</v>
      </c>
      <c r="I315" s="44">
        <v>46539</v>
      </c>
    </row>
    <row r="316" spans="1:9">
      <c r="A316" s="33" t="s">
        <v>117</v>
      </c>
      <c r="B316" s="33" t="s">
        <v>6</v>
      </c>
      <c r="C316" s="33">
        <v>144.22999999999999</v>
      </c>
      <c r="D316" s="33">
        <v>8</v>
      </c>
      <c r="E316" s="38">
        <v>35217</v>
      </c>
      <c r="F316" s="43">
        <v>46538</v>
      </c>
      <c r="G316" s="39" t="s">
        <v>118</v>
      </c>
      <c r="H316" s="46">
        <v>35186</v>
      </c>
      <c r="I316" s="44">
        <v>46539</v>
      </c>
    </row>
    <row r="317" spans="1:9">
      <c r="A317" s="33" t="s">
        <v>117</v>
      </c>
      <c r="B317" s="33" t="s">
        <v>7</v>
      </c>
      <c r="C317" s="33">
        <v>143.72999999999999</v>
      </c>
      <c r="D317" s="33">
        <v>8</v>
      </c>
      <c r="E317" s="38">
        <v>35217</v>
      </c>
      <c r="F317" s="43">
        <v>46538</v>
      </c>
      <c r="G317" s="39" t="s">
        <v>118</v>
      </c>
      <c r="H317" s="46">
        <v>35186</v>
      </c>
      <c r="I317" s="44">
        <v>46539</v>
      </c>
    </row>
    <row r="318" spans="1:9">
      <c r="A318" s="33" t="s">
        <v>117</v>
      </c>
      <c r="B318" s="33" t="s">
        <v>8</v>
      </c>
      <c r="C318" s="33">
        <v>143.91999999999999</v>
      </c>
      <c r="D318" s="33">
        <v>8</v>
      </c>
      <c r="E318" s="38">
        <v>35217</v>
      </c>
      <c r="F318" s="43">
        <v>46538</v>
      </c>
      <c r="G318" s="39" t="s">
        <v>118</v>
      </c>
      <c r="H318" s="46">
        <v>35186</v>
      </c>
      <c r="I318" s="44">
        <v>46539</v>
      </c>
    </row>
    <row r="319" spans="1:9">
      <c r="A319" s="33" t="s">
        <v>117</v>
      </c>
      <c r="B319" s="33" t="s">
        <v>9</v>
      </c>
      <c r="C319" s="33">
        <v>143.77000000000001</v>
      </c>
      <c r="D319" s="33">
        <v>8</v>
      </c>
      <c r="E319" s="38">
        <v>35217</v>
      </c>
      <c r="F319" s="43">
        <v>46538</v>
      </c>
      <c r="G319" s="39" t="s">
        <v>118</v>
      </c>
      <c r="H319" s="46">
        <v>35186</v>
      </c>
      <c r="I319" s="44">
        <v>46539</v>
      </c>
    </row>
    <row r="320" spans="1:9">
      <c r="A320" s="33" t="s">
        <v>117</v>
      </c>
      <c r="B320" s="33" t="s">
        <v>10</v>
      </c>
      <c r="C320" s="33">
        <v>143.99</v>
      </c>
      <c r="D320" s="33">
        <v>8</v>
      </c>
      <c r="E320" s="38">
        <v>35217</v>
      </c>
      <c r="F320" s="43">
        <v>46538</v>
      </c>
      <c r="G320" s="39" t="s">
        <v>118</v>
      </c>
      <c r="H320" s="46">
        <v>35186</v>
      </c>
      <c r="I320" s="44">
        <v>46539</v>
      </c>
    </row>
    <row r="321" spans="1:9">
      <c r="A321" s="33" t="s">
        <v>117</v>
      </c>
      <c r="B321" s="33" t="s">
        <v>11</v>
      </c>
      <c r="C321" s="33">
        <v>144.18</v>
      </c>
      <c r="D321" s="33">
        <v>8</v>
      </c>
      <c r="E321" s="38">
        <v>35217</v>
      </c>
      <c r="F321" s="43">
        <v>46538</v>
      </c>
      <c r="G321" s="39" t="s">
        <v>118</v>
      </c>
      <c r="H321" s="46">
        <v>35186</v>
      </c>
      <c r="I321" s="44">
        <v>46539</v>
      </c>
    </row>
    <row r="322" spans="1:9">
      <c r="A322" s="33"/>
      <c r="B322" s="33"/>
      <c r="C322" s="33"/>
      <c r="D322" s="33"/>
      <c r="E322" s="38"/>
      <c r="F322" s="43"/>
      <c r="G322" s="39"/>
      <c r="H322" s="46"/>
      <c r="I322" s="44"/>
    </row>
    <row r="323" spans="1:9">
      <c r="A323" s="33" t="s">
        <v>119</v>
      </c>
      <c r="B323" s="33" t="s">
        <v>1</v>
      </c>
      <c r="C323" s="33">
        <v>102.84</v>
      </c>
      <c r="D323" s="33">
        <v>2</v>
      </c>
      <c r="E323" s="38">
        <v>43070</v>
      </c>
      <c r="F323" s="38">
        <v>46904</v>
      </c>
      <c r="G323" s="39" t="s">
        <v>120</v>
      </c>
      <c r="H323" s="44">
        <v>42948</v>
      </c>
      <c r="I323" s="44">
        <v>46905</v>
      </c>
    </row>
    <row r="324" spans="1:9">
      <c r="A324" s="33" t="s">
        <v>119</v>
      </c>
      <c r="B324" s="33" t="s">
        <v>3</v>
      </c>
      <c r="C324" s="33">
        <v>103.21</v>
      </c>
      <c r="D324" s="33">
        <v>2</v>
      </c>
      <c r="E324" s="38">
        <v>43070</v>
      </c>
      <c r="F324" s="38">
        <v>46904</v>
      </c>
      <c r="G324" s="39" t="s">
        <v>120</v>
      </c>
      <c r="H324" s="44">
        <v>42948</v>
      </c>
      <c r="I324" s="44">
        <v>46905</v>
      </c>
    </row>
    <row r="325" spans="1:9">
      <c r="A325" s="33" t="s">
        <v>119</v>
      </c>
      <c r="B325" s="33" t="s">
        <v>4</v>
      </c>
      <c r="C325" s="33">
        <v>103.45</v>
      </c>
      <c r="D325" s="33">
        <v>2</v>
      </c>
      <c r="E325" s="38">
        <v>43070</v>
      </c>
      <c r="F325" s="38">
        <v>46904</v>
      </c>
      <c r="G325" s="39" t="s">
        <v>120</v>
      </c>
      <c r="H325" s="44">
        <v>42948</v>
      </c>
      <c r="I325" s="44">
        <v>46905</v>
      </c>
    </row>
    <row r="326" spans="1:9">
      <c r="A326" s="33" t="s">
        <v>119</v>
      </c>
      <c r="B326" s="33" t="s">
        <v>5</v>
      </c>
      <c r="C326" s="33">
        <v>103.34</v>
      </c>
      <c r="D326" s="33">
        <v>2</v>
      </c>
      <c r="E326" s="38">
        <v>43070</v>
      </c>
      <c r="F326" s="38">
        <v>46904</v>
      </c>
      <c r="G326" s="39" t="s">
        <v>120</v>
      </c>
      <c r="H326" s="44">
        <v>42948</v>
      </c>
      <c r="I326" s="44">
        <v>46905</v>
      </c>
    </row>
    <row r="327" spans="1:9">
      <c r="A327" s="33" t="s">
        <v>119</v>
      </c>
      <c r="B327" s="33" t="s">
        <v>6</v>
      </c>
      <c r="C327" s="33">
        <v>103.27</v>
      </c>
      <c r="D327" s="33">
        <v>2</v>
      </c>
      <c r="E327" s="38">
        <v>43070</v>
      </c>
      <c r="F327" s="38">
        <v>46904</v>
      </c>
      <c r="G327" s="39" t="s">
        <v>120</v>
      </c>
      <c r="H327" s="44">
        <v>42948</v>
      </c>
      <c r="I327" s="44">
        <v>46905</v>
      </c>
    </row>
    <row r="328" spans="1:9">
      <c r="A328" s="33" t="s">
        <v>119</v>
      </c>
      <c r="B328" s="33" t="s">
        <v>7</v>
      </c>
      <c r="C328" s="33">
        <v>102.85</v>
      </c>
      <c r="D328" s="33">
        <v>2</v>
      </c>
      <c r="E328" s="38">
        <v>43070</v>
      </c>
      <c r="F328" s="38">
        <v>46904</v>
      </c>
      <c r="G328" s="39" t="s">
        <v>120</v>
      </c>
      <c r="H328" s="44">
        <v>42948</v>
      </c>
      <c r="I328" s="44">
        <v>46905</v>
      </c>
    </row>
    <row r="329" spans="1:9">
      <c r="A329" s="33" t="s">
        <v>119</v>
      </c>
      <c r="B329" s="33" t="s">
        <v>8</v>
      </c>
      <c r="C329" s="33">
        <v>103.07</v>
      </c>
      <c r="D329" s="33">
        <v>2</v>
      </c>
      <c r="E329" s="38">
        <v>43070</v>
      </c>
      <c r="F329" s="38">
        <v>46904</v>
      </c>
      <c r="G329" s="39" t="s">
        <v>120</v>
      </c>
      <c r="H329" s="44">
        <v>42948</v>
      </c>
      <c r="I329" s="44">
        <v>46905</v>
      </c>
    </row>
    <row r="330" spans="1:9">
      <c r="A330" s="33" t="s">
        <v>119</v>
      </c>
      <c r="B330" s="33" t="s">
        <v>9</v>
      </c>
      <c r="C330" s="33">
        <v>102.9</v>
      </c>
      <c r="D330" s="33">
        <v>2</v>
      </c>
      <c r="E330" s="38">
        <v>43070</v>
      </c>
      <c r="F330" s="38">
        <v>46904</v>
      </c>
      <c r="G330" s="39" t="s">
        <v>120</v>
      </c>
      <c r="H330" s="44">
        <v>42948</v>
      </c>
      <c r="I330" s="44">
        <v>46905</v>
      </c>
    </row>
    <row r="331" spans="1:9">
      <c r="A331" s="33" t="s">
        <v>119</v>
      </c>
      <c r="B331" s="33" t="s">
        <v>10</v>
      </c>
      <c r="C331" s="33">
        <v>103.15</v>
      </c>
      <c r="D331" s="33">
        <v>2</v>
      </c>
      <c r="E331" s="38">
        <v>43070</v>
      </c>
      <c r="F331" s="38">
        <v>46904</v>
      </c>
      <c r="G331" s="39" t="s">
        <v>120</v>
      </c>
      <c r="H331" s="44">
        <v>42948</v>
      </c>
      <c r="I331" s="44">
        <v>46905</v>
      </c>
    </row>
    <row r="332" spans="1:9">
      <c r="A332" s="33"/>
      <c r="B332" s="33"/>
      <c r="C332" s="33"/>
      <c r="D332" s="33"/>
      <c r="E332" s="38"/>
      <c r="F332" s="38"/>
      <c r="G332" s="39"/>
      <c r="H332" s="44"/>
      <c r="I332" s="44"/>
    </row>
    <row r="333" spans="1:9">
      <c r="A333" s="33" t="s">
        <v>121</v>
      </c>
      <c r="B333" s="33" t="s">
        <v>11</v>
      </c>
      <c r="C333" s="33">
        <v>103.34</v>
      </c>
      <c r="D333" s="33">
        <v>2</v>
      </c>
      <c r="E333" s="38">
        <v>43070</v>
      </c>
      <c r="F333" s="38">
        <v>46904</v>
      </c>
      <c r="G333" s="39" t="s">
        <v>120</v>
      </c>
      <c r="H333" s="44">
        <v>42948</v>
      </c>
      <c r="I333" s="44">
        <v>46905</v>
      </c>
    </row>
    <row r="334" spans="1:9">
      <c r="A334" s="33" t="s">
        <v>121</v>
      </c>
      <c r="B334" s="33" t="s">
        <v>1</v>
      </c>
      <c r="C334" s="33">
        <v>135.47</v>
      </c>
      <c r="D334" s="33">
        <v>5.75</v>
      </c>
      <c r="E334" s="38">
        <v>35947</v>
      </c>
      <c r="F334" s="43">
        <v>47269</v>
      </c>
      <c r="G334" s="39" t="s">
        <v>122</v>
      </c>
      <c r="H334" s="44">
        <v>35828</v>
      </c>
      <c r="I334" s="44">
        <v>47270</v>
      </c>
    </row>
    <row r="335" spans="1:9">
      <c r="A335" s="33" t="s">
        <v>121</v>
      </c>
      <c r="B335" s="33" t="s">
        <v>3</v>
      </c>
      <c r="C335" s="33">
        <v>135.91</v>
      </c>
      <c r="D335" s="33">
        <v>5.75</v>
      </c>
      <c r="E335" s="38">
        <v>35947</v>
      </c>
      <c r="F335" s="43">
        <v>47269</v>
      </c>
      <c r="G335" s="39" t="s">
        <v>122</v>
      </c>
      <c r="H335" s="44">
        <v>35828</v>
      </c>
      <c r="I335" s="44">
        <v>47270</v>
      </c>
    </row>
    <row r="336" spans="1:9">
      <c r="A336" s="33" t="s">
        <v>121</v>
      </c>
      <c r="B336" s="33" t="s">
        <v>4</v>
      </c>
      <c r="C336" s="33">
        <v>136.22999999999999</v>
      </c>
      <c r="D336" s="33">
        <v>5.75</v>
      </c>
      <c r="E336" s="38">
        <v>35947</v>
      </c>
      <c r="F336" s="43">
        <v>47269</v>
      </c>
      <c r="G336" s="39" t="s">
        <v>122</v>
      </c>
      <c r="H336" s="44">
        <v>35828</v>
      </c>
      <c r="I336" s="44">
        <v>47270</v>
      </c>
    </row>
    <row r="337" spans="1:9">
      <c r="A337" s="33" t="s">
        <v>121</v>
      </c>
      <c r="B337" s="33" t="s">
        <v>5</v>
      </c>
      <c r="C337" s="33">
        <v>136.04</v>
      </c>
      <c r="D337" s="33">
        <v>5.75</v>
      </c>
      <c r="E337" s="38">
        <v>35947</v>
      </c>
      <c r="F337" s="43">
        <v>47269</v>
      </c>
      <c r="G337" s="39" t="s">
        <v>122</v>
      </c>
      <c r="H337" s="44">
        <v>35828</v>
      </c>
      <c r="I337" s="44">
        <v>47270</v>
      </c>
    </row>
    <row r="338" spans="1:9">
      <c r="A338" s="33" t="s">
        <v>121</v>
      </c>
      <c r="B338" s="33" t="s">
        <v>6</v>
      </c>
      <c r="C338" s="33">
        <v>135.93</v>
      </c>
      <c r="D338" s="33">
        <v>5.75</v>
      </c>
      <c r="E338" s="38">
        <v>35947</v>
      </c>
      <c r="F338" s="43">
        <v>47269</v>
      </c>
      <c r="G338" s="39" t="s">
        <v>122</v>
      </c>
      <c r="H338" s="44">
        <v>35828</v>
      </c>
      <c r="I338" s="44">
        <v>47270</v>
      </c>
    </row>
    <row r="339" spans="1:9">
      <c r="A339" s="33" t="s">
        <v>121</v>
      </c>
      <c r="B339" s="33" t="s">
        <v>7</v>
      </c>
      <c r="C339" s="33">
        <v>135.33000000000001</v>
      </c>
      <c r="D339" s="33">
        <v>5.75</v>
      </c>
      <c r="E339" s="38">
        <v>35947</v>
      </c>
      <c r="F339" s="43">
        <v>47269</v>
      </c>
      <c r="G339" s="39" t="s">
        <v>122</v>
      </c>
      <c r="H339" s="44">
        <v>35828</v>
      </c>
      <c r="I339" s="44">
        <v>47270</v>
      </c>
    </row>
    <row r="340" spans="1:9">
      <c r="A340" s="33" t="s">
        <v>121</v>
      </c>
      <c r="B340" s="33" t="s">
        <v>8</v>
      </c>
      <c r="C340" s="33">
        <v>135.59</v>
      </c>
      <c r="D340" s="33">
        <v>5.75</v>
      </c>
      <c r="E340" s="38">
        <v>35947</v>
      </c>
      <c r="F340" s="43">
        <v>47269</v>
      </c>
      <c r="G340" s="39" t="s">
        <v>122</v>
      </c>
      <c r="H340" s="44">
        <v>35828</v>
      </c>
      <c r="I340" s="44">
        <v>47270</v>
      </c>
    </row>
    <row r="341" spans="1:9">
      <c r="A341" s="33" t="s">
        <v>121</v>
      </c>
      <c r="B341" s="33" t="s">
        <v>9</v>
      </c>
      <c r="C341" s="33">
        <v>135.37</v>
      </c>
      <c r="D341" s="33">
        <v>5.75</v>
      </c>
      <c r="E341" s="38">
        <v>35947</v>
      </c>
      <c r="F341" s="43">
        <v>47269</v>
      </c>
      <c r="G341" s="39" t="s">
        <v>122</v>
      </c>
      <c r="H341" s="44">
        <v>35828</v>
      </c>
      <c r="I341" s="44">
        <v>47270</v>
      </c>
    </row>
    <row r="342" spans="1:9">
      <c r="A342" s="33" t="s">
        <v>121</v>
      </c>
      <c r="B342" s="33" t="s">
        <v>10</v>
      </c>
      <c r="C342" s="33">
        <v>135.68</v>
      </c>
      <c r="D342" s="33">
        <v>5.75</v>
      </c>
      <c r="E342" s="38">
        <v>35947</v>
      </c>
      <c r="F342" s="43">
        <v>47269</v>
      </c>
      <c r="G342" s="39" t="s">
        <v>122</v>
      </c>
      <c r="H342" s="44">
        <v>35828</v>
      </c>
      <c r="I342" s="44">
        <v>47270</v>
      </c>
    </row>
    <row r="343" spans="1:9">
      <c r="A343" s="33" t="s">
        <v>121</v>
      </c>
      <c r="B343" s="33" t="s">
        <v>11</v>
      </c>
      <c r="C343" s="33">
        <v>135.93</v>
      </c>
      <c r="D343" s="33">
        <v>5.75</v>
      </c>
      <c r="E343" s="38">
        <v>35947</v>
      </c>
      <c r="F343" s="43">
        <v>47269</v>
      </c>
      <c r="G343" s="39" t="s">
        <v>122</v>
      </c>
      <c r="H343" s="44">
        <v>35828</v>
      </c>
      <c r="I343" s="44">
        <v>47270</v>
      </c>
    </row>
    <row r="344" spans="1:9">
      <c r="A344" s="33"/>
      <c r="B344" s="33"/>
      <c r="C344" s="33"/>
      <c r="D344" s="33"/>
      <c r="E344" s="38"/>
      <c r="F344" s="43"/>
      <c r="G344" s="39"/>
      <c r="H344" s="44"/>
      <c r="I344" s="44"/>
    </row>
    <row r="345" spans="1:9">
      <c r="A345" s="33" t="s">
        <v>123</v>
      </c>
      <c r="B345" s="33" t="s">
        <v>1</v>
      </c>
      <c r="C345" s="33">
        <v>105.48</v>
      </c>
      <c r="D345" s="33">
        <v>2.25</v>
      </c>
      <c r="E345" s="38">
        <v>43435</v>
      </c>
      <c r="F345" s="43">
        <v>47269</v>
      </c>
      <c r="G345" s="39" t="s">
        <v>124</v>
      </c>
      <c r="H345" s="44">
        <v>43308</v>
      </c>
      <c r="I345" s="44">
        <v>47270</v>
      </c>
    </row>
    <row r="346" spans="1:9">
      <c r="A346" s="33" t="s">
        <v>123</v>
      </c>
      <c r="B346" s="33" t="s">
        <v>3</v>
      </c>
      <c r="C346" s="33">
        <v>105.88</v>
      </c>
      <c r="D346" s="33">
        <v>2.25</v>
      </c>
      <c r="E346" s="38">
        <v>43435</v>
      </c>
      <c r="F346" s="43">
        <v>47269</v>
      </c>
      <c r="G346" s="39" t="s">
        <v>124</v>
      </c>
      <c r="H346" s="44">
        <v>43308</v>
      </c>
      <c r="I346" s="44">
        <v>47270</v>
      </c>
    </row>
    <row r="347" spans="1:9">
      <c r="A347" s="33" t="s">
        <v>123</v>
      </c>
      <c r="B347" s="33" t="s">
        <v>4</v>
      </c>
      <c r="C347" s="33">
        <v>106.16</v>
      </c>
      <c r="D347" s="33">
        <v>2.25</v>
      </c>
      <c r="E347" s="38">
        <v>43435</v>
      </c>
      <c r="F347" s="43">
        <v>47269</v>
      </c>
      <c r="G347" s="39" t="s">
        <v>124</v>
      </c>
      <c r="H347" s="44">
        <v>43308</v>
      </c>
      <c r="I347" s="44">
        <v>47270</v>
      </c>
    </row>
    <row r="348" spans="1:9">
      <c r="A348" s="33" t="s">
        <v>123</v>
      </c>
      <c r="B348" s="33" t="s">
        <v>5</v>
      </c>
      <c r="C348" s="33">
        <v>106</v>
      </c>
      <c r="D348" s="33">
        <v>2.25</v>
      </c>
      <c r="E348" s="38">
        <v>43435</v>
      </c>
      <c r="F348" s="43">
        <v>47269</v>
      </c>
      <c r="G348" s="39" t="s">
        <v>124</v>
      </c>
      <c r="H348" s="44">
        <v>43308</v>
      </c>
      <c r="I348" s="44">
        <v>47270</v>
      </c>
    </row>
    <row r="349" spans="1:9">
      <c r="A349" s="33" t="s">
        <v>123</v>
      </c>
      <c r="B349" s="33" t="s">
        <v>6</v>
      </c>
      <c r="C349" s="33">
        <v>105.92</v>
      </c>
      <c r="D349" s="33">
        <v>2.25</v>
      </c>
      <c r="E349" s="38">
        <v>43435</v>
      </c>
      <c r="F349" s="43">
        <v>47269</v>
      </c>
      <c r="G349" s="39" t="s">
        <v>124</v>
      </c>
      <c r="H349" s="44">
        <v>43308</v>
      </c>
      <c r="I349" s="44">
        <v>47270</v>
      </c>
    </row>
    <row r="350" spans="1:9">
      <c r="A350" s="33" t="s">
        <v>123</v>
      </c>
      <c r="B350" s="33" t="s">
        <v>7</v>
      </c>
      <c r="C350" s="33">
        <v>105.41</v>
      </c>
      <c r="D350" s="33">
        <v>2.25</v>
      </c>
      <c r="E350" s="38">
        <v>43435</v>
      </c>
      <c r="F350" s="43">
        <v>47269</v>
      </c>
      <c r="G350" s="39" t="s">
        <v>124</v>
      </c>
      <c r="H350" s="44">
        <v>43308</v>
      </c>
      <c r="I350" s="44">
        <v>47270</v>
      </c>
    </row>
    <row r="351" spans="1:9">
      <c r="A351" s="33" t="s">
        <v>123</v>
      </c>
      <c r="B351" s="33" t="s">
        <v>8</v>
      </c>
      <c r="C351" s="33">
        <v>105.64</v>
      </c>
      <c r="D351" s="33">
        <v>2.25</v>
      </c>
      <c r="E351" s="38">
        <v>43435</v>
      </c>
      <c r="F351" s="43">
        <v>47269</v>
      </c>
      <c r="G351" s="39" t="s">
        <v>124</v>
      </c>
      <c r="H351" s="44">
        <v>43308</v>
      </c>
      <c r="I351" s="44">
        <v>47270</v>
      </c>
    </row>
    <row r="352" spans="1:9">
      <c r="A352" s="33" t="s">
        <v>123</v>
      </c>
      <c r="B352" s="33" t="s">
        <v>9</v>
      </c>
      <c r="C352" s="33">
        <v>105.46</v>
      </c>
      <c r="D352" s="33">
        <v>2.25</v>
      </c>
      <c r="E352" s="38">
        <v>43435</v>
      </c>
      <c r="F352" s="43">
        <v>47269</v>
      </c>
      <c r="G352" s="39" t="s">
        <v>124</v>
      </c>
      <c r="H352" s="44">
        <v>43308</v>
      </c>
      <c r="I352" s="44">
        <v>47270</v>
      </c>
    </row>
    <row r="353" spans="1:9">
      <c r="A353" s="33" t="s">
        <v>123</v>
      </c>
      <c r="B353" s="33" t="s">
        <v>10</v>
      </c>
      <c r="C353" s="33">
        <v>105.74</v>
      </c>
      <c r="D353" s="33">
        <v>2.25</v>
      </c>
      <c r="E353" s="38">
        <v>43435</v>
      </c>
      <c r="F353" s="43">
        <v>47269</v>
      </c>
      <c r="G353" s="39" t="s">
        <v>124</v>
      </c>
      <c r="H353" s="44">
        <v>43308</v>
      </c>
      <c r="I353" s="44">
        <v>47270</v>
      </c>
    </row>
    <row r="354" spans="1:9">
      <c r="A354" s="33" t="s">
        <v>123</v>
      </c>
      <c r="B354" s="33" t="s">
        <v>11</v>
      </c>
      <c r="C354" s="33">
        <v>105.95</v>
      </c>
      <c r="D354" s="33">
        <v>2.25</v>
      </c>
      <c r="E354" s="38">
        <v>43435</v>
      </c>
      <c r="F354" s="43">
        <v>47269</v>
      </c>
      <c r="G354" s="39" t="s">
        <v>124</v>
      </c>
      <c r="H354" s="44">
        <v>43308</v>
      </c>
      <c r="I354" s="44">
        <v>47270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F9B22-8BA0-B543-A065-5A2AD4068345}">
  <dimension ref="A1:N279"/>
  <sheetViews>
    <sheetView topLeftCell="A123" workbookViewId="0">
      <selection activeCell="D13" sqref="D13"/>
    </sheetView>
  </sheetViews>
  <sheetFormatPr baseColWidth="10" defaultRowHeight="16"/>
  <cols>
    <col min="2" max="2" width="15.1640625" style="18" customWidth="1"/>
    <col min="4" max="4" width="15.1640625" style="18" customWidth="1"/>
    <col min="7" max="8" width="10.83203125" style="18"/>
  </cols>
  <sheetData>
    <row r="1" spans="1:14">
      <c r="A1" t="s">
        <v>130</v>
      </c>
    </row>
    <row r="2" spans="1:14" s="5" customFormat="1">
      <c r="A2" s="2" t="s">
        <v>34</v>
      </c>
      <c r="B2" s="18" t="s">
        <v>34</v>
      </c>
      <c r="C2" s="2" t="s">
        <v>35</v>
      </c>
      <c r="D2" s="19" t="s">
        <v>40</v>
      </c>
      <c r="E2" s="2" t="s">
        <v>36</v>
      </c>
      <c r="F2" s="2" t="s">
        <v>37</v>
      </c>
      <c r="G2" s="19" t="s">
        <v>41</v>
      </c>
      <c r="H2" s="19" t="s">
        <v>42</v>
      </c>
      <c r="I2" s="3"/>
      <c r="J2" s="3"/>
      <c r="M2" s="3"/>
      <c r="N2" s="10"/>
    </row>
    <row r="3" spans="1:14">
      <c r="A3" s="1" t="s">
        <v>0</v>
      </c>
      <c r="B3" s="18" t="s">
        <v>66</v>
      </c>
      <c r="C3" s="1" t="s">
        <v>1</v>
      </c>
      <c r="D3" s="26" t="s">
        <v>2</v>
      </c>
      <c r="E3" s="1">
        <v>99.85</v>
      </c>
      <c r="F3" s="3">
        <v>1.5</v>
      </c>
      <c r="G3" s="14">
        <v>41926</v>
      </c>
      <c r="H3" s="14">
        <v>43891</v>
      </c>
    </row>
    <row r="4" spans="1:14">
      <c r="A4" s="1" t="s">
        <v>0</v>
      </c>
      <c r="B4" s="18" t="s">
        <v>66</v>
      </c>
      <c r="C4" s="1" t="s">
        <v>3</v>
      </c>
      <c r="D4" s="26" t="s">
        <v>2</v>
      </c>
      <c r="E4" s="1">
        <v>99.86</v>
      </c>
      <c r="F4" s="3">
        <v>1.5</v>
      </c>
      <c r="G4" s="14">
        <v>41926</v>
      </c>
      <c r="H4" s="14">
        <v>43891</v>
      </c>
    </row>
    <row r="5" spans="1:14">
      <c r="A5" s="1" t="s">
        <v>0</v>
      </c>
      <c r="B5" s="18" t="s">
        <v>66</v>
      </c>
      <c r="C5" s="1" t="s">
        <v>4</v>
      </c>
      <c r="D5" s="26" t="s">
        <v>2</v>
      </c>
      <c r="E5" s="1">
        <v>99.86</v>
      </c>
      <c r="F5" s="3">
        <v>1.5</v>
      </c>
      <c r="G5" s="14">
        <v>41926</v>
      </c>
      <c r="H5" s="14">
        <v>43891</v>
      </c>
    </row>
    <row r="6" spans="1:14">
      <c r="A6" s="1" t="s">
        <v>0</v>
      </c>
      <c r="B6" s="18" t="s">
        <v>66</v>
      </c>
      <c r="C6" s="1" t="s">
        <v>5</v>
      </c>
      <c r="D6" s="26" t="s">
        <v>2</v>
      </c>
      <c r="E6" s="1">
        <v>99.86</v>
      </c>
      <c r="F6" s="3">
        <v>1.5</v>
      </c>
      <c r="G6" s="14">
        <v>41926</v>
      </c>
      <c r="H6" s="14">
        <v>43891</v>
      </c>
    </row>
    <row r="7" spans="1:14">
      <c r="A7" s="1" t="s">
        <v>0</v>
      </c>
      <c r="B7" s="18" t="s">
        <v>66</v>
      </c>
      <c r="C7" s="1" t="s">
        <v>6</v>
      </c>
      <c r="D7" s="26" t="s">
        <v>2</v>
      </c>
      <c r="E7" s="1">
        <v>99.86</v>
      </c>
      <c r="F7" s="3">
        <v>1.5</v>
      </c>
      <c r="G7" s="14">
        <v>41926</v>
      </c>
      <c r="H7" s="14">
        <v>43891</v>
      </c>
    </row>
    <row r="8" spans="1:14">
      <c r="A8" s="1" t="s">
        <v>0</v>
      </c>
      <c r="B8" s="18" t="s">
        <v>66</v>
      </c>
      <c r="C8" s="1" t="s">
        <v>7</v>
      </c>
      <c r="D8" s="26" t="s">
        <v>2</v>
      </c>
      <c r="E8" s="1">
        <v>99.86</v>
      </c>
      <c r="F8" s="3">
        <v>1.5</v>
      </c>
      <c r="G8" s="14">
        <v>41926</v>
      </c>
      <c r="H8" s="14">
        <v>43891</v>
      </c>
    </row>
    <row r="9" spans="1:14">
      <c r="A9" s="1" t="s">
        <v>0</v>
      </c>
      <c r="B9" s="18" t="s">
        <v>66</v>
      </c>
      <c r="C9" s="1" t="s">
        <v>8</v>
      </c>
      <c r="D9" s="26" t="s">
        <v>2</v>
      </c>
      <c r="E9" s="1">
        <v>99.86</v>
      </c>
      <c r="F9" s="3">
        <v>1.5</v>
      </c>
      <c r="G9" s="14">
        <v>41926</v>
      </c>
      <c r="H9" s="14">
        <v>43891</v>
      </c>
    </row>
    <row r="10" spans="1:14">
      <c r="A10" s="1" t="s">
        <v>0</v>
      </c>
      <c r="B10" s="18" t="s">
        <v>66</v>
      </c>
      <c r="C10" s="1" t="s">
        <v>9</v>
      </c>
      <c r="D10" s="26" t="s">
        <v>2</v>
      </c>
      <c r="E10" s="1">
        <v>99.86</v>
      </c>
      <c r="F10" s="3">
        <v>1.5</v>
      </c>
      <c r="G10" s="14">
        <v>41926</v>
      </c>
      <c r="H10" s="14">
        <v>43891</v>
      </c>
    </row>
    <row r="11" spans="1:14">
      <c r="A11" s="1" t="s">
        <v>0</v>
      </c>
      <c r="B11" s="18" t="s">
        <v>66</v>
      </c>
      <c r="C11" s="1" t="s">
        <v>10</v>
      </c>
      <c r="D11" s="26" t="s">
        <v>2</v>
      </c>
      <c r="E11" s="1">
        <v>99.86</v>
      </c>
      <c r="F11" s="3">
        <v>1.5</v>
      </c>
      <c r="G11" s="14">
        <v>41926</v>
      </c>
      <c r="H11" s="14">
        <v>43891</v>
      </c>
    </row>
    <row r="12" spans="1:14">
      <c r="A12" s="1" t="s">
        <v>0</v>
      </c>
      <c r="B12" s="18" t="s">
        <v>66</v>
      </c>
      <c r="C12" s="1" t="s">
        <v>11</v>
      </c>
      <c r="D12" s="26" t="s">
        <v>2</v>
      </c>
      <c r="E12" s="1">
        <v>99.86</v>
      </c>
      <c r="F12" s="3">
        <v>1.5</v>
      </c>
      <c r="G12" s="14">
        <v>41926</v>
      </c>
      <c r="H12" s="14">
        <v>43891</v>
      </c>
    </row>
    <row r="13" spans="1:14">
      <c r="A13" s="1"/>
      <c r="C13" s="1"/>
      <c r="D13" s="13"/>
      <c r="E13" s="1"/>
      <c r="F13" s="1"/>
      <c r="G13" s="13"/>
      <c r="H13" s="13"/>
    </row>
    <row r="14" spans="1:14">
      <c r="A14" s="1" t="s">
        <v>12</v>
      </c>
      <c r="B14" s="18" t="s">
        <v>67</v>
      </c>
      <c r="C14" s="1" t="s">
        <v>1</v>
      </c>
      <c r="D14" s="26" t="s">
        <v>13</v>
      </c>
      <c r="E14" s="1">
        <v>99.26</v>
      </c>
      <c r="F14" s="1">
        <v>0.75</v>
      </c>
      <c r="G14" s="32">
        <v>42107</v>
      </c>
      <c r="H14" s="14">
        <v>44075</v>
      </c>
    </row>
    <row r="15" spans="1:14">
      <c r="A15" s="1" t="s">
        <v>12</v>
      </c>
      <c r="B15" s="18" t="s">
        <v>67</v>
      </c>
      <c r="C15" s="1" t="s">
        <v>3</v>
      </c>
      <c r="D15" s="26" t="s">
        <v>13</v>
      </c>
      <c r="E15" s="1">
        <v>99.28</v>
      </c>
      <c r="F15" s="1">
        <v>0.75</v>
      </c>
      <c r="G15" s="14">
        <v>42107</v>
      </c>
      <c r="H15" s="14">
        <v>44075</v>
      </c>
    </row>
    <row r="16" spans="1:14">
      <c r="A16" s="1" t="s">
        <v>12</v>
      </c>
      <c r="B16" s="18" t="s">
        <v>67</v>
      </c>
      <c r="C16" s="1" t="s">
        <v>4</v>
      </c>
      <c r="D16" s="26" t="s">
        <v>13</v>
      </c>
      <c r="E16" s="1">
        <v>99.28</v>
      </c>
      <c r="F16" s="1">
        <v>0.75</v>
      </c>
      <c r="G16" s="14">
        <v>42107</v>
      </c>
      <c r="H16" s="14">
        <v>44075</v>
      </c>
    </row>
    <row r="17" spans="1:8">
      <c r="A17" s="1" t="s">
        <v>12</v>
      </c>
      <c r="B17" s="18" t="s">
        <v>67</v>
      </c>
      <c r="C17" s="1" t="s">
        <v>5</v>
      </c>
      <c r="D17" s="26" t="s">
        <v>13</v>
      </c>
      <c r="E17" s="1">
        <v>99.27</v>
      </c>
      <c r="F17" s="1">
        <v>0.75</v>
      </c>
      <c r="G17" s="14">
        <v>42107</v>
      </c>
      <c r="H17" s="14">
        <v>44075</v>
      </c>
    </row>
    <row r="18" spans="1:8">
      <c r="A18" s="1" t="s">
        <v>12</v>
      </c>
      <c r="B18" s="18" t="s">
        <v>67</v>
      </c>
      <c r="C18" s="1" t="s">
        <v>6</v>
      </c>
      <c r="D18" s="26" t="s">
        <v>13</v>
      </c>
      <c r="E18" s="1">
        <v>99.28</v>
      </c>
      <c r="F18" s="1">
        <v>0.75</v>
      </c>
      <c r="G18" s="14">
        <v>42107</v>
      </c>
      <c r="H18" s="14">
        <v>44075</v>
      </c>
    </row>
    <row r="19" spans="1:8">
      <c r="A19" s="1" t="s">
        <v>12</v>
      </c>
      <c r="B19" s="18" t="s">
        <v>67</v>
      </c>
      <c r="C19" s="1" t="s">
        <v>7</v>
      </c>
      <c r="D19" s="26" t="s">
        <v>13</v>
      </c>
      <c r="E19" s="1">
        <v>99.28</v>
      </c>
      <c r="F19" s="1">
        <v>0.75</v>
      </c>
      <c r="G19" s="14">
        <v>42107</v>
      </c>
      <c r="H19" s="14">
        <v>44075</v>
      </c>
    </row>
    <row r="20" spans="1:8">
      <c r="A20" s="1" t="s">
        <v>12</v>
      </c>
      <c r="B20" s="18" t="s">
        <v>67</v>
      </c>
      <c r="C20" s="1" t="s">
        <v>8</v>
      </c>
      <c r="D20" s="26" t="s">
        <v>13</v>
      </c>
      <c r="E20" s="1">
        <v>99.28</v>
      </c>
      <c r="F20" s="1">
        <v>0.75</v>
      </c>
      <c r="G20" s="14">
        <v>42107</v>
      </c>
      <c r="H20" s="14">
        <v>44075</v>
      </c>
    </row>
    <row r="21" spans="1:8">
      <c r="A21" s="1" t="s">
        <v>12</v>
      </c>
      <c r="B21" s="18" t="s">
        <v>67</v>
      </c>
      <c r="C21" s="1" t="s">
        <v>9</v>
      </c>
      <c r="D21" s="26" t="s">
        <v>13</v>
      </c>
      <c r="E21" s="1">
        <v>99.27</v>
      </c>
      <c r="F21" s="1">
        <v>0.75</v>
      </c>
      <c r="G21" s="14">
        <v>42107</v>
      </c>
      <c r="H21" s="14">
        <v>44075</v>
      </c>
    </row>
    <row r="22" spans="1:8">
      <c r="A22" s="1" t="s">
        <v>12</v>
      </c>
      <c r="B22" s="18" t="s">
        <v>67</v>
      </c>
      <c r="C22" s="1" t="s">
        <v>10</v>
      </c>
      <c r="D22" s="26" t="s">
        <v>13</v>
      </c>
      <c r="E22" s="1">
        <v>99.28</v>
      </c>
      <c r="F22" s="1">
        <v>0.75</v>
      </c>
      <c r="G22" s="14">
        <v>42107</v>
      </c>
      <c r="H22" s="14">
        <v>44075</v>
      </c>
    </row>
    <row r="23" spans="1:8">
      <c r="A23" s="1" t="s">
        <v>12</v>
      </c>
      <c r="B23" s="18" t="s">
        <v>67</v>
      </c>
      <c r="C23" s="1" t="s">
        <v>11</v>
      </c>
      <c r="D23" s="26" t="s">
        <v>13</v>
      </c>
      <c r="E23" s="3">
        <v>99.3</v>
      </c>
      <c r="F23" s="1">
        <v>0.75</v>
      </c>
      <c r="G23" s="14">
        <v>42107</v>
      </c>
      <c r="H23" s="14">
        <v>44075</v>
      </c>
    </row>
    <row r="24" spans="1:8">
      <c r="A24" s="1"/>
      <c r="C24" s="1"/>
      <c r="D24" s="13"/>
      <c r="E24" s="1"/>
      <c r="F24" s="1"/>
      <c r="G24" s="13"/>
      <c r="H24" s="13"/>
    </row>
    <row r="25" spans="1:8">
      <c r="A25" s="1" t="s">
        <v>14</v>
      </c>
      <c r="B25" s="18" t="s">
        <v>68</v>
      </c>
      <c r="C25" s="1" t="s">
        <v>1</v>
      </c>
      <c r="D25" s="26" t="s">
        <v>15</v>
      </c>
      <c r="E25" s="1">
        <v>98.89</v>
      </c>
      <c r="F25" s="1">
        <v>0.75</v>
      </c>
      <c r="G25" s="14">
        <v>42296</v>
      </c>
      <c r="H25" s="14">
        <v>44256</v>
      </c>
    </row>
    <row r="26" spans="1:8">
      <c r="A26" s="1" t="s">
        <v>14</v>
      </c>
      <c r="B26" s="18" t="s">
        <v>68</v>
      </c>
      <c r="C26" s="1" t="s">
        <v>3</v>
      </c>
      <c r="D26" s="26" t="s">
        <v>15</v>
      </c>
      <c r="E26" s="1">
        <v>98.93</v>
      </c>
      <c r="F26" s="1">
        <v>0.75</v>
      </c>
      <c r="G26" s="14">
        <v>42296</v>
      </c>
      <c r="H26" s="14">
        <v>44256</v>
      </c>
    </row>
    <row r="27" spans="1:8">
      <c r="A27" s="1" t="s">
        <v>14</v>
      </c>
      <c r="B27" s="18" t="s">
        <v>68</v>
      </c>
      <c r="C27" s="1" t="s">
        <v>4</v>
      </c>
      <c r="D27" s="26" t="s">
        <v>15</v>
      </c>
      <c r="E27" s="1">
        <v>98.95</v>
      </c>
      <c r="F27" s="1">
        <v>0.75</v>
      </c>
      <c r="G27" s="14">
        <v>42296</v>
      </c>
      <c r="H27" s="14">
        <v>44256</v>
      </c>
    </row>
    <row r="28" spans="1:8">
      <c r="A28" s="1" t="s">
        <v>14</v>
      </c>
      <c r="B28" s="18" t="s">
        <v>68</v>
      </c>
      <c r="C28" s="1" t="s">
        <v>5</v>
      </c>
      <c r="D28" s="26" t="s">
        <v>15</v>
      </c>
      <c r="E28" s="1">
        <v>98.94</v>
      </c>
      <c r="F28" s="1">
        <v>0.75</v>
      </c>
      <c r="G28" s="14">
        <v>42296</v>
      </c>
      <c r="H28" s="14">
        <v>44256</v>
      </c>
    </row>
    <row r="29" spans="1:8">
      <c r="A29" s="1" t="s">
        <v>14</v>
      </c>
      <c r="B29" s="18" t="s">
        <v>68</v>
      </c>
      <c r="C29" s="1" t="s">
        <v>6</v>
      </c>
      <c r="D29" s="26" t="s">
        <v>15</v>
      </c>
      <c r="E29" s="1">
        <v>98.92</v>
      </c>
      <c r="F29" s="1">
        <v>0.75</v>
      </c>
      <c r="G29" s="14">
        <v>42296</v>
      </c>
      <c r="H29" s="14">
        <v>44256</v>
      </c>
    </row>
    <row r="30" spans="1:8">
      <c r="A30" s="1" t="s">
        <v>14</v>
      </c>
      <c r="B30" s="18" t="s">
        <v>68</v>
      </c>
      <c r="C30" s="1" t="s">
        <v>7</v>
      </c>
      <c r="D30" s="26" t="s">
        <v>15</v>
      </c>
      <c r="E30" s="1">
        <v>98.92</v>
      </c>
      <c r="F30" s="1">
        <v>0.75</v>
      </c>
      <c r="G30" s="14">
        <v>42296</v>
      </c>
      <c r="H30" s="14">
        <v>44256</v>
      </c>
    </row>
    <row r="31" spans="1:8">
      <c r="A31" s="1" t="s">
        <v>14</v>
      </c>
      <c r="B31" s="18" t="s">
        <v>68</v>
      </c>
      <c r="C31" s="1" t="s">
        <v>8</v>
      </c>
      <c r="D31" s="26" t="s">
        <v>15</v>
      </c>
      <c r="E31" s="1">
        <v>98.88</v>
      </c>
      <c r="F31" s="1">
        <v>0.75</v>
      </c>
      <c r="G31" s="14">
        <v>42296</v>
      </c>
      <c r="H31" s="14">
        <v>44256</v>
      </c>
    </row>
    <row r="32" spans="1:8">
      <c r="A32" s="1" t="s">
        <v>14</v>
      </c>
      <c r="B32" s="18" t="s">
        <v>68</v>
      </c>
      <c r="C32" s="1" t="s">
        <v>9</v>
      </c>
      <c r="D32" s="26" t="s">
        <v>15</v>
      </c>
      <c r="E32" s="1">
        <v>98.9</v>
      </c>
      <c r="F32" s="1">
        <v>0.75</v>
      </c>
      <c r="G32" s="14">
        <v>42296</v>
      </c>
      <c r="H32" s="14">
        <v>44256</v>
      </c>
    </row>
    <row r="33" spans="1:8">
      <c r="A33" s="1" t="s">
        <v>14</v>
      </c>
      <c r="B33" s="18" t="s">
        <v>68</v>
      </c>
      <c r="C33" s="1" t="s">
        <v>10</v>
      </c>
      <c r="D33" s="26" t="s">
        <v>15</v>
      </c>
      <c r="E33" s="1">
        <v>98.9</v>
      </c>
      <c r="F33" s="1">
        <v>0.75</v>
      </c>
      <c r="G33" s="14">
        <v>42296</v>
      </c>
      <c r="H33" s="14">
        <v>44256</v>
      </c>
    </row>
    <row r="34" spans="1:8">
      <c r="A34" s="1" t="s">
        <v>14</v>
      </c>
      <c r="B34" s="18" t="s">
        <v>68</v>
      </c>
      <c r="C34" s="1" t="s">
        <v>11</v>
      </c>
      <c r="D34" s="26" t="s">
        <v>15</v>
      </c>
      <c r="E34" s="1">
        <v>98.93</v>
      </c>
      <c r="F34" s="1">
        <v>0.75</v>
      </c>
      <c r="G34" s="14">
        <v>42296</v>
      </c>
      <c r="H34" s="14">
        <v>44256</v>
      </c>
    </row>
    <row r="35" spans="1:8">
      <c r="A35" s="1"/>
      <c r="C35" s="1"/>
      <c r="D35" s="13"/>
      <c r="E35" s="1"/>
      <c r="F35" s="1"/>
      <c r="G35" s="13"/>
      <c r="H35" s="13"/>
    </row>
    <row r="36" spans="1:8">
      <c r="A36" s="1" t="s">
        <v>16</v>
      </c>
      <c r="B36" s="18" t="s">
        <v>69</v>
      </c>
      <c r="C36" s="1" t="s">
        <v>1</v>
      </c>
      <c r="D36" s="26" t="s">
        <v>17</v>
      </c>
      <c r="E36" s="1">
        <v>98.41</v>
      </c>
      <c r="F36" s="1">
        <v>0.75</v>
      </c>
      <c r="G36" s="14">
        <v>42471</v>
      </c>
      <c r="H36" s="14">
        <v>44440</v>
      </c>
    </row>
    <row r="37" spans="1:8">
      <c r="A37" s="1" t="s">
        <v>16</v>
      </c>
      <c r="B37" s="18" t="s">
        <v>69</v>
      </c>
      <c r="C37" s="1" t="s">
        <v>3</v>
      </c>
      <c r="D37" s="26" t="s">
        <v>17</v>
      </c>
      <c r="E37" s="1">
        <v>98.45</v>
      </c>
      <c r="F37" s="1">
        <v>0.75</v>
      </c>
      <c r="G37" s="14">
        <v>42471</v>
      </c>
      <c r="H37" s="14">
        <v>44440</v>
      </c>
    </row>
    <row r="38" spans="1:8">
      <c r="A38" s="1" t="s">
        <v>16</v>
      </c>
      <c r="B38" s="18" t="s">
        <v>69</v>
      </c>
      <c r="C38" s="1" t="s">
        <v>4</v>
      </c>
      <c r="D38" s="26" t="s">
        <v>17</v>
      </c>
      <c r="E38" s="1">
        <v>98.49</v>
      </c>
      <c r="F38" s="1">
        <v>0.75</v>
      </c>
      <c r="G38" s="14">
        <v>42471</v>
      </c>
      <c r="H38" s="14">
        <v>44440</v>
      </c>
    </row>
    <row r="39" spans="1:8">
      <c r="A39" s="1" t="s">
        <v>16</v>
      </c>
      <c r="B39" s="18" t="s">
        <v>69</v>
      </c>
      <c r="C39" s="1" t="s">
        <v>5</v>
      </c>
      <c r="D39" s="26" t="s">
        <v>17</v>
      </c>
      <c r="E39" s="1">
        <v>98.46</v>
      </c>
      <c r="F39" s="1">
        <v>0.75</v>
      </c>
      <c r="G39" s="14">
        <v>42471</v>
      </c>
      <c r="H39" s="14">
        <v>44440</v>
      </c>
    </row>
    <row r="40" spans="1:8">
      <c r="A40" s="1" t="s">
        <v>16</v>
      </c>
      <c r="B40" s="18" t="s">
        <v>69</v>
      </c>
      <c r="C40" s="1" t="s">
        <v>6</v>
      </c>
      <c r="D40" s="26" t="s">
        <v>17</v>
      </c>
      <c r="E40" s="1">
        <v>98.46</v>
      </c>
      <c r="F40" s="1">
        <v>0.75</v>
      </c>
      <c r="G40" s="14">
        <v>42471</v>
      </c>
      <c r="H40" s="14">
        <v>44440</v>
      </c>
    </row>
    <row r="41" spans="1:8">
      <c r="A41" s="1" t="s">
        <v>16</v>
      </c>
      <c r="B41" s="18" t="s">
        <v>69</v>
      </c>
      <c r="C41" s="1" t="s">
        <v>7</v>
      </c>
      <c r="D41" s="26" t="s">
        <v>17</v>
      </c>
      <c r="E41" s="1">
        <v>98.43</v>
      </c>
      <c r="F41" s="1">
        <v>0.75</v>
      </c>
      <c r="G41" s="14">
        <v>42471</v>
      </c>
      <c r="H41" s="14">
        <v>44440</v>
      </c>
    </row>
    <row r="42" spans="1:8">
      <c r="A42" s="1" t="s">
        <v>16</v>
      </c>
      <c r="B42" s="18" t="s">
        <v>69</v>
      </c>
      <c r="C42" s="1" t="s">
        <v>8</v>
      </c>
      <c r="D42" s="26" t="s">
        <v>17</v>
      </c>
      <c r="E42" s="1">
        <v>98.43</v>
      </c>
      <c r="F42" s="1">
        <v>0.75</v>
      </c>
      <c r="G42" s="14">
        <v>42471</v>
      </c>
      <c r="H42" s="14">
        <v>44440</v>
      </c>
    </row>
    <row r="43" spans="1:8">
      <c r="A43" s="1" t="s">
        <v>16</v>
      </c>
      <c r="B43" s="18" t="s">
        <v>69</v>
      </c>
      <c r="C43" s="1" t="s">
        <v>9</v>
      </c>
      <c r="D43" s="26" t="s">
        <v>17</v>
      </c>
      <c r="E43" s="1">
        <v>98.38</v>
      </c>
      <c r="F43" s="1">
        <v>0.75</v>
      </c>
      <c r="G43" s="14">
        <v>42471</v>
      </c>
      <c r="H43" s="14">
        <v>44440</v>
      </c>
    </row>
    <row r="44" spans="1:8">
      <c r="A44" s="1" t="s">
        <v>16</v>
      </c>
      <c r="B44" s="18" t="s">
        <v>69</v>
      </c>
      <c r="C44" s="1" t="s">
        <v>10</v>
      </c>
      <c r="D44" s="26" t="s">
        <v>17</v>
      </c>
      <c r="E44" s="1">
        <v>98.41</v>
      </c>
      <c r="F44" s="1">
        <v>0.75</v>
      </c>
      <c r="G44" s="14">
        <v>42471</v>
      </c>
      <c r="H44" s="14">
        <v>44440</v>
      </c>
    </row>
    <row r="45" spans="1:8">
      <c r="A45" s="1" t="s">
        <v>16</v>
      </c>
      <c r="B45" s="18" t="s">
        <v>69</v>
      </c>
      <c r="C45" s="1" t="s">
        <v>11</v>
      </c>
      <c r="D45" s="26" t="s">
        <v>17</v>
      </c>
      <c r="E45" s="1">
        <v>98.42</v>
      </c>
      <c r="F45" s="1">
        <v>0.75</v>
      </c>
      <c r="G45" s="14">
        <v>42471</v>
      </c>
      <c r="H45" s="14">
        <v>44440</v>
      </c>
    </row>
    <row r="46" spans="1:8">
      <c r="A46" s="1"/>
      <c r="C46" s="1"/>
      <c r="D46" s="13"/>
      <c r="E46" s="1"/>
      <c r="F46" s="1"/>
      <c r="G46" s="13"/>
      <c r="H46" s="13"/>
    </row>
    <row r="47" spans="1:8">
      <c r="A47" s="1" t="s">
        <v>18</v>
      </c>
      <c r="B47" s="18" t="s">
        <v>70</v>
      </c>
      <c r="C47" s="1" t="s">
        <v>1</v>
      </c>
      <c r="D47" s="26" t="s">
        <v>19</v>
      </c>
      <c r="E47" s="1">
        <v>97.57</v>
      </c>
      <c r="F47" s="3">
        <v>0.5</v>
      </c>
      <c r="G47" s="14">
        <v>42654</v>
      </c>
      <c r="H47" s="14">
        <v>44621</v>
      </c>
    </row>
    <row r="48" spans="1:8">
      <c r="A48" s="1" t="s">
        <v>18</v>
      </c>
      <c r="B48" s="18" t="s">
        <v>70</v>
      </c>
      <c r="C48" s="1" t="s">
        <v>3</v>
      </c>
      <c r="D48" s="26" t="s">
        <v>19</v>
      </c>
      <c r="E48" s="1">
        <v>97.63</v>
      </c>
      <c r="F48" s="3">
        <v>0.5</v>
      </c>
      <c r="G48" s="14">
        <v>42654</v>
      </c>
      <c r="H48" s="14">
        <v>44621</v>
      </c>
    </row>
    <row r="49" spans="1:8">
      <c r="A49" s="1" t="s">
        <v>18</v>
      </c>
      <c r="B49" s="18" t="s">
        <v>70</v>
      </c>
      <c r="C49" s="1" t="s">
        <v>4</v>
      </c>
      <c r="D49" s="26" t="s">
        <v>19</v>
      </c>
      <c r="E49" s="1">
        <v>97.66</v>
      </c>
      <c r="F49" s="3">
        <v>0.5</v>
      </c>
      <c r="G49" s="14">
        <v>42654</v>
      </c>
      <c r="H49" s="14">
        <v>44621</v>
      </c>
    </row>
    <row r="50" spans="1:8">
      <c r="A50" s="1" t="s">
        <v>18</v>
      </c>
      <c r="B50" s="18" t="s">
        <v>70</v>
      </c>
      <c r="C50" s="1" t="s">
        <v>5</v>
      </c>
      <c r="D50" s="26" t="s">
        <v>19</v>
      </c>
      <c r="E50" s="1">
        <v>97.65</v>
      </c>
      <c r="F50" s="3">
        <v>0.5</v>
      </c>
      <c r="G50" s="14">
        <v>42654</v>
      </c>
      <c r="H50" s="14">
        <v>44621</v>
      </c>
    </row>
    <row r="51" spans="1:8">
      <c r="A51" s="1" t="s">
        <v>18</v>
      </c>
      <c r="B51" s="18" t="s">
        <v>70</v>
      </c>
      <c r="C51" s="1" t="s">
        <v>6</v>
      </c>
      <c r="D51" s="26" t="s">
        <v>19</v>
      </c>
      <c r="E51" s="1">
        <v>97.64</v>
      </c>
      <c r="F51" s="3">
        <v>0.5</v>
      </c>
      <c r="G51" s="14">
        <v>42654</v>
      </c>
      <c r="H51" s="14">
        <v>44621</v>
      </c>
    </row>
    <row r="52" spans="1:8">
      <c r="A52" s="1" t="s">
        <v>18</v>
      </c>
      <c r="B52" s="18" t="s">
        <v>70</v>
      </c>
      <c r="C52" s="1" t="s">
        <v>7</v>
      </c>
      <c r="D52" s="26" t="s">
        <v>19</v>
      </c>
      <c r="E52" s="3">
        <v>97.6</v>
      </c>
      <c r="F52" s="3">
        <v>0.5</v>
      </c>
      <c r="G52" s="14">
        <v>42654</v>
      </c>
      <c r="H52" s="14">
        <v>44621</v>
      </c>
    </row>
    <row r="53" spans="1:8">
      <c r="A53" s="1" t="s">
        <v>18</v>
      </c>
      <c r="B53" s="18" t="s">
        <v>70</v>
      </c>
      <c r="C53" s="1" t="s">
        <v>8</v>
      </c>
      <c r="D53" s="26" t="s">
        <v>19</v>
      </c>
      <c r="E53" s="1">
        <v>97.61</v>
      </c>
      <c r="F53" s="3">
        <v>0.5</v>
      </c>
      <c r="G53" s="14">
        <v>42654</v>
      </c>
      <c r="H53" s="14">
        <v>44621</v>
      </c>
    </row>
    <row r="54" spans="1:8">
      <c r="A54" s="1" t="s">
        <v>18</v>
      </c>
      <c r="B54" s="18" t="s">
        <v>70</v>
      </c>
      <c r="C54" s="1" t="s">
        <v>9</v>
      </c>
      <c r="D54" s="26" t="s">
        <v>19</v>
      </c>
      <c r="E54" s="1">
        <v>97.57</v>
      </c>
      <c r="F54" s="3">
        <v>0.5</v>
      </c>
      <c r="G54" s="14">
        <v>42654</v>
      </c>
      <c r="H54" s="14">
        <v>44621</v>
      </c>
    </row>
    <row r="55" spans="1:8">
      <c r="A55" s="1" t="s">
        <v>18</v>
      </c>
      <c r="B55" s="18" t="s">
        <v>70</v>
      </c>
      <c r="C55" s="1" t="s">
        <v>10</v>
      </c>
      <c r="D55" s="26" t="s">
        <v>19</v>
      </c>
      <c r="E55" s="1">
        <v>97.58</v>
      </c>
      <c r="F55" s="3">
        <v>0.5</v>
      </c>
      <c r="G55" s="14">
        <v>42654</v>
      </c>
      <c r="H55" s="14">
        <v>44621</v>
      </c>
    </row>
    <row r="56" spans="1:8">
      <c r="A56" s="1" t="s">
        <v>18</v>
      </c>
      <c r="B56" s="18" t="s">
        <v>70</v>
      </c>
      <c r="C56" s="1" t="s">
        <v>11</v>
      </c>
      <c r="D56" s="26" t="s">
        <v>19</v>
      </c>
      <c r="E56" s="1">
        <v>97.61</v>
      </c>
      <c r="F56" s="3">
        <v>0.5</v>
      </c>
      <c r="G56" s="14">
        <v>42654</v>
      </c>
      <c r="H56" s="14">
        <v>44621</v>
      </c>
    </row>
    <row r="57" spans="1:8">
      <c r="A57" s="1"/>
      <c r="C57" s="1"/>
      <c r="D57" s="13"/>
      <c r="E57" s="1"/>
      <c r="F57" s="1"/>
      <c r="G57" s="13"/>
      <c r="H57" s="13"/>
    </row>
    <row r="58" spans="1:8">
      <c r="A58" s="1" t="s">
        <v>20</v>
      </c>
      <c r="B58" s="18" t="s">
        <v>71</v>
      </c>
      <c r="C58" s="1" t="s">
        <v>1</v>
      </c>
      <c r="D58" s="26" t="s">
        <v>21</v>
      </c>
      <c r="E58" s="1">
        <v>102.53</v>
      </c>
      <c r="F58" s="1">
        <v>2.75</v>
      </c>
      <c r="G58" s="14">
        <v>40757</v>
      </c>
      <c r="H58" s="14">
        <v>44713</v>
      </c>
    </row>
    <row r="59" spans="1:8">
      <c r="A59" s="1" t="s">
        <v>20</v>
      </c>
      <c r="B59" s="18" t="s">
        <v>71</v>
      </c>
      <c r="C59" s="1" t="s">
        <v>3</v>
      </c>
      <c r="D59" s="26" t="s">
        <v>21</v>
      </c>
      <c r="E59" s="1">
        <v>102.59</v>
      </c>
      <c r="F59" s="1">
        <v>2.75</v>
      </c>
      <c r="G59" s="14">
        <v>40757</v>
      </c>
      <c r="H59" s="14">
        <v>44713</v>
      </c>
    </row>
    <row r="60" spans="1:8">
      <c r="A60" s="1" t="s">
        <v>20</v>
      </c>
      <c r="B60" s="18" t="s">
        <v>71</v>
      </c>
      <c r="C60" s="1" t="s">
        <v>4</v>
      </c>
      <c r="D60" s="26" t="s">
        <v>21</v>
      </c>
      <c r="E60" s="1">
        <v>102.62</v>
      </c>
      <c r="F60" s="1">
        <v>2.75</v>
      </c>
      <c r="G60" s="14">
        <v>40757</v>
      </c>
      <c r="H60" s="14">
        <v>44713</v>
      </c>
    </row>
    <row r="61" spans="1:8">
      <c r="A61" s="1" t="s">
        <v>20</v>
      </c>
      <c r="B61" s="18" t="s">
        <v>71</v>
      </c>
      <c r="C61" s="1" t="s">
        <v>5</v>
      </c>
      <c r="D61" s="26" t="s">
        <v>21</v>
      </c>
      <c r="E61" s="1">
        <v>102.59</v>
      </c>
      <c r="F61" s="1">
        <v>2.75</v>
      </c>
      <c r="G61" s="14">
        <v>40757</v>
      </c>
      <c r="H61" s="14">
        <v>44713</v>
      </c>
    </row>
    <row r="62" spans="1:8">
      <c r="A62" s="1" t="s">
        <v>20</v>
      </c>
      <c r="B62" s="18" t="s">
        <v>71</v>
      </c>
      <c r="C62" s="1" t="s">
        <v>6</v>
      </c>
      <c r="D62" s="26" t="s">
        <v>21</v>
      </c>
      <c r="E62" s="1">
        <v>102.58</v>
      </c>
      <c r="F62" s="1">
        <v>2.75</v>
      </c>
      <c r="G62" s="14">
        <v>40757</v>
      </c>
      <c r="H62" s="14">
        <v>44713</v>
      </c>
    </row>
    <row r="63" spans="1:8">
      <c r="A63" s="1" t="s">
        <v>20</v>
      </c>
      <c r="B63" s="18" t="s">
        <v>71</v>
      </c>
      <c r="C63" s="1" t="s">
        <v>7</v>
      </c>
      <c r="D63" s="26" t="s">
        <v>21</v>
      </c>
      <c r="E63" s="1">
        <v>102.52</v>
      </c>
      <c r="F63" s="1">
        <v>2.75</v>
      </c>
      <c r="G63" s="14">
        <v>40757</v>
      </c>
      <c r="H63" s="14">
        <v>44713</v>
      </c>
    </row>
    <row r="64" spans="1:8">
      <c r="A64" s="1" t="s">
        <v>20</v>
      </c>
      <c r="B64" s="18" t="s">
        <v>71</v>
      </c>
      <c r="C64" s="1" t="s">
        <v>8</v>
      </c>
      <c r="D64" s="26" t="s">
        <v>21</v>
      </c>
      <c r="E64" s="1">
        <v>102.52</v>
      </c>
      <c r="F64" s="1">
        <v>2.75</v>
      </c>
      <c r="G64" s="14">
        <v>40757</v>
      </c>
      <c r="H64" s="14">
        <v>44713</v>
      </c>
    </row>
    <row r="65" spans="1:8">
      <c r="A65" s="1" t="s">
        <v>20</v>
      </c>
      <c r="B65" s="18" t="s">
        <v>71</v>
      </c>
      <c r="C65" s="1" t="s">
        <v>9</v>
      </c>
      <c r="D65" s="26" t="s">
        <v>21</v>
      </c>
      <c r="E65" s="1">
        <v>102.46</v>
      </c>
      <c r="F65" s="1">
        <v>2.75</v>
      </c>
      <c r="G65" s="14">
        <v>40757</v>
      </c>
      <c r="H65" s="14">
        <v>44713</v>
      </c>
    </row>
    <row r="66" spans="1:8">
      <c r="A66" s="1" t="s">
        <v>20</v>
      </c>
      <c r="B66" s="18" t="s">
        <v>71</v>
      </c>
      <c r="C66" s="1" t="s">
        <v>10</v>
      </c>
      <c r="D66" s="26" t="s">
        <v>21</v>
      </c>
      <c r="E66" s="1">
        <v>102.47</v>
      </c>
      <c r="F66" s="1">
        <v>2.75</v>
      </c>
      <c r="G66" s="14">
        <v>40757</v>
      </c>
      <c r="H66" s="14">
        <v>44713</v>
      </c>
    </row>
    <row r="67" spans="1:8">
      <c r="A67" s="1" t="s">
        <v>20</v>
      </c>
      <c r="B67" s="18" t="s">
        <v>71</v>
      </c>
      <c r="C67" s="1" t="s">
        <v>11</v>
      </c>
      <c r="D67" s="26" t="s">
        <v>21</v>
      </c>
      <c r="E67" s="1">
        <v>102.51</v>
      </c>
      <c r="F67" s="1">
        <v>2.75</v>
      </c>
      <c r="G67" s="14">
        <v>40757</v>
      </c>
      <c r="H67" s="14">
        <v>44713</v>
      </c>
    </row>
    <row r="68" spans="1:8">
      <c r="A68" s="1"/>
      <c r="C68" s="1"/>
      <c r="D68" s="13"/>
      <c r="E68" s="1"/>
      <c r="F68" s="1"/>
      <c r="G68" s="13"/>
      <c r="H68" s="13"/>
    </row>
    <row r="69" spans="1:8">
      <c r="A69" s="1" t="s">
        <v>22</v>
      </c>
      <c r="B69" s="18" t="s">
        <v>72</v>
      </c>
      <c r="C69" s="1" t="s">
        <v>1</v>
      </c>
      <c r="D69" s="26" t="s">
        <v>23</v>
      </c>
      <c r="E69" s="1">
        <v>100.31</v>
      </c>
      <c r="F69" s="1">
        <v>1.75</v>
      </c>
      <c r="G69" s="14">
        <v>43014</v>
      </c>
      <c r="H69" s="14">
        <v>44986</v>
      </c>
    </row>
    <row r="70" spans="1:8">
      <c r="A70" s="1" t="s">
        <v>22</v>
      </c>
      <c r="B70" s="18" t="s">
        <v>72</v>
      </c>
      <c r="C70" s="1" t="s">
        <v>3</v>
      </c>
      <c r="D70" s="26" t="s">
        <v>23</v>
      </c>
      <c r="E70" s="1">
        <v>100.42</v>
      </c>
      <c r="F70" s="1">
        <v>1.75</v>
      </c>
      <c r="G70" s="14">
        <v>43014</v>
      </c>
      <c r="H70" s="14">
        <v>44986</v>
      </c>
    </row>
    <row r="71" spans="1:8">
      <c r="A71" s="1" t="s">
        <v>22</v>
      </c>
      <c r="B71" s="18" t="s">
        <v>72</v>
      </c>
      <c r="C71" s="1" t="s">
        <v>4</v>
      </c>
      <c r="D71" s="26" t="s">
        <v>23</v>
      </c>
      <c r="E71" s="1">
        <v>100.48</v>
      </c>
      <c r="F71" s="1">
        <v>1.75</v>
      </c>
      <c r="G71" s="14">
        <v>43014</v>
      </c>
      <c r="H71" s="14">
        <v>44986</v>
      </c>
    </row>
    <row r="72" spans="1:8">
      <c r="A72" s="1" t="s">
        <v>22</v>
      </c>
      <c r="B72" s="18" t="s">
        <v>72</v>
      </c>
      <c r="C72" s="1" t="s">
        <v>5</v>
      </c>
      <c r="D72" s="26" t="s">
        <v>23</v>
      </c>
      <c r="E72" s="1">
        <v>100.45</v>
      </c>
      <c r="F72" s="1">
        <v>1.75</v>
      </c>
      <c r="G72" s="14">
        <v>43014</v>
      </c>
      <c r="H72" s="14">
        <v>44986</v>
      </c>
    </row>
    <row r="73" spans="1:8">
      <c r="A73" s="1" t="s">
        <v>22</v>
      </c>
      <c r="B73" s="18" t="s">
        <v>72</v>
      </c>
      <c r="C73" s="1" t="s">
        <v>6</v>
      </c>
      <c r="D73" s="26" t="s">
        <v>23</v>
      </c>
      <c r="E73" s="1">
        <v>100.44</v>
      </c>
      <c r="F73" s="1">
        <v>1.75</v>
      </c>
      <c r="G73" s="14">
        <v>43014</v>
      </c>
      <c r="H73" s="14">
        <v>44986</v>
      </c>
    </row>
    <row r="74" spans="1:8">
      <c r="A74" s="1" t="s">
        <v>22</v>
      </c>
      <c r="B74" s="18" t="s">
        <v>72</v>
      </c>
      <c r="C74" s="1" t="s">
        <v>7</v>
      </c>
      <c r="D74" s="26" t="s">
        <v>23</v>
      </c>
      <c r="E74" s="1">
        <v>100.35</v>
      </c>
      <c r="F74" s="1">
        <v>1.75</v>
      </c>
      <c r="G74" s="14">
        <v>43014</v>
      </c>
      <c r="H74" s="14">
        <v>44986</v>
      </c>
    </row>
    <row r="75" spans="1:8">
      <c r="A75" s="1" t="s">
        <v>22</v>
      </c>
      <c r="B75" s="18" t="s">
        <v>72</v>
      </c>
      <c r="C75" s="1" t="s">
        <v>8</v>
      </c>
      <c r="D75" s="26" t="s">
        <v>23</v>
      </c>
      <c r="E75" s="1">
        <v>100.31</v>
      </c>
      <c r="F75" s="1">
        <v>1.75</v>
      </c>
      <c r="G75" s="14">
        <v>43014</v>
      </c>
      <c r="H75" s="14">
        <v>44986</v>
      </c>
    </row>
    <row r="76" spans="1:8">
      <c r="A76" s="1" t="s">
        <v>22</v>
      </c>
      <c r="B76" s="18" t="s">
        <v>72</v>
      </c>
      <c r="C76" s="1" t="s">
        <v>9</v>
      </c>
      <c r="D76" s="26" t="s">
        <v>23</v>
      </c>
      <c r="E76" s="1">
        <v>100.27</v>
      </c>
      <c r="F76" s="1">
        <v>1.75</v>
      </c>
      <c r="G76" s="14">
        <v>43014</v>
      </c>
      <c r="H76" s="14">
        <v>44986</v>
      </c>
    </row>
    <row r="77" spans="1:8">
      <c r="A77" s="1" t="s">
        <v>22</v>
      </c>
      <c r="B77" s="18" t="s">
        <v>72</v>
      </c>
      <c r="C77" s="1" t="s">
        <v>10</v>
      </c>
      <c r="D77" s="26" t="s">
        <v>23</v>
      </c>
      <c r="E77" s="1">
        <v>100.31</v>
      </c>
      <c r="F77" s="1">
        <v>1.75</v>
      </c>
      <c r="G77" s="14">
        <v>43014</v>
      </c>
      <c r="H77" s="14">
        <v>44986</v>
      </c>
    </row>
    <row r="78" spans="1:8">
      <c r="A78" s="1" t="s">
        <v>22</v>
      </c>
      <c r="B78" s="18" t="s">
        <v>72</v>
      </c>
      <c r="C78" s="1" t="s">
        <v>11</v>
      </c>
      <c r="D78" s="26" t="s">
        <v>23</v>
      </c>
      <c r="E78" s="1">
        <v>100.38</v>
      </c>
      <c r="F78" s="1">
        <v>1.75</v>
      </c>
      <c r="G78" s="14">
        <v>43014</v>
      </c>
      <c r="H78" s="14">
        <v>44986</v>
      </c>
    </row>
    <row r="79" spans="1:8">
      <c r="A79" s="1"/>
      <c r="C79" s="1"/>
      <c r="D79" s="13"/>
      <c r="E79" s="1"/>
      <c r="F79" s="1"/>
      <c r="G79" s="13"/>
      <c r="H79" s="13"/>
    </row>
    <row r="80" spans="1:8">
      <c r="A80" s="1" t="s">
        <v>24</v>
      </c>
      <c r="B80" s="18" t="s">
        <v>73</v>
      </c>
      <c r="C80" s="1" t="s">
        <v>1</v>
      </c>
      <c r="D80" s="26" t="s">
        <v>25</v>
      </c>
      <c r="E80" s="1">
        <v>99.48</v>
      </c>
      <c r="F80" s="1">
        <v>1.5</v>
      </c>
      <c r="G80" s="14">
        <v>41120</v>
      </c>
      <c r="H80" s="14">
        <v>45078</v>
      </c>
    </row>
    <row r="81" spans="1:8">
      <c r="A81" s="1" t="s">
        <v>24</v>
      </c>
      <c r="B81" s="18" t="s">
        <v>73</v>
      </c>
      <c r="C81" s="1" t="s">
        <v>3</v>
      </c>
      <c r="D81" s="26" t="s">
        <v>25</v>
      </c>
      <c r="E81" s="1">
        <v>99.59</v>
      </c>
      <c r="F81" s="1">
        <v>1.5</v>
      </c>
      <c r="G81" s="14">
        <v>41120</v>
      </c>
      <c r="H81" s="14">
        <v>45078</v>
      </c>
    </row>
    <row r="82" spans="1:8">
      <c r="A82" s="1" t="s">
        <v>24</v>
      </c>
      <c r="B82" s="18" t="s">
        <v>73</v>
      </c>
      <c r="C82" s="1" t="s">
        <v>4</v>
      </c>
      <c r="D82" s="26" t="s">
        <v>25</v>
      </c>
      <c r="E82" s="1">
        <v>99.65</v>
      </c>
      <c r="F82" s="1">
        <v>1.5</v>
      </c>
      <c r="G82" s="14">
        <v>41120</v>
      </c>
      <c r="H82" s="14">
        <v>45078</v>
      </c>
    </row>
    <row r="83" spans="1:8">
      <c r="A83" s="1" t="s">
        <v>24</v>
      </c>
      <c r="B83" s="18" t="s">
        <v>73</v>
      </c>
      <c r="C83" s="1" t="s">
        <v>5</v>
      </c>
      <c r="D83" s="26" t="s">
        <v>25</v>
      </c>
      <c r="E83" s="1">
        <v>99.61</v>
      </c>
      <c r="F83" s="1">
        <v>1.5</v>
      </c>
      <c r="G83" s="14">
        <v>41120</v>
      </c>
      <c r="H83" s="14">
        <v>45078</v>
      </c>
    </row>
    <row r="84" spans="1:8">
      <c r="A84" s="1" t="s">
        <v>24</v>
      </c>
      <c r="B84" s="18" t="s">
        <v>73</v>
      </c>
      <c r="C84" s="1" t="s">
        <v>6</v>
      </c>
      <c r="D84" s="26" t="s">
        <v>25</v>
      </c>
      <c r="E84" s="1">
        <v>99.62</v>
      </c>
      <c r="F84" s="1">
        <v>1.5</v>
      </c>
      <c r="G84" s="14">
        <v>41120</v>
      </c>
      <c r="H84" s="14">
        <v>45078</v>
      </c>
    </row>
    <row r="85" spans="1:8">
      <c r="A85" s="1" t="s">
        <v>24</v>
      </c>
      <c r="B85" s="18" t="s">
        <v>73</v>
      </c>
      <c r="C85" s="1" t="s">
        <v>7</v>
      </c>
      <c r="D85" s="26" t="s">
        <v>25</v>
      </c>
      <c r="E85" s="1">
        <v>99.54</v>
      </c>
      <c r="F85" s="1">
        <v>1.5</v>
      </c>
      <c r="G85" s="14">
        <v>41120</v>
      </c>
      <c r="H85" s="14">
        <v>45078</v>
      </c>
    </row>
    <row r="86" spans="1:8">
      <c r="A86" s="1" t="s">
        <v>24</v>
      </c>
      <c r="B86" s="18" t="s">
        <v>73</v>
      </c>
      <c r="C86" s="1" t="s">
        <v>8</v>
      </c>
      <c r="D86" s="26" t="s">
        <v>25</v>
      </c>
      <c r="E86" s="1">
        <v>99.53</v>
      </c>
      <c r="F86" s="1">
        <v>1.5</v>
      </c>
      <c r="G86" s="14">
        <v>41120</v>
      </c>
      <c r="H86" s="14">
        <v>45078</v>
      </c>
    </row>
    <row r="87" spans="1:8">
      <c r="A87" s="1" t="s">
        <v>24</v>
      </c>
      <c r="B87" s="18" t="s">
        <v>73</v>
      </c>
      <c r="C87" s="1" t="s">
        <v>9</v>
      </c>
      <c r="D87" s="26" t="s">
        <v>25</v>
      </c>
      <c r="E87" s="1">
        <v>99.44</v>
      </c>
      <c r="F87" s="1">
        <v>1.5</v>
      </c>
      <c r="G87" s="14">
        <v>41120</v>
      </c>
      <c r="H87" s="14">
        <v>45078</v>
      </c>
    </row>
    <row r="88" spans="1:8">
      <c r="A88" s="1" t="s">
        <v>24</v>
      </c>
      <c r="B88" s="18" t="s">
        <v>73</v>
      </c>
      <c r="C88" s="1" t="s">
        <v>10</v>
      </c>
      <c r="D88" s="26" t="s">
        <v>25</v>
      </c>
      <c r="E88" s="1">
        <v>99.49</v>
      </c>
      <c r="F88" s="1">
        <v>1.5</v>
      </c>
      <c r="G88" s="14">
        <v>41120</v>
      </c>
      <c r="H88" s="14">
        <v>45078</v>
      </c>
    </row>
    <row r="89" spans="1:8">
      <c r="A89" s="1" t="s">
        <v>24</v>
      </c>
      <c r="B89" s="18" t="s">
        <v>73</v>
      </c>
      <c r="C89" s="1" t="s">
        <v>11</v>
      </c>
      <c r="D89" s="26" t="s">
        <v>25</v>
      </c>
      <c r="E89" s="1">
        <v>99.56</v>
      </c>
      <c r="F89" s="1">
        <v>1.5</v>
      </c>
      <c r="G89" s="14">
        <v>41120</v>
      </c>
      <c r="H89" s="14">
        <v>45078</v>
      </c>
    </row>
    <row r="90" spans="1:8">
      <c r="A90" s="1"/>
      <c r="C90" s="1"/>
      <c r="D90" s="13"/>
      <c r="E90" s="1"/>
      <c r="F90" s="1"/>
      <c r="G90" s="13"/>
      <c r="H90" s="13"/>
    </row>
    <row r="91" spans="1:8">
      <c r="A91" s="1" t="s">
        <v>26</v>
      </c>
      <c r="B91" s="18" t="s">
        <v>74</v>
      </c>
      <c r="C91" s="1" t="s">
        <v>1</v>
      </c>
      <c r="D91" s="26" t="s">
        <v>27</v>
      </c>
      <c r="E91" s="1">
        <v>102.22</v>
      </c>
      <c r="F91" s="1">
        <v>2.25</v>
      </c>
      <c r="G91" s="14">
        <v>43378</v>
      </c>
      <c r="H91" s="14">
        <v>45352</v>
      </c>
    </row>
    <row r="92" spans="1:8">
      <c r="A92" s="1" t="s">
        <v>26</v>
      </c>
      <c r="B92" s="18" t="s">
        <v>74</v>
      </c>
      <c r="C92" s="1" t="s">
        <v>3</v>
      </c>
      <c r="D92" s="26" t="s">
        <v>27</v>
      </c>
      <c r="E92" s="1">
        <v>102.62</v>
      </c>
      <c r="F92" s="1">
        <v>2.25</v>
      </c>
      <c r="G92" s="14">
        <v>43378</v>
      </c>
      <c r="H92" s="14">
        <v>45352</v>
      </c>
    </row>
    <row r="93" spans="1:8">
      <c r="A93" s="1" t="s">
        <v>26</v>
      </c>
      <c r="B93" s="18" t="s">
        <v>74</v>
      </c>
      <c r="C93" s="1" t="s">
        <v>4</v>
      </c>
      <c r="D93" s="26" t="s">
        <v>27</v>
      </c>
      <c r="E93" s="1">
        <v>102.79</v>
      </c>
      <c r="F93" s="1">
        <v>2.25</v>
      </c>
      <c r="G93" s="14">
        <v>43378</v>
      </c>
      <c r="H93" s="14">
        <v>45352</v>
      </c>
    </row>
    <row r="94" spans="1:8">
      <c r="A94" s="1" t="s">
        <v>26</v>
      </c>
      <c r="B94" s="18" t="s">
        <v>74</v>
      </c>
      <c r="C94" s="1" t="s">
        <v>5</v>
      </c>
      <c r="D94" s="26" t="s">
        <v>27</v>
      </c>
      <c r="E94" s="1">
        <v>102.58</v>
      </c>
      <c r="F94" s="1">
        <v>2.25</v>
      </c>
      <c r="G94" s="14">
        <v>43378</v>
      </c>
      <c r="H94" s="14">
        <v>45352</v>
      </c>
    </row>
    <row r="95" spans="1:8">
      <c r="A95" s="1" t="s">
        <v>26</v>
      </c>
      <c r="B95" s="18" t="s">
        <v>74</v>
      </c>
      <c r="C95" s="1" t="s">
        <v>6</v>
      </c>
      <c r="D95" s="26" t="s">
        <v>27</v>
      </c>
      <c r="E95" s="1">
        <v>102.72</v>
      </c>
      <c r="F95" s="1">
        <v>2.25</v>
      </c>
      <c r="G95" s="14">
        <v>43378</v>
      </c>
      <c r="H95" s="14">
        <v>45352</v>
      </c>
    </row>
    <row r="96" spans="1:8">
      <c r="A96" s="1" t="s">
        <v>26</v>
      </c>
      <c r="B96" s="18" t="s">
        <v>74</v>
      </c>
      <c r="C96" s="1" t="s">
        <v>7</v>
      </c>
      <c r="D96" s="26" t="s">
        <v>27</v>
      </c>
      <c r="E96" s="1">
        <v>102.42</v>
      </c>
      <c r="F96" s="1">
        <v>2.25</v>
      </c>
      <c r="G96" s="14">
        <v>43378</v>
      </c>
      <c r="H96" s="14">
        <v>45352</v>
      </c>
    </row>
    <row r="97" spans="1:8">
      <c r="A97" s="1" t="s">
        <v>26</v>
      </c>
      <c r="B97" s="18" t="s">
        <v>74</v>
      </c>
      <c r="C97" s="1" t="s">
        <v>8</v>
      </c>
      <c r="D97" s="26" t="s">
        <v>27</v>
      </c>
      <c r="E97" s="1">
        <v>102.49</v>
      </c>
      <c r="F97" s="1">
        <v>2.25</v>
      </c>
      <c r="G97" s="14">
        <v>43378</v>
      </c>
      <c r="H97" s="14">
        <v>45352</v>
      </c>
    </row>
    <row r="98" spans="1:8">
      <c r="A98" s="1" t="s">
        <v>26</v>
      </c>
      <c r="B98" s="18" t="s">
        <v>74</v>
      </c>
      <c r="C98" s="1" t="s">
        <v>9</v>
      </c>
      <c r="D98" s="26" t="s">
        <v>27</v>
      </c>
      <c r="E98" s="1">
        <v>102.55</v>
      </c>
      <c r="F98" s="1">
        <v>2.25</v>
      </c>
      <c r="G98" s="14">
        <v>43378</v>
      </c>
      <c r="H98" s="14">
        <v>45352</v>
      </c>
    </row>
    <row r="99" spans="1:8">
      <c r="A99" s="1" t="s">
        <v>26</v>
      </c>
      <c r="B99" s="18" t="s">
        <v>74</v>
      </c>
      <c r="C99" s="1" t="s">
        <v>10</v>
      </c>
      <c r="D99" s="26" t="s">
        <v>27</v>
      </c>
      <c r="E99" s="1">
        <v>102.44</v>
      </c>
      <c r="F99" s="1">
        <v>2.25</v>
      </c>
      <c r="G99" s="14">
        <v>43378</v>
      </c>
      <c r="H99" s="14">
        <v>45352</v>
      </c>
    </row>
    <row r="100" spans="1:8">
      <c r="A100" s="1" t="s">
        <v>26</v>
      </c>
      <c r="B100" s="18" t="s">
        <v>74</v>
      </c>
      <c r="C100" s="1" t="s">
        <v>11</v>
      </c>
      <c r="D100" s="26" t="s">
        <v>27</v>
      </c>
      <c r="E100" s="1">
        <v>102.54</v>
      </c>
      <c r="F100" s="1">
        <v>2.25</v>
      </c>
      <c r="G100" s="14">
        <v>43378</v>
      </c>
      <c r="H100" s="14">
        <v>45352</v>
      </c>
    </row>
    <row r="101" spans="1:8">
      <c r="A101" s="1"/>
      <c r="C101" s="1"/>
      <c r="D101" s="13"/>
      <c r="E101" s="1"/>
      <c r="F101" s="1"/>
      <c r="G101" s="13"/>
      <c r="H101" s="13"/>
    </row>
    <row r="102" spans="1:8">
      <c r="A102" s="1" t="s">
        <v>28</v>
      </c>
      <c r="B102" s="18" t="s">
        <v>75</v>
      </c>
      <c r="C102" s="1" t="s">
        <v>1</v>
      </c>
      <c r="D102" s="13" t="s">
        <v>29</v>
      </c>
      <c r="E102" s="1">
        <v>103.53</v>
      </c>
      <c r="F102" s="1">
        <v>2.5</v>
      </c>
      <c r="G102" s="14">
        <v>41457</v>
      </c>
      <c r="H102" s="14">
        <v>45444</v>
      </c>
    </row>
    <row r="103" spans="1:8">
      <c r="A103" s="1" t="s">
        <v>28</v>
      </c>
      <c r="B103" s="18" t="s">
        <v>75</v>
      </c>
      <c r="C103" s="1" t="s">
        <v>3</v>
      </c>
      <c r="D103" s="13" t="s">
        <v>29</v>
      </c>
      <c r="E103" s="1">
        <v>103.86</v>
      </c>
      <c r="F103" s="1">
        <v>2.5</v>
      </c>
      <c r="G103" s="14">
        <v>41457</v>
      </c>
      <c r="H103" s="14">
        <v>45444</v>
      </c>
    </row>
    <row r="104" spans="1:8">
      <c r="A104" s="1" t="s">
        <v>28</v>
      </c>
      <c r="B104" s="18" t="s">
        <v>75</v>
      </c>
      <c r="C104" s="1" t="s">
        <v>4</v>
      </c>
      <c r="D104" s="13" t="s">
        <v>29</v>
      </c>
      <c r="E104" s="1">
        <v>103.99</v>
      </c>
      <c r="F104" s="1">
        <v>2.5</v>
      </c>
      <c r="G104" s="14">
        <v>41457</v>
      </c>
      <c r="H104" s="14">
        <v>45444</v>
      </c>
    </row>
    <row r="105" spans="1:8">
      <c r="A105" s="1" t="s">
        <v>28</v>
      </c>
      <c r="B105" s="18" t="s">
        <v>75</v>
      </c>
      <c r="C105" s="1" t="s">
        <v>5</v>
      </c>
      <c r="D105" s="13" t="s">
        <v>29</v>
      </c>
      <c r="E105" s="1">
        <v>103.88</v>
      </c>
      <c r="F105" s="1">
        <v>2.5</v>
      </c>
      <c r="G105" s="14">
        <v>41457</v>
      </c>
      <c r="H105" s="14">
        <v>45444</v>
      </c>
    </row>
    <row r="106" spans="1:8">
      <c r="A106" s="1" t="s">
        <v>28</v>
      </c>
      <c r="B106" s="18" t="s">
        <v>75</v>
      </c>
      <c r="C106" s="1" t="s">
        <v>6</v>
      </c>
      <c r="D106" s="13" t="s">
        <v>29</v>
      </c>
      <c r="E106" s="1">
        <v>103.82</v>
      </c>
      <c r="F106" s="1">
        <v>2.5</v>
      </c>
      <c r="G106" s="14">
        <v>41457</v>
      </c>
      <c r="H106" s="14">
        <v>45444</v>
      </c>
    </row>
    <row r="107" spans="1:8">
      <c r="A107" s="1" t="s">
        <v>28</v>
      </c>
      <c r="B107" s="18" t="s">
        <v>75</v>
      </c>
      <c r="C107" s="1" t="s">
        <v>7</v>
      </c>
      <c r="D107" s="13" t="s">
        <v>29</v>
      </c>
      <c r="E107" s="1">
        <v>103.65</v>
      </c>
      <c r="F107" s="1">
        <v>2.5</v>
      </c>
      <c r="G107" s="14">
        <v>41457</v>
      </c>
      <c r="H107" s="14">
        <v>45444</v>
      </c>
    </row>
    <row r="108" spans="1:8">
      <c r="A108" s="1" t="s">
        <v>28</v>
      </c>
      <c r="B108" s="18" t="s">
        <v>75</v>
      </c>
      <c r="C108" s="1" t="s">
        <v>8</v>
      </c>
      <c r="D108" s="13" t="s">
        <v>29</v>
      </c>
      <c r="E108" s="1">
        <v>103.7</v>
      </c>
      <c r="F108" s="1">
        <v>2.5</v>
      </c>
      <c r="G108" s="14">
        <v>41457</v>
      </c>
      <c r="H108" s="14">
        <v>45444</v>
      </c>
    </row>
    <row r="109" spans="1:8">
      <c r="A109" s="1" t="s">
        <v>28</v>
      </c>
      <c r="B109" s="18" t="s">
        <v>75</v>
      </c>
      <c r="C109" s="1" t="s">
        <v>9</v>
      </c>
      <c r="D109" s="13" t="s">
        <v>29</v>
      </c>
      <c r="E109" s="1">
        <v>103.61</v>
      </c>
      <c r="F109" s="1">
        <v>2.5</v>
      </c>
      <c r="G109" s="14">
        <v>41457</v>
      </c>
      <c r="H109" s="14">
        <v>45444</v>
      </c>
    </row>
    <row r="110" spans="1:8">
      <c r="A110" s="4" t="s">
        <v>28</v>
      </c>
      <c r="B110" s="18" t="s">
        <v>75</v>
      </c>
      <c r="C110" s="1" t="s">
        <v>10</v>
      </c>
      <c r="D110" s="13" t="s">
        <v>29</v>
      </c>
      <c r="E110" s="4">
        <v>103.7</v>
      </c>
      <c r="F110" s="1">
        <v>2.5</v>
      </c>
      <c r="G110" s="14">
        <v>41457</v>
      </c>
      <c r="H110" s="14">
        <v>45444</v>
      </c>
    </row>
    <row r="111" spans="1:8">
      <c r="A111" s="4" t="s">
        <v>28</v>
      </c>
      <c r="B111" s="18" t="s">
        <v>75</v>
      </c>
      <c r="C111" s="1" t="s">
        <v>11</v>
      </c>
      <c r="D111" s="13" t="s">
        <v>29</v>
      </c>
      <c r="E111" s="4">
        <v>103.8</v>
      </c>
      <c r="F111" s="1">
        <v>2.5</v>
      </c>
      <c r="G111" s="14">
        <v>41457</v>
      </c>
      <c r="H111" s="14">
        <v>45444</v>
      </c>
    </row>
    <row r="112" spans="1:8">
      <c r="A112" s="1"/>
      <c r="C112" s="1"/>
      <c r="D112" s="17"/>
      <c r="E112" s="1"/>
      <c r="F112" s="1"/>
    </row>
    <row r="113" spans="1:8">
      <c r="A113" s="2" t="s">
        <v>48</v>
      </c>
      <c r="B113" s="18" t="s">
        <v>76</v>
      </c>
      <c r="C113" s="2" t="s">
        <v>1</v>
      </c>
      <c r="D113" s="27" t="s">
        <v>49</v>
      </c>
      <c r="E113" s="2">
        <v>98.72</v>
      </c>
      <c r="F113" s="2">
        <v>1.5</v>
      </c>
      <c r="G113" s="17">
        <v>43560</v>
      </c>
      <c r="H113" s="17">
        <v>45536</v>
      </c>
    </row>
    <row r="114" spans="1:8">
      <c r="A114" s="2" t="s">
        <v>48</v>
      </c>
      <c r="B114" s="18" t="s">
        <v>76</v>
      </c>
      <c r="C114" s="2" t="s">
        <v>3</v>
      </c>
      <c r="D114" s="27" t="s">
        <v>49</v>
      </c>
      <c r="E114" s="2">
        <v>98.95</v>
      </c>
      <c r="F114" s="2">
        <v>1.5</v>
      </c>
      <c r="G114" s="17">
        <v>43560</v>
      </c>
      <c r="H114" s="17">
        <v>45536</v>
      </c>
    </row>
    <row r="115" spans="1:8">
      <c r="A115" s="2" t="s">
        <v>48</v>
      </c>
      <c r="B115" s="18" t="s">
        <v>76</v>
      </c>
      <c r="C115" s="2" t="s">
        <v>4</v>
      </c>
      <c r="D115" s="27" t="s">
        <v>49</v>
      </c>
      <c r="E115" s="2">
        <v>99.29</v>
      </c>
      <c r="F115" s="2">
        <v>1.5</v>
      </c>
      <c r="G115" s="17">
        <v>43560</v>
      </c>
      <c r="H115" s="17">
        <v>45536</v>
      </c>
    </row>
    <row r="116" spans="1:8">
      <c r="A116" s="2" t="s">
        <v>48</v>
      </c>
      <c r="B116" s="18" t="s">
        <v>76</v>
      </c>
      <c r="C116" s="2" t="s">
        <v>5</v>
      </c>
      <c r="D116" s="27" t="s">
        <v>49</v>
      </c>
      <c r="E116" s="2">
        <v>99.11</v>
      </c>
      <c r="F116" s="2">
        <v>1.5</v>
      </c>
      <c r="G116" s="17">
        <v>43560</v>
      </c>
      <c r="H116" s="17">
        <v>45536</v>
      </c>
    </row>
    <row r="117" spans="1:8">
      <c r="A117" s="2" t="s">
        <v>48</v>
      </c>
      <c r="B117" s="18" t="s">
        <v>76</v>
      </c>
      <c r="C117" s="2" t="s">
        <v>6</v>
      </c>
      <c r="D117" s="27" t="s">
        <v>49</v>
      </c>
      <c r="E117" s="2">
        <v>99.25</v>
      </c>
      <c r="F117" s="2">
        <v>1.5</v>
      </c>
      <c r="G117" s="17">
        <v>43560</v>
      </c>
      <c r="H117" s="17">
        <v>45536</v>
      </c>
    </row>
    <row r="118" spans="1:8">
      <c r="A118" s="2" t="s">
        <v>48</v>
      </c>
      <c r="B118" s="18" t="s">
        <v>76</v>
      </c>
      <c r="C118" s="2" t="s">
        <v>7</v>
      </c>
      <c r="D118" s="27" t="s">
        <v>49</v>
      </c>
      <c r="E118" s="2">
        <v>98.99</v>
      </c>
      <c r="F118" s="2">
        <v>1.5</v>
      </c>
      <c r="G118" s="17">
        <v>43560</v>
      </c>
      <c r="H118" s="17">
        <v>45536</v>
      </c>
    </row>
    <row r="119" spans="1:8">
      <c r="A119" s="2" t="s">
        <v>48</v>
      </c>
      <c r="B119" s="18" t="s">
        <v>76</v>
      </c>
      <c r="C119" s="2" t="s">
        <v>8</v>
      </c>
      <c r="D119" s="27" t="s">
        <v>49</v>
      </c>
      <c r="E119" s="2">
        <v>99.03</v>
      </c>
      <c r="F119" s="2">
        <v>1.5</v>
      </c>
      <c r="G119" s="17">
        <v>43560</v>
      </c>
      <c r="H119" s="17">
        <v>45536</v>
      </c>
    </row>
    <row r="120" spans="1:8">
      <c r="A120" s="2" t="s">
        <v>48</v>
      </c>
      <c r="B120" s="18" t="s">
        <v>76</v>
      </c>
      <c r="C120" s="2" t="s">
        <v>9</v>
      </c>
      <c r="D120" s="27" t="s">
        <v>49</v>
      </c>
      <c r="E120" s="2">
        <v>99.06</v>
      </c>
      <c r="F120" s="2">
        <v>1.5</v>
      </c>
      <c r="G120" s="17">
        <v>43560</v>
      </c>
      <c r="H120" s="17">
        <v>45536</v>
      </c>
    </row>
    <row r="121" spans="1:8">
      <c r="A121" s="2" t="s">
        <v>48</v>
      </c>
      <c r="B121" s="18" t="s">
        <v>76</v>
      </c>
      <c r="C121" s="2" t="s">
        <v>10</v>
      </c>
      <c r="D121" s="27" t="s">
        <v>49</v>
      </c>
      <c r="E121" s="2">
        <v>98.99</v>
      </c>
      <c r="F121" s="2">
        <v>1.5</v>
      </c>
      <c r="G121" s="17">
        <v>43560</v>
      </c>
      <c r="H121" s="17">
        <v>45536</v>
      </c>
    </row>
    <row r="122" spans="1:8">
      <c r="A122" s="2" t="s">
        <v>48</v>
      </c>
      <c r="B122" s="18" t="s">
        <v>76</v>
      </c>
      <c r="C122" s="2" t="s">
        <v>11</v>
      </c>
      <c r="D122" s="27" t="s">
        <v>49</v>
      </c>
      <c r="E122" s="2">
        <v>99.1</v>
      </c>
      <c r="F122" s="2">
        <v>1.5</v>
      </c>
      <c r="G122" s="17">
        <v>43560</v>
      </c>
      <c r="H122" s="17">
        <v>45536</v>
      </c>
    </row>
    <row r="123" spans="1:8">
      <c r="A123" s="1"/>
      <c r="C123" s="1"/>
      <c r="D123" s="13"/>
      <c r="E123" s="1"/>
      <c r="F123" s="1"/>
      <c r="G123" s="13"/>
      <c r="H123" s="13"/>
    </row>
    <row r="124" spans="1:8">
      <c r="A124" s="1" t="s">
        <v>30</v>
      </c>
      <c r="B124" s="18" t="s">
        <v>77</v>
      </c>
      <c r="C124" s="1" t="s">
        <v>1</v>
      </c>
      <c r="D124" s="26" t="s">
        <v>31</v>
      </c>
      <c r="E124" s="1">
        <v>98.24</v>
      </c>
      <c r="F124" s="1">
        <v>1.25</v>
      </c>
      <c r="G124" s="14">
        <v>43749</v>
      </c>
      <c r="H124" s="14">
        <v>45717</v>
      </c>
    </row>
    <row r="125" spans="1:8">
      <c r="A125" s="1" t="s">
        <v>30</v>
      </c>
      <c r="B125" s="18" t="s">
        <v>77</v>
      </c>
      <c r="C125" s="1" t="s">
        <v>3</v>
      </c>
      <c r="D125" s="26" t="s">
        <v>31</v>
      </c>
      <c r="E125" s="1">
        <v>98.43</v>
      </c>
      <c r="F125" s="1">
        <v>1.25</v>
      </c>
      <c r="G125" s="14">
        <v>43749</v>
      </c>
      <c r="H125" s="14">
        <v>45717</v>
      </c>
    </row>
    <row r="126" spans="1:8">
      <c r="A126" s="1" t="s">
        <v>30</v>
      </c>
      <c r="B126" s="18" t="s">
        <v>77</v>
      </c>
      <c r="C126" s="1" t="s">
        <v>4</v>
      </c>
      <c r="D126" s="26" t="s">
        <v>31</v>
      </c>
      <c r="E126" s="1">
        <v>98.58</v>
      </c>
      <c r="F126" s="1">
        <v>1.25</v>
      </c>
      <c r="G126" s="14">
        <v>43749</v>
      </c>
      <c r="H126" s="14">
        <v>45717</v>
      </c>
    </row>
    <row r="127" spans="1:8">
      <c r="A127" s="1" t="s">
        <v>30</v>
      </c>
      <c r="B127" s="18" t="s">
        <v>77</v>
      </c>
      <c r="C127" s="1" t="s">
        <v>5</v>
      </c>
      <c r="D127" s="26" t="s">
        <v>31</v>
      </c>
      <c r="E127" s="1">
        <v>98.48</v>
      </c>
      <c r="F127" s="1">
        <v>1.25</v>
      </c>
      <c r="G127" s="14">
        <v>43749</v>
      </c>
      <c r="H127" s="14">
        <v>45717</v>
      </c>
    </row>
    <row r="128" spans="1:8">
      <c r="A128" s="1" t="s">
        <v>30</v>
      </c>
      <c r="B128" s="18" t="s">
        <v>77</v>
      </c>
      <c r="C128" s="1" t="s">
        <v>6</v>
      </c>
      <c r="D128" s="26" t="s">
        <v>31</v>
      </c>
      <c r="E128" s="1">
        <v>98.48</v>
      </c>
      <c r="F128" s="1">
        <v>1.25</v>
      </c>
      <c r="G128" s="14">
        <v>43749</v>
      </c>
      <c r="H128" s="14">
        <v>45717</v>
      </c>
    </row>
    <row r="129" spans="1:8">
      <c r="A129" s="1" t="s">
        <v>30</v>
      </c>
      <c r="B129" s="18" t="s">
        <v>77</v>
      </c>
      <c r="C129" s="1" t="s">
        <v>7</v>
      </c>
      <c r="D129" s="26" t="s">
        <v>31</v>
      </c>
      <c r="E129" s="1">
        <v>98.3</v>
      </c>
      <c r="F129" s="1">
        <v>1.25</v>
      </c>
      <c r="G129" s="14">
        <v>43749</v>
      </c>
      <c r="H129" s="14">
        <v>45717</v>
      </c>
    </row>
    <row r="130" spans="1:8">
      <c r="A130" s="1" t="s">
        <v>30</v>
      </c>
      <c r="B130" s="18" t="s">
        <v>77</v>
      </c>
      <c r="C130" s="1" t="s">
        <v>8</v>
      </c>
      <c r="D130" s="26" t="s">
        <v>31</v>
      </c>
      <c r="E130" s="1">
        <v>98.25</v>
      </c>
      <c r="F130" s="1">
        <v>1.25</v>
      </c>
      <c r="G130" s="14">
        <v>43749</v>
      </c>
      <c r="H130" s="14">
        <v>45717</v>
      </c>
    </row>
    <row r="131" spans="1:8">
      <c r="A131" s="1" t="s">
        <v>30</v>
      </c>
      <c r="B131" s="18" t="s">
        <v>77</v>
      </c>
      <c r="C131" s="1" t="s">
        <v>9</v>
      </c>
      <c r="D131" s="26" t="s">
        <v>31</v>
      </c>
      <c r="E131" s="1">
        <v>98.24</v>
      </c>
      <c r="F131" s="1">
        <v>1.25</v>
      </c>
      <c r="G131" s="14">
        <v>43749</v>
      </c>
      <c r="H131" s="14">
        <v>45717</v>
      </c>
    </row>
    <row r="132" spans="1:8">
      <c r="A132" s="1" t="s">
        <v>30</v>
      </c>
      <c r="B132" s="18" t="s">
        <v>77</v>
      </c>
      <c r="C132" s="1" t="s">
        <v>10</v>
      </c>
      <c r="D132" s="26" t="s">
        <v>31</v>
      </c>
      <c r="E132" s="1">
        <v>98.34</v>
      </c>
      <c r="F132" s="1">
        <v>1.25</v>
      </c>
      <c r="G132" s="14">
        <v>43749</v>
      </c>
      <c r="H132" s="14">
        <v>45717</v>
      </c>
    </row>
    <row r="133" spans="1:8">
      <c r="A133" s="1" t="s">
        <v>30</v>
      </c>
      <c r="B133" s="18" t="s">
        <v>77</v>
      </c>
      <c r="C133" s="1" t="s">
        <v>11</v>
      </c>
      <c r="D133" s="26" t="s">
        <v>31</v>
      </c>
      <c r="E133" s="1">
        <v>98.47</v>
      </c>
      <c r="F133" s="1">
        <v>1.25</v>
      </c>
      <c r="G133" s="14">
        <v>43749</v>
      </c>
      <c r="H133" s="14">
        <v>45717</v>
      </c>
    </row>
    <row r="134" spans="1:8">
      <c r="A134" s="1"/>
      <c r="C134" s="1"/>
      <c r="D134" s="13"/>
      <c r="E134" s="1"/>
      <c r="F134" s="1"/>
      <c r="G134" s="13"/>
      <c r="H134" s="13"/>
    </row>
    <row r="135" spans="1:8">
      <c r="A135" s="1"/>
      <c r="C135" s="1"/>
      <c r="D135" s="26"/>
      <c r="E135" s="1"/>
      <c r="F135" s="1"/>
      <c r="G135" s="14"/>
      <c r="H135" s="14"/>
    </row>
    <row r="136" spans="1:8">
      <c r="A136" s="1"/>
      <c r="C136" s="1"/>
      <c r="D136" s="26"/>
      <c r="E136" s="1"/>
      <c r="F136" s="1"/>
      <c r="G136" s="14"/>
      <c r="H136" s="14"/>
    </row>
    <row r="137" spans="1:8">
      <c r="A137" s="1"/>
      <c r="C137" s="1"/>
      <c r="D137" s="26"/>
      <c r="E137" s="1"/>
      <c r="F137" s="1"/>
      <c r="G137" s="14"/>
      <c r="H137" s="14"/>
    </row>
    <row r="138" spans="1:8">
      <c r="A138" s="1"/>
      <c r="C138" s="1"/>
      <c r="D138" s="26"/>
      <c r="E138" s="1"/>
      <c r="F138" s="1"/>
      <c r="G138" s="14"/>
      <c r="H138" s="14"/>
    </row>
    <row r="139" spans="1:8">
      <c r="A139" s="1"/>
      <c r="C139" s="1"/>
      <c r="D139" s="26"/>
      <c r="E139" s="1"/>
      <c r="F139" s="1"/>
      <c r="G139" s="14"/>
      <c r="H139" s="14"/>
    </row>
    <row r="140" spans="1:8">
      <c r="A140" s="1"/>
      <c r="C140" s="1"/>
      <c r="D140" s="26"/>
      <c r="E140" s="1"/>
      <c r="F140" s="1"/>
      <c r="G140" s="14"/>
      <c r="H140" s="14"/>
    </row>
    <row r="141" spans="1:8">
      <c r="A141" s="1"/>
      <c r="C141" s="1"/>
      <c r="D141" s="26"/>
      <c r="E141" s="1"/>
      <c r="F141" s="1"/>
      <c r="G141" s="14"/>
      <c r="H141" s="14"/>
    </row>
    <row r="142" spans="1:8">
      <c r="A142" s="1"/>
      <c r="C142" s="1"/>
      <c r="D142" s="26"/>
      <c r="E142" s="1"/>
      <c r="F142" s="1"/>
      <c r="G142" s="14"/>
      <c r="H142" s="14"/>
    </row>
    <row r="143" spans="1:8">
      <c r="A143" s="1"/>
      <c r="C143" s="1"/>
      <c r="D143" s="26"/>
      <c r="E143" s="1"/>
      <c r="F143" s="1"/>
      <c r="G143" s="14"/>
      <c r="H143" s="14"/>
    </row>
    <row r="144" spans="1:8">
      <c r="A144" s="1"/>
      <c r="C144" s="1"/>
      <c r="D144" s="26"/>
      <c r="E144" s="1"/>
      <c r="F144" s="1"/>
      <c r="G144" s="14"/>
      <c r="H144" s="14"/>
    </row>
    <row r="145" spans="1:6">
      <c r="A145" s="1"/>
      <c r="C145" s="1"/>
      <c r="E145" s="1"/>
      <c r="F145" s="1"/>
    </row>
    <row r="146" spans="1:6">
      <c r="A146" s="1"/>
      <c r="C146" s="1"/>
      <c r="E146" s="1"/>
      <c r="F146" s="1"/>
    </row>
    <row r="147" spans="1:6">
      <c r="A147" s="1"/>
      <c r="C147" s="1"/>
      <c r="E147" s="1"/>
      <c r="F147" s="1"/>
    </row>
    <row r="148" spans="1:6">
      <c r="A148" s="1"/>
      <c r="C148" s="1"/>
      <c r="E148" s="1"/>
      <c r="F148" s="1"/>
    </row>
    <row r="149" spans="1:6">
      <c r="A149" s="1"/>
      <c r="C149" s="1"/>
      <c r="E149" s="1"/>
      <c r="F149" s="1"/>
    </row>
    <row r="150" spans="1:6">
      <c r="A150" s="1"/>
      <c r="C150" s="1"/>
      <c r="E150" s="1"/>
      <c r="F150" s="1"/>
    </row>
    <row r="151" spans="1:6">
      <c r="A151" s="1"/>
      <c r="C151" s="1"/>
      <c r="E151" s="1"/>
      <c r="F151" s="1"/>
    </row>
    <row r="152" spans="1:6">
      <c r="A152" s="1"/>
      <c r="C152" s="1"/>
      <c r="E152" s="1"/>
      <c r="F152" s="1"/>
    </row>
    <row r="153" spans="1:6">
      <c r="A153" s="1"/>
      <c r="C153" s="1"/>
      <c r="E153" s="1"/>
      <c r="F153" s="1"/>
    </row>
    <row r="154" spans="1:6">
      <c r="A154" s="1"/>
      <c r="C154" s="1"/>
      <c r="E154" s="1"/>
      <c r="F154" s="1"/>
    </row>
    <row r="155" spans="1:6">
      <c r="A155" s="1"/>
      <c r="C155" s="1"/>
      <c r="E155" s="1"/>
      <c r="F155" s="1"/>
    </row>
    <row r="156" spans="1:6">
      <c r="A156" s="1"/>
      <c r="C156" s="1"/>
      <c r="E156" s="1"/>
      <c r="F156" s="1"/>
    </row>
    <row r="157" spans="1:6">
      <c r="A157" s="1"/>
      <c r="C157" s="1"/>
      <c r="E157" s="1"/>
      <c r="F157" s="1"/>
    </row>
    <row r="158" spans="1:6">
      <c r="A158" s="1"/>
      <c r="C158" s="1"/>
      <c r="E158" s="1"/>
      <c r="F158" s="1"/>
    </row>
    <row r="159" spans="1:6">
      <c r="A159" s="1"/>
      <c r="C159" s="1"/>
      <c r="E159" s="1"/>
      <c r="F159" s="1"/>
    </row>
    <row r="160" spans="1:6">
      <c r="A160" s="1"/>
      <c r="C160" s="1"/>
      <c r="E160" s="1"/>
      <c r="F160" s="1"/>
    </row>
    <row r="161" spans="1:6">
      <c r="A161" s="1"/>
      <c r="C161" s="1"/>
      <c r="E161" s="1"/>
      <c r="F161" s="1"/>
    </row>
    <row r="162" spans="1:6">
      <c r="A162" s="1"/>
      <c r="C162" s="1"/>
      <c r="E162" s="1"/>
      <c r="F162" s="1"/>
    </row>
    <row r="163" spans="1:6">
      <c r="A163" s="1"/>
      <c r="C163" s="1"/>
      <c r="E163" s="1"/>
      <c r="F163" s="1"/>
    </row>
    <row r="164" spans="1:6">
      <c r="A164" s="1"/>
      <c r="C164" s="1"/>
      <c r="E164" s="1"/>
      <c r="F164" s="1"/>
    </row>
    <row r="165" spans="1:6">
      <c r="A165" s="1"/>
      <c r="C165" s="1"/>
      <c r="E165" s="1"/>
      <c r="F165" s="1"/>
    </row>
    <row r="166" spans="1:6">
      <c r="A166" s="1"/>
      <c r="C166" s="1"/>
      <c r="E166" s="1"/>
      <c r="F166" s="1"/>
    </row>
    <row r="167" spans="1:6">
      <c r="A167" s="1"/>
      <c r="C167" s="1"/>
      <c r="E167" s="1"/>
      <c r="F167" s="1"/>
    </row>
    <row r="168" spans="1:6">
      <c r="A168" s="1"/>
      <c r="C168" s="1"/>
      <c r="E168" s="1"/>
      <c r="F168" s="1"/>
    </row>
    <row r="169" spans="1:6">
      <c r="A169" s="1"/>
      <c r="C169" s="1"/>
      <c r="E169" s="1"/>
      <c r="F169" s="1"/>
    </row>
    <row r="170" spans="1:6">
      <c r="A170" s="1"/>
      <c r="C170" s="1"/>
      <c r="E170" s="1"/>
      <c r="F170" s="1"/>
    </row>
    <row r="171" spans="1:6">
      <c r="A171" s="1"/>
      <c r="C171" s="1"/>
      <c r="E171" s="1"/>
      <c r="F171" s="1"/>
    </row>
    <row r="172" spans="1:6">
      <c r="A172" s="1"/>
      <c r="C172" s="1"/>
      <c r="E172" s="1"/>
      <c r="F172" s="1"/>
    </row>
    <row r="173" spans="1:6">
      <c r="A173" s="1"/>
      <c r="C173" s="1"/>
      <c r="E173" s="1"/>
      <c r="F173" s="1"/>
    </row>
    <row r="174" spans="1:6">
      <c r="A174" s="1"/>
      <c r="C174" s="1"/>
      <c r="E174" s="1"/>
      <c r="F174" s="1"/>
    </row>
    <row r="175" spans="1:6">
      <c r="A175" s="1"/>
      <c r="C175" s="1"/>
      <c r="E175" s="1"/>
      <c r="F175" s="1"/>
    </row>
    <row r="176" spans="1:6">
      <c r="A176" s="1"/>
      <c r="C176" s="1"/>
      <c r="E176" s="1"/>
      <c r="F176" s="1"/>
    </row>
    <row r="177" spans="1:6">
      <c r="A177" s="1"/>
      <c r="C177" s="1"/>
      <c r="E177" s="1"/>
      <c r="F177" s="1"/>
    </row>
    <row r="178" spans="1:6">
      <c r="A178" s="1"/>
      <c r="C178" s="1"/>
      <c r="E178" s="1"/>
      <c r="F178" s="1"/>
    </row>
    <row r="179" spans="1:6">
      <c r="A179" s="1"/>
      <c r="C179" s="1"/>
      <c r="E179" s="1"/>
      <c r="F179" s="1"/>
    </row>
    <row r="180" spans="1:6">
      <c r="A180" s="1"/>
      <c r="C180" s="1"/>
      <c r="E180" s="1"/>
      <c r="F180" s="1"/>
    </row>
    <row r="181" spans="1:6">
      <c r="A181" s="1"/>
      <c r="C181" s="1"/>
      <c r="E181" s="1"/>
      <c r="F181" s="1"/>
    </row>
    <row r="182" spans="1:6">
      <c r="A182" s="1"/>
      <c r="C182" s="1"/>
      <c r="E182" s="1"/>
      <c r="F182" s="1"/>
    </row>
    <row r="183" spans="1:6">
      <c r="A183" s="1"/>
      <c r="C183" s="1"/>
      <c r="E183" s="1"/>
      <c r="F183" s="1"/>
    </row>
    <row r="184" spans="1:6">
      <c r="A184" s="1"/>
      <c r="C184" s="1"/>
      <c r="E184" s="1"/>
      <c r="F184" s="1"/>
    </row>
    <row r="185" spans="1:6">
      <c r="A185" s="1"/>
      <c r="C185" s="1"/>
      <c r="E185" s="1"/>
      <c r="F185" s="1"/>
    </row>
    <row r="186" spans="1:6">
      <c r="A186" s="1"/>
      <c r="C186" s="1"/>
      <c r="E186" s="1"/>
      <c r="F186" s="1"/>
    </row>
    <row r="187" spans="1:6">
      <c r="A187" s="1"/>
      <c r="C187" s="1"/>
      <c r="E187" s="1"/>
      <c r="F187" s="1"/>
    </row>
    <row r="188" spans="1:6">
      <c r="A188" s="1"/>
      <c r="C188" s="1"/>
      <c r="E188" s="1"/>
      <c r="F188" s="1"/>
    </row>
    <row r="189" spans="1:6">
      <c r="A189" s="1"/>
      <c r="C189" s="1"/>
      <c r="E189" s="1"/>
      <c r="F189" s="1"/>
    </row>
    <row r="190" spans="1:6">
      <c r="A190" s="1"/>
      <c r="C190" s="1"/>
      <c r="E190" s="1"/>
      <c r="F190" s="1"/>
    </row>
    <row r="191" spans="1:6">
      <c r="A191" s="1"/>
      <c r="C191" s="1"/>
      <c r="E191" s="1"/>
      <c r="F191" s="1"/>
    </row>
    <row r="192" spans="1:6">
      <c r="A192" s="1"/>
      <c r="C192" s="1"/>
      <c r="E192" s="1"/>
      <c r="F192" s="1"/>
    </row>
    <row r="193" spans="1:6">
      <c r="A193" s="1"/>
      <c r="C193" s="1"/>
      <c r="E193" s="1"/>
      <c r="F193" s="1"/>
    </row>
    <row r="194" spans="1:6">
      <c r="A194" s="1"/>
      <c r="C194" s="1"/>
      <c r="E194" s="1"/>
      <c r="F194" s="1"/>
    </row>
    <row r="195" spans="1:6">
      <c r="A195" s="1"/>
      <c r="C195" s="1"/>
      <c r="E195" s="1"/>
      <c r="F195" s="1"/>
    </row>
    <row r="196" spans="1:6">
      <c r="A196" s="1"/>
      <c r="C196" s="1"/>
      <c r="E196" s="1"/>
      <c r="F196" s="1"/>
    </row>
    <row r="197" spans="1:6">
      <c r="A197" s="1"/>
      <c r="C197" s="1"/>
      <c r="E197" s="1"/>
      <c r="F197" s="1"/>
    </row>
    <row r="198" spans="1:6">
      <c r="A198" s="1"/>
      <c r="C198" s="1"/>
      <c r="E198" s="1"/>
      <c r="F198" s="1"/>
    </row>
    <row r="199" spans="1:6">
      <c r="A199" s="1"/>
      <c r="C199" s="1"/>
      <c r="E199" s="1"/>
      <c r="F199" s="1"/>
    </row>
    <row r="200" spans="1:6">
      <c r="A200" s="1"/>
      <c r="C200" s="1"/>
      <c r="E200" s="1"/>
      <c r="F200" s="1"/>
    </row>
    <row r="201" spans="1:6">
      <c r="A201" s="1"/>
      <c r="C201" s="1"/>
      <c r="E201" s="1"/>
      <c r="F201" s="1"/>
    </row>
    <row r="202" spans="1:6">
      <c r="A202" s="1"/>
      <c r="C202" s="1"/>
      <c r="E202" s="1"/>
      <c r="F202" s="1"/>
    </row>
    <row r="203" spans="1:6">
      <c r="A203" s="1"/>
      <c r="C203" s="1"/>
      <c r="E203" s="1"/>
      <c r="F203" s="1"/>
    </row>
    <row r="204" spans="1:6">
      <c r="A204" s="1"/>
      <c r="C204" s="1"/>
      <c r="E204" s="1"/>
      <c r="F204" s="1"/>
    </row>
    <row r="205" spans="1:6">
      <c r="A205" s="1"/>
      <c r="C205" s="1"/>
      <c r="E205" s="1"/>
      <c r="F205" s="1"/>
    </row>
    <row r="206" spans="1:6">
      <c r="A206" s="1"/>
      <c r="C206" s="1"/>
      <c r="E206" s="1"/>
      <c r="F206" s="1"/>
    </row>
    <row r="207" spans="1:6">
      <c r="A207" s="1"/>
      <c r="C207" s="1"/>
      <c r="E207" s="1"/>
      <c r="F207" s="1"/>
    </row>
    <row r="208" spans="1:6">
      <c r="A208" s="1"/>
      <c r="C208" s="1"/>
      <c r="E208" s="1"/>
      <c r="F208" s="1"/>
    </row>
    <row r="209" spans="1:6">
      <c r="A209" s="1"/>
      <c r="C209" s="1"/>
      <c r="E209" s="1"/>
      <c r="F209" s="1"/>
    </row>
    <row r="210" spans="1:6">
      <c r="A210" s="1"/>
      <c r="C210" s="1"/>
      <c r="E210" s="1"/>
      <c r="F210" s="1"/>
    </row>
    <row r="211" spans="1:6">
      <c r="A211" s="1"/>
      <c r="C211" s="1"/>
      <c r="E211" s="1"/>
      <c r="F211" s="1"/>
    </row>
    <row r="212" spans="1:6">
      <c r="A212" s="1"/>
      <c r="C212" s="1"/>
      <c r="E212" s="1"/>
      <c r="F212" s="1"/>
    </row>
    <row r="213" spans="1:6">
      <c r="A213" s="1"/>
      <c r="C213" s="1"/>
      <c r="E213" s="1"/>
      <c r="F213" s="1"/>
    </row>
    <row r="214" spans="1:6">
      <c r="A214" s="1"/>
      <c r="C214" s="1"/>
      <c r="E214" s="1"/>
      <c r="F214" s="1"/>
    </row>
    <row r="215" spans="1:6">
      <c r="A215" s="1"/>
      <c r="C215" s="1"/>
      <c r="E215" s="1"/>
      <c r="F215" s="1"/>
    </row>
    <row r="216" spans="1:6">
      <c r="A216" s="1"/>
      <c r="C216" s="1"/>
      <c r="E216" s="1"/>
      <c r="F216" s="1"/>
    </row>
    <row r="217" spans="1:6">
      <c r="A217" s="1"/>
      <c r="C217" s="1"/>
      <c r="E217" s="1"/>
      <c r="F217" s="1"/>
    </row>
    <row r="218" spans="1:6">
      <c r="A218" s="1"/>
      <c r="C218" s="1"/>
      <c r="E218" s="1"/>
      <c r="F218" s="1"/>
    </row>
    <row r="219" spans="1:6">
      <c r="A219" s="1"/>
      <c r="C219" s="1"/>
      <c r="E219" s="1"/>
      <c r="F219" s="1"/>
    </row>
    <row r="220" spans="1:6">
      <c r="A220" s="1"/>
      <c r="C220" s="1"/>
      <c r="E220" s="1"/>
      <c r="F220" s="1"/>
    </row>
    <row r="221" spans="1:6">
      <c r="A221" s="1"/>
      <c r="C221" s="1"/>
      <c r="E221" s="1"/>
      <c r="F221" s="1"/>
    </row>
    <row r="222" spans="1:6">
      <c r="A222" s="1"/>
      <c r="C222" s="1"/>
      <c r="E222" s="1"/>
      <c r="F222" s="1"/>
    </row>
    <row r="223" spans="1:6">
      <c r="A223" s="1"/>
      <c r="C223" s="1"/>
      <c r="E223" s="1"/>
      <c r="F223" s="1"/>
    </row>
    <row r="224" spans="1:6">
      <c r="A224" s="1"/>
      <c r="C224" s="1"/>
      <c r="E224" s="1"/>
      <c r="F224" s="1"/>
    </row>
    <row r="225" spans="1:6">
      <c r="A225" s="1"/>
      <c r="C225" s="1"/>
      <c r="E225" s="1"/>
      <c r="F225" s="1"/>
    </row>
    <row r="226" spans="1:6">
      <c r="A226" s="1"/>
      <c r="C226" s="1"/>
      <c r="E226" s="1"/>
      <c r="F226" s="1"/>
    </row>
    <row r="227" spans="1:6">
      <c r="A227" s="1"/>
      <c r="C227" s="1"/>
      <c r="E227" s="1"/>
      <c r="F227" s="1"/>
    </row>
    <row r="228" spans="1:6">
      <c r="A228" s="1"/>
      <c r="C228" s="1"/>
      <c r="E228" s="1"/>
      <c r="F228" s="1"/>
    </row>
    <row r="229" spans="1:6">
      <c r="A229" s="1"/>
      <c r="C229" s="1"/>
      <c r="E229" s="1"/>
      <c r="F229" s="1"/>
    </row>
    <row r="230" spans="1:6">
      <c r="A230" s="1"/>
      <c r="C230" s="1"/>
      <c r="E230" s="1"/>
      <c r="F230" s="1"/>
    </row>
    <row r="231" spans="1:6">
      <c r="A231" s="1"/>
      <c r="C231" s="1"/>
      <c r="E231" s="1"/>
      <c r="F231" s="1"/>
    </row>
    <row r="232" spans="1:6">
      <c r="A232" s="1"/>
      <c r="C232" s="1"/>
      <c r="E232" s="1"/>
      <c r="F232" s="1"/>
    </row>
    <row r="233" spans="1:6">
      <c r="A233" s="1"/>
      <c r="C233" s="1"/>
      <c r="E233" s="1"/>
      <c r="F233" s="1"/>
    </row>
    <row r="234" spans="1:6">
      <c r="A234" s="1"/>
      <c r="C234" s="1"/>
      <c r="E234" s="1"/>
      <c r="F234" s="1"/>
    </row>
    <row r="235" spans="1:6">
      <c r="A235" s="1"/>
      <c r="C235" s="1"/>
      <c r="E235" s="1"/>
      <c r="F235" s="1"/>
    </row>
    <row r="236" spans="1:6">
      <c r="A236" s="1"/>
      <c r="C236" s="1"/>
      <c r="E236" s="1"/>
      <c r="F236" s="1"/>
    </row>
    <row r="237" spans="1:6">
      <c r="A237" s="1"/>
      <c r="C237" s="1"/>
      <c r="E237" s="1"/>
      <c r="F237" s="1"/>
    </row>
    <row r="238" spans="1:6">
      <c r="A238" s="1"/>
      <c r="C238" s="1"/>
      <c r="E238" s="1"/>
      <c r="F238" s="1"/>
    </row>
    <row r="239" spans="1:6">
      <c r="A239" s="1"/>
      <c r="C239" s="1"/>
      <c r="E239" s="1"/>
      <c r="F239" s="1"/>
    </row>
    <row r="240" spans="1:6">
      <c r="A240" s="1"/>
      <c r="C240" s="1"/>
      <c r="E240" s="1"/>
      <c r="F240" s="1"/>
    </row>
    <row r="241" spans="1:6">
      <c r="A241" s="1"/>
      <c r="C241" s="1"/>
      <c r="E241" s="1"/>
      <c r="F241" s="1"/>
    </row>
    <row r="242" spans="1:6">
      <c r="A242" s="1"/>
      <c r="C242" s="1"/>
      <c r="E242" s="1"/>
      <c r="F242" s="1"/>
    </row>
    <row r="243" spans="1:6">
      <c r="A243" s="1"/>
      <c r="C243" s="1"/>
      <c r="E243" s="1"/>
      <c r="F243" s="1"/>
    </row>
    <row r="244" spans="1:6">
      <c r="A244" s="1"/>
      <c r="C244" s="1"/>
      <c r="E244" s="1"/>
      <c r="F244" s="1"/>
    </row>
    <row r="245" spans="1:6">
      <c r="A245" s="1"/>
      <c r="C245" s="1"/>
      <c r="E245" s="1"/>
      <c r="F245" s="1"/>
    </row>
    <row r="246" spans="1:6">
      <c r="A246" s="1"/>
      <c r="C246" s="1"/>
      <c r="E246" s="1"/>
      <c r="F246" s="1"/>
    </row>
    <row r="247" spans="1:6">
      <c r="A247" s="1"/>
      <c r="C247" s="1"/>
      <c r="E247" s="1"/>
      <c r="F247" s="1"/>
    </row>
    <row r="248" spans="1:6">
      <c r="A248" s="1"/>
      <c r="C248" s="1"/>
      <c r="E248" s="1"/>
      <c r="F248" s="1"/>
    </row>
    <row r="249" spans="1:6">
      <c r="A249" s="1"/>
      <c r="C249" s="1"/>
      <c r="E249" s="1"/>
      <c r="F249" s="1"/>
    </row>
    <row r="250" spans="1:6">
      <c r="A250" s="1"/>
      <c r="C250" s="1"/>
      <c r="E250" s="1"/>
      <c r="F250" s="1"/>
    </row>
    <row r="251" spans="1:6">
      <c r="A251" s="1"/>
      <c r="C251" s="1"/>
      <c r="E251" s="1"/>
      <c r="F251" s="1"/>
    </row>
    <row r="252" spans="1:6">
      <c r="A252" s="1"/>
      <c r="C252" s="1"/>
      <c r="E252" s="1"/>
      <c r="F252" s="1"/>
    </row>
    <row r="253" spans="1:6">
      <c r="A253" s="1"/>
      <c r="C253" s="1"/>
      <c r="E253" s="1"/>
      <c r="F253" s="1"/>
    </row>
    <row r="254" spans="1:6">
      <c r="A254" s="1"/>
      <c r="C254" s="1"/>
      <c r="E254" s="1"/>
      <c r="F254" s="1"/>
    </row>
    <row r="255" spans="1:6">
      <c r="A255" s="1"/>
      <c r="C255" s="1"/>
      <c r="E255" s="1"/>
      <c r="F255" s="1"/>
    </row>
    <row r="256" spans="1:6">
      <c r="A256" s="1"/>
      <c r="C256" s="1"/>
      <c r="E256" s="1"/>
      <c r="F256" s="1"/>
    </row>
    <row r="257" spans="1:6">
      <c r="A257" s="1"/>
      <c r="C257" s="1"/>
      <c r="E257" s="1"/>
      <c r="F257" s="1"/>
    </row>
    <row r="258" spans="1:6">
      <c r="A258" s="1"/>
      <c r="C258" s="1"/>
      <c r="E258" s="1"/>
      <c r="F258" s="1"/>
    </row>
    <row r="259" spans="1:6">
      <c r="A259" s="1"/>
      <c r="C259" s="1"/>
      <c r="E259" s="1"/>
      <c r="F259" s="1"/>
    </row>
    <row r="260" spans="1:6">
      <c r="A260" s="1"/>
      <c r="C260" s="1"/>
      <c r="E260" s="1"/>
      <c r="F260" s="1"/>
    </row>
    <row r="261" spans="1:6">
      <c r="A261" s="1"/>
      <c r="C261" s="1"/>
      <c r="E261" s="1"/>
      <c r="F261" s="1"/>
    </row>
    <row r="262" spans="1:6">
      <c r="A262" s="1"/>
      <c r="C262" s="1"/>
      <c r="E262" s="1"/>
      <c r="F262" s="1"/>
    </row>
    <row r="263" spans="1:6">
      <c r="A263" s="1"/>
      <c r="C263" s="1"/>
      <c r="E263" s="1"/>
      <c r="F263" s="1"/>
    </row>
    <row r="264" spans="1:6">
      <c r="A264" s="1"/>
      <c r="C264" s="1"/>
      <c r="E264" s="1"/>
      <c r="F264" s="1"/>
    </row>
    <row r="265" spans="1:6">
      <c r="A265" s="1"/>
      <c r="C265" s="1"/>
      <c r="E265" s="1"/>
      <c r="F265" s="1"/>
    </row>
    <row r="266" spans="1:6">
      <c r="A266" s="1"/>
      <c r="C266" s="1"/>
      <c r="E266" s="1"/>
      <c r="F266" s="1"/>
    </row>
    <row r="267" spans="1:6">
      <c r="A267" s="1"/>
      <c r="C267" s="1"/>
      <c r="E267" s="1"/>
      <c r="F267" s="1"/>
    </row>
    <row r="268" spans="1:6">
      <c r="A268" s="1"/>
      <c r="C268" s="1"/>
      <c r="E268" s="1"/>
      <c r="F268" s="1"/>
    </row>
    <row r="269" spans="1:6">
      <c r="A269" s="1"/>
      <c r="C269" s="1"/>
      <c r="E269" s="1"/>
      <c r="F269" s="1"/>
    </row>
    <row r="270" spans="1:6">
      <c r="A270" s="1"/>
      <c r="C270" s="1"/>
      <c r="E270" s="1"/>
      <c r="F270" s="1"/>
    </row>
    <row r="271" spans="1:6">
      <c r="A271" s="1"/>
      <c r="C271" s="1"/>
      <c r="E271" s="1"/>
      <c r="F271" s="1"/>
    </row>
    <row r="272" spans="1:6">
      <c r="A272" s="1"/>
      <c r="C272" s="1"/>
      <c r="E272" s="1"/>
      <c r="F272" s="1"/>
    </row>
    <row r="273" spans="1:6">
      <c r="A273" s="1"/>
      <c r="C273" s="1"/>
      <c r="E273" s="1"/>
      <c r="F273" s="1"/>
    </row>
    <row r="274" spans="1:6">
      <c r="A274" s="1"/>
      <c r="C274" s="1"/>
      <c r="E274" s="1"/>
      <c r="F274" s="1"/>
    </row>
    <row r="275" spans="1:6">
      <c r="A275" s="1"/>
      <c r="C275" s="1"/>
      <c r="E275" s="1"/>
      <c r="F275" s="1"/>
    </row>
    <row r="276" spans="1:6">
      <c r="A276" s="1"/>
      <c r="C276" s="1"/>
      <c r="E276" s="1"/>
      <c r="F276" s="1"/>
    </row>
    <row r="277" spans="1:6">
      <c r="A277" s="1"/>
      <c r="C277" s="1"/>
      <c r="E277" s="1"/>
      <c r="F277" s="1"/>
    </row>
    <row r="278" spans="1:6">
      <c r="A278" s="1"/>
      <c r="C278" s="1"/>
      <c r="E278" s="1"/>
      <c r="F278" s="1"/>
    </row>
    <row r="279" spans="1:6">
      <c r="A279" s="1"/>
      <c r="C279" s="1"/>
      <c r="E279" s="1"/>
      <c r="F279" s="1"/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C4573-3CEE-4845-8B95-ABA694EFF9ED}">
  <dimension ref="A1:AC145"/>
  <sheetViews>
    <sheetView topLeftCell="L20" workbookViewId="0">
      <selection activeCell="S3" sqref="S3"/>
    </sheetView>
  </sheetViews>
  <sheetFormatPr baseColWidth="10" defaultRowHeight="16"/>
  <cols>
    <col min="1" max="2" width="10.83203125" style="1"/>
    <col min="3" max="3" width="11" style="1" bestFit="1" customWidth="1"/>
    <col min="4" max="4" width="10.83203125" style="9"/>
    <col min="5" max="5" width="11" style="1" bestFit="1" customWidth="1"/>
    <col min="6" max="6" width="14.1640625" style="18" customWidth="1"/>
    <col min="7" max="7" width="14.83203125" style="18" customWidth="1"/>
    <col min="8" max="8" width="11.1640625" style="9" customWidth="1"/>
    <col min="9" max="9" width="11" style="1" customWidth="1"/>
    <col min="10" max="10" width="11" style="22" customWidth="1"/>
    <col min="11" max="12" width="10.83203125" style="11"/>
    <col min="13" max="13" width="11.1640625" style="1" customWidth="1"/>
    <col min="14" max="14" width="12.33203125" style="30" customWidth="1"/>
    <col min="15" max="15" width="16.33203125" style="11" customWidth="1"/>
    <col min="16" max="16384" width="10.83203125" style="11"/>
  </cols>
  <sheetData>
    <row r="1" spans="1:29">
      <c r="F1" s="18" t="s">
        <v>142</v>
      </c>
    </row>
    <row r="3" spans="1:29">
      <c r="A3" s="2" t="s">
        <v>34</v>
      </c>
      <c r="B3" s="2" t="s">
        <v>35</v>
      </c>
      <c r="C3" s="2" t="s">
        <v>36</v>
      </c>
      <c r="D3" s="4" t="s">
        <v>50</v>
      </c>
      <c r="E3" s="2" t="s">
        <v>37</v>
      </c>
      <c r="F3" s="19" t="s">
        <v>38</v>
      </c>
      <c r="G3" s="19" t="s">
        <v>39</v>
      </c>
      <c r="H3" s="4" t="s">
        <v>51</v>
      </c>
      <c r="I3" s="2" t="s">
        <v>46</v>
      </c>
      <c r="J3" s="21" t="s">
        <v>47</v>
      </c>
      <c r="K3" s="11" t="s">
        <v>52</v>
      </c>
      <c r="L3" s="11" t="s">
        <v>44</v>
      </c>
      <c r="M3" s="2" t="s">
        <v>45</v>
      </c>
      <c r="N3" s="30" t="s">
        <v>141</v>
      </c>
    </row>
    <row r="4" spans="1:29">
      <c r="A4" s="1" t="s">
        <v>0</v>
      </c>
      <c r="B4" s="1" t="s">
        <v>1</v>
      </c>
      <c r="C4" s="1">
        <v>99.85</v>
      </c>
      <c r="D4" s="6">
        <v>43709</v>
      </c>
      <c r="E4" s="3">
        <v>1.5</v>
      </c>
      <c r="F4" s="14">
        <v>42064</v>
      </c>
      <c r="G4" s="31">
        <v>43889</v>
      </c>
      <c r="H4" s="4">
        <v>122</v>
      </c>
      <c r="I4" s="3">
        <v>10</v>
      </c>
      <c r="J4" s="22">
        <v>0.75</v>
      </c>
      <c r="K4" s="11">
        <v>100.35136986301369</v>
      </c>
      <c r="L4" s="11">
        <f>-1*K4</f>
        <v>-100.35136986301369</v>
      </c>
      <c r="M4" s="3">
        <v>100</v>
      </c>
      <c r="N4" s="30">
        <f>RATE(I4,J4,L4,M4)</f>
        <v>7.1346950706211712E-3</v>
      </c>
    </row>
    <row r="5" spans="1:29">
      <c r="A5" s="1" t="s">
        <v>0</v>
      </c>
      <c r="B5" s="1" t="s">
        <v>3</v>
      </c>
      <c r="C5" s="1">
        <v>99.86</v>
      </c>
      <c r="D5" s="6">
        <v>43709</v>
      </c>
      <c r="E5" s="3">
        <v>1.5</v>
      </c>
      <c r="F5" s="14">
        <v>42064</v>
      </c>
      <c r="G5" s="31">
        <v>43889</v>
      </c>
      <c r="H5" s="4">
        <v>123</v>
      </c>
      <c r="I5" s="3">
        <v>10</v>
      </c>
      <c r="J5" s="22">
        <v>0.75</v>
      </c>
      <c r="K5" s="11">
        <v>100.3654794520548</v>
      </c>
      <c r="L5" s="11">
        <f t="shared" ref="L5:L68" si="0">-1*K5</f>
        <v>-100.3654794520548</v>
      </c>
      <c r="M5" s="3">
        <v>100</v>
      </c>
      <c r="N5" s="30">
        <f t="shared" ref="N5:N68" si="1">RATE(I5,J5,L5,M5)</f>
        <v>7.1200559581923381E-3</v>
      </c>
    </row>
    <row r="6" spans="1:29">
      <c r="A6" s="1" t="s">
        <v>0</v>
      </c>
      <c r="B6" s="1" t="s">
        <v>4</v>
      </c>
      <c r="C6" s="1">
        <v>99.86</v>
      </c>
      <c r="D6" s="6">
        <v>43709</v>
      </c>
      <c r="E6" s="3">
        <v>1.5</v>
      </c>
      <c r="F6" s="14">
        <v>42064</v>
      </c>
      <c r="G6" s="31">
        <v>43889</v>
      </c>
      <c r="H6" s="4">
        <v>126</v>
      </c>
      <c r="I6" s="3">
        <v>10</v>
      </c>
      <c r="J6" s="22">
        <v>0.75</v>
      </c>
      <c r="K6" s="11">
        <v>100.37780821917808</v>
      </c>
      <c r="L6" s="11">
        <f t="shared" si="0"/>
        <v>-100.37780821917808</v>
      </c>
      <c r="M6" s="3">
        <v>100</v>
      </c>
      <c r="N6" s="30">
        <f>RATE(I6,J6,L6,M6)</f>
        <v>7.1072663951999241E-3</v>
      </c>
    </row>
    <row r="7" spans="1:29">
      <c r="A7" s="1" t="s">
        <v>0</v>
      </c>
      <c r="B7" s="1" t="s">
        <v>5</v>
      </c>
      <c r="C7" s="1">
        <v>99.86</v>
      </c>
      <c r="D7" s="6">
        <v>43709</v>
      </c>
      <c r="E7" s="3">
        <v>1.5</v>
      </c>
      <c r="F7" s="14">
        <v>42064</v>
      </c>
      <c r="G7" s="31">
        <v>43889</v>
      </c>
      <c r="H7" s="4">
        <v>127</v>
      </c>
      <c r="I7" s="3">
        <v>10</v>
      </c>
      <c r="J7" s="22">
        <v>0.75</v>
      </c>
      <c r="K7" s="11">
        <v>100.38191780821917</v>
      </c>
      <c r="L7" s="11">
        <f t="shared" si="0"/>
        <v>-100.38191780821917</v>
      </c>
      <c r="M7" s="3">
        <v>100</v>
      </c>
      <c r="N7" s="30">
        <f t="shared" si="1"/>
        <v>7.1030036000867373E-3</v>
      </c>
    </row>
    <row r="8" spans="1:29">
      <c r="A8" s="1" t="s">
        <v>0</v>
      </c>
      <c r="B8" s="1" t="s">
        <v>6</v>
      </c>
      <c r="C8" s="1">
        <v>99.86</v>
      </c>
      <c r="D8" s="6">
        <v>43709</v>
      </c>
      <c r="E8" s="3">
        <v>1.5</v>
      </c>
      <c r="F8" s="14">
        <v>42064</v>
      </c>
      <c r="G8" s="31">
        <v>43889</v>
      </c>
      <c r="H8" s="4">
        <v>128</v>
      </c>
      <c r="I8" s="3">
        <v>10</v>
      </c>
      <c r="J8" s="22">
        <v>0.75</v>
      </c>
      <c r="K8" s="11">
        <v>100.38602739726028</v>
      </c>
      <c r="L8" s="11">
        <f t="shared" si="0"/>
        <v>-100.38602739726028</v>
      </c>
      <c r="M8" s="3">
        <v>100</v>
      </c>
      <c r="N8" s="30">
        <f>RATE(I8,J8,L8,M8)</f>
        <v>7.0987410012203749E-3</v>
      </c>
      <c r="S8" s="11">
        <v>2021</v>
      </c>
      <c r="U8" s="11">
        <v>2022</v>
      </c>
      <c r="W8" s="11">
        <v>2023</v>
      </c>
      <c r="Y8" s="11">
        <v>2024</v>
      </c>
      <c r="AA8" s="11">
        <v>2025</v>
      </c>
    </row>
    <row r="9" spans="1:29">
      <c r="A9" s="1" t="s">
        <v>0</v>
      </c>
      <c r="B9" s="1" t="s">
        <v>7</v>
      </c>
      <c r="C9" s="1">
        <v>99.86</v>
      </c>
      <c r="D9" s="6">
        <v>43709</v>
      </c>
      <c r="E9" s="3">
        <v>1.5</v>
      </c>
      <c r="F9" s="14">
        <v>42064</v>
      </c>
      <c r="G9" s="31">
        <v>43889</v>
      </c>
      <c r="H9" s="4">
        <v>129</v>
      </c>
      <c r="I9" s="3">
        <v>10</v>
      </c>
      <c r="J9" s="22">
        <v>0.75</v>
      </c>
      <c r="K9" s="11">
        <v>100.39013698630137</v>
      </c>
      <c r="L9" s="11">
        <f t="shared" si="0"/>
        <v>-100.39013698630137</v>
      </c>
      <c r="M9" s="3">
        <v>100</v>
      </c>
      <c r="N9" s="30">
        <f t="shared" si="1"/>
        <v>7.0944785985836553E-3</v>
      </c>
      <c r="P9" s="15">
        <v>43832</v>
      </c>
      <c r="Q9" s="47">
        <f>N4</f>
        <v>7.1346950706211712E-3</v>
      </c>
      <c r="R9" s="47">
        <f>N15</f>
        <v>4.250827823280544E-3</v>
      </c>
      <c r="S9" s="47">
        <f>N26</f>
        <v>4.6313556399652581E-3</v>
      </c>
      <c r="T9" s="47">
        <f>N37</f>
        <v>5.1273742332266364E-3</v>
      </c>
      <c r="U9" s="47">
        <f>N48</f>
        <v>4.8233404079669759E-3</v>
      </c>
      <c r="V9" s="47">
        <f>N59</f>
        <v>1.2249508342128585E-2</v>
      </c>
      <c r="W9" s="47">
        <f>N70</f>
        <v>7.8161471977789519E-3</v>
      </c>
      <c r="X9" s="47">
        <f>N81</f>
        <v>7.7032002808118212E-3</v>
      </c>
      <c r="Y9" s="47">
        <f>N92</f>
        <v>8.1432145967389354E-3</v>
      </c>
      <c r="Z9" s="47">
        <f>N103</f>
        <v>1.0504848298410537E-2</v>
      </c>
      <c r="AA9" s="47">
        <f>N114</f>
        <v>8.314679676157205E-3</v>
      </c>
      <c r="AB9" s="47">
        <f>N125</f>
        <v>7.6642508088876999E-3</v>
      </c>
      <c r="AC9" s="30"/>
    </row>
    <row r="10" spans="1:29">
      <c r="A10" s="1" t="s">
        <v>0</v>
      </c>
      <c r="B10" s="1" t="s">
        <v>8</v>
      </c>
      <c r="C10" s="1">
        <v>99.86</v>
      </c>
      <c r="D10" s="6">
        <v>43709</v>
      </c>
      <c r="E10" s="3">
        <v>1.5</v>
      </c>
      <c r="F10" s="14">
        <v>42064</v>
      </c>
      <c r="G10" s="31">
        <v>43889</v>
      </c>
      <c r="H10" s="4">
        <v>130</v>
      </c>
      <c r="I10" s="3">
        <v>10</v>
      </c>
      <c r="J10" s="22">
        <v>0.75</v>
      </c>
      <c r="K10" s="11">
        <v>100.39424657534246</v>
      </c>
      <c r="L10" s="11">
        <f t="shared" si="0"/>
        <v>-100.39424657534246</v>
      </c>
      <c r="M10" s="3">
        <v>100</v>
      </c>
      <c r="N10" s="30">
        <f t="shared" si="1"/>
        <v>7.0902163921593769E-3</v>
      </c>
      <c r="P10" s="15">
        <v>43833</v>
      </c>
      <c r="Q10" s="47">
        <f>N5</f>
        <v>7.1200559581923381E-3</v>
      </c>
      <c r="R10" s="47">
        <f t="shared" ref="R10:R18" si="2">N16</f>
        <v>4.22819521517118E-3</v>
      </c>
      <c r="S10" s="47">
        <f t="shared" ref="S10:S18" si="3">N27</f>
        <v>4.5880247285607339E-3</v>
      </c>
      <c r="T10" s="47">
        <f t="shared" ref="T10:T18" si="4">N38</f>
        <v>5.0838087934917814E-3</v>
      </c>
      <c r="U10" s="47">
        <f t="shared" ref="U10:U18" si="5">N49</f>
        <v>4.759547263990682E-3</v>
      </c>
      <c r="V10" s="47">
        <f t="shared" ref="V10:V18" si="6">N60</f>
        <v>1.2213418581779132E-2</v>
      </c>
      <c r="W10" s="47">
        <f t="shared" ref="W10:W18" si="7">N71</f>
        <v>7.6970369490342713E-3</v>
      </c>
      <c r="X10" s="47">
        <f t="shared" ref="X10:X18" si="8">N82</f>
        <v>7.6440496528444044E-3</v>
      </c>
      <c r="Y10" s="47">
        <f t="shared" ref="Y10:Y18" si="9">N93</f>
        <v>7.7265624139848553E-3</v>
      </c>
      <c r="Z10" s="47">
        <f t="shared" ref="Z10:Z18" si="10">N104</f>
        <v>1.03292731112434E-2</v>
      </c>
      <c r="AA10" s="47">
        <f t="shared" ref="AA10:AA18" si="11">N115</f>
        <v>8.0689773103465815E-3</v>
      </c>
      <c r="AB10" s="47">
        <f t="shared" ref="AB10:AB18" si="12">N126</f>
        <v>7.4865452098438505E-3</v>
      </c>
      <c r="AC10" s="30"/>
    </row>
    <row r="11" spans="1:29">
      <c r="A11" s="1" t="s">
        <v>0</v>
      </c>
      <c r="B11" s="1" t="s">
        <v>9</v>
      </c>
      <c r="C11" s="1">
        <v>99.86</v>
      </c>
      <c r="D11" s="6">
        <v>43709</v>
      </c>
      <c r="E11" s="3">
        <v>1.5</v>
      </c>
      <c r="F11" s="14">
        <v>42064</v>
      </c>
      <c r="G11" s="31">
        <v>43889</v>
      </c>
      <c r="H11" s="4">
        <v>133</v>
      </c>
      <c r="I11" s="3">
        <v>10</v>
      </c>
      <c r="J11" s="22">
        <v>0.75</v>
      </c>
      <c r="K11" s="11">
        <v>100.40657534246576</v>
      </c>
      <c r="L11" s="11">
        <f t="shared" si="0"/>
        <v>-100.40657534246576</v>
      </c>
      <c r="M11" s="3">
        <v>100</v>
      </c>
      <c r="N11" s="30">
        <f t="shared" si="1"/>
        <v>7.0774309499893277E-3</v>
      </c>
      <c r="P11" s="15">
        <v>43836</v>
      </c>
      <c r="Q11" s="47">
        <f>N6</f>
        <v>7.1072663951999241E-3</v>
      </c>
      <c r="R11" s="47">
        <f t="shared" si="2"/>
        <v>4.2218703284298146E-3</v>
      </c>
      <c r="S11" s="47">
        <f t="shared" si="3"/>
        <v>4.5610767211445268E-3</v>
      </c>
      <c r="T11" s="47">
        <f t="shared" si="4"/>
        <v>5.0360099132656473E-3</v>
      </c>
      <c r="U11" s="47">
        <f t="shared" si="5"/>
        <v>4.724109987233523E-3</v>
      </c>
      <c r="V11" s="47">
        <f t="shared" si="6"/>
        <v>1.2185326820805659E-2</v>
      </c>
      <c r="W11" s="47">
        <f t="shared" si="7"/>
        <v>7.6199384497979087E-3</v>
      </c>
      <c r="X11" s="47">
        <f t="shared" si="8"/>
        <v>7.6065953500382699E-3</v>
      </c>
      <c r="Y11" s="47">
        <f t="shared" si="9"/>
        <v>7.5338333546599587E-3</v>
      </c>
      <c r="Z11" s="47">
        <f t="shared" si="10"/>
        <v>1.0251011116442492E-2</v>
      </c>
      <c r="AA11" s="47">
        <f t="shared" si="11"/>
        <v>7.7004252023294773E-3</v>
      </c>
      <c r="AB11" s="47">
        <f t="shared" si="12"/>
        <v>7.3395892437030175E-3</v>
      </c>
      <c r="AC11" s="30"/>
    </row>
    <row r="12" spans="1:29">
      <c r="A12" s="1" t="s">
        <v>0</v>
      </c>
      <c r="B12" s="1" t="s">
        <v>10</v>
      </c>
      <c r="C12" s="1">
        <v>99.86</v>
      </c>
      <c r="D12" s="6">
        <v>43709</v>
      </c>
      <c r="E12" s="3">
        <v>1.5</v>
      </c>
      <c r="F12" s="14">
        <v>42064</v>
      </c>
      <c r="G12" s="31">
        <v>43889</v>
      </c>
      <c r="H12" s="4">
        <v>134</v>
      </c>
      <c r="I12" s="3">
        <v>10</v>
      </c>
      <c r="J12" s="22">
        <v>0.75</v>
      </c>
      <c r="K12" s="11">
        <v>100.41068493150685</v>
      </c>
      <c r="L12" s="11">
        <f t="shared" si="0"/>
        <v>-100.41068493150685</v>
      </c>
      <c r="M12" s="3">
        <v>100</v>
      </c>
      <c r="N12" s="30">
        <f t="shared" si="1"/>
        <v>7.0731695282429475E-3</v>
      </c>
      <c r="P12" s="15">
        <v>43837</v>
      </c>
      <c r="Q12" s="47">
        <f>N7</f>
        <v>7.1030036000867373E-3</v>
      </c>
      <c r="R12" s="47">
        <f t="shared" si="2"/>
        <v>4.2300224857979348E-3</v>
      </c>
      <c r="S12" s="47">
        <f t="shared" si="3"/>
        <v>4.5692590497591039E-3</v>
      </c>
      <c r="T12" s="47">
        <f t="shared" si="4"/>
        <v>5.0649415768166534E-3</v>
      </c>
      <c r="U12" s="47">
        <f t="shared" si="5"/>
        <v>4.733074750984145E-3</v>
      </c>
      <c r="V12" s="47">
        <f t="shared" si="6"/>
        <v>1.2197322339346417E-2</v>
      </c>
      <c r="W12" s="47">
        <f t="shared" si="7"/>
        <v>7.6460567345330759E-3</v>
      </c>
      <c r="X12" s="47">
        <f t="shared" si="8"/>
        <v>7.6251768961677494E-3</v>
      </c>
      <c r="Y12" s="47">
        <f t="shared" si="9"/>
        <v>7.7422672281146111E-3</v>
      </c>
      <c r="Z12" s="47">
        <f t="shared" si="10"/>
        <v>1.0304619951276961E-2</v>
      </c>
      <c r="AA12" s="47">
        <f t="shared" si="11"/>
        <v>7.8842314438385425E-3</v>
      </c>
      <c r="AB12" s="47">
        <f t="shared" si="12"/>
        <v>7.4281078958066665E-3</v>
      </c>
      <c r="AC12" s="30"/>
    </row>
    <row r="13" spans="1:29">
      <c r="A13" s="1" t="s">
        <v>0</v>
      </c>
      <c r="B13" s="1" t="s">
        <v>11</v>
      </c>
      <c r="C13" s="1">
        <v>99.86</v>
      </c>
      <c r="D13" s="6">
        <v>43709</v>
      </c>
      <c r="E13" s="3">
        <v>1.5</v>
      </c>
      <c r="F13" s="14">
        <v>42064</v>
      </c>
      <c r="G13" s="31">
        <v>43889</v>
      </c>
      <c r="H13" s="4">
        <v>135</v>
      </c>
      <c r="I13" s="3">
        <v>10</v>
      </c>
      <c r="J13" s="22">
        <v>0.75</v>
      </c>
      <c r="K13" s="11">
        <v>100.41479452054794</v>
      </c>
      <c r="L13" s="11">
        <f t="shared" si="0"/>
        <v>-100.41479452054794</v>
      </c>
      <c r="M13" s="3">
        <v>100</v>
      </c>
      <c r="N13" s="30">
        <f t="shared" si="1"/>
        <v>7.0689083026231276E-3</v>
      </c>
      <c r="P13" s="15">
        <v>43838</v>
      </c>
      <c r="Q13" s="47">
        <f t="shared" ref="Q13:Q18" si="13">N8</f>
        <v>7.0987410012203749E-3</v>
      </c>
      <c r="R13" s="47">
        <f t="shared" si="2"/>
        <v>4.2176539793280492E-3</v>
      </c>
      <c r="S13" s="47">
        <f t="shared" si="3"/>
        <v>4.5877425095047246E-3</v>
      </c>
      <c r="T13" s="47">
        <f t="shared" si="4"/>
        <v>5.0628139383081649E-3</v>
      </c>
      <c r="U13" s="47">
        <f t="shared" si="5"/>
        <v>4.7420403913607844E-3</v>
      </c>
      <c r="V13" s="47">
        <f t="shared" si="6"/>
        <v>1.2198639102607439E-2</v>
      </c>
      <c r="W13" s="47">
        <f t="shared" si="7"/>
        <v>7.6514516439697977E-3</v>
      </c>
      <c r="X13" s="47">
        <f t="shared" si="8"/>
        <v>7.6178710603077701E-3</v>
      </c>
      <c r="Y13" s="47">
        <f t="shared" si="9"/>
        <v>7.5927582706794561E-3</v>
      </c>
      <c r="Z13" s="47">
        <f t="shared" si="10"/>
        <v>1.0332266555820006E-2</v>
      </c>
      <c r="AA13" s="47">
        <f t="shared" si="11"/>
        <v>7.7336093209298754E-3</v>
      </c>
      <c r="AB13" s="47">
        <f t="shared" si="12"/>
        <v>7.4249672914828866E-3</v>
      </c>
      <c r="AC13" s="30"/>
    </row>
    <row r="14" spans="1:29">
      <c r="D14" s="4"/>
      <c r="F14" s="13"/>
      <c r="G14" s="13"/>
      <c r="H14" s="4"/>
      <c r="M14" s="3"/>
      <c r="P14" s="15">
        <v>43839</v>
      </c>
      <c r="Q14" s="47">
        <f t="shared" si="13"/>
        <v>7.0944785985836553E-3</v>
      </c>
      <c r="R14" s="47">
        <f t="shared" si="2"/>
        <v>4.2155458773885683E-3</v>
      </c>
      <c r="S14" s="47">
        <f t="shared" si="3"/>
        <v>4.5856258942264822E-3</v>
      </c>
      <c r="T14" s="47">
        <f t="shared" si="4"/>
        <v>5.0917540438148298E-3</v>
      </c>
      <c r="U14" s="47">
        <f t="shared" si="5"/>
        <v>4.7821830538897596E-3</v>
      </c>
      <c r="V14" s="47">
        <f t="shared" si="6"/>
        <v>1.2226665433782634E-2</v>
      </c>
      <c r="W14" s="47">
        <f t="shared" si="7"/>
        <v>7.7398023975711085E-3</v>
      </c>
      <c r="X14" s="47">
        <f t="shared" si="8"/>
        <v>7.6571799144089757E-3</v>
      </c>
      <c r="Y14" s="47">
        <f t="shared" si="9"/>
        <v>7.8935616011719476E-3</v>
      </c>
      <c r="Z14" s="47">
        <f t="shared" si="10"/>
        <v>1.0417230110161543E-2</v>
      </c>
      <c r="AA14" s="47">
        <f t="shared" si="11"/>
        <v>8.0012326497766913E-3</v>
      </c>
      <c r="AB14" s="47">
        <f t="shared" si="12"/>
        <v>7.5870548173113091E-3</v>
      </c>
      <c r="AC14" s="30"/>
    </row>
    <row r="15" spans="1:29">
      <c r="A15" s="1" t="s">
        <v>12</v>
      </c>
      <c r="B15" s="1" t="s">
        <v>1</v>
      </c>
      <c r="C15" s="1">
        <v>99.26</v>
      </c>
      <c r="D15" s="6">
        <v>43709</v>
      </c>
      <c r="E15" s="1">
        <v>0.75</v>
      </c>
      <c r="F15" s="14">
        <v>42248</v>
      </c>
      <c r="G15" s="14">
        <v>44074</v>
      </c>
      <c r="H15" s="4">
        <v>122</v>
      </c>
      <c r="I15" s="3">
        <v>10</v>
      </c>
      <c r="J15" s="22">
        <v>0.375</v>
      </c>
      <c r="K15" s="11">
        <v>99.510684931506901</v>
      </c>
      <c r="L15" s="11">
        <f>-1*K15</f>
        <v>-99.510684931506901</v>
      </c>
      <c r="M15" s="3">
        <v>100</v>
      </c>
      <c r="N15" s="30">
        <f>RATE(I15,J15,L15,M15)</f>
        <v>4.250827823280544E-3</v>
      </c>
      <c r="P15" s="15">
        <v>43840</v>
      </c>
      <c r="Q15" s="47">
        <f t="shared" si="13"/>
        <v>7.0902163921593769E-3</v>
      </c>
      <c r="R15" s="47">
        <f t="shared" si="2"/>
        <v>4.2134378238538675E-3</v>
      </c>
      <c r="S15" s="47">
        <f t="shared" si="3"/>
        <v>4.6247205919783497E-3</v>
      </c>
      <c r="T15" s="47">
        <f t="shared" si="4"/>
        <v>5.0896257844016603E-3</v>
      </c>
      <c r="U15" s="47">
        <f t="shared" si="5"/>
        <v>4.7703661896717122E-3</v>
      </c>
      <c r="V15" s="47">
        <f t="shared" si="6"/>
        <v>1.2222639761932554E-2</v>
      </c>
      <c r="W15" s="47">
        <f t="shared" si="7"/>
        <v>7.7763320186952714E-3</v>
      </c>
      <c r="X15" s="47">
        <f t="shared" si="8"/>
        <v>7.6602323387947443E-3</v>
      </c>
      <c r="Y15" s="47">
        <f t="shared" si="9"/>
        <v>7.8154978276289457E-3</v>
      </c>
      <c r="Z15" s="47">
        <f t="shared" si="10"/>
        <v>1.0387607718605332E-2</v>
      </c>
      <c r="AA15" s="47">
        <f t="shared" si="11"/>
        <v>7.9550454104549122E-3</v>
      </c>
      <c r="AB15" s="47">
        <f t="shared" si="12"/>
        <v>7.6298624869657146E-3</v>
      </c>
      <c r="AC15" s="30"/>
    </row>
    <row r="16" spans="1:29">
      <c r="A16" s="1" t="s">
        <v>12</v>
      </c>
      <c r="B16" s="1" t="s">
        <v>3</v>
      </c>
      <c r="C16" s="1">
        <v>99.28</v>
      </c>
      <c r="D16" s="6">
        <v>43709</v>
      </c>
      <c r="E16" s="1">
        <v>0.75</v>
      </c>
      <c r="F16" s="14">
        <v>42248</v>
      </c>
      <c r="G16" s="14">
        <v>44074</v>
      </c>
      <c r="H16" s="4">
        <v>123</v>
      </c>
      <c r="I16" s="3">
        <v>10</v>
      </c>
      <c r="J16" s="22">
        <v>0.375</v>
      </c>
      <c r="K16" s="11">
        <v>99.532739726027401</v>
      </c>
      <c r="L16" s="11">
        <f t="shared" si="0"/>
        <v>-99.532739726027401</v>
      </c>
      <c r="M16" s="3">
        <v>100</v>
      </c>
      <c r="N16" s="30">
        <f t="shared" si="1"/>
        <v>4.22819521517118E-3</v>
      </c>
      <c r="P16" s="15">
        <v>43843</v>
      </c>
      <c r="Q16" s="47">
        <f t="shared" si="13"/>
        <v>7.0774309499893277E-3</v>
      </c>
      <c r="R16" s="47">
        <f t="shared" si="2"/>
        <v>4.2173728962726521E-3</v>
      </c>
      <c r="S16" s="47">
        <f t="shared" si="3"/>
        <v>4.5977618170839826E-3</v>
      </c>
      <c r="T16" s="47">
        <f t="shared" si="4"/>
        <v>5.135039346014861E-3</v>
      </c>
      <c r="U16" s="47">
        <f t="shared" si="5"/>
        <v>4.8076728014035614E-3</v>
      </c>
      <c r="V16" s="47">
        <f t="shared" si="6"/>
        <v>1.2242625043571643E-2</v>
      </c>
      <c r="W16" s="47">
        <f t="shared" si="7"/>
        <v>7.8029209762214592E-3</v>
      </c>
      <c r="X16" s="47">
        <f t="shared" si="8"/>
        <v>7.7005003108613157E-3</v>
      </c>
      <c r="Y16" s="47">
        <f t="shared" si="9"/>
        <v>7.7351156004827675E-3</v>
      </c>
      <c r="Z16" s="47">
        <f t="shared" si="10"/>
        <v>1.0423799484897783E-2</v>
      </c>
      <c r="AA16" s="47">
        <f t="shared" si="11"/>
        <v>7.9107445067650162E-3</v>
      </c>
      <c r="AB16" s="47">
        <f t="shared" si="12"/>
        <v>7.6296106113944127E-3</v>
      </c>
      <c r="AC16" s="30"/>
    </row>
    <row r="17" spans="1:29">
      <c r="A17" s="1" t="s">
        <v>12</v>
      </c>
      <c r="B17" s="1" t="s">
        <v>4</v>
      </c>
      <c r="C17" s="1">
        <v>99.28</v>
      </c>
      <c r="D17" s="6">
        <v>43709</v>
      </c>
      <c r="E17" s="1">
        <v>0.75</v>
      </c>
      <c r="F17" s="14">
        <v>42248</v>
      </c>
      <c r="G17" s="14">
        <v>44074</v>
      </c>
      <c r="H17" s="4">
        <v>126</v>
      </c>
      <c r="I17" s="3">
        <v>10</v>
      </c>
      <c r="J17" s="22">
        <v>0.375</v>
      </c>
      <c r="K17" s="11">
        <v>99.538904109589041</v>
      </c>
      <c r="L17" s="11">
        <f t="shared" si="0"/>
        <v>-99.538904109589041</v>
      </c>
      <c r="M17" s="3">
        <v>100</v>
      </c>
      <c r="N17" s="30">
        <f t="shared" si="1"/>
        <v>4.2218703284298146E-3</v>
      </c>
      <c r="P17" s="15">
        <v>43844</v>
      </c>
      <c r="Q17" s="47">
        <f t="shared" si="13"/>
        <v>7.0731695282429475E-3</v>
      </c>
      <c r="R17" s="47">
        <f t="shared" si="2"/>
        <v>4.2050060937204306E-3</v>
      </c>
      <c r="S17" s="47">
        <f t="shared" si="3"/>
        <v>4.5956449708939922E-3</v>
      </c>
      <c r="T17" s="47">
        <f t="shared" si="4"/>
        <v>5.101828473924072E-3</v>
      </c>
      <c r="U17" s="47">
        <f t="shared" si="5"/>
        <v>4.7958526519258533E-3</v>
      </c>
      <c r="V17" s="47">
        <f t="shared" si="6"/>
        <v>1.2233253622623142E-2</v>
      </c>
      <c r="W17" s="47">
        <f t="shared" si="7"/>
        <v>7.7564308315866337E-3</v>
      </c>
      <c r="X17" s="47">
        <f t="shared" si="8"/>
        <v>7.6724440202127287E-3</v>
      </c>
      <c r="Y17" s="47">
        <f t="shared" si="9"/>
        <v>7.8414650237017894E-3</v>
      </c>
      <c r="Z17" s="47">
        <f t="shared" si="10"/>
        <v>1.0373338410766635E-2</v>
      </c>
      <c r="AA17" s="47">
        <f t="shared" si="11"/>
        <v>7.9797139911332773E-3</v>
      </c>
      <c r="AB17" s="47">
        <f t="shared" si="12"/>
        <v>7.5345831496265716E-3</v>
      </c>
      <c r="AC17" s="30"/>
    </row>
    <row r="18" spans="1:29">
      <c r="A18" s="1" t="s">
        <v>12</v>
      </c>
      <c r="B18" s="1" t="s">
        <v>5</v>
      </c>
      <c r="C18" s="1">
        <v>99.27</v>
      </c>
      <c r="D18" s="6">
        <v>43709</v>
      </c>
      <c r="E18" s="1">
        <v>0.75</v>
      </c>
      <c r="F18" s="14">
        <v>42248</v>
      </c>
      <c r="G18" s="14">
        <v>44074</v>
      </c>
      <c r="H18" s="4">
        <v>127</v>
      </c>
      <c r="I18" s="3">
        <v>10</v>
      </c>
      <c r="J18" s="22">
        <v>0.375</v>
      </c>
      <c r="K18" s="11">
        <v>99.530958904109582</v>
      </c>
      <c r="L18" s="11">
        <f t="shared" si="0"/>
        <v>-99.530958904109582</v>
      </c>
      <c r="M18" s="3">
        <v>100</v>
      </c>
      <c r="N18" s="30">
        <f t="shared" si="1"/>
        <v>4.2300224857979348E-3</v>
      </c>
      <c r="P18" s="15">
        <v>43845</v>
      </c>
      <c r="Q18" s="47">
        <f t="shared" si="13"/>
        <v>7.0689083026231276E-3</v>
      </c>
      <c r="R18" s="47">
        <f t="shared" si="2"/>
        <v>4.1823847772942862E-3</v>
      </c>
      <c r="S18" s="47">
        <f t="shared" si="3"/>
        <v>4.5626284860728955E-3</v>
      </c>
      <c r="T18" s="47">
        <f t="shared" si="4"/>
        <v>5.0893420202041796E-3</v>
      </c>
      <c r="U18" s="47">
        <f t="shared" si="5"/>
        <v>4.7632483317499481E-3</v>
      </c>
      <c r="V18" s="47">
        <f t="shared" si="6"/>
        <v>1.2207857453504025E-2</v>
      </c>
      <c r="W18" s="47">
        <f t="shared" si="7"/>
        <v>7.6788569471354989E-3</v>
      </c>
      <c r="X18" s="47">
        <f t="shared" si="8"/>
        <v>7.6340447283960843E-3</v>
      </c>
      <c r="Y18" s="47">
        <f t="shared" si="9"/>
        <v>7.7327318466170261E-3</v>
      </c>
      <c r="Z18" s="47">
        <f t="shared" si="10"/>
        <v>1.0317728721305893E-2</v>
      </c>
      <c r="AA18" s="47">
        <f t="shared" si="11"/>
        <v>7.8603045430684776E-3</v>
      </c>
      <c r="AB18" s="47">
        <f t="shared" si="12"/>
        <v>7.4121548800667415E-3</v>
      </c>
      <c r="AC18" s="30"/>
    </row>
    <row r="19" spans="1:29">
      <c r="A19" s="1" t="s">
        <v>12</v>
      </c>
      <c r="B19" s="1" t="s">
        <v>6</v>
      </c>
      <c r="C19" s="1">
        <v>99.28</v>
      </c>
      <c r="D19" s="6">
        <v>43709</v>
      </c>
      <c r="E19" s="1">
        <v>0.75</v>
      </c>
      <c r="F19" s="14">
        <v>42248</v>
      </c>
      <c r="G19" s="14">
        <v>44074</v>
      </c>
      <c r="H19" s="4">
        <v>128</v>
      </c>
      <c r="I19" s="3">
        <v>10</v>
      </c>
      <c r="J19" s="22">
        <v>0.375</v>
      </c>
      <c r="K19" s="11">
        <v>99.543013698630133</v>
      </c>
      <c r="L19" s="11">
        <f t="shared" si="0"/>
        <v>-99.543013698630133</v>
      </c>
      <c r="M19" s="3">
        <v>100</v>
      </c>
      <c r="N19" s="30">
        <f t="shared" si="1"/>
        <v>4.2176539793280492E-3</v>
      </c>
    </row>
    <row r="20" spans="1:29">
      <c r="A20" s="1" t="s">
        <v>12</v>
      </c>
      <c r="B20" s="1" t="s">
        <v>7</v>
      </c>
      <c r="C20" s="1">
        <v>99.28</v>
      </c>
      <c r="D20" s="6">
        <v>43709</v>
      </c>
      <c r="E20" s="1">
        <v>0.75</v>
      </c>
      <c r="F20" s="14">
        <v>42248</v>
      </c>
      <c r="G20" s="14">
        <v>44074</v>
      </c>
      <c r="H20" s="4">
        <v>129</v>
      </c>
      <c r="I20" s="3">
        <v>10</v>
      </c>
      <c r="J20" s="22">
        <v>0.375</v>
      </c>
      <c r="K20" s="11">
        <v>99.54506849315068</v>
      </c>
      <c r="L20" s="11">
        <f t="shared" si="0"/>
        <v>-99.54506849315068</v>
      </c>
      <c r="M20" s="3">
        <v>100</v>
      </c>
      <c r="N20" s="30">
        <f t="shared" si="1"/>
        <v>4.2155458773885683E-3</v>
      </c>
    </row>
    <row r="21" spans="1:29">
      <c r="A21" s="1" t="s">
        <v>12</v>
      </c>
      <c r="B21" s="1" t="s">
        <v>8</v>
      </c>
      <c r="C21" s="1">
        <v>99.28</v>
      </c>
      <c r="D21" s="6">
        <v>43709</v>
      </c>
      <c r="E21" s="1">
        <v>0.75</v>
      </c>
      <c r="F21" s="14">
        <v>42248</v>
      </c>
      <c r="G21" s="14">
        <v>44074</v>
      </c>
      <c r="H21" s="4">
        <v>130</v>
      </c>
      <c r="I21" s="3">
        <v>10</v>
      </c>
      <c r="J21" s="22">
        <v>0.375</v>
      </c>
      <c r="K21" s="11">
        <v>99.547123287671241</v>
      </c>
      <c r="L21" s="11">
        <f t="shared" si="0"/>
        <v>-99.547123287671241</v>
      </c>
      <c r="M21" s="3">
        <v>100</v>
      </c>
      <c r="N21" s="30">
        <f t="shared" si="1"/>
        <v>4.2134378238538675E-3</v>
      </c>
    </row>
    <row r="22" spans="1:29">
      <c r="A22" s="1" t="s">
        <v>12</v>
      </c>
      <c r="B22" s="1" t="s">
        <v>9</v>
      </c>
      <c r="C22" s="1">
        <v>99.27</v>
      </c>
      <c r="D22" s="6">
        <v>43709</v>
      </c>
      <c r="E22" s="1">
        <v>0.75</v>
      </c>
      <c r="F22" s="14">
        <v>42248</v>
      </c>
      <c r="G22" s="14">
        <v>44074</v>
      </c>
      <c r="H22" s="4">
        <v>133</v>
      </c>
      <c r="I22" s="3">
        <v>10</v>
      </c>
      <c r="J22" s="22">
        <v>0.375</v>
      </c>
      <c r="K22" s="11">
        <v>99.543287671232875</v>
      </c>
      <c r="L22" s="11">
        <f t="shared" si="0"/>
        <v>-99.543287671232875</v>
      </c>
      <c r="M22" s="3">
        <v>100</v>
      </c>
      <c r="N22" s="30">
        <f t="shared" si="1"/>
        <v>4.2173728962726521E-3</v>
      </c>
    </row>
    <row r="23" spans="1:29">
      <c r="A23" s="1" t="s">
        <v>12</v>
      </c>
      <c r="B23" s="1" t="s">
        <v>10</v>
      </c>
      <c r="C23" s="1">
        <v>99.28</v>
      </c>
      <c r="D23" s="6">
        <v>43709</v>
      </c>
      <c r="E23" s="1">
        <v>0.75</v>
      </c>
      <c r="F23" s="14">
        <v>42248</v>
      </c>
      <c r="G23" s="14">
        <v>44074</v>
      </c>
      <c r="H23" s="4">
        <v>134</v>
      </c>
      <c r="I23" s="3">
        <v>10</v>
      </c>
      <c r="J23" s="22">
        <v>0.375</v>
      </c>
      <c r="K23" s="11">
        <v>99.555342465753426</v>
      </c>
      <c r="L23" s="11">
        <f t="shared" si="0"/>
        <v>-99.555342465753426</v>
      </c>
      <c r="M23" s="3">
        <v>100</v>
      </c>
      <c r="N23" s="30">
        <f t="shared" si="1"/>
        <v>4.2050060937204306E-3</v>
      </c>
    </row>
    <row r="24" spans="1:29">
      <c r="A24" s="1" t="s">
        <v>12</v>
      </c>
      <c r="B24" s="1" t="s">
        <v>11</v>
      </c>
      <c r="C24" s="3">
        <v>99.3</v>
      </c>
      <c r="D24" s="6">
        <v>43709</v>
      </c>
      <c r="E24" s="1">
        <v>0.75</v>
      </c>
      <c r="F24" s="14">
        <v>42248</v>
      </c>
      <c r="G24" s="14">
        <v>44074</v>
      </c>
      <c r="H24" s="4">
        <v>135</v>
      </c>
      <c r="I24" s="3">
        <v>10</v>
      </c>
      <c r="J24" s="22">
        <v>0.375</v>
      </c>
      <c r="K24" s="11">
        <v>99.577397260273969</v>
      </c>
      <c r="L24" s="11">
        <f t="shared" si="0"/>
        <v>-99.577397260273969</v>
      </c>
      <c r="M24" s="3">
        <v>100</v>
      </c>
      <c r="N24" s="30">
        <f t="shared" si="1"/>
        <v>4.1823847772942862E-3</v>
      </c>
    </row>
    <row r="25" spans="1:29">
      <c r="D25" s="4"/>
      <c r="F25" s="13"/>
      <c r="G25" s="13"/>
      <c r="H25" s="4"/>
      <c r="M25" s="3"/>
    </row>
    <row r="26" spans="1:29">
      <c r="A26" s="1" t="s">
        <v>14</v>
      </c>
      <c r="B26" s="1" t="s">
        <v>1</v>
      </c>
      <c r="C26" s="1">
        <v>98.89</v>
      </c>
      <c r="D26" s="6">
        <v>43709</v>
      </c>
      <c r="E26" s="1">
        <v>0.75</v>
      </c>
      <c r="F26" s="14">
        <v>42430</v>
      </c>
      <c r="G26" s="14">
        <v>44255</v>
      </c>
      <c r="H26" s="4">
        <v>122</v>
      </c>
      <c r="I26" s="3">
        <v>10</v>
      </c>
      <c r="J26" s="22">
        <v>0.375</v>
      </c>
      <c r="K26" s="11">
        <v>99.140684931506854</v>
      </c>
      <c r="L26" s="11">
        <f t="shared" si="0"/>
        <v>-99.140684931506854</v>
      </c>
      <c r="M26" s="3">
        <v>100</v>
      </c>
      <c r="N26" s="30">
        <f>RATE(I26,J26,L26,M26)</f>
        <v>4.6313556399652581E-3</v>
      </c>
    </row>
    <row r="27" spans="1:29">
      <c r="A27" s="1" t="s">
        <v>14</v>
      </c>
      <c r="B27" s="1" t="s">
        <v>3</v>
      </c>
      <c r="C27" s="1">
        <v>98.93</v>
      </c>
      <c r="D27" s="6">
        <v>43709</v>
      </c>
      <c r="E27" s="1">
        <v>0.75</v>
      </c>
      <c r="F27" s="14">
        <v>42430</v>
      </c>
      <c r="G27" s="14">
        <v>44255</v>
      </c>
      <c r="H27" s="4">
        <v>123</v>
      </c>
      <c r="I27" s="3">
        <v>10</v>
      </c>
      <c r="J27" s="22">
        <v>0.375</v>
      </c>
      <c r="K27" s="11">
        <v>99.182739726027407</v>
      </c>
      <c r="L27" s="11">
        <f t="shared" si="0"/>
        <v>-99.182739726027407</v>
      </c>
      <c r="M27" s="3">
        <v>100</v>
      </c>
      <c r="N27" s="30">
        <f t="shared" si="1"/>
        <v>4.5880247285607339E-3</v>
      </c>
    </row>
    <row r="28" spans="1:29">
      <c r="A28" s="1" t="s">
        <v>14</v>
      </c>
      <c r="B28" s="1" t="s">
        <v>4</v>
      </c>
      <c r="C28" s="1">
        <v>98.95</v>
      </c>
      <c r="D28" s="6">
        <v>43709</v>
      </c>
      <c r="E28" s="1">
        <v>0.75</v>
      </c>
      <c r="F28" s="14">
        <v>42430</v>
      </c>
      <c r="G28" s="14">
        <v>44255</v>
      </c>
      <c r="H28" s="4">
        <v>126</v>
      </c>
      <c r="I28" s="3">
        <v>10</v>
      </c>
      <c r="J28" s="22">
        <v>0.375</v>
      </c>
      <c r="K28" s="11">
        <v>99.208904109589042</v>
      </c>
      <c r="L28" s="11">
        <f t="shared" si="0"/>
        <v>-99.208904109589042</v>
      </c>
      <c r="M28" s="3">
        <v>100</v>
      </c>
      <c r="N28" s="30">
        <f t="shared" si="1"/>
        <v>4.5610767211445268E-3</v>
      </c>
    </row>
    <row r="29" spans="1:29">
      <c r="A29" s="1" t="s">
        <v>14</v>
      </c>
      <c r="B29" s="1" t="s">
        <v>5</v>
      </c>
      <c r="C29" s="1">
        <v>98.94</v>
      </c>
      <c r="D29" s="6">
        <v>43709</v>
      </c>
      <c r="E29" s="1">
        <v>0.75</v>
      </c>
      <c r="F29" s="14">
        <v>42430</v>
      </c>
      <c r="G29" s="14">
        <v>44255</v>
      </c>
      <c r="H29" s="4">
        <v>127</v>
      </c>
      <c r="I29" s="3">
        <v>10</v>
      </c>
      <c r="J29" s="22">
        <v>0.375</v>
      </c>
      <c r="K29" s="11">
        <v>99.200958904109584</v>
      </c>
      <c r="L29" s="11">
        <f t="shared" si="0"/>
        <v>-99.200958904109584</v>
      </c>
      <c r="M29" s="3">
        <v>100</v>
      </c>
      <c r="N29" s="30">
        <f t="shared" si="1"/>
        <v>4.5692590497591039E-3</v>
      </c>
    </row>
    <row r="30" spans="1:29">
      <c r="A30" s="1" t="s">
        <v>14</v>
      </c>
      <c r="B30" s="1" t="s">
        <v>6</v>
      </c>
      <c r="C30" s="1">
        <v>98.92</v>
      </c>
      <c r="D30" s="6">
        <v>43709</v>
      </c>
      <c r="E30" s="1">
        <v>0.75</v>
      </c>
      <c r="F30" s="14">
        <v>42430</v>
      </c>
      <c r="G30" s="14">
        <v>44255</v>
      </c>
      <c r="H30" s="4">
        <v>128</v>
      </c>
      <c r="I30" s="3">
        <v>10</v>
      </c>
      <c r="J30" s="22">
        <v>0.375</v>
      </c>
      <c r="K30" s="11">
        <v>99.183013698630134</v>
      </c>
      <c r="L30" s="11">
        <f t="shared" si="0"/>
        <v>-99.183013698630134</v>
      </c>
      <c r="M30" s="3">
        <v>100</v>
      </c>
      <c r="N30" s="30">
        <f t="shared" si="1"/>
        <v>4.5877425095047246E-3</v>
      </c>
    </row>
    <row r="31" spans="1:29">
      <c r="A31" s="1" t="s">
        <v>14</v>
      </c>
      <c r="B31" s="1" t="s">
        <v>7</v>
      </c>
      <c r="C31" s="1">
        <v>98.92</v>
      </c>
      <c r="D31" s="6">
        <v>43709</v>
      </c>
      <c r="E31" s="1">
        <v>0.75</v>
      </c>
      <c r="F31" s="14">
        <v>42430</v>
      </c>
      <c r="G31" s="14">
        <v>44255</v>
      </c>
      <c r="H31" s="4">
        <v>129</v>
      </c>
      <c r="I31" s="3">
        <v>10</v>
      </c>
      <c r="J31" s="22">
        <v>0.375</v>
      </c>
      <c r="K31" s="11">
        <v>99.185068493150681</v>
      </c>
      <c r="L31" s="11">
        <f t="shared" si="0"/>
        <v>-99.185068493150681</v>
      </c>
      <c r="M31" s="3">
        <v>100</v>
      </c>
      <c r="N31" s="30">
        <f t="shared" si="1"/>
        <v>4.5856258942264822E-3</v>
      </c>
    </row>
    <row r="32" spans="1:29">
      <c r="A32" s="1" t="s">
        <v>14</v>
      </c>
      <c r="B32" s="1" t="s">
        <v>8</v>
      </c>
      <c r="C32" s="1">
        <v>98.88</v>
      </c>
      <c r="D32" s="6">
        <v>43709</v>
      </c>
      <c r="E32" s="1">
        <v>0.75</v>
      </c>
      <c r="F32" s="14">
        <v>42430</v>
      </c>
      <c r="G32" s="14">
        <v>44255</v>
      </c>
      <c r="H32" s="4">
        <v>130</v>
      </c>
      <c r="I32" s="3">
        <v>10</v>
      </c>
      <c r="J32" s="22">
        <v>0.375</v>
      </c>
      <c r="K32" s="11">
        <v>99.147123287671235</v>
      </c>
      <c r="L32" s="11">
        <f t="shared" si="0"/>
        <v>-99.147123287671235</v>
      </c>
      <c r="M32" s="3">
        <v>100</v>
      </c>
      <c r="N32" s="30">
        <f t="shared" si="1"/>
        <v>4.6247205919783497E-3</v>
      </c>
    </row>
    <row r="33" spans="1:14">
      <c r="A33" s="1" t="s">
        <v>14</v>
      </c>
      <c r="B33" s="1" t="s">
        <v>9</v>
      </c>
      <c r="C33" s="1">
        <v>98.9</v>
      </c>
      <c r="D33" s="6">
        <v>43709</v>
      </c>
      <c r="E33" s="1">
        <v>0.75</v>
      </c>
      <c r="F33" s="14">
        <v>42430</v>
      </c>
      <c r="G33" s="14">
        <v>44255</v>
      </c>
      <c r="H33" s="4">
        <v>133</v>
      </c>
      <c r="I33" s="3">
        <v>10</v>
      </c>
      <c r="J33" s="22">
        <v>0.375</v>
      </c>
      <c r="K33" s="11">
        <v>99.173287671232885</v>
      </c>
      <c r="L33" s="11">
        <f t="shared" si="0"/>
        <v>-99.173287671232885</v>
      </c>
      <c r="M33" s="3">
        <v>100</v>
      </c>
      <c r="N33" s="30">
        <f t="shared" si="1"/>
        <v>4.5977618170839826E-3</v>
      </c>
    </row>
    <row r="34" spans="1:14">
      <c r="A34" s="1" t="s">
        <v>14</v>
      </c>
      <c r="B34" s="1" t="s">
        <v>10</v>
      </c>
      <c r="C34" s="1">
        <v>98.9</v>
      </c>
      <c r="D34" s="6">
        <v>43709</v>
      </c>
      <c r="E34" s="1">
        <v>0.75</v>
      </c>
      <c r="F34" s="14">
        <v>42430</v>
      </c>
      <c r="G34" s="14">
        <v>44255</v>
      </c>
      <c r="H34" s="4">
        <v>134</v>
      </c>
      <c r="I34" s="3">
        <v>10</v>
      </c>
      <c r="J34" s="22">
        <v>0.375</v>
      </c>
      <c r="K34" s="11">
        <v>99.175342465753431</v>
      </c>
      <c r="L34" s="11">
        <f t="shared" si="0"/>
        <v>-99.175342465753431</v>
      </c>
      <c r="M34" s="3">
        <v>100</v>
      </c>
      <c r="N34" s="30">
        <f t="shared" si="1"/>
        <v>4.5956449708939922E-3</v>
      </c>
    </row>
    <row r="35" spans="1:14">
      <c r="A35" s="1" t="s">
        <v>14</v>
      </c>
      <c r="B35" s="1" t="s">
        <v>11</v>
      </c>
      <c r="C35" s="1">
        <v>98.93</v>
      </c>
      <c r="D35" s="6">
        <v>43709</v>
      </c>
      <c r="E35" s="1">
        <v>0.75</v>
      </c>
      <c r="F35" s="14">
        <v>42430</v>
      </c>
      <c r="G35" s="14">
        <v>44255</v>
      </c>
      <c r="H35" s="4">
        <v>135</v>
      </c>
      <c r="I35" s="3">
        <v>10</v>
      </c>
      <c r="J35" s="22">
        <v>0.375</v>
      </c>
      <c r="K35" s="11">
        <v>99.207397260273979</v>
      </c>
      <c r="L35" s="11">
        <f t="shared" si="0"/>
        <v>-99.207397260273979</v>
      </c>
      <c r="M35" s="3">
        <v>100</v>
      </c>
      <c r="N35" s="30">
        <f t="shared" si="1"/>
        <v>4.5626284860728955E-3</v>
      </c>
    </row>
    <row r="36" spans="1:14">
      <c r="D36" s="4"/>
      <c r="F36" s="13"/>
      <c r="G36" s="13"/>
      <c r="H36" s="4"/>
      <c r="M36" s="3"/>
    </row>
    <row r="37" spans="1:14">
      <c r="A37" s="1" t="s">
        <v>16</v>
      </c>
      <c r="B37" s="1" t="s">
        <v>1</v>
      </c>
      <c r="C37" s="1">
        <v>98.41</v>
      </c>
      <c r="D37" s="6">
        <v>43709</v>
      </c>
      <c r="E37" s="1">
        <v>0.75</v>
      </c>
      <c r="F37" s="14">
        <v>42614</v>
      </c>
      <c r="G37" s="14">
        <v>44439</v>
      </c>
      <c r="H37" s="4">
        <v>122</v>
      </c>
      <c r="I37" s="3">
        <v>10</v>
      </c>
      <c r="J37" s="22">
        <v>0.375</v>
      </c>
      <c r="K37" s="11">
        <v>98.66068493150685</v>
      </c>
      <c r="L37" s="11">
        <f t="shared" si="0"/>
        <v>-98.66068493150685</v>
      </c>
      <c r="M37" s="3">
        <v>100</v>
      </c>
      <c r="N37" s="30">
        <f t="shared" si="1"/>
        <v>5.1273742332266364E-3</v>
      </c>
    </row>
    <row r="38" spans="1:14">
      <c r="A38" s="1" t="s">
        <v>16</v>
      </c>
      <c r="B38" s="1" t="s">
        <v>3</v>
      </c>
      <c r="C38" s="1">
        <v>98.45</v>
      </c>
      <c r="D38" s="6">
        <v>43709</v>
      </c>
      <c r="E38" s="1">
        <v>0.75</v>
      </c>
      <c r="F38" s="14">
        <v>42614</v>
      </c>
      <c r="G38" s="14">
        <v>44439</v>
      </c>
      <c r="H38" s="4">
        <v>123</v>
      </c>
      <c r="I38" s="3">
        <v>10</v>
      </c>
      <c r="J38" s="22">
        <v>0.375</v>
      </c>
      <c r="K38" s="11">
        <v>98.702739726027403</v>
      </c>
      <c r="L38" s="11">
        <f t="shared" si="0"/>
        <v>-98.702739726027403</v>
      </c>
      <c r="M38" s="3">
        <v>100</v>
      </c>
      <c r="N38" s="30">
        <f t="shared" si="1"/>
        <v>5.0838087934917814E-3</v>
      </c>
    </row>
    <row r="39" spans="1:14">
      <c r="A39" s="1" t="s">
        <v>16</v>
      </c>
      <c r="B39" s="1" t="s">
        <v>4</v>
      </c>
      <c r="C39" s="1">
        <v>98.49</v>
      </c>
      <c r="D39" s="6">
        <v>43709</v>
      </c>
      <c r="E39" s="1">
        <v>0.75</v>
      </c>
      <c r="F39" s="14">
        <v>42614</v>
      </c>
      <c r="G39" s="14">
        <v>44439</v>
      </c>
      <c r="H39" s="4">
        <v>126</v>
      </c>
      <c r="I39" s="3">
        <v>10</v>
      </c>
      <c r="J39" s="22">
        <v>0.375</v>
      </c>
      <c r="K39" s="11">
        <v>98.748904109589034</v>
      </c>
      <c r="L39" s="11">
        <f t="shared" si="0"/>
        <v>-98.748904109589034</v>
      </c>
      <c r="M39" s="3">
        <v>100</v>
      </c>
      <c r="N39" s="30">
        <f t="shared" si="1"/>
        <v>5.0360099132656473E-3</v>
      </c>
    </row>
    <row r="40" spans="1:14">
      <c r="A40" s="1" t="s">
        <v>16</v>
      </c>
      <c r="B40" s="1" t="s">
        <v>5</v>
      </c>
      <c r="C40" s="1">
        <v>98.46</v>
      </c>
      <c r="D40" s="6">
        <v>43709</v>
      </c>
      <c r="E40" s="1">
        <v>0.75</v>
      </c>
      <c r="F40" s="14">
        <v>42614</v>
      </c>
      <c r="G40" s="14">
        <v>44439</v>
      </c>
      <c r="H40" s="4">
        <v>127</v>
      </c>
      <c r="I40" s="3">
        <v>10</v>
      </c>
      <c r="J40" s="22">
        <v>0.375</v>
      </c>
      <c r="K40" s="11">
        <v>98.72095890410958</v>
      </c>
      <c r="L40" s="11">
        <f t="shared" si="0"/>
        <v>-98.72095890410958</v>
      </c>
      <c r="M40" s="3">
        <v>100</v>
      </c>
      <c r="N40" s="30">
        <f t="shared" si="1"/>
        <v>5.0649415768166534E-3</v>
      </c>
    </row>
    <row r="41" spans="1:14">
      <c r="A41" s="1" t="s">
        <v>16</v>
      </c>
      <c r="B41" s="1" t="s">
        <v>6</v>
      </c>
      <c r="C41" s="1">
        <v>98.46</v>
      </c>
      <c r="D41" s="6">
        <v>43709</v>
      </c>
      <c r="E41" s="1">
        <v>0.75</v>
      </c>
      <c r="F41" s="14">
        <v>42614</v>
      </c>
      <c r="G41" s="14">
        <v>44439</v>
      </c>
      <c r="H41" s="4">
        <v>128</v>
      </c>
      <c r="I41" s="3">
        <v>10</v>
      </c>
      <c r="J41" s="22">
        <v>0.375</v>
      </c>
      <c r="K41" s="11">
        <v>98.723013698630126</v>
      </c>
      <c r="L41" s="11">
        <f t="shared" si="0"/>
        <v>-98.723013698630126</v>
      </c>
      <c r="M41" s="3">
        <v>100</v>
      </c>
      <c r="N41" s="30">
        <f t="shared" si="1"/>
        <v>5.0628139383081649E-3</v>
      </c>
    </row>
    <row r="42" spans="1:14">
      <c r="A42" s="1" t="s">
        <v>16</v>
      </c>
      <c r="B42" s="1" t="s">
        <v>7</v>
      </c>
      <c r="C42" s="1">
        <v>98.43</v>
      </c>
      <c r="D42" s="6">
        <v>43709</v>
      </c>
      <c r="E42" s="1">
        <v>0.75</v>
      </c>
      <c r="F42" s="14">
        <v>42614</v>
      </c>
      <c r="G42" s="14">
        <v>44439</v>
      </c>
      <c r="H42" s="4">
        <v>129</v>
      </c>
      <c r="I42" s="3">
        <v>10</v>
      </c>
      <c r="J42" s="22">
        <v>0.375</v>
      </c>
      <c r="K42" s="11">
        <v>98.695068493150686</v>
      </c>
      <c r="L42" s="11">
        <f t="shared" si="0"/>
        <v>-98.695068493150686</v>
      </c>
      <c r="M42" s="3">
        <v>100</v>
      </c>
      <c r="N42" s="30">
        <f t="shared" si="1"/>
        <v>5.0917540438148298E-3</v>
      </c>
    </row>
    <row r="43" spans="1:14">
      <c r="A43" s="1" t="s">
        <v>16</v>
      </c>
      <c r="B43" s="1" t="s">
        <v>8</v>
      </c>
      <c r="C43" s="1">
        <v>98.43</v>
      </c>
      <c r="D43" s="6">
        <v>43709</v>
      </c>
      <c r="E43" s="1">
        <v>0.75</v>
      </c>
      <c r="F43" s="14">
        <v>42614</v>
      </c>
      <c r="G43" s="14">
        <v>44439</v>
      </c>
      <c r="H43" s="4">
        <v>130</v>
      </c>
      <c r="I43" s="3">
        <v>10</v>
      </c>
      <c r="J43" s="22">
        <v>0.375</v>
      </c>
      <c r="K43" s="11">
        <v>98.697123287671246</v>
      </c>
      <c r="L43" s="11">
        <f t="shared" si="0"/>
        <v>-98.697123287671246</v>
      </c>
      <c r="M43" s="3">
        <v>100</v>
      </c>
      <c r="N43" s="30">
        <f t="shared" si="1"/>
        <v>5.0896257844016603E-3</v>
      </c>
    </row>
    <row r="44" spans="1:14">
      <c r="A44" s="1" t="s">
        <v>16</v>
      </c>
      <c r="B44" s="1" t="s">
        <v>9</v>
      </c>
      <c r="C44" s="1">
        <v>98.38</v>
      </c>
      <c r="D44" s="6">
        <v>43709</v>
      </c>
      <c r="E44" s="1">
        <v>0.75</v>
      </c>
      <c r="F44" s="14">
        <v>42614</v>
      </c>
      <c r="G44" s="14">
        <v>44439</v>
      </c>
      <c r="H44" s="4">
        <v>133</v>
      </c>
      <c r="I44" s="3">
        <v>10</v>
      </c>
      <c r="J44" s="22">
        <v>0.375</v>
      </c>
      <c r="K44" s="11">
        <v>98.653287671232874</v>
      </c>
      <c r="L44" s="11">
        <f t="shared" si="0"/>
        <v>-98.653287671232874</v>
      </c>
      <c r="M44" s="3">
        <v>100</v>
      </c>
      <c r="N44" s="30">
        <f t="shared" si="1"/>
        <v>5.135039346014861E-3</v>
      </c>
    </row>
    <row r="45" spans="1:14">
      <c r="A45" s="1" t="s">
        <v>16</v>
      </c>
      <c r="B45" s="1" t="s">
        <v>10</v>
      </c>
      <c r="C45" s="1">
        <v>98.41</v>
      </c>
      <c r="D45" s="6">
        <v>43709</v>
      </c>
      <c r="E45" s="1">
        <v>0.75</v>
      </c>
      <c r="F45" s="14">
        <v>42614</v>
      </c>
      <c r="G45" s="14">
        <v>44439</v>
      </c>
      <c r="H45" s="4">
        <v>134</v>
      </c>
      <c r="I45" s="3">
        <v>10</v>
      </c>
      <c r="J45" s="22">
        <v>0.375</v>
      </c>
      <c r="K45" s="11">
        <v>98.685342465753422</v>
      </c>
      <c r="L45" s="11">
        <f t="shared" si="0"/>
        <v>-98.685342465753422</v>
      </c>
      <c r="M45" s="3">
        <v>100</v>
      </c>
      <c r="N45" s="30">
        <f t="shared" si="1"/>
        <v>5.101828473924072E-3</v>
      </c>
    </row>
    <row r="46" spans="1:14">
      <c r="A46" s="1" t="s">
        <v>16</v>
      </c>
      <c r="B46" s="1" t="s">
        <v>11</v>
      </c>
      <c r="C46" s="1">
        <v>98.42</v>
      </c>
      <c r="D46" s="6">
        <v>43709</v>
      </c>
      <c r="E46" s="1">
        <v>0.75</v>
      </c>
      <c r="F46" s="14">
        <v>42614</v>
      </c>
      <c r="G46" s="14">
        <v>44439</v>
      </c>
      <c r="H46" s="4">
        <v>135</v>
      </c>
      <c r="I46" s="3">
        <v>10</v>
      </c>
      <c r="J46" s="22">
        <v>0.375</v>
      </c>
      <c r="K46" s="11">
        <v>98.697397260273974</v>
      </c>
      <c r="L46" s="11">
        <f t="shared" si="0"/>
        <v>-98.697397260273974</v>
      </c>
      <c r="M46" s="3">
        <v>100</v>
      </c>
      <c r="N46" s="30">
        <f t="shared" si="1"/>
        <v>5.0893420202041796E-3</v>
      </c>
    </row>
    <row r="47" spans="1:14">
      <c r="D47" s="4"/>
      <c r="F47" s="13"/>
      <c r="G47" s="13"/>
      <c r="H47" s="4"/>
      <c r="M47" s="3"/>
    </row>
    <row r="48" spans="1:14">
      <c r="A48" s="1" t="s">
        <v>18</v>
      </c>
      <c r="B48" s="1" t="s">
        <v>1</v>
      </c>
      <c r="C48" s="1">
        <v>97.57</v>
      </c>
      <c r="D48" s="6">
        <v>43709</v>
      </c>
      <c r="E48" s="3">
        <v>0.5</v>
      </c>
      <c r="F48" s="14">
        <v>42795</v>
      </c>
      <c r="G48" s="14">
        <v>44620</v>
      </c>
      <c r="H48" s="4">
        <v>122</v>
      </c>
      <c r="I48" s="3">
        <v>10</v>
      </c>
      <c r="J48" s="22">
        <v>0.25</v>
      </c>
      <c r="K48" s="11">
        <v>97.737123287671224</v>
      </c>
      <c r="L48" s="11">
        <f t="shared" si="0"/>
        <v>-97.737123287671224</v>
      </c>
      <c r="M48" s="3">
        <v>100</v>
      </c>
      <c r="N48" s="30">
        <f t="shared" si="1"/>
        <v>4.8233404079669759E-3</v>
      </c>
    </row>
    <row r="49" spans="1:14">
      <c r="A49" s="1" t="s">
        <v>18</v>
      </c>
      <c r="B49" s="1" t="s">
        <v>3</v>
      </c>
      <c r="C49" s="1">
        <v>97.63</v>
      </c>
      <c r="D49" s="6">
        <v>43709</v>
      </c>
      <c r="E49" s="3">
        <v>0.5</v>
      </c>
      <c r="F49" s="14">
        <v>42795</v>
      </c>
      <c r="G49" s="14">
        <v>44620</v>
      </c>
      <c r="H49" s="4">
        <v>123</v>
      </c>
      <c r="I49" s="3">
        <v>10</v>
      </c>
      <c r="J49" s="22">
        <v>0.25</v>
      </c>
      <c r="K49" s="11">
        <v>97.798493150684934</v>
      </c>
      <c r="L49" s="11">
        <f t="shared" si="0"/>
        <v>-97.798493150684934</v>
      </c>
      <c r="M49" s="3">
        <v>100</v>
      </c>
      <c r="N49" s="30">
        <f t="shared" si="1"/>
        <v>4.759547263990682E-3</v>
      </c>
    </row>
    <row r="50" spans="1:14">
      <c r="A50" s="1" t="s">
        <v>18</v>
      </c>
      <c r="B50" s="1" t="s">
        <v>4</v>
      </c>
      <c r="C50" s="1">
        <v>97.66</v>
      </c>
      <c r="D50" s="6">
        <v>43709</v>
      </c>
      <c r="E50" s="3">
        <v>0.5</v>
      </c>
      <c r="F50" s="14">
        <v>42795</v>
      </c>
      <c r="G50" s="14">
        <v>44620</v>
      </c>
      <c r="H50" s="4">
        <v>126</v>
      </c>
      <c r="I50" s="3">
        <v>10</v>
      </c>
      <c r="J50" s="22">
        <v>0.25</v>
      </c>
      <c r="K50" s="11">
        <v>97.832602739726028</v>
      </c>
      <c r="L50" s="11">
        <f t="shared" si="0"/>
        <v>-97.832602739726028</v>
      </c>
      <c r="M50" s="3">
        <v>100</v>
      </c>
      <c r="N50" s="30">
        <f t="shared" si="1"/>
        <v>4.724109987233523E-3</v>
      </c>
    </row>
    <row r="51" spans="1:14">
      <c r="A51" s="1" t="s">
        <v>18</v>
      </c>
      <c r="B51" s="1" t="s">
        <v>5</v>
      </c>
      <c r="C51" s="1">
        <v>97.65</v>
      </c>
      <c r="D51" s="6">
        <v>43709</v>
      </c>
      <c r="E51" s="3">
        <v>0.5</v>
      </c>
      <c r="F51" s="14">
        <v>42795</v>
      </c>
      <c r="G51" s="14">
        <v>44620</v>
      </c>
      <c r="H51" s="4">
        <v>127</v>
      </c>
      <c r="I51" s="3">
        <v>10</v>
      </c>
      <c r="J51" s="22">
        <v>0.25</v>
      </c>
      <c r="K51" s="11">
        <v>97.82397260273973</v>
      </c>
      <c r="L51" s="11">
        <f t="shared" si="0"/>
        <v>-97.82397260273973</v>
      </c>
      <c r="M51" s="3">
        <v>100</v>
      </c>
      <c r="N51" s="30">
        <f t="shared" si="1"/>
        <v>4.733074750984145E-3</v>
      </c>
    </row>
    <row r="52" spans="1:14">
      <c r="A52" s="1" t="s">
        <v>18</v>
      </c>
      <c r="B52" s="1" t="s">
        <v>6</v>
      </c>
      <c r="C52" s="1">
        <v>97.64</v>
      </c>
      <c r="D52" s="6">
        <v>43709</v>
      </c>
      <c r="E52" s="3">
        <v>0.5</v>
      </c>
      <c r="F52" s="14">
        <v>42795</v>
      </c>
      <c r="G52" s="14">
        <v>44620</v>
      </c>
      <c r="H52" s="4">
        <v>128</v>
      </c>
      <c r="I52" s="3">
        <v>10</v>
      </c>
      <c r="J52" s="22">
        <v>0.25</v>
      </c>
      <c r="K52" s="11">
        <v>97.815342465753432</v>
      </c>
      <c r="L52" s="11">
        <f t="shared" si="0"/>
        <v>-97.815342465753432</v>
      </c>
      <c r="M52" s="3">
        <v>100</v>
      </c>
      <c r="N52" s="30">
        <f t="shared" si="1"/>
        <v>4.7420403913607844E-3</v>
      </c>
    </row>
    <row r="53" spans="1:14">
      <c r="A53" s="1" t="s">
        <v>18</v>
      </c>
      <c r="B53" s="1" t="s">
        <v>7</v>
      </c>
      <c r="C53" s="3">
        <v>97.6</v>
      </c>
      <c r="D53" s="6">
        <v>43709</v>
      </c>
      <c r="E53" s="3">
        <v>0.5</v>
      </c>
      <c r="F53" s="14">
        <v>42795</v>
      </c>
      <c r="G53" s="14">
        <v>44620</v>
      </c>
      <c r="H53" s="4">
        <v>129</v>
      </c>
      <c r="I53" s="3">
        <v>10</v>
      </c>
      <c r="J53" s="22">
        <v>0.25</v>
      </c>
      <c r="K53" s="11">
        <v>97.776712328767118</v>
      </c>
      <c r="L53" s="11">
        <f t="shared" si="0"/>
        <v>-97.776712328767118</v>
      </c>
      <c r="M53" s="3">
        <v>100</v>
      </c>
      <c r="N53" s="30">
        <f t="shared" si="1"/>
        <v>4.7821830538897596E-3</v>
      </c>
    </row>
    <row r="54" spans="1:14">
      <c r="A54" s="1" t="s">
        <v>18</v>
      </c>
      <c r="B54" s="1" t="s">
        <v>8</v>
      </c>
      <c r="C54" s="1">
        <v>97.61</v>
      </c>
      <c r="D54" s="6">
        <v>43709</v>
      </c>
      <c r="E54" s="3">
        <v>0.5</v>
      </c>
      <c r="F54" s="14">
        <v>42795</v>
      </c>
      <c r="G54" s="14">
        <v>44620</v>
      </c>
      <c r="H54" s="4">
        <v>130</v>
      </c>
      <c r="I54" s="3">
        <v>10</v>
      </c>
      <c r="J54" s="22">
        <v>0.25</v>
      </c>
      <c r="K54" s="11">
        <v>97.788082191780816</v>
      </c>
      <c r="L54" s="11">
        <f t="shared" si="0"/>
        <v>-97.788082191780816</v>
      </c>
      <c r="M54" s="3">
        <v>100</v>
      </c>
      <c r="N54" s="30">
        <f t="shared" si="1"/>
        <v>4.7703661896717122E-3</v>
      </c>
    </row>
    <row r="55" spans="1:14">
      <c r="A55" s="1" t="s">
        <v>18</v>
      </c>
      <c r="B55" s="1" t="s">
        <v>9</v>
      </c>
      <c r="C55" s="1">
        <v>97.57</v>
      </c>
      <c r="D55" s="6">
        <v>43709</v>
      </c>
      <c r="E55" s="3">
        <v>0.5</v>
      </c>
      <c r="F55" s="14">
        <v>42795</v>
      </c>
      <c r="G55" s="14">
        <v>44620</v>
      </c>
      <c r="H55" s="4">
        <v>133</v>
      </c>
      <c r="I55" s="3">
        <v>10</v>
      </c>
      <c r="J55" s="22">
        <v>0.25</v>
      </c>
      <c r="K55" s="11">
        <v>97.752191780821917</v>
      </c>
      <c r="L55" s="11">
        <f t="shared" si="0"/>
        <v>-97.752191780821917</v>
      </c>
      <c r="M55" s="3">
        <v>100</v>
      </c>
      <c r="N55" s="30">
        <f t="shared" si="1"/>
        <v>4.8076728014035614E-3</v>
      </c>
    </row>
    <row r="56" spans="1:14">
      <c r="A56" s="1" t="s">
        <v>18</v>
      </c>
      <c r="B56" s="1" t="s">
        <v>10</v>
      </c>
      <c r="C56" s="1">
        <v>97.58</v>
      </c>
      <c r="D56" s="6">
        <v>43709</v>
      </c>
      <c r="E56" s="3">
        <v>0.5</v>
      </c>
      <c r="F56" s="14">
        <v>42795</v>
      </c>
      <c r="G56" s="14">
        <v>44620</v>
      </c>
      <c r="H56" s="4">
        <v>134</v>
      </c>
      <c r="I56" s="3">
        <v>10</v>
      </c>
      <c r="J56" s="22">
        <v>0.25</v>
      </c>
      <c r="K56" s="11">
        <v>97.763561643835615</v>
      </c>
      <c r="L56" s="11">
        <f t="shared" si="0"/>
        <v>-97.763561643835615</v>
      </c>
      <c r="M56" s="3">
        <v>100</v>
      </c>
      <c r="N56" s="30">
        <f t="shared" si="1"/>
        <v>4.7958526519258533E-3</v>
      </c>
    </row>
    <row r="57" spans="1:14">
      <c r="A57" s="1" t="s">
        <v>18</v>
      </c>
      <c r="B57" s="1" t="s">
        <v>11</v>
      </c>
      <c r="C57" s="1">
        <v>97.61</v>
      </c>
      <c r="D57" s="6">
        <v>43709</v>
      </c>
      <c r="E57" s="3">
        <v>0.5</v>
      </c>
      <c r="F57" s="14">
        <v>42795</v>
      </c>
      <c r="G57" s="14">
        <v>44620</v>
      </c>
      <c r="H57" s="4">
        <v>135</v>
      </c>
      <c r="I57" s="3">
        <v>10</v>
      </c>
      <c r="J57" s="22">
        <v>0.25</v>
      </c>
      <c r="K57" s="11">
        <v>97.794931506849309</v>
      </c>
      <c r="L57" s="11">
        <f t="shared" si="0"/>
        <v>-97.794931506849309</v>
      </c>
      <c r="M57" s="3">
        <v>100</v>
      </c>
      <c r="N57" s="30">
        <f t="shared" si="1"/>
        <v>4.7632483317499481E-3</v>
      </c>
    </row>
    <row r="58" spans="1:14">
      <c r="D58" s="4"/>
      <c r="F58" s="13"/>
      <c r="G58" s="13"/>
      <c r="H58" s="4"/>
      <c r="M58" s="3"/>
    </row>
    <row r="59" spans="1:14">
      <c r="A59" s="1" t="s">
        <v>20</v>
      </c>
      <c r="B59" s="1" t="s">
        <v>1</v>
      </c>
      <c r="C59" s="1">
        <v>102.53</v>
      </c>
      <c r="D59" s="6">
        <v>43800</v>
      </c>
      <c r="E59" s="1">
        <v>2.75</v>
      </c>
      <c r="F59" s="14">
        <v>40878</v>
      </c>
      <c r="G59" s="20">
        <v>44712</v>
      </c>
      <c r="H59" s="4">
        <v>31</v>
      </c>
      <c r="I59" s="1">
        <v>21</v>
      </c>
      <c r="J59" s="22">
        <v>1.375</v>
      </c>
      <c r="K59" s="11">
        <v>102.76356164383562</v>
      </c>
      <c r="L59" s="11">
        <f t="shared" si="0"/>
        <v>-102.76356164383562</v>
      </c>
      <c r="M59" s="3">
        <v>100</v>
      </c>
      <c r="N59" s="30">
        <f t="shared" si="1"/>
        <v>1.2249508342128585E-2</v>
      </c>
    </row>
    <row r="60" spans="1:14">
      <c r="A60" s="1" t="s">
        <v>20</v>
      </c>
      <c r="B60" s="1" t="s">
        <v>3</v>
      </c>
      <c r="C60" s="1">
        <v>102.59</v>
      </c>
      <c r="D60" s="6">
        <v>43800</v>
      </c>
      <c r="E60" s="1">
        <v>2.75</v>
      </c>
      <c r="F60" s="14">
        <v>40878</v>
      </c>
      <c r="G60" s="20">
        <v>44712</v>
      </c>
      <c r="H60" s="4">
        <v>32</v>
      </c>
      <c r="I60" s="1">
        <v>21</v>
      </c>
      <c r="J60" s="22">
        <v>1.375</v>
      </c>
      <c r="K60" s="11">
        <v>102.83109589041096</v>
      </c>
      <c r="L60" s="11">
        <f t="shared" si="0"/>
        <v>-102.83109589041096</v>
      </c>
      <c r="M60" s="3">
        <v>100</v>
      </c>
      <c r="N60" s="30">
        <f t="shared" si="1"/>
        <v>1.2213418581779132E-2</v>
      </c>
    </row>
    <row r="61" spans="1:14">
      <c r="A61" s="1" t="s">
        <v>20</v>
      </c>
      <c r="B61" s="1" t="s">
        <v>4</v>
      </c>
      <c r="C61" s="1">
        <v>102.62</v>
      </c>
      <c r="D61" s="6">
        <v>43800</v>
      </c>
      <c r="E61" s="1">
        <v>2.75</v>
      </c>
      <c r="F61" s="14">
        <v>40878</v>
      </c>
      <c r="G61" s="20">
        <v>44712</v>
      </c>
      <c r="H61" s="4">
        <v>35</v>
      </c>
      <c r="I61" s="1">
        <v>21</v>
      </c>
      <c r="J61" s="22">
        <v>1.375</v>
      </c>
      <c r="K61" s="11">
        <v>102.88369863013699</v>
      </c>
      <c r="L61" s="11">
        <f t="shared" si="0"/>
        <v>-102.88369863013699</v>
      </c>
      <c r="M61" s="3">
        <v>100</v>
      </c>
      <c r="N61" s="30">
        <f t="shared" si="1"/>
        <v>1.2185326820805659E-2</v>
      </c>
    </row>
    <row r="62" spans="1:14">
      <c r="A62" s="1" t="s">
        <v>20</v>
      </c>
      <c r="B62" s="1" t="s">
        <v>5</v>
      </c>
      <c r="C62" s="1">
        <v>102.59</v>
      </c>
      <c r="D62" s="6">
        <v>43800</v>
      </c>
      <c r="E62" s="1">
        <v>2.75</v>
      </c>
      <c r="F62" s="14">
        <v>40878</v>
      </c>
      <c r="G62" s="20">
        <v>44712</v>
      </c>
      <c r="H62" s="4">
        <v>36</v>
      </c>
      <c r="I62" s="1">
        <v>21</v>
      </c>
      <c r="J62" s="22">
        <v>1.375</v>
      </c>
      <c r="K62" s="11">
        <v>102.86123287671234</v>
      </c>
      <c r="L62" s="11">
        <f t="shared" si="0"/>
        <v>-102.86123287671234</v>
      </c>
      <c r="M62" s="3">
        <v>100</v>
      </c>
      <c r="N62" s="30">
        <f t="shared" si="1"/>
        <v>1.2197322339346417E-2</v>
      </c>
    </row>
    <row r="63" spans="1:14">
      <c r="A63" s="1" t="s">
        <v>20</v>
      </c>
      <c r="B63" s="1" t="s">
        <v>6</v>
      </c>
      <c r="C63" s="1">
        <v>102.58</v>
      </c>
      <c r="D63" s="6">
        <v>43800</v>
      </c>
      <c r="E63" s="1">
        <v>2.75</v>
      </c>
      <c r="F63" s="14">
        <v>40878</v>
      </c>
      <c r="G63" s="20">
        <v>44712</v>
      </c>
      <c r="H63" s="4">
        <v>37</v>
      </c>
      <c r="I63" s="1">
        <v>21</v>
      </c>
      <c r="J63" s="22">
        <v>1.375</v>
      </c>
      <c r="K63" s="11">
        <v>102.85876712328766</v>
      </c>
      <c r="L63" s="11">
        <f t="shared" si="0"/>
        <v>-102.85876712328766</v>
      </c>
      <c r="M63" s="3">
        <v>100</v>
      </c>
      <c r="N63" s="30">
        <f t="shared" si="1"/>
        <v>1.2198639102607439E-2</v>
      </c>
    </row>
    <row r="64" spans="1:14">
      <c r="A64" s="1" t="s">
        <v>20</v>
      </c>
      <c r="B64" s="1" t="s">
        <v>7</v>
      </c>
      <c r="C64" s="1">
        <v>102.52</v>
      </c>
      <c r="D64" s="6">
        <v>43800</v>
      </c>
      <c r="E64" s="1">
        <v>2.75</v>
      </c>
      <c r="F64" s="14">
        <v>40878</v>
      </c>
      <c r="G64" s="20">
        <v>44712</v>
      </c>
      <c r="H64" s="4">
        <v>38</v>
      </c>
      <c r="I64" s="1">
        <v>21</v>
      </c>
      <c r="J64" s="22">
        <v>1.375</v>
      </c>
      <c r="K64" s="11">
        <v>102.80630136986301</v>
      </c>
      <c r="L64" s="11">
        <f t="shared" si="0"/>
        <v>-102.80630136986301</v>
      </c>
      <c r="M64" s="3">
        <v>100</v>
      </c>
      <c r="N64" s="30">
        <f t="shared" si="1"/>
        <v>1.2226665433782634E-2</v>
      </c>
    </row>
    <row r="65" spans="1:14">
      <c r="A65" s="1" t="s">
        <v>20</v>
      </c>
      <c r="B65" s="1" t="s">
        <v>8</v>
      </c>
      <c r="C65" s="1">
        <v>102.52</v>
      </c>
      <c r="D65" s="6">
        <v>43800</v>
      </c>
      <c r="E65" s="1">
        <v>2.75</v>
      </c>
      <c r="F65" s="14">
        <v>40878</v>
      </c>
      <c r="G65" s="20">
        <v>44712</v>
      </c>
      <c r="H65" s="4">
        <v>39</v>
      </c>
      <c r="I65" s="1">
        <v>21</v>
      </c>
      <c r="J65" s="22">
        <v>1.375</v>
      </c>
      <c r="K65" s="11">
        <v>102.81383561643835</v>
      </c>
      <c r="L65" s="11">
        <f t="shared" si="0"/>
        <v>-102.81383561643835</v>
      </c>
      <c r="M65" s="3">
        <v>100</v>
      </c>
      <c r="N65" s="30">
        <f t="shared" si="1"/>
        <v>1.2222639761932554E-2</v>
      </c>
    </row>
    <row r="66" spans="1:14">
      <c r="A66" s="1" t="s">
        <v>20</v>
      </c>
      <c r="B66" s="1" t="s">
        <v>9</v>
      </c>
      <c r="C66" s="1">
        <v>102.46</v>
      </c>
      <c r="D66" s="6">
        <v>43800</v>
      </c>
      <c r="E66" s="1">
        <v>2.75</v>
      </c>
      <c r="F66" s="14">
        <v>40878</v>
      </c>
      <c r="G66" s="20">
        <v>44712</v>
      </c>
      <c r="H66" s="4">
        <v>42</v>
      </c>
      <c r="I66" s="1">
        <v>21</v>
      </c>
      <c r="J66" s="22">
        <v>1.375</v>
      </c>
      <c r="K66" s="11">
        <v>102.77643835616438</v>
      </c>
      <c r="L66" s="11">
        <f t="shared" si="0"/>
        <v>-102.77643835616438</v>
      </c>
      <c r="M66" s="3">
        <v>100</v>
      </c>
      <c r="N66" s="30">
        <f t="shared" si="1"/>
        <v>1.2242625043571643E-2</v>
      </c>
    </row>
    <row r="67" spans="1:14">
      <c r="A67" s="1" t="s">
        <v>20</v>
      </c>
      <c r="B67" s="1" t="s">
        <v>10</v>
      </c>
      <c r="C67" s="1">
        <v>102.47</v>
      </c>
      <c r="D67" s="6">
        <v>43800</v>
      </c>
      <c r="E67" s="1">
        <v>2.75</v>
      </c>
      <c r="F67" s="14">
        <v>40878</v>
      </c>
      <c r="G67" s="20">
        <v>44712</v>
      </c>
      <c r="H67" s="4">
        <v>43</v>
      </c>
      <c r="I67" s="1">
        <v>21</v>
      </c>
      <c r="J67" s="22">
        <v>1.375</v>
      </c>
      <c r="K67" s="11">
        <v>102.79397260273973</v>
      </c>
      <c r="L67" s="11">
        <f t="shared" si="0"/>
        <v>-102.79397260273973</v>
      </c>
      <c r="M67" s="3">
        <v>100</v>
      </c>
      <c r="N67" s="30">
        <f t="shared" si="1"/>
        <v>1.2233253622623142E-2</v>
      </c>
    </row>
    <row r="68" spans="1:14">
      <c r="A68" s="1" t="s">
        <v>20</v>
      </c>
      <c r="B68" s="1" t="s">
        <v>11</v>
      </c>
      <c r="C68" s="1">
        <v>102.51</v>
      </c>
      <c r="D68" s="6">
        <v>43800</v>
      </c>
      <c r="E68" s="1">
        <v>2.75</v>
      </c>
      <c r="F68" s="14">
        <v>40878</v>
      </c>
      <c r="G68" s="20">
        <v>44712</v>
      </c>
      <c r="H68" s="4">
        <v>44</v>
      </c>
      <c r="I68" s="1">
        <v>21</v>
      </c>
      <c r="J68" s="22">
        <v>1.375</v>
      </c>
      <c r="K68" s="11">
        <v>102.84150684931507</v>
      </c>
      <c r="L68" s="11">
        <f t="shared" si="0"/>
        <v>-102.84150684931507</v>
      </c>
      <c r="M68" s="3">
        <v>100</v>
      </c>
      <c r="N68" s="30">
        <f t="shared" si="1"/>
        <v>1.2207857453504025E-2</v>
      </c>
    </row>
    <row r="69" spans="1:14">
      <c r="D69" s="4"/>
      <c r="F69" s="13"/>
      <c r="G69" s="13"/>
      <c r="H69" s="4"/>
      <c r="M69" s="3"/>
    </row>
    <row r="70" spans="1:14">
      <c r="A70" s="1" t="s">
        <v>22</v>
      </c>
      <c r="B70" s="1" t="s">
        <v>1</v>
      </c>
      <c r="C70" s="1">
        <v>100.31</v>
      </c>
      <c r="D70" s="6">
        <v>43709</v>
      </c>
      <c r="E70" s="1">
        <v>1.75</v>
      </c>
      <c r="F70" s="14">
        <v>43160</v>
      </c>
      <c r="G70" s="14">
        <v>44985</v>
      </c>
      <c r="H70" s="4">
        <v>122</v>
      </c>
      <c r="I70" s="1">
        <v>10</v>
      </c>
      <c r="J70" s="22">
        <v>0.875</v>
      </c>
      <c r="K70" s="11">
        <v>100.89493150684932</v>
      </c>
      <c r="L70" s="11">
        <f t="shared" ref="L70:L132" si="14">-1*K70</f>
        <v>-100.89493150684932</v>
      </c>
      <c r="M70" s="3">
        <v>100</v>
      </c>
      <c r="N70" s="30">
        <f t="shared" ref="N70:N132" si="15">RATE(I70,J70,L70,M70)</f>
        <v>7.8161471977789519E-3</v>
      </c>
    </row>
    <row r="71" spans="1:14">
      <c r="A71" s="1" t="s">
        <v>22</v>
      </c>
      <c r="B71" s="1" t="s">
        <v>3</v>
      </c>
      <c r="C71" s="1">
        <v>100.42</v>
      </c>
      <c r="D71" s="6">
        <v>43709</v>
      </c>
      <c r="E71" s="1">
        <v>1.75</v>
      </c>
      <c r="F71" s="14">
        <v>43160</v>
      </c>
      <c r="G71" s="14">
        <v>44985</v>
      </c>
      <c r="H71" s="4">
        <v>123</v>
      </c>
      <c r="I71" s="1">
        <v>10</v>
      </c>
      <c r="J71" s="22">
        <v>0.875</v>
      </c>
      <c r="K71" s="11">
        <v>101.00972602739726</v>
      </c>
      <c r="L71" s="11">
        <f t="shared" si="14"/>
        <v>-101.00972602739726</v>
      </c>
      <c r="M71" s="3">
        <v>100</v>
      </c>
      <c r="N71" s="30">
        <f t="shared" si="15"/>
        <v>7.6970369490342713E-3</v>
      </c>
    </row>
    <row r="72" spans="1:14">
      <c r="A72" s="1" t="s">
        <v>22</v>
      </c>
      <c r="B72" s="1" t="s">
        <v>4</v>
      </c>
      <c r="C72" s="1">
        <v>100.48</v>
      </c>
      <c r="D72" s="6">
        <v>43709</v>
      </c>
      <c r="E72" s="1">
        <v>1.75</v>
      </c>
      <c r="F72" s="14">
        <v>43160</v>
      </c>
      <c r="G72" s="14">
        <v>44985</v>
      </c>
      <c r="H72" s="4">
        <v>126</v>
      </c>
      <c r="I72" s="1">
        <v>10</v>
      </c>
      <c r="J72" s="22">
        <v>0.875</v>
      </c>
      <c r="K72" s="11">
        <v>101.08410958904111</v>
      </c>
      <c r="L72" s="11">
        <f t="shared" si="14"/>
        <v>-101.08410958904111</v>
      </c>
      <c r="M72" s="3">
        <v>100</v>
      </c>
      <c r="N72" s="30">
        <f t="shared" si="15"/>
        <v>7.6199384497979087E-3</v>
      </c>
    </row>
    <row r="73" spans="1:14">
      <c r="A73" s="1" t="s">
        <v>22</v>
      </c>
      <c r="B73" s="1" t="s">
        <v>5</v>
      </c>
      <c r="C73" s="1">
        <v>100.45</v>
      </c>
      <c r="D73" s="6">
        <v>43709</v>
      </c>
      <c r="E73" s="1">
        <v>1.75</v>
      </c>
      <c r="F73" s="14">
        <v>43160</v>
      </c>
      <c r="G73" s="14">
        <v>44985</v>
      </c>
      <c r="H73" s="4">
        <v>127</v>
      </c>
      <c r="I73" s="1">
        <v>10</v>
      </c>
      <c r="J73" s="22">
        <v>0.875</v>
      </c>
      <c r="K73" s="11">
        <v>101.05890410958905</v>
      </c>
      <c r="L73" s="11">
        <f t="shared" si="14"/>
        <v>-101.05890410958905</v>
      </c>
      <c r="M73" s="3">
        <v>100</v>
      </c>
      <c r="N73" s="30">
        <f t="shared" si="15"/>
        <v>7.6460567345330759E-3</v>
      </c>
    </row>
    <row r="74" spans="1:14">
      <c r="A74" s="1" t="s">
        <v>22</v>
      </c>
      <c r="B74" s="1" t="s">
        <v>6</v>
      </c>
      <c r="C74" s="1">
        <v>100.44</v>
      </c>
      <c r="D74" s="6">
        <v>43709</v>
      </c>
      <c r="E74" s="1">
        <v>1.75</v>
      </c>
      <c r="F74" s="14">
        <v>43160</v>
      </c>
      <c r="G74" s="14">
        <v>44985</v>
      </c>
      <c r="H74" s="4">
        <v>128</v>
      </c>
      <c r="I74" s="1">
        <v>10</v>
      </c>
      <c r="J74" s="22">
        <v>0.875</v>
      </c>
      <c r="K74" s="11">
        <v>101.05369863013698</v>
      </c>
      <c r="L74" s="11">
        <f t="shared" si="14"/>
        <v>-101.05369863013698</v>
      </c>
      <c r="M74" s="3">
        <v>100</v>
      </c>
      <c r="N74" s="30">
        <f t="shared" si="15"/>
        <v>7.6514516439697977E-3</v>
      </c>
    </row>
    <row r="75" spans="1:14">
      <c r="A75" s="1" t="s">
        <v>22</v>
      </c>
      <c r="B75" s="1" t="s">
        <v>7</v>
      </c>
      <c r="C75" s="1">
        <v>100.35</v>
      </c>
      <c r="D75" s="6">
        <v>43709</v>
      </c>
      <c r="E75" s="1">
        <v>1.75</v>
      </c>
      <c r="F75" s="14">
        <v>43160</v>
      </c>
      <c r="G75" s="14">
        <v>44985</v>
      </c>
      <c r="H75" s="4">
        <v>129</v>
      </c>
      <c r="I75" s="1">
        <v>10</v>
      </c>
      <c r="J75" s="22">
        <v>0.875</v>
      </c>
      <c r="K75" s="11">
        <v>100.96849315068492</v>
      </c>
      <c r="L75" s="11">
        <f t="shared" si="14"/>
        <v>-100.96849315068492</v>
      </c>
      <c r="M75" s="3">
        <v>100</v>
      </c>
      <c r="N75" s="30">
        <f t="shared" si="15"/>
        <v>7.7398023975711085E-3</v>
      </c>
    </row>
    <row r="76" spans="1:14">
      <c r="A76" s="1" t="s">
        <v>22</v>
      </c>
      <c r="B76" s="1" t="s">
        <v>8</v>
      </c>
      <c r="C76" s="1">
        <v>100.31</v>
      </c>
      <c r="D76" s="6">
        <v>43709</v>
      </c>
      <c r="E76" s="1">
        <v>1.75</v>
      </c>
      <c r="F76" s="14">
        <v>43160</v>
      </c>
      <c r="G76" s="14">
        <v>44985</v>
      </c>
      <c r="H76" s="4">
        <v>130</v>
      </c>
      <c r="I76" s="1">
        <v>10</v>
      </c>
      <c r="J76" s="22">
        <v>0.875</v>
      </c>
      <c r="K76" s="11">
        <v>100.93328767123288</v>
      </c>
      <c r="L76" s="11">
        <f t="shared" si="14"/>
        <v>-100.93328767123288</v>
      </c>
      <c r="M76" s="3">
        <v>100</v>
      </c>
      <c r="N76" s="30">
        <f t="shared" si="15"/>
        <v>7.7763320186952714E-3</v>
      </c>
    </row>
    <row r="77" spans="1:14">
      <c r="A77" s="1" t="s">
        <v>22</v>
      </c>
      <c r="B77" s="1" t="s">
        <v>9</v>
      </c>
      <c r="C77" s="1">
        <v>100.27</v>
      </c>
      <c r="D77" s="6">
        <v>43709</v>
      </c>
      <c r="E77" s="1">
        <v>1.75</v>
      </c>
      <c r="F77" s="14">
        <v>43160</v>
      </c>
      <c r="G77" s="14">
        <v>44985</v>
      </c>
      <c r="H77" s="4">
        <v>133</v>
      </c>
      <c r="I77" s="1">
        <v>10</v>
      </c>
      <c r="J77" s="22">
        <v>0.875</v>
      </c>
      <c r="K77" s="11">
        <v>100.90767123287671</v>
      </c>
      <c r="L77" s="11">
        <f t="shared" si="14"/>
        <v>-100.90767123287671</v>
      </c>
      <c r="M77" s="3">
        <v>100</v>
      </c>
      <c r="N77" s="30">
        <f t="shared" si="15"/>
        <v>7.8029209762214592E-3</v>
      </c>
    </row>
    <row r="78" spans="1:14">
      <c r="A78" s="1" t="s">
        <v>22</v>
      </c>
      <c r="B78" s="1" t="s">
        <v>10</v>
      </c>
      <c r="C78" s="1">
        <v>100.31</v>
      </c>
      <c r="D78" s="6">
        <v>43709</v>
      </c>
      <c r="E78" s="1">
        <v>1.75</v>
      </c>
      <c r="F78" s="14">
        <v>43160</v>
      </c>
      <c r="G78" s="14">
        <v>44985</v>
      </c>
      <c r="H78" s="4">
        <v>134</v>
      </c>
      <c r="I78" s="1">
        <v>10</v>
      </c>
      <c r="J78" s="22">
        <v>0.875</v>
      </c>
      <c r="K78" s="11">
        <v>100.95246575342466</v>
      </c>
      <c r="L78" s="11">
        <f t="shared" si="14"/>
        <v>-100.95246575342466</v>
      </c>
      <c r="M78" s="3">
        <v>100</v>
      </c>
      <c r="N78" s="30">
        <f t="shared" si="15"/>
        <v>7.7564308315866337E-3</v>
      </c>
    </row>
    <row r="79" spans="1:14">
      <c r="A79" s="1" t="s">
        <v>22</v>
      </c>
      <c r="B79" s="1" t="s">
        <v>11</v>
      </c>
      <c r="C79" s="1">
        <v>100.38</v>
      </c>
      <c r="D79" s="6">
        <v>43709</v>
      </c>
      <c r="E79" s="1">
        <v>1.75</v>
      </c>
      <c r="F79" s="14">
        <v>43160</v>
      </c>
      <c r="G79" s="14">
        <v>44985</v>
      </c>
      <c r="H79" s="4">
        <v>135</v>
      </c>
      <c r="I79" s="1">
        <v>10</v>
      </c>
      <c r="J79" s="22">
        <v>0.875</v>
      </c>
      <c r="K79" s="11">
        <v>101.0272602739726</v>
      </c>
      <c r="L79" s="11">
        <f t="shared" si="14"/>
        <v>-101.0272602739726</v>
      </c>
      <c r="M79" s="3">
        <v>100</v>
      </c>
      <c r="N79" s="30">
        <f t="shared" si="15"/>
        <v>7.6788569471354989E-3</v>
      </c>
    </row>
    <row r="80" spans="1:14">
      <c r="D80" s="4"/>
      <c r="F80" s="13"/>
      <c r="G80" s="13"/>
      <c r="H80" s="4"/>
      <c r="M80" s="3"/>
    </row>
    <row r="81" spans="1:14">
      <c r="A81" s="1" t="s">
        <v>24</v>
      </c>
      <c r="B81" s="1" t="s">
        <v>1</v>
      </c>
      <c r="C81" s="1">
        <v>99.48</v>
      </c>
      <c r="D81" s="6">
        <v>43800</v>
      </c>
      <c r="E81" s="1">
        <v>1.5</v>
      </c>
      <c r="F81" s="14">
        <v>41244</v>
      </c>
      <c r="G81" s="20">
        <v>45077</v>
      </c>
      <c r="H81" s="4">
        <v>31</v>
      </c>
      <c r="I81" s="1">
        <v>21</v>
      </c>
      <c r="J81" s="22">
        <v>0.75</v>
      </c>
      <c r="K81" s="11">
        <v>99.60739726027397</v>
      </c>
      <c r="L81" s="11">
        <f t="shared" si="14"/>
        <v>-99.60739726027397</v>
      </c>
      <c r="M81" s="3">
        <v>100</v>
      </c>
      <c r="N81" s="30">
        <f t="shared" si="15"/>
        <v>7.7032002808118212E-3</v>
      </c>
    </row>
    <row r="82" spans="1:14">
      <c r="A82" s="1" t="s">
        <v>24</v>
      </c>
      <c r="B82" s="1" t="s">
        <v>3</v>
      </c>
      <c r="C82" s="1">
        <v>99.59</v>
      </c>
      <c r="D82" s="6">
        <v>43800</v>
      </c>
      <c r="E82" s="1">
        <v>1.5</v>
      </c>
      <c r="F82" s="14">
        <v>41244</v>
      </c>
      <c r="G82" s="20">
        <v>45077</v>
      </c>
      <c r="H82" s="4">
        <v>32</v>
      </c>
      <c r="I82" s="1">
        <v>21</v>
      </c>
      <c r="J82" s="22">
        <v>0.75</v>
      </c>
      <c r="K82" s="11">
        <v>99.721506849315077</v>
      </c>
      <c r="L82" s="11">
        <f t="shared" si="14"/>
        <v>-99.721506849315077</v>
      </c>
      <c r="M82" s="3">
        <v>100</v>
      </c>
      <c r="N82" s="30">
        <f t="shared" si="15"/>
        <v>7.6440496528444044E-3</v>
      </c>
    </row>
    <row r="83" spans="1:14">
      <c r="A83" s="1" t="s">
        <v>24</v>
      </c>
      <c r="B83" s="1" t="s">
        <v>4</v>
      </c>
      <c r="C83" s="1">
        <v>99.65</v>
      </c>
      <c r="D83" s="6">
        <v>43800</v>
      </c>
      <c r="E83" s="1">
        <v>1.5</v>
      </c>
      <c r="F83" s="14">
        <v>41244</v>
      </c>
      <c r="G83" s="20">
        <v>45077</v>
      </c>
      <c r="H83" s="4">
        <v>35</v>
      </c>
      <c r="I83" s="1">
        <v>21</v>
      </c>
      <c r="J83" s="22">
        <v>0.75</v>
      </c>
      <c r="K83" s="11">
        <v>99.793835616438358</v>
      </c>
      <c r="L83" s="11">
        <f t="shared" si="14"/>
        <v>-99.793835616438358</v>
      </c>
      <c r="M83" s="3">
        <v>100</v>
      </c>
      <c r="N83" s="30">
        <f t="shared" si="15"/>
        <v>7.6065953500382699E-3</v>
      </c>
    </row>
    <row r="84" spans="1:14">
      <c r="A84" s="1" t="s">
        <v>24</v>
      </c>
      <c r="B84" s="1" t="s">
        <v>5</v>
      </c>
      <c r="C84" s="1">
        <v>99.61</v>
      </c>
      <c r="D84" s="6">
        <v>43800</v>
      </c>
      <c r="E84" s="1">
        <v>1.5</v>
      </c>
      <c r="F84" s="14">
        <v>41244</v>
      </c>
      <c r="G84" s="20">
        <v>45077</v>
      </c>
      <c r="H84" s="4">
        <v>36</v>
      </c>
      <c r="I84" s="1">
        <v>21</v>
      </c>
      <c r="J84" s="22">
        <v>0.75</v>
      </c>
      <c r="K84" s="11">
        <v>99.757945205479444</v>
      </c>
      <c r="L84" s="11">
        <f t="shared" si="14"/>
        <v>-99.757945205479444</v>
      </c>
      <c r="M84" s="3">
        <v>100</v>
      </c>
      <c r="N84" s="30">
        <f t="shared" si="15"/>
        <v>7.6251768961677494E-3</v>
      </c>
    </row>
    <row r="85" spans="1:14">
      <c r="A85" s="1" t="s">
        <v>24</v>
      </c>
      <c r="B85" s="1" t="s">
        <v>6</v>
      </c>
      <c r="C85" s="1">
        <v>99.62</v>
      </c>
      <c r="D85" s="6">
        <v>43800</v>
      </c>
      <c r="E85" s="1">
        <v>1.5</v>
      </c>
      <c r="F85" s="14">
        <v>41244</v>
      </c>
      <c r="G85" s="20">
        <v>45077</v>
      </c>
      <c r="H85" s="4">
        <v>37</v>
      </c>
      <c r="I85" s="1">
        <v>21</v>
      </c>
      <c r="J85" s="22">
        <v>0.75</v>
      </c>
      <c r="K85" s="11">
        <v>99.772054794520557</v>
      </c>
      <c r="L85" s="11">
        <f t="shared" si="14"/>
        <v>-99.772054794520557</v>
      </c>
      <c r="M85" s="3">
        <v>100</v>
      </c>
      <c r="N85" s="30">
        <f t="shared" si="15"/>
        <v>7.6178710603077701E-3</v>
      </c>
    </row>
    <row r="86" spans="1:14">
      <c r="A86" s="1" t="s">
        <v>24</v>
      </c>
      <c r="B86" s="1" t="s">
        <v>7</v>
      </c>
      <c r="C86" s="1">
        <v>99.54</v>
      </c>
      <c r="D86" s="6">
        <v>43800</v>
      </c>
      <c r="E86" s="1">
        <v>1.5</v>
      </c>
      <c r="F86" s="14">
        <v>41244</v>
      </c>
      <c r="G86" s="20">
        <v>45077</v>
      </c>
      <c r="H86" s="4">
        <v>38</v>
      </c>
      <c r="I86" s="1">
        <v>21</v>
      </c>
      <c r="J86" s="22">
        <v>0.75</v>
      </c>
      <c r="K86" s="11">
        <v>99.696164383561651</v>
      </c>
      <c r="L86" s="11">
        <f t="shared" si="14"/>
        <v>-99.696164383561651</v>
      </c>
      <c r="M86" s="3">
        <v>100</v>
      </c>
      <c r="N86" s="30">
        <f t="shared" si="15"/>
        <v>7.6571799144089757E-3</v>
      </c>
    </row>
    <row r="87" spans="1:14">
      <c r="A87" s="1" t="s">
        <v>24</v>
      </c>
      <c r="B87" s="1" t="s">
        <v>8</v>
      </c>
      <c r="C87" s="1">
        <v>99.53</v>
      </c>
      <c r="D87" s="6">
        <v>43800</v>
      </c>
      <c r="E87" s="1">
        <v>1.5</v>
      </c>
      <c r="F87" s="14">
        <v>41244</v>
      </c>
      <c r="G87" s="20">
        <v>45077</v>
      </c>
      <c r="H87" s="4">
        <v>39</v>
      </c>
      <c r="I87" s="1">
        <v>21</v>
      </c>
      <c r="J87" s="22">
        <v>0.75</v>
      </c>
      <c r="K87" s="11">
        <v>99.690273972602739</v>
      </c>
      <c r="L87" s="11">
        <f t="shared" si="14"/>
        <v>-99.690273972602739</v>
      </c>
      <c r="M87" s="3">
        <v>100</v>
      </c>
      <c r="N87" s="30">
        <f t="shared" si="15"/>
        <v>7.6602323387947443E-3</v>
      </c>
    </row>
    <row r="88" spans="1:14">
      <c r="A88" s="1" t="s">
        <v>24</v>
      </c>
      <c r="B88" s="1" t="s">
        <v>9</v>
      </c>
      <c r="C88" s="1">
        <v>99.44</v>
      </c>
      <c r="D88" s="6">
        <v>43800</v>
      </c>
      <c r="E88" s="1">
        <v>1.5</v>
      </c>
      <c r="F88" s="14">
        <v>41244</v>
      </c>
      <c r="G88" s="20">
        <v>45077</v>
      </c>
      <c r="H88" s="4">
        <v>42</v>
      </c>
      <c r="I88" s="1">
        <v>21</v>
      </c>
      <c r="J88" s="22">
        <v>0.75</v>
      </c>
      <c r="K88" s="11">
        <v>99.612602739726029</v>
      </c>
      <c r="L88" s="11">
        <f t="shared" si="14"/>
        <v>-99.612602739726029</v>
      </c>
      <c r="M88" s="3">
        <v>100</v>
      </c>
      <c r="N88" s="30">
        <f t="shared" si="15"/>
        <v>7.7005003108613157E-3</v>
      </c>
    </row>
    <row r="89" spans="1:14">
      <c r="A89" s="1" t="s">
        <v>24</v>
      </c>
      <c r="B89" s="1" t="s">
        <v>10</v>
      </c>
      <c r="C89" s="1">
        <v>99.49</v>
      </c>
      <c r="D89" s="6">
        <v>43800</v>
      </c>
      <c r="E89" s="1">
        <v>1.5</v>
      </c>
      <c r="F89" s="14">
        <v>41244</v>
      </c>
      <c r="G89" s="20">
        <v>45077</v>
      </c>
      <c r="H89" s="4">
        <v>43</v>
      </c>
      <c r="I89" s="1">
        <v>21</v>
      </c>
      <c r="J89" s="22">
        <v>0.75</v>
      </c>
      <c r="K89" s="11">
        <v>99.666712328767119</v>
      </c>
      <c r="L89" s="11">
        <f t="shared" si="14"/>
        <v>-99.666712328767119</v>
      </c>
      <c r="M89" s="3">
        <v>100</v>
      </c>
      <c r="N89" s="30">
        <f t="shared" si="15"/>
        <v>7.6724440202127287E-3</v>
      </c>
    </row>
    <row r="90" spans="1:14">
      <c r="A90" s="1" t="s">
        <v>24</v>
      </c>
      <c r="B90" s="1" t="s">
        <v>11</v>
      </c>
      <c r="C90" s="1">
        <v>99.56</v>
      </c>
      <c r="D90" s="6">
        <v>43800</v>
      </c>
      <c r="E90" s="1">
        <v>1.5</v>
      </c>
      <c r="F90" s="14">
        <v>41244</v>
      </c>
      <c r="G90" s="20">
        <v>45077</v>
      </c>
      <c r="H90" s="4">
        <v>44</v>
      </c>
      <c r="I90" s="1">
        <v>21</v>
      </c>
      <c r="J90" s="22">
        <v>0.75</v>
      </c>
      <c r="K90" s="11">
        <v>99.740821917808219</v>
      </c>
      <c r="L90" s="11">
        <f t="shared" si="14"/>
        <v>-99.740821917808219</v>
      </c>
      <c r="M90" s="3">
        <v>100</v>
      </c>
      <c r="N90" s="30">
        <f t="shared" si="15"/>
        <v>7.6340447283960843E-3</v>
      </c>
    </row>
    <row r="91" spans="1:14">
      <c r="D91" s="4"/>
      <c r="F91" s="13"/>
      <c r="G91" s="13"/>
      <c r="H91" s="4"/>
      <c r="M91" s="3"/>
    </row>
    <row r="92" spans="1:14">
      <c r="A92" s="1" t="s">
        <v>26</v>
      </c>
      <c r="B92" s="1" t="s">
        <v>1</v>
      </c>
      <c r="C92" s="1">
        <v>102.22</v>
      </c>
      <c r="D92" s="6">
        <v>43709</v>
      </c>
      <c r="E92" s="1">
        <v>2.25</v>
      </c>
      <c r="F92" s="14">
        <v>43525</v>
      </c>
      <c r="G92" s="14">
        <v>45351</v>
      </c>
      <c r="H92" s="4">
        <v>122</v>
      </c>
      <c r="I92" s="1">
        <v>10</v>
      </c>
      <c r="J92" s="22">
        <v>1.125</v>
      </c>
      <c r="K92" s="11">
        <v>102.97205479452055</v>
      </c>
      <c r="L92" s="11">
        <f t="shared" si="14"/>
        <v>-102.97205479452055</v>
      </c>
      <c r="M92" s="3">
        <v>100</v>
      </c>
      <c r="N92" s="30">
        <f t="shared" si="15"/>
        <v>8.1432145967389354E-3</v>
      </c>
    </row>
    <row r="93" spans="1:14">
      <c r="A93" s="1" t="s">
        <v>26</v>
      </c>
      <c r="B93" s="1" t="s">
        <v>3</v>
      </c>
      <c r="C93" s="1">
        <v>102.62</v>
      </c>
      <c r="D93" s="6">
        <v>43709</v>
      </c>
      <c r="E93" s="1">
        <v>2.25</v>
      </c>
      <c r="F93" s="14">
        <v>43525</v>
      </c>
      <c r="G93" s="14">
        <v>45351</v>
      </c>
      <c r="H93" s="4">
        <v>123</v>
      </c>
      <c r="I93" s="1">
        <v>10</v>
      </c>
      <c r="J93" s="22">
        <v>1.125</v>
      </c>
      <c r="K93" s="11">
        <v>103.37821917808219</v>
      </c>
      <c r="L93" s="11">
        <f t="shared" si="14"/>
        <v>-103.37821917808219</v>
      </c>
      <c r="M93" s="3">
        <v>100</v>
      </c>
      <c r="N93" s="30">
        <f t="shared" si="15"/>
        <v>7.7265624139848553E-3</v>
      </c>
    </row>
    <row r="94" spans="1:14">
      <c r="A94" s="1" t="s">
        <v>26</v>
      </c>
      <c r="B94" s="1" t="s">
        <v>4</v>
      </c>
      <c r="C94" s="1">
        <v>102.79</v>
      </c>
      <c r="D94" s="6">
        <v>43709</v>
      </c>
      <c r="E94" s="1">
        <v>2.25</v>
      </c>
      <c r="F94" s="14">
        <v>43525</v>
      </c>
      <c r="G94" s="14">
        <v>45351</v>
      </c>
      <c r="H94" s="4">
        <v>126</v>
      </c>
      <c r="I94" s="1">
        <v>10</v>
      </c>
      <c r="J94" s="22">
        <v>1.125</v>
      </c>
      <c r="K94" s="11">
        <v>103.56671232876712</v>
      </c>
      <c r="L94" s="11">
        <f t="shared" si="14"/>
        <v>-103.56671232876712</v>
      </c>
      <c r="M94" s="3">
        <v>100</v>
      </c>
      <c r="N94" s="30">
        <f t="shared" si="15"/>
        <v>7.5338333546599587E-3</v>
      </c>
    </row>
    <row r="95" spans="1:14">
      <c r="A95" s="1" t="s">
        <v>26</v>
      </c>
      <c r="B95" s="1" t="s">
        <v>5</v>
      </c>
      <c r="C95" s="1">
        <v>102.58</v>
      </c>
      <c r="D95" s="6">
        <v>43709</v>
      </c>
      <c r="E95" s="1">
        <v>2.25</v>
      </c>
      <c r="F95" s="14">
        <v>43525</v>
      </c>
      <c r="G95" s="14">
        <v>45351</v>
      </c>
      <c r="H95" s="4">
        <v>127</v>
      </c>
      <c r="I95" s="1">
        <v>10</v>
      </c>
      <c r="J95" s="22">
        <v>1.125</v>
      </c>
      <c r="K95" s="11">
        <v>103.36287671232877</v>
      </c>
      <c r="L95" s="11">
        <f t="shared" si="14"/>
        <v>-103.36287671232877</v>
      </c>
      <c r="M95" s="3">
        <v>100</v>
      </c>
      <c r="N95" s="30">
        <f t="shared" si="15"/>
        <v>7.7422672281146111E-3</v>
      </c>
    </row>
    <row r="96" spans="1:14">
      <c r="A96" s="1" t="s">
        <v>26</v>
      </c>
      <c r="B96" s="1" t="s">
        <v>6</v>
      </c>
      <c r="C96" s="1">
        <v>102.72</v>
      </c>
      <c r="D96" s="6">
        <v>43709</v>
      </c>
      <c r="E96" s="1">
        <v>2.25</v>
      </c>
      <c r="F96" s="14">
        <v>43525</v>
      </c>
      <c r="G96" s="14">
        <v>45351</v>
      </c>
      <c r="H96" s="4">
        <v>128</v>
      </c>
      <c r="I96" s="1">
        <v>10</v>
      </c>
      <c r="J96" s="22">
        <v>1.125</v>
      </c>
      <c r="K96" s="11">
        <v>103.50904109589041</v>
      </c>
      <c r="L96" s="11">
        <f t="shared" si="14"/>
        <v>-103.50904109589041</v>
      </c>
      <c r="M96" s="3">
        <v>100</v>
      </c>
      <c r="N96" s="30">
        <f t="shared" si="15"/>
        <v>7.5927582706794561E-3</v>
      </c>
    </row>
    <row r="97" spans="1:14">
      <c r="A97" s="1" t="s">
        <v>26</v>
      </c>
      <c r="B97" s="1" t="s">
        <v>7</v>
      </c>
      <c r="C97" s="1">
        <v>102.42</v>
      </c>
      <c r="D97" s="6">
        <v>43709</v>
      </c>
      <c r="E97" s="1">
        <v>2.25</v>
      </c>
      <c r="F97" s="14">
        <v>43525</v>
      </c>
      <c r="G97" s="14">
        <v>45351</v>
      </c>
      <c r="H97" s="4">
        <v>129</v>
      </c>
      <c r="I97" s="1">
        <v>10</v>
      </c>
      <c r="J97" s="22">
        <v>1.125</v>
      </c>
      <c r="K97" s="11">
        <v>103.21520547945205</v>
      </c>
      <c r="L97" s="11">
        <f t="shared" si="14"/>
        <v>-103.21520547945205</v>
      </c>
      <c r="M97" s="3">
        <v>100</v>
      </c>
      <c r="N97" s="30">
        <f t="shared" si="15"/>
        <v>7.8935616011719476E-3</v>
      </c>
    </row>
    <row r="98" spans="1:14">
      <c r="A98" s="1" t="s">
        <v>26</v>
      </c>
      <c r="B98" s="1" t="s">
        <v>8</v>
      </c>
      <c r="C98" s="1">
        <v>102.49</v>
      </c>
      <c r="D98" s="6">
        <v>43709</v>
      </c>
      <c r="E98" s="1">
        <v>2.25</v>
      </c>
      <c r="F98" s="14">
        <v>43525</v>
      </c>
      <c r="G98" s="14">
        <v>45351</v>
      </c>
      <c r="H98" s="4">
        <v>130</v>
      </c>
      <c r="I98" s="1">
        <v>10</v>
      </c>
      <c r="J98" s="22">
        <v>1.125</v>
      </c>
      <c r="K98" s="11">
        <v>103.2913698630137</v>
      </c>
      <c r="L98" s="11">
        <f t="shared" si="14"/>
        <v>-103.2913698630137</v>
      </c>
      <c r="M98" s="3">
        <v>100</v>
      </c>
      <c r="N98" s="30">
        <f t="shared" si="15"/>
        <v>7.8154978276289457E-3</v>
      </c>
    </row>
    <row r="99" spans="1:14">
      <c r="A99" s="1" t="s">
        <v>26</v>
      </c>
      <c r="B99" s="1" t="s">
        <v>9</v>
      </c>
      <c r="C99" s="1">
        <v>102.55</v>
      </c>
      <c r="D99" s="6">
        <v>43709</v>
      </c>
      <c r="E99" s="1">
        <v>2.25</v>
      </c>
      <c r="F99" s="14">
        <v>43525</v>
      </c>
      <c r="G99" s="14">
        <v>45351</v>
      </c>
      <c r="H99" s="4">
        <v>133</v>
      </c>
      <c r="I99" s="1">
        <v>10</v>
      </c>
      <c r="J99" s="22">
        <v>1.125</v>
      </c>
      <c r="K99" s="11">
        <v>103.36986301369863</v>
      </c>
      <c r="L99" s="11">
        <f t="shared" si="14"/>
        <v>-103.36986301369863</v>
      </c>
      <c r="M99" s="3">
        <v>100</v>
      </c>
      <c r="N99" s="30">
        <f t="shared" si="15"/>
        <v>7.7351156004827675E-3</v>
      </c>
    </row>
    <row r="100" spans="1:14">
      <c r="A100" s="1" t="s">
        <v>26</v>
      </c>
      <c r="B100" s="1" t="s">
        <v>10</v>
      </c>
      <c r="C100" s="1">
        <v>102.44</v>
      </c>
      <c r="D100" s="6">
        <v>43709</v>
      </c>
      <c r="E100" s="1">
        <v>2.25</v>
      </c>
      <c r="F100" s="14">
        <v>43525</v>
      </c>
      <c r="G100" s="14">
        <v>45351</v>
      </c>
      <c r="H100" s="4">
        <v>134</v>
      </c>
      <c r="I100" s="1">
        <v>10</v>
      </c>
      <c r="J100" s="22">
        <v>1.125</v>
      </c>
      <c r="K100" s="11">
        <v>103.26602739726027</v>
      </c>
      <c r="L100" s="11">
        <f t="shared" si="14"/>
        <v>-103.26602739726027</v>
      </c>
      <c r="M100" s="3">
        <v>100</v>
      </c>
      <c r="N100" s="30">
        <f t="shared" si="15"/>
        <v>7.8414650237017894E-3</v>
      </c>
    </row>
    <row r="101" spans="1:14">
      <c r="A101" s="1" t="s">
        <v>26</v>
      </c>
      <c r="B101" s="1" t="s">
        <v>11</v>
      </c>
      <c r="C101" s="1">
        <v>102.54</v>
      </c>
      <c r="D101" s="6">
        <v>43709</v>
      </c>
      <c r="E101" s="1">
        <v>2.25</v>
      </c>
      <c r="F101" s="14">
        <v>43525</v>
      </c>
      <c r="G101" s="14">
        <v>45351</v>
      </c>
      <c r="H101" s="4">
        <v>135</v>
      </c>
      <c r="I101" s="1">
        <v>10</v>
      </c>
      <c r="J101" s="22">
        <v>1.125</v>
      </c>
      <c r="K101" s="11">
        <v>103.37219178082192</v>
      </c>
      <c r="L101" s="11">
        <f t="shared" si="14"/>
        <v>-103.37219178082192</v>
      </c>
      <c r="M101" s="3">
        <v>100</v>
      </c>
      <c r="N101" s="30">
        <f t="shared" si="15"/>
        <v>7.7327318466170261E-3</v>
      </c>
    </row>
    <row r="102" spans="1:14">
      <c r="D102" s="4"/>
      <c r="F102" s="13"/>
      <c r="G102" s="13"/>
      <c r="H102" s="4"/>
      <c r="M102" s="3"/>
    </row>
    <row r="103" spans="1:14">
      <c r="A103" s="1" t="s">
        <v>28</v>
      </c>
      <c r="B103" s="1" t="s">
        <v>1</v>
      </c>
      <c r="C103" s="1">
        <v>103.53</v>
      </c>
      <c r="D103" s="6">
        <v>43800</v>
      </c>
      <c r="E103" s="1">
        <v>2.5</v>
      </c>
      <c r="F103" s="14">
        <v>41609</v>
      </c>
      <c r="G103" s="20">
        <v>45443</v>
      </c>
      <c r="H103" s="4">
        <v>31</v>
      </c>
      <c r="I103" s="1">
        <v>21</v>
      </c>
      <c r="J103" s="22">
        <v>1.25</v>
      </c>
      <c r="K103" s="11">
        <v>103.74232876712328</v>
      </c>
      <c r="L103" s="11">
        <f t="shared" si="14"/>
        <v>-103.74232876712328</v>
      </c>
      <c r="M103" s="3">
        <v>100</v>
      </c>
      <c r="N103" s="30">
        <f t="shared" si="15"/>
        <v>1.0504848298410537E-2</v>
      </c>
    </row>
    <row r="104" spans="1:14">
      <c r="A104" s="1" t="s">
        <v>28</v>
      </c>
      <c r="B104" s="1" t="s">
        <v>3</v>
      </c>
      <c r="C104" s="1">
        <v>103.86</v>
      </c>
      <c r="D104" s="6">
        <v>43800</v>
      </c>
      <c r="E104" s="1">
        <v>2.5</v>
      </c>
      <c r="F104" s="14">
        <v>41609</v>
      </c>
      <c r="G104" s="20">
        <v>45443</v>
      </c>
      <c r="H104" s="4">
        <v>32</v>
      </c>
      <c r="I104" s="1">
        <v>21</v>
      </c>
      <c r="J104" s="22">
        <v>1.25</v>
      </c>
      <c r="K104" s="11">
        <v>104.07917808219177</v>
      </c>
      <c r="L104" s="11">
        <f t="shared" si="14"/>
        <v>-104.07917808219177</v>
      </c>
      <c r="M104" s="3">
        <v>100</v>
      </c>
      <c r="N104" s="30">
        <f t="shared" si="15"/>
        <v>1.03292731112434E-2</v>
      </c>
    </row>
    <row r="105" spans="1:14">
      <c r="A105" s="1" t="s">
        <v>28</v>
      </c>
      <c r="B105" s="1" t="s">
        <v>4</v>
      </c>
      <c r="C105" s="1">
        <v>103.99</v>
      </c>
      <c r="D105" s="6">
        <v>43800</v>
      </c>
      <c r="E105" s="1">
        <v>2.5</v>
      </c>
      <c r="F105" s="14">
        <v>41609</v>
      </c>
      <c r="G105" s="20">
        <v>45443</v>
      </c>
      <c r="H105" s="4">
        <v>35</v>
      </c>
      <c r="I105" s="1">
        <v>21</v>
      </c>
      <c r="J105" s="22">
        <v>1.25</v>
      </c>
      <c r="K105" s="11">
        <v>104.22972602739725</v>
      </c>
      <c r="L105" s="11">
        <f t="shared" si="14"/>
        <v>-104.22972602739725</v>
      </c>
      <c r="M105" s="3">
        <v>100</v>
      </c>
      <c r="N105" s="30">
        <f t="shared" si="15"/>
        <v>1.0251011116442492E-2</v>
      </c>
    </row>
    <row r="106" spans="1:14">
      <c r="A106" s="1" t="s">
        <v>28</v>
      </c>
      <c r="B106" s="1" t="s">
        <v>5</v>
      </c>
      <c r="C106" s="1">
        <v>103.88</v>
      </c>
      <c r="D106" s="6">
        <v>43800</v>
      </c>
      <c r="E106" s="1">
        <v>2.5</v>
      </c>
      <c r="F106" s="14">
        <v>41609</v>
      </c>
      <c r="G106" s="20">
        <v>45443</v>
      </c>
      <c r="H106" s="4">
        <v>36</v>
      </c>
      <c r="I106" s="1">
        <v>21</v>
      </c>
      <c r="J106" s="22">
        <v>1.25</v>
      </c>
      <c r="K106" s="11">
        <v>104.12657534246574</v>
      </c>
      <c r="L106" s="11">
        <f t="shared" si="14"/>
        <v>-104.12657534246574</v>
      </c>
      <c r="M106" s="3">
        <v>100</v>
      </c>
      <c r="N106" s="30">
        <f t="shared" si="15"/>
        <v>1.0304619951276961E-2</v>
      </c>
    </row>
    <row r="107" spans="1:14">
      <c r="A107" s="1" t="s">
        <v>28</v>
      </c>
      <c r="B107" s="1" t="s">
        <v>6</v>
      </c>
      <c r="C107" s="1">
        <v>103.82</v>
      </c>
      <c r="D107" s="6">
        <v>43800</v>
      </c>
      <c r="E107" s="1">
        <v>2.5</v>
      </c>
      <c r="F107" s="14">
        <v>41609</v>
      </c>
      <c r="G107" s="20">
        <v>45443</v>
      </c>
      <c r="H107" s="4">
        <v>37</v>
      </c>
      <c r="I107" s="1">
        <v>21</v>
      </c>
      <c r="J107" s="22">
        <v>1.25</v>
      </c>
      <c r="K107" s="11">
        <v>104.07342465753425</v>
      </c>
      <c r="L107" s="11">
        <f t="shared" si="14"/>
        <v>-104.07342465753425</v>
      </c>
      <c r="M107" s="3">
        <v>100</v>
      </c>
      <c r="N107" s="30">
        <f t="shared" si="15"/>
        <v>1.0332266555820006E-2</v>
      </c>
    </row>
    <row r="108" spans="1:14">
      <c r="A108" s="1" t="s">
        <v>28</v>
      </c>
      <c r="B108" s="1" t="s">
        <v>7</v>
      </c>
      <c r="C108" s="1">
        <v>103.65</v>
      </c>
      <c r="D108" s="6">
        <v>43800</v>
      </c>
      <c r="E108" s="1">
        <v>2.5</v>
      </c>
      <c r="F108" s="14">
        <v>41609</v>
      </c>
      <c r="G108" s="20">
        <v>45443</v>
      </c>
      <c r="H108" s="4">
        <v>38</v>
      </c>
      <c r="I108" s="1">
        <v>21</v>
      </c>
      <c r="J108" s="22">
        <v>1.25</v>
      </c>
      <c r="K108" s="11">
        <v>103.91027397260275</v>
      </c>
      <c r="L108" s="11">
        <f t="shared" si="14"/>
        <v>-103.91027397260275</v>
      </c>
      <c r="M108" s="3">
        <v>100</v>
      </c>
      <c r="N108" s="30">
        <f t="shared" si="15"/>
        <v>1.0417230110161543E-2</v>
      </c>
    </row>
    <row r="109" spans="1:14">
      <c r="A109" s="1" t="s">
        <v>28</v>
      </c>
      <c r="B109" s="1" t="s">
        <v>8</v>
      </c>
      <c r="C109" s="1">
        <v>103.7</v>
      </c>
      <c r="D109" s="6">
        <v>43800</v>
      </c>
      <c r="E109" s="1">
        <v>2.5</v>
      </c>
      <c r="F109" s="14">
        <v>41609</v>
      </c>
      <c r="G109" s="20">
        <v>45443</v>
      </c>
      <c r="H109" s="4">
        <v>39</v>
      </c>
      <c r="I109" s="1">
        <v>21</v>
      </c>
      <c r="J109" s="22">
        <v>1.25</v>
      </c>
      <c r="K109" s="11">
        <v>103.96712328767124</v>
      </c>
      <c r="L109" s="11">
        <f t="shared" si="14"/>
        <v>-103.96712328767124</v>
      </c>
      <c r="M109" s="3">
        <v>100</v>
      </c>
      <c r="N109" s="30">
        <f t="shared" si="15"/>
        <v>1.0387607718605332E-2</v>
      </c>
    </row>
    <row r="110" spans="1:14">
      <c r="A110" s="1" t="s">
        <v>28</v>
      </c>
      <c r="B110" s="1" t="s">
        <v>9</v>
      </c>
      <c r="C110" s="1">
        <v>103.61</v>
      </c>
      <c r="D110" s="6">
        <v>43800</v>
      </c>
      <c r="E110" s="1">
        <v>2.5</v>
      </c>
      <c r="F110" s="14">
        <v>41609</v>
      </c>
      <c r="G110" s="20">
        <v>45443</v>
      </c>
      <c r="H110" s="4">
        <v>42</v>
      </c>
      <c r="I110" s="1">
        <v>21</v>
      </c>
      <c r="J110" s="22">
        <v>1.25</v>
      </c>
      <c r="K110" s="11">
        <v>103.89767123287672</v>
      </c>
      <c r="L110" s="11">
        <f t="shared" si="14"/>
        <v>-103.89767123287672</v>
      </c>
      <c r="M110" s="3">
        <v>100</v>
      </c>
      <c r="N110" s="30">
        <f t="shared" si="15"/>
        <v>1.0423799484897783E-2</v>
      </c>
    </row>
    <row r="111" spans="1:14">
      <c r="A111" s="4" t="s">
        <v>28</v>
      </c>
      <c r="B111" s="1" t="s">
        <v>10</v>
      </c>
      <c r="C111" s="4">
        <v>103.7</v>
      </c>
      <c r="D111" s="6">
        <v>43800</v>
      </c>
      <c r="E111" s="1">
        <v>2.5</v>
      </c>
      <c r="F111" s="14">
        <v>41609</v>
      </c>
      <c r="G111" s="20">
        <v>45443</v>
      </c>
      <c r="H111" s="4">
        <v>43</v>
      </c>
      <c r="I111" s="1">
        <v>21</v>
      </c>
      <c r="J111" s="22">
        <v>1.25</v>
      </c>
      <c r="K111" s="11">
        <v>103.99452054794521</v>
      </c>
      <c r="L111" s="11">
        <f t="shared" si="14"/>
        <v>-103.99452054794521</v>
      </c>
      <c r="M111" s="3">
        <v>100</v>
      </c>
      <c r="N111" s="30">
        <f t="shared" si="15"/>
        <v>1.0373338410766635E-2</v>
      </c>
    </row>
    <row r="112" spans="1:14">
      <c r="A112" s="4" t="s">
        <v>28</v>
      </c>
      <c r="B112" s="1" t="s">
        <v>11</v>
      </c>
      <c r="C112" s="4">
        <v>103.8</v>
      </c>
      <c r="D112" s="6">
        <v>43800</v>
      </c>
      <c r="E112" s="1">
        <v>2.5</v>
      </c>
      <c r="F112" s="14">
        <v>41609</v>
      </c>
      <c r="G112" s="20">
        <v>45443</v>
      </c>
      <c r="H112" s="4">
        <v>44</v>
      </c>
      <c r="I112" s="1">
        <v>21</v>
      </c>
      <c r="J112" s="22">
        <v>1.25</v>
      </c>
      <c r="K112" s="11">
        <v>104.1013698630137</v>
      </c>
      <c r="L112" s="11">
        <f t="shared" si="14"/>
        <v>-104.1013698630137</v>
      </c>
      <c r="M112" s="3">
        <v>100</v>
      </c>
      <c r="N112" s="30">
        <f t="shared" si="15"/>
        <v>1.0317728721305893E-2</v>
      </c>
    </row>
    <row r="113" spans="1:14">
      <c r="D113" s="7"/>
      <c r="F113" s="29"/>
      <c r="G113" s="29"/>
      <c r="H113" s="8"/>
      <c r="M113" s="3"/>
    </row>
    <row r="114" spans="1:14">
      <c r="A114" s="2" t="s">
        <v>48</v>
      </c>
      <c r="B114" s="2" t="s">
        <v>1</v>
      </c>
      <c r="C114" s="2">
        <v>98.72</v>
      </c>
      <c r="D114" s="6">
        <v>43709</v>
      </c>
      <c r="E114" s="2">
        <v>1.5</v>
      </c>
      <c r="F114" s="29">
        <v>43709</v>
      </c>
      <c r="G114" s="29">
        <v>45535</v>
      </c>
      <c r="H114" s="4">
        <v>122</v>
      </c>
      <c r="I114" s="1">
        <v>10</v>
      </c>
      <c r="J114" s="22">
        <v>0.75</v>
      </c>
      <c r="K114" s="11">
        <v>99.221369863013692</v>
      </c>
      <c r="L114" s="11">
        <f t="shared" si="14"/>
        <v>-99.221369863013692</v>
      </c>
      <c r="M114" s="3">
        <v>100</v>
      </c>
      <c r="N114" s="30">
        <f t="shared" si="15"/>
        <v>8.314679676157205E-3</v>
      </c>
    </row>
    <row r="115" spans="1:14">
      <c r="A115" s="2" t="s">
        <v>48</v>
      </c>
      <c r="B115" s="2" t="s">
        <v>3</v>
      </c>
      <c r="C115" s="2">
        <v>98.95</v>
      </c>
      <c r="D115" s="6">
        <v>43709</v>
      </c>
      <c r="E115" s="2">
        <v>1.5</v>
      </c>
      <c r="F115" s="29">
        <v>43709</v>
      </c>
      <c r="G115" s="29">
        <v>45535</v>
      </c>
      <c r="H115" s="4">
        <v>123</v>
      </c>
      <c r="I115" s="1">
        <v>10</v>
      </c>
      <c r="J115" s="22">
        <v>0.75</v>
      </c>
      <c r="K115" s="11">
        <v>99.455479452054803</v>
      </c>
      <c r="L115" s="11">
        <f t="shared" si="14"/>
        <v>-99.455479452054803</v>
      </c>
      <c r="M115" s="3">
        <v>100</v>
      </c>
      <c r="N115" s="30">
        <f t="shared" si="15"/>
        <v>8.0689773103465815E-3</v>
      </c>
    </row>
    <row r="116" spans="1:14">
      <c r="A116" s="2" t="s">
        <v>48</v>
      </c>
      <c r="B116" s="2" t="s">
        <v>4</v>
      </c>
      <c r="C116" s="2">
        <v>99.29</v>
      </c>
      <c r="D116" s="6">
        <v>43709</v>
      </c>
      <c r="E116" s="2">
        <v>1.5</v>
      </c>
      <c r="F116" s="29">
        <v>43709</v>
      </c>
      <c r="G116" s="29">
        <v>45535</v>
      </c>
      <c r="H116" s="4">
        <v>126</v>
      </c>
      <c r="I116" s="1">
        <v>10</v>
      </c>
      <c r="J116" s="22">
        <v>0.75</v>
      </c>
      <c r="K116" s="11">
        <v>99.807808219178085</v>
      </c>
      <c r="L116" s="11">
        <f t="shared" si="14"/>
        <v>-99.807808219178085</v>
      </c>
      <c r="M116" s="3">
        <v>100</v>
      </c>
      <c r="N116" s="30">
        <f t="shared" si="15"/>
        <v>7.7004252023294773E-3</v>
      </c>
    </row>
    <row r="117" spans="1:14">
      <c r="A117" s="2" t="s">
        <v>48</v>
      </c>
      <c r="B117" s="2" t="s">
        <v>5</v>
      </c>
      <c r="C117" s="2">
        <v>99.11</v>
      </c>
      <c r="D117" s="6">
        <v>43709</v>
      </c>
      <c r="E117" s="2">
        <v>1.5</v>
      </c>
      <c r="F117" s="29">
        <v>43709</v>
      </c>
      <c r="G117" s="29">
        <v>45535</v>
      </c>
      <c r="H117" s="4">
        <v>127</v>
      </c>
      <c r="I117" s="1">
        <v>10</v>
      </c>
      <c r="J117" s="22">
        <v>0.75</v>
      </c>
      <c r="K117" s="11">
        <v>99.631917808219171</v>
      </c>
      <c r="L117" s="11">
        <f t="shared" si="14"/>
        <v>-99.631917808219171</v>
      </c>
      <c r="M117" s="3">
        <v>100</v>
      </c>
      <c r="N117" s="30">
        <f t="shared" si="15"/>
        <v>7.8842314438385425E-3</v>
      </c>
    </row>
    <row r="118" spans="1:14">
      <c r="A118" s="2" t="s">
        <v>48</v>
      </c>
      <c r="B118" s="2" t="s">
        <v>6</v>
      </c>
      <c r="C118" s="2">
        <v>99.25</v>
      </c>
      <c r="D118" s="6">
        <v>43709</v>
      </c>
      <c r="E118" s="2">
        <v>1.5</v>
      </c>
      <c r="F118" s="29">
        <v>43709</v>
      </c>
      <c r="G118" s="29">
        <v>45535</v>
      </c>
      <c r="H118" s="4">
        <v>128</v>
      </c>
      <c r="I118" s="1">
        <v>10</v>
      </c>
      <c r="J118" s="22">
        <v>0.75</v>
      </c>
      <c r="K118" s="11">
        <v>99.776027397260279</v>
      </c>
      <c r="L118" s="11">
        <f t="shared" si="14"/>
        <v>-99.776027397260279</v>
      </c>
      <c r="M118" s="3">
        <v>100</v>
      </c>
      <c r="N118" s="30">
        <f t="shared" si="15"/>
        <v>7.7336093209298754E-3</v>
      </c>
    </row>
    <row r="119" spans="1:14">
      <c r="A119" s="2" t="s">
        <v>48</v>
      </c>
      <c r="B119" s="2" t="s">
        <v>7</v>
      </c>
      <c r="C119" s="2">
        <v>98.99</v>
      </c>
      <c r="D119" s="6">
        <v>43709</v>
      </c>
      <c r="E119" s="2">
        <v>1.5</v>
      </c>
      <c r="F119" s="29">
        <v>43709</v>
      </c>
      <c r="G119" s="29">
        <v>45535</v>
      </c>
      <c r="H119" s="4">
        <v>129</v>
      </c>
      <c r="I119" s="1">
        <v>10</v>
      </c>
      <c r="J119" s="22">
        <v>0.75</v>
      </c>
      <c r="K119" s="11">
        <v>99.520136986301367</v>
      </c>
      <c r="L119" s="11">
        <f t="shared" si="14"/>
        <v>-99.520136986301367</v>
      </c>
      <c r="M119" s="3">
        <v>100</v>
      </c>
      <c r="N119" s="30">
        <f t="shared" si="15"/>
        <v>8.0012326497766913E-3</v>
      </c>
    </row>
    <row r="120" spans="1:14">
      <c r="A120" s="2" t="s">
        <v>48</v>
      </c>
      <c r="B120" s="2" t="s">
        <v>8</v>
      </c>
      <c r="C120" s="2">
        <v>99.03</v>
      </c>
      <c r="D120" s="6">
        <v>43709</v>
      </c>
      <c r="E120" s="2">
        <v>1.5</v>
      </c>
      <c r="F120" s="29">
        <v>43709</v>
      </c>
      <c r="G120" s="29">
        <v>45535</v>
      </c>
      <c r="H120" s="4">
        <v>130</v>
      </c>
      <c r="I120" s="1">
        <v>10</v>
      </c>
      <c r="J120" s="22">
        <v>0.75</v>
      </c>
      <c r="K120" s="11">
        <v>99.564246575342466</v>
      </c>
      <c r="L120" s="11">
        <f t="shared" si="14"/>
        <v>-99.564246575342466</v>
      </c>
      <c r="M120" s="3">
        <v>100</v>
      </c>
      <c r="N120" s="30">
        <f t="shared" si="15"/>
        <v>7.9550454104549122E-3</v>
      </c>
    </row>
    <row r="121" spans="1:14">
      <c r="A121" s="2" t="s">
        <v>48</v>
      </c>
      <c r="B121" s="2" t="s">
        <v>9</v>
      </c>
      <c r="C121" s="2">
        <v>99.06</v>
      </c>
      <c r="D121" s="6">
        <v>43709</v>
      </c>
      <c r="E121" s="2">
        <v>1.5</v>
      </c>
      <c r="F121" s="29">
        <v>43709</v>
      </c>
      <c r="G121" s="29">
        <v>45535</v>
      </c>
      <c r="H121" s="4">
        <v>133</v>
      </c>
      <c r="I121" s="1">
        <v>10</v>
      </c>
      <c r="J121" s="22">
        <v>0.75</v>
      </c>
      <c r="K121" s="11">
        <v>99.60657534246576</v>
      </c>
      <c r="L121" s="11">
        <f t="shared" si="14"/>
        <v>-99.60657534246576</v>
      </c>
      <c r="M121" s="3">
        <v>100</v>
      </c>
      <c r="N121" s="30">
        <f t="shared" si="15"/>
        <v>7.9107445067650162E-3</v>
      </c>
    </row>
    <row r="122" spans="1:14">
      <c r="A122" s="2" t="s">
        <v>48</v>
      </c>
      <c r="B122" s="2" t="s">
        <v>10</v>
      </c>
      <c r="C122" s="2">
        <v>98.99</v>
      </c>
      <c r="D122" s="6">
        <v>43709</v>
      </c>
      <c r="E122" s="2">
        <v>1.5</v>
      </c>
      <c r="F122" s="29">
        <v>43709</v>
      </c>
      <c r="G122" s="29">
        <v>45535</v>
      </c>
      <c r="H122" s="4">
        <v>134</v>
      </c>
      <c r="I122" s="1">
        <v>10</v>
      </c>
      <c r="J122" s="22">
        <v>0.75</v>
      </c>
      <c r="K122" s="11">
        <v>99.540684931506846</v>
      </c>
      <c r="L122" s="11">
        <f t="shared" si="14"/>
        <v>-99.540684931506846</v>
      </c>
      <c r="M122" s="3">
        <v>100</v>
      </c>
      <c r="N122" s="30">
        <f t="shared" si="15"/>
        <v>7.9797139911332773E-3</v>
      </c>
    </row>
    <row r="123" spans="1:14">
      <c r="A123" s="2" t="s">
        <v>48</v>
      </c>
      <c r="B123" s="2" t="s">
        <v>11</v>
      </c>
      <c r="C123" s="2">
        <v>99.1</v>
      </c>
      <c r="D123" s="6">
        <v>43709</v>
      </c>
      <c r="E123" s="2">
        <v>1.5</v>
      </c>
      <c r="F123" s="29">
        <v>43709</v>
      </c>
      <c r="G123" s="29">
        <v>45535</v>
      </c>
      <c r="H123" s="4">
        <v>135</v>
      </c>
      <c r="I123" s="1">
        <v>10</v>
      </c>
      <c r="J123" s="22">
        <v>0.75</v>
      </c>
      <c r="K123" s="11">
        <v>99.654794520547938</v>
      </c>
      <c r="L123" s="11">
        <f t="shared" si="14"/>
        <v>-99.654794520547938</v>
      </c>
      <c r="M123" s="3">
        <v>100</v>
      </c>
      <c r="N123" s="30">
        <f t="shared" si="15"/>
        <v>7.8603045430684776E-3</v>
      </c>
    </row>
    <row r="124" spans="1:14">
      <c r="D124" s="4"/>
      <c r="F124" s="13"/>
      <c r="G124" s="13"/>
      <c r="H124" s="4"/>
      <c r="M124" s="3"/>
    </row>
    <row r="125" spans="1:14">
      <c r="A125" s="1" t="s">
        <v>30</v>
      </c>
      <c r="B125" s="1" t="s">
        <v>1</v>
      </c>
      <c r="C125" s="1">
        <v>98.24</v>
      </c>
      <c r="D125" s="6">
        <v>43770</v>
      </c>
      <c r="E125" s="1">
        <v>1.25</v>
      </c>
      <c r="F125" s="20">
        <v>43952</v>
      </c>
      <c r="G125" s="14">
        <v>45716</v>
      </c>
      <c r="H125" s="4">
        <v>61</v>
      </c>
      <c r="I125" s="2">
        <v>11.5</v>
      </c>
      <c r="J125" s="22">
        <v>0.625</v>
      </c>
      <c r="K125" s="11">
        <v>98.448904109589037</v>
      </c>
      <c r="L125" s="11">
        <f t="shared" si="14"/>
        <v>-98.448904109589037</v>
      </c>
      <c r="M125" s="3">
        <v>100</v>
      </c>
      <c r="N125" s="30">
        <f t="shared" si="15"/>
        <v>7.6642508088876999E-3</v>
      </c>
    </row>
    <row r="126" spans="1:14">
      <c r="A126" s="1" t="s">
        <v>30</v>
      </c>
      <c r="B126" s="1" t="s">
        <v>3</v>
      </c>
      <c r="C126" s="1">
        <v>98.43</v>
      </c>
      <c r="D126" s="6">
        <v>43770</v>
      </c>
      <c r="E126" s="1">
        <v>1.25</v>
      </c>
      <c r="F126" s="20">
        <v>43952</v>
      </c>
      <c r="G126" s="14">
        <v>45716</v>
      </c>
      <c r="H126" s="4">
        <v>62</v>
      </c>
      <c r="I126" s="2">
        <v>11.5</v>
      </c>
      <c r="J126" s="22">
        <v>0.625</v>
      </c>
      <c r="K126" s="11">
        <v>98.642328767123288</v>
      </c>
      <c r="L126" s="11">
        <f t="shared" si="14"/>
        <v>-98.642328767123288</v>
      </c>
      <c r="M126" s="3">
        <v>100</v>
      </c>
      <c r="N126" s="30">
        <f t="shared" si="15"/>
        <v>7.4865452098438505E-3</v>
      </c>
    </row>
    <row r="127" spans="1:14">
      <c r="A127" s="1" t="s">
        <v>30</v>
      </c>
      <c r="B127" s="1" t="s">
        <v>4</v>
      </c>
      <c r="C127" s="1">
        <v>98.58</v>
      </c>
      <c r="D127" s="6">
        <v>43770</v>
      </c>
      <c r="E127" s="1">
        <v>1.25</v>
      </c>
      <c r="F127" s="20">
        <v>43952</v>
      </c>
      <c r="G127" s="14">
        <v>45716</v>
      </c>
      <c r="H127" s="4">
        <v>65</v>
      </c>
      <c r="I127" s="2">
        <v>11.5</v>
      </c>
      <c r="J127" s="22">
        <v>0.625</v>
      </c>
      <c r="K127" s="11">
        <v>98.802602739726026</v>
      </c>
      <c r="L127" s="11">
        <f t="shared" si="14"/>
        <v>-98.802602739726026</v>
      </c>
      <c r="M127" s="3">
        <v>100</v>
      </c>
      <c r="N127" s="30">
        <f t="shared" si="15"/>
        <v>7.3395892437030175E-3</v>
      </c>
    </row>
    <row r="128" spans="1:14">
      <c r="A128" s="1" t="s">
        <v>30</v>
      </c>
      <c r="B128" s="1" t="s">
        <v>5</v>
      </c>
      <c r="C128" s="1">
        <v>98.48</v>
      </c>
      <c r="D128" s="6">
        <v>43770</v>
      </c>
      <c r="E128" s="1">
        <v>1.25</v>
      </c>
      <c r="F128" s="20">
        <v>43952</v>
      </c>
      <c r="G128" s="14">
        <v>45716</v>
      </c>
      <c r="H128" s="4">
        <v>66</v>
      </c>
      <c r="I128" s="2">
        <v>11.5</v>
      </c>
      <c r="J128" s="22">
        <v>0.625</v>
      </c>
      <c r="K128" s="11">
        <v>98.706027397260272</v>
      </c>
      <c r="L128" s="11">
        <f t="shared" si="14"/>
        <v>-98.706027397260272</v>
      </c>
      <c r="M128" s="3">
        <v>100</v>
      </c>
      <c r="N128" s="30">
        <f t="shared" si="15"/>
        <v>7.4281078958066665E-3</v>
      </c>
    </row>
    <row r="129" spans="1:14">
      <c r="A129" s="1" t="s">
        <v>30</v>
      </c>
      <c r="B129" s="1" t="s">
        <v>6</v>
      </c>
      <c r="C129" s="1">
        <v>98.48</v>
      </c>
      <c r="D129" s="6">
        <v>43770</v>
      </c>
      <c r="E129" s="1">
        <v>1.25</v>
      </c>
      <c r="F129" s="20">
        <v>43952</v>
      </c>
      <c r="G129" s="14">
        <v>45716</v>
      </c>
      <c r="H129" s="4">
        <v>67</v>
      </c>
      <c r="I129" s="2">
        <v>11.5</v>
      </c>
      <c r="J129" s="22">
        <v>0.625</v>
      </c>
      <c r="K129" s="11">
        <v>98.709452054794525</v>
      </c>
      <c r="L129" s="11">
        <f t="shared" si="14"/>
        <v>-98.709452054794525</v>
      </c>
      <c r="M129" s="3">
        <v>100</v>
      </c>
      <c r="N129" s="30">
        <f t="shared" si="15"/>
        <v>7.4249672914828866E-3</v>
      </c>
    </row>
    <row r="130" spans="1:14">
      <c r="A130" s="1" t="s">
        <v>30</v>
      </c>
      <c r="B130" s="1" t="s">
        <v>7</v>
      </c>
      <c r="C130" s="1">
        <v>98.3</v>
      </c>
      <c r="D130" s="6">
        <v>43770</v>
      </c>
      <c r="E130" s="1">
        <v>1.25</v>
      </c>
      <c r="F130" s="20">
        <v>43952</v>
      </c>
      <c r="G130" s="14">
        <v>45716</v>
      </c>
      <c r="H130" s="4">
        <v>68</v>
      </c>
      <c r="I130" s="2">
        <v>11.5</v>
      </c>
      <c r="J130" s="22">
        <v>0.625</v>
      </c>
      <c r="K130" s="11">
        <v>98.532876712328758</v>
      </c>
      <c r="L130" s="11">
        <f t="shared" si="14"/>
        <v>-98.532876712328758</v>
      </c>
      <c r="M130" s="3">
        <v>100</v>
      </c>
      <c r="N130" s="30">
        <f t="shared" si="15"/>
        <v>7.5870548173113091E-3</v>
      </c>
    </row>
    <row r="131" spans="1:14">
      <c r="A131" s="1" t="s">
        <v>30</v>
      </c>
      <c r="B131" s="1" t="s">
        <v>8</v>
      </c>
      <c r="C131" s="1">
        <v>98.25</v>
      </c>
      <c r="D131" s="6">
        <v>43770</v>
      </c>
      <c r="E131" s="1">
        <v>1.25</v>
      </c>
      <c r="F131" s="20">
        <v>43952</v>
      </c>
      <c r="G131" s="14">
        <v>45716</v>
      </c>
      <c r="H131" s="4">
        <v>69</v>
      </c>
      <c r="I131" s="2">
        <v>11.5</v>
      </c>
      <c r="J131" s="22">
        <v>0.625</v>
      </c>
      <c r="K131" s="11">
        <v>98.486301369863014</v>
      </c>
      <c r="L131" s="11">
        <f t="shared" si="14"/>
        <v>-98.486301369863014</v>
      </c>
      <c r="M131" s="3">
        <v>100</v>
      </c>
      <c r="N131" s="30">
        <f t="shared" si="15"/>
        <v>7.6298624869657146E-3</v>
      </c>
    </row>
    <row r="132" spans="1:14">
      <c r="A132" s="1" t="s">
        <v>30</v>
      </c>
      <c r="B132" s="1" t="s">
        <v>9</v>
      </c>
      <c r="C132" s="1">
        <v>98.24</v>
      </c>
      <c r="D132" s="6">
        <v>43770</v>
      </c>
      <c r="E132" s="1">
        <v>1.25</v>
      </c>
      <c r="F132" s="20">
        <v>43952</v>
      </c>
      <c r="G132" s="14">
        <v>45716</v>
      </c>
      <c r="H132" s="4">
        <v>72</v>
      </c>
      <c r="I132" s="2">
        <v>11.5</v>
      </c>
      <c r="J132" s="22">
        <v>0.625</v>
      </c>
      <c r="K132" s="11">
        <v>98.486575342465741</v>
      </c>
      <c r="L132" s="11">
        <f t="shared" si="14"/>
        <v>-98.486575342465741</v>
      </c>
      <c r="M132" s="3">
        <v>100</v>
      </c>
      <c r="N132" s="30">
        <f t="shared" si="15"/>
        <v>7.6296106113944127E-3</v>
      </c>
    </row>
    <row r="133" spans="1:14">
      <c r="A133" s="1" t="s">
        <v>30</v>
      </c>
      <c r="B133" s="1" t="s">
        <v>10</v>
      </c>
      <c r="C133" s="1">
        <v>98.34</v>
      </c>
      <c r="D133" s="6">
        <v>43770</v>
      </c>
      <c r="E133" s="1">
        <v>1.25</v>
      </c>
      <c r="F133" s="20">
        <v>43952</v>
      </c>
      <c r="G133" s="14">
        <v>45716</v>
      </c>
      <c r="H133" s="4">
        <v>73</v>
      </c>
      <c r="I133" s="2">
        <v>11.5</v>
      </c>
      <c r="J133" s="22">
        <v>0.625</v>
      </c>
      <c r="K133" s="11">
        <v>98.59</v>
      </c>
      <c r="L133" s="11">
        <f t="shared" ref="L133:L145" si="16">-1*K133</f>
        <v>-98.59</v>
      </c>
      <c r="M133" s="3">
        <v>100</v>
      </c>
      <c r="N133" s="30">
        <f t="shared" ref="N133:N145" si="17">RATE(I133,J133,L133,M133)</f>
        <v>7.5345831496265716E-3</v>
      </c>
    </row>
    <row r="134" spans="1:14">
      <c r="A134" s="1" t="s">
        <v>30</v>
      </c>
      <c r="B134" s="1" t="s">
        <v>11</v>
      </c>
      <c r="C134" s="1">
        <v>98.47</v>
      </c>
      <c r="D134" s="6">
        <v>43770</v>
      </c>
      <c r="E134" s="1">
        <v>1.25</v>
      </c>
      <c r="F134" s="20">
        <v>43952</v>
      </c>
      <c r="G134" s="14">
        <v>45716</v>
      </c>
      <c r="H134" s="4">
        <v>74</v>
      </c>
      <c r="I134" s="2">
        <v>11.5</v>
      </c>
      <c r="J134" s="22">
        <v>0.625</v>
      </c>
      <c r="K134" s="11">
        <v>98.723424657534252</v>
      </c>
      <c r="L134" s="11">
        <f t="shared" si="16"/>
        <v>-98.723424657534252</v>
      </c>
      <c r="M134" s="3">
        <v>100</v>
      </c>
      <c r="N134" s="30">
        <f t="shared" si="17"/>
        <v>7.4121548800667415E-3</v>
      </c>
    </row>
    <row r="135" spans="1:14">
      <c r="D135" s="4"/>
      <c r="F135" s="13"/>
      <c r="G135" s="13"/>
      <c r="H135" s="4"/>
      <c r="M135" s="3"/>
    </row>
    <row r="136" spans="1:14">
      <c r="A136" s="1" t="s">
        <v>32</v>
      </c>
      <c r="B136" s="1" t="s">
        <v>1</v>
      </c>
      <c r="C136" s="1">
        <v>103.29</v>
      </c>
      <c r="D136" s="6">
        <v>43800</v>
      </c>
      <c r="E136" s="1">
        <v>2.25</v>
      </c>
      <c r="F136" s="14">
        <v>41974</v>
      </c>
      <c r="G136" s="20">
        <v>45808</v>
      </c>
      <c r="H136" s="4">
        <v>31</v>
      </c>
      <c r="I136" s="1">
        <v>21</v>
      </c>
      <c r="J136" s="22">
        <v>1.125</v>
      </c>
      <c r="K136" s="11">
        <v>103.48109589041097</v>
      </c>
      <c r="L136" s="11">
        <f t="shared" si="16"/>
        <v>-103.48109589041097</v>
      </c>
      <c r="M136" s="3">
        <v>100</v>
      </c>
      <c r="N136" s="30">
        <f t="shared" si="17"/>
        <v>9.4152944469757891E-3</v>
      </c>
    </row>
    <row r="137" spans="1:14">
      <c r="A137" s="1" t="s">
        <v>32</v>
      </c>
      <c r="B137" s="1" t="s">
        <v>3</v>
      </c>
      <c r="C137" s="1">
        <v>103.49</v>
      </c>
      <c r="D137" s="6">
        <v>43800</v>
      </c>
      <c r="E137" s="1">
        <v>2.25</v>
      </c>
      <c r="F137" s="14">
        <v>41974</v>
      </c>
      <c r="G137" s="20">
        <v>45808</v>
      </c>
      <c r="H137" s="4">
        <v>32</v>
      </c>
      <c r="I137" s="1">
        <v>21</v>
      </c>
      <c r="J137" s="22">
        <v>1.125</v>
      </c>
      <c r="K137" s="11">
        <v>103.6872602739726</v>
      </c>
      <c r="L137" s="11">
        <f t="shared" si="16"/>
        <v>-103.6872602739726</v>
      </c>
      <c r="M137" s="3">
        <v>100</v>
      </c>
      <c r="N137" s="30">
        <f t="shared" si="17"/>
        <v>9.3088196399288455E-3</v>
      </c>
    </row>
    <row r="138" spans="1:14">
      <c r="A138" s="1" t="s">
        <v>32</v>
      </c>
      <c r="B138" s="1" t="s">
        <v>4</v>
      </c>
      <c r="C138" s="1">
        <v>103.65</v>
      </c>
      <c r="D138" s="6">
        <v>43800</v>
      </c>
      <c r="E138" s="1">
        <v>2.25</v>
      </c>
      <c r="F138" s="14">
        <v>41974</v>
      </c>
      <c r="G138" s="20">
        <v>45808</v>
      </c>
      <c r="H138" s="4">
        <v>35</v>
      </c>
      <c r="I138" s="1">
        <v>21</v>
      </c>
      <c r="J138" s="22">
        <v>1.125</v>
      </c>
      <c r="K138" s="11">
        <v>103.86575342465754</v>
      </c>
      <c r="L138" s="11">
        <f t="shared" si="16"/>
        <v>-103.86575342465754</v>
      </c>
      <c r="M138" s="3">
        <v>100</v>
      </c>
      <c r="N138" s="30">
        <f t="shared" si="17"/>
        <v>9.2168277025546797E-3</v>
      </c>
    </row>
    <row r="139" spans="1:14">
      <c r="A139" s="1" t="s">
        <v>32</v>
      </c>
      <c r="B139" s="1" t="s">
        <v>5</v>
      </c>
      <c r="C139" s="1">
        <v>103.54</v>
      </c>
      <c r="D139" s="6">
        <v>43800</v>
      </c>
      <c r="E139" s="1">
        <v>2.25</v>
      </c>
      <c r="F139" s="14">
        <v>41974</v>
      </c>
      <c r="G139" s="20">
        <v>45808</v>
      </c>
      <c r="H139" s="4">
        <v>36</v>
      </c>
      <c r="I139" s="1">
        <v>21</v>
      </c>
      <c r="J139" s="22">
        <v>1.125</v>
      </c>
      <c r="K139" s="11">
        <v>103.76191780821918</v>
      </c>
      <c r="L139" s="11">
        <f t="shared" si="16"/>
        <v>-103.76191780821918</v>
      </c>
      <c r="M139" s="3">
        <v>100</v>
      </c>
      <c r="N139" s="30">
        <f t="shared" si="17"/>
        <v>9.2703209580714541E-3</v>
      </c>
    </row>
    <row r="140" spans="1:14">
      <c r="A140" s="1" t="s">
        <v>32</v>
      </c>
      <c r="B140" s="1" t="s">
        <v>6</v>
      </c>
      <c r="C140" s="1">
        <v>103.55</v>
      </c>
      <c r="D140" s="6">
        <v>43800</v>
      </c>
      <c r="E140" s="1">
        <v>2.25</v>
      </c>
      <c r="F140" s="14">
        <v>41974</v>
      </c>
      <c r="G140" s="20">
        <v>45808</v>
      </c>
      <c r="H140" s="4">
        <v>37</v>
      </c>
      <c r="I140" s="1">
        <v>21</v>
      </c>
      <c r="J140" s="22">
        <v>1.125</v>
      </c>
      <c r="K140" s="11">
        <v>103.77808219178083</v>
      </c>
      <c r="L140" s="11">
        <f t="shared" si="16"/>
        <v>-103.77808219178083</v>
      </c>
      <c r="M140" s="3">
        <v>100</v>
      </c>
      <c r="N140" s="30">
        <f t="shared" si="17"/>
        <v>9.2619895613458066E-3</v>
      </c>
    </row>
    <row r="141" spans="1:14">
      <c r="A141" s="1" t="s">
        <v>32</v>
      </c>
      <c r="B141" s="1" t="s">
        <v>7</v>
      </c>
      <c r="C141" s="1">
        <v>103.33</v>
      </c>
      <c r="D141" s="6">
        <v>43800</v>
      </c>
      <c r="E141" s="1">
        <v>2.25</v>
      </c>
      <c r="F141" s="14">
        <v>41974</v>
      </c>
      <c r="G141" s="20">
        <v>45808</v>
      </c>
      <c r="H141" s="4">
        <v>38</v>
      </c>
      <c r="I141" s="1">
        <v>21</v>
      </c>
      <c r="J141" s="22">
        <v>1.125</v>
      </c>
      <c r="K141" s="11">
        <v>103.56424657534247</v>
      </c>
      <c r="L141" s="11">
        <f t="shared" si="16"/>
        <v>-103.56424657534247</v>
      </c>
      <c r="M141" s="3">
        <v>100</v>
      </c>
      <c r="N141" s="30">
        <f t="shared" si="17"/>
        <v>9.3723221381591081E-3</v>
      </c>
    </row>
    <row r="142" spans="1:14">
      <c r="A142" s="1" t="s">
        <v>32</v>
      </c>
      <c r="B142" s="1" t="s">
        <v>8</v>
      </c>
      <c r="C142" s="1">
        <v>103.3</v>
      </c>
      <c r="D142" s="6">
        <v>43800</v>
      </c>
      <c r="E142" s="1">
        <v>2.25</v>
      </c>
      <c r="F142" s="14">
        <v>41974</v>
      </c>
      <c r="G142" s="20">
        <v>45808</v>
      </c>
      <c r="H142" s="4">
        <v>39</v>
      </c>
      <c r="I142" s="1">
        <v>21</v>
      </c>
      <c r="J142" s="22">
        <v>1.125</v>
      </c>
      <c r="K142" s="11">
        <v>103.5404109589041</v>
      </c>
      <c r="L142" s="11">
        <f t="shared" si="16"/>
        <v>-103.5404109589041</v>
      </c>
      <c r="M142" s="3">
        <v>100</v>
      </c>
      <c r="N142" s="30">
        <f t="shared" si="17"/>
        <v>9.3846364307640026E-3</v>
      </c>
    </row>
    <row r="143" spans="1:14">
      <c r="A143" s="1" t="s">
        <v>32</v>
      </c>
      <c r="B143" s="1" t="s">
        <v>9</v>
      </c>
      <c r="C143" s="1">
        <v>103.26</v>
      </c>
      <c r="D143" s="6">
        <v>43800</v>
      </c>
      <c r="E143" s="1">
        <v>2.25</v>
      </c>
      <c r="F143" s="14">
        <v>41974</v>
      </c>
      <c r="G143" s="20">
        <v>45808</v>
      </c>
      <c r="H143" s="4">
        <v>42</v>
      </c>
      <c r="I143" s="1">
        <v>21</v>
      </c>
      <c r="J143" s="22">
        <v>1.125</v>
      </c>
      <c r="K143" s="11">
        <v>103.51890410958904</v>
      </c>
      <c r="L143" s="11">
        <f t="shared" si="16"/>
        <v>-103.51890410958904</v>
      </c>
      <c r="M143" s="3">
        <v>100</v>
      </c>
      <c r="N143" s="30">
        <f t="shared" si="17"/>
        <v>9.3957503362363578E-3</v>
      </c>
    </row>
    <row r="144" spans="1:14">
      <c r="A144" s="1" t="s">
        <v>32</v>
      </c>
      <c r="B144" s="1" t="s">
        <v>10</v>
      </c>
      <c r="C144" s="1">
        <v>103.36</v>
      </c>
      <c r="D144" s="6">
        <v>43800</v>
      </c>
      <c r="E144" s="1">
        <v>2.25</v>
      </c>
      <c r="F144" s="14">
        <v>41974</v>
      </c>
      <c r="G144" s="20">
        <v>45808</v>
      </c>
      <c r="H144" s="4">
        <v>43</v>
      </c>
      <c r="I144" s="1">
        <v>21</v>
      </c>
      <c r="J144" s="22">
        <v>1.125</v>
      </c>
      <c r="K144" s="11">
        <v>103.62506849315068</v>
      </c>
      <c r="L144" s="11">
        <f t="shared" si="16"/>
        <v>-103.62506849315068</v>
      </c>
      <c r="M144" s="3">
        <v>100</v>
      </c>
      <c r="N144" s="30">
        <f t="shared" si="17"/>
        <v>9.3409138824910604E-3</v>
      </c>
    </row>
    <row r="145" spans="1:14">
      <c r="A145" s="1" t="s">
        <v>32</v>
      </c>
      <c r="B145" s="1" t="s">
        <v>11</v>
      </c>
      <c r="C145" s="1">
        <v>103.53</v>
      </c>
      <c r="D145" s="6">
        <v>43800</v>
      </c>
      <c r="E145" s="1">
        <v>2.25</v>
      </c>
      <c r="F145" s="14">
        <v>41974</v>
      </c>
      <c r="G145" s="20">
        <v>45808</v>
      </c>
      <c r="H145" s="4">
        <v>44</v>
      </c>
      <c r="I145" s="1">
        <v>21</v>
      </c>
      <c r="J145" s="22">
        <v>1.125</v>
      </c>
      <c r="K145" s="11">
        <v>103.80123287671233</v>
      </c>
      <c r="L145" s="11">
        <f t="shared" si="16"/>
        <v>-103.80123287671233</v>
      </c>
      <c r="M145" s="3">
        <v>100</v>
      </c>
      <c r="N145" s="30">
        <f t="shared" si="17"/>
        <v>9.250059845153891E-3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68719-8A50-B54D-AEBC-AC6A67FCDE4E}">
  <dimension ref="A1:AJ1017"/>
  <sheetViews>
    <sheetView tabSelected="1" topLeftCell="X1" workbookViewId="0">
      <selection activeCell="U111" sqref="U111"/>
    </sheetView>
  </sheetViews>
  <sheetFormatPr baseColWidth="10" defaultRowHeight="16"/>
  <cols>
    <col min="1" max="1" width="10.83203125" style="1"/>
    <col min="2" max="2" width="15.1640625" style="18" customWidth="1"/>
    <col min="3" max="3" width="14.5" style="18"/>
    <col min="4" max="4" width="10.83203125" style="1" customWidth="1"/>
    <col min="5" max="5" width="11" style="1" customWidth="1"/>
    <col min="6" max="6" width="10.83203125" style="9" customWidth="1"/>
    <col min="7" max="7" width="11" style="1" customWidth="1"/>
    <col min="8" max="8" width="12" style="9" customWidth="1"/>
    <col min="9" max="9" width="16.33203125" style="25" customWidth="1"/>
    <col min="10" max="10" width="14.5" style="16" customWidth="1"/>
    <col min="11" max="11" width="11" style="1" customWidth="1"/>
    <col min="12" max="12" width="11" style="22" customWidth="1"/>
    <col min="13" max="13" width="10.83203125" style="11"/>
    <col min="14" max="14" width="10.83203125" style="11" customWidth="1"/>
    <col min="15" max="15" width="11.1640625" style="1" customWidth="1"/>
    <col min="16" max="16" width="12.33203125" style="12" customWidth="1"/>
    <col min="17" max="18" width="10.83203125" style="11"/>
    <col min="19" max="19" width="12.83203125" style="11" bestFit="1" customWidth="1"/>
    <col min="20" max="20" width="11.83203125" style="11" bestFit="1" customWidth="1"/>
    <col min="21" max="16384" width="10.83203125" style="11"/>
  </cols>
  <sheetData>
    <row r="1" spans="1:28">
      <c r="A1" s="2" t="s">
        <v>34</v>
      </c>
      <c r="B1" s="18" t="s">
        <v>34</v>
      </c>
      <c r="C1" s="19" t="s">
        <v>40</v>
      </c>
      <c r="D1" s="2" t="s">
        <v>35</v>
      </c>
      <c r="E1" s="2" t="s">
        <v>36</v>
      </c>
      <c r="F1" s="4" t="s">
        <v>50</v>
      </c>
      <c r="G1" s="2" t="s">
        <v>37</v>
      </c>
      <c r="H1" s="4" t="s">
        <v>51</v>
      </c>
      <c r="I1" s="23" t="s">
        <v>82</v>
      </c>
      <c r="J1" s="13" t="s">
        <v>42</v>
      </c>
      <c r="K1" s="2" t="s">
        <v>46</v>
      </c>
      <c r="L1" s="21" t="s">
        <v>47</v>
      </c>
      <c r="M1" s="11" t="s">
        <v>52</v>
      </c>
      <c r="N1" s="11" t="s">
        <v>44</v>
      </c>
      <c r="O1" s="2" t="s">
        <v>45</v>
      </c>
      <c r="P1" s="12" t="s">
        <v>43</v>
      </c>
      <c r="Q1" s="11" t="s">
        <v>53</v>
      </c>
      <c r="R1" s="11" t="s">
        <v>65</v>
      </c>
      <c r="S1" s="11" t="s">
        <v>64</v>
      </c>
      <c r="T1" s="11" t="s">
        <v>125</v>
      </c>
      <c r="U1" s="11" t="s">
        <v>57</v>
      </c>
      <c r="V1" s="11" t="s">
        <v>56</v>
      </c>
      <c r="Y1" s="11" t="s">
        <v>78</v>
      </c>
      <c r="Z1" s="11" t="s">
        <v>79</v>
      </c>
      <c r="AA1" s="11" t="s">
        <v>80</v>
      </c>
      <c r="AB1" s="11" t="s">
        <v>81</v>
      </c>
    </row>
    <row r="2" spans="1:28">
      <c r="A2" s="1" t="s">
        <v>0</v>
      </c>
      <c r="B2" s="18" t="s">
        <v>66</v>
      </c>
      <c r="C2" s="26" t="s">
        <v>2</v>
      </c>
      <c r="D2" s="1" t="s">
        <v>1</v>
      </c>
      <c r="E2" s="1">
        <v>99.85</v>
      </c>
      <c r="F2" s="6">
        <v>43709</v>
      </c>
      <c r="G2" s="3">
        <v>1.5</v>
      </c>
      <c r="H2" s="4">
        <v>122</v>
      </c>
      <c r="I2" s="24">
        <f>(H2/365)*G2</f>
        <v>0.50136986301369868</v>
      </c>
      <c r="J2" s="14">
        <v>43891</v>
      </c>
      <c r="K2" s="3">
        <v>10</v>
      </c>
      <c r="L2" s="22">
        <v>0.75</v>
      </c>
      <c r="M2" s="28">
        <f>E2+I2</f>
        <v>100.35136986301369</v>
      </c>
      <c r="N2" s="11">
        <f>-1*M2</f>
        <v>-100.35136986301369</v>
      </c>
      <c r="O2" s="3">
        <v>100</v>
      </c>
      <c r="P2" s="12">
        <f t="shared" ref="P2:P11" si="0">RATE(K2,L2,N2,O2)</f>
        <v>7.1346950706211712E-3</v>
      </c>
      <c r="Q2" s="11">
        <f>(LN(M2/O2))/(2/12)</f>
        <v>2.1045240079428946E-2</v>
      </c>
      <c r="S2" s="11">
        <f>(Q14-Q2)/6</f>
        <v>-3.9235978181565166E-4</v>
      </c>
      <c r="T2" s="11">
        <f>Q2+3*S2</f>
        <v>1.9868160733981989E-2</v>
      </c>
      <c r="U2" s="11">
        <f>(2/6)*Q2+(4/6)*Q14</f>
        <v>1.9475800952166337E-2</v>
      </c>
      <c r="V2" s="11">
        <f>U14</f>
        <v>1.7663117553437538E-2</v>
      </c>
      <c r="X2" s="15">
        <v>43832</v>
      </c>
      <c r="Y2" s="47">
        <f>(((1+V14)^2)/(1+V2))-1</f>
        <v>1.5670597311369772E-2</v>
      </c>
      <c r="Z2" s="47">
        <f>((((1+V26)^3)/(1+V2))^(1/2))-1</f>
        <v>1.5996395272474206E-2</v>
      </c>
      <c r="AA2" s="47">
        <f>((((1+V38)^4)/(1+V2))^(1/3))-1</f>
        <v>1.6605863862037884E-2</v>
      </c>
      <c r="AB2" s="47">
        <f>((((1+V50)^5)/(1+V2))^(1/4))-1</f>
        <v>1.6759429772997825E-2</v>
      </c>
    </row>
    <row r="3" spans="1:28">
      <c r="A3" s="1" t="s">
        <v>0</v>
      </c>
      <c r="B3" s="18" t="s">
        <v>66</v>
      </c>
      <c r="C3" s="26" t="s">
        <v>2</v>
      </c>
      <c r="D3" s="1" t="s">
        <v>3</v>
      </c>
      <c r="E3" s="1">
        <v>99.86</v>
      </c>
      <c r="F3" s="6">
        <v>43709</v>
      </c>
      <c r="G3" s="3">
        <v>1.5</v>
      </c>
      <c r="H3" s="4">
        <v>123</v>
      </c>
      <c r="I3" s="24">
        <f t="shared" ref="I3:I71" si="1">(H3/365)*G3</f>
        <v>0.5054794520547945</v>
      </c>
      <c r="J3" s="14">
        <v>43891</v>
      </c>
      <c r="K3" s="3">
        <v>10</v>
      </c>
      <c r="L3" s="22">
        <v>0.75</v>
      </c>
      <c r="M3" s="28">
        <f t="shared" ref="M3:M71" si="2">E3+I3</f>
        <v>100.3654794520548</v>
      </c>
      <c r="N3" s="11">
        <f t="shared" ref="N3:N71" si="3">-1*M3</f>
        <v>-100.3654794520548</v>
      </c>
      <c r="O3" s="3">
        <v>100</v>
      </c>
      <c r="P3" s="12">
        <f t="shared" si="0"/>
        <v>7.1200559581923381E-3</v>
      </c>
      <c r="Q3" s="11">
        <f t="shared" ref="Q3:Q11" si="4">(LN(M3/O3))/(2/12)</f>
        <v>2.1888791925474771E-2</v>
      </c>
      <c r="S3" s="11">
        <f>(Q15-Q3)/6</f>
        <v>-5.8869954789606861E-4</v>
      </c>
      <c r="T3" s="11">
        <f>Q3+3*S3</f>
        <v>2.0122693281786563E-2</v>
      </c>
      <c r="U3" s="11">
        <f>(2/6)*Q3+(4/6)*Q15</f>
        <v>1.9533993733890496E-2</v>
      </c>
      <c r="V3" s="11">
        <f t="shared" ref="V3:V11" si="5">U15</f>
        <v>1.7307597404351682E-2</v>
      </c>
      <c r="X3" s="15">
        <v>43833</v>
      </c>
      <c r="Y3" s="47">
        <f>(((1+V15)^2)/(1+V3))-1</f>
        <v>1.5465562974966485E-2</v>
      </c>
      <c r="Z3" s="47">
        <f>((((1+V27)^3)/(1+V3))^(1/2))-1</f>
        <v>1.5647174472503522E-2</v>
      </c>
      <c r="AA3" s="47">
        <f>((((1+V39)^4)/(1+V3))^(1/3))-1</f>
        <v>1.5566156424192679E-2</v>
      </c>
      <c r="AB3" s="47">
        <f t="shared" ref="AB3:AB11" si="6">((((1+V51)^5)/(1+V3))^(1/4))-1</f>
        <v>1.6303636504799046E-2</v>
      </c>
    </row>
    <row r="4" spans="1:28">
      <c r="A4" s="1" t="s">
        <v>0</v>
      </c>
      <c r="B4" s="18" t="s">
        <v>66</v>
      </c>
      <c r="C4" s="26" t="s">
        <v>2</v>
      </c>
      <c r="D4" s="1" t="s">
        <v>4</v>
      </c>
      <c r="E4" s="1">
        <v>99.86</v>
      </c>
      <c r="F4" s="6">
        <v>43709</v>
      </c>
      <c r="G4" s="3">
        <v>1.5</v>
      </c>
      <c r="H4" s="4">
        <v>126</v>
      </c>
      <c r="I4" s="24">
        <f t="shared" si="1"/>
        <v>0.51780821917808217</v>
      </c>
      <c r="J4" s="14">
        <v>43891</v>
      </c>
      <c r="K4" s="3">
        <v>10</v>
      </c>
      <c r="L4" s="22">
        <v>0.75</v>
      </c>
      <c r="M4" s="28">
        <f t="shared" si="2"/>
        <v>100.37780821917808</v>
      </c>
      <c r="N4" s="11">
        <f t="shared" si="3"/>
        <v>-100.37780821917808</v>
      </c>
      <c r="O4" s="3">
        <v>100</v>
      </c>
      <c r="P4" s="12">
        <f t="shared" si="0"/>
        <v>7.1072663951999241E-3</v>
      </c>
      <c r="Q4" s="11">
        <f t="shared" si="4"/>
        <v>2.2625778986818296E-2</v>
      </c>
      <c r="R4" s="11">
        <v>2</v>
      </c>
      <c r="S4" s="11">
        <f>(Q16-Q4)/6</f>
        <v>-7.2718991235212922E-4</v>
      </c>
      <c r="T4" s="11">
        <f t="shared" ref="T4:T11" si="7">Q4+3*S4</f>
        <v>2.044420924976191E-2</v>
      </c>
      <c r="U4" s="11">
        <f>(2/6)*Q4+(4/6)*Q16</f>
        <v>1.9717019337409779E-2</v>
      </c>
      <c r="V4" s="11">
        <f t="shared" si="5"/>
        <v>1.7124268323421021E-2</v>
      </c>
      <c r="X4" s="15">
        <v>43836</v>
      </c>
      <c r="Y4" s="47">
        <f>(((1+V16)^2)/(1+V4))-1</f>
        <v>1.5244312787337622E-2</v>
      </c>
      <c r="Z4" s="47">
        <f t="shared" ref="Z3:Z11" si="8">((((1+V28)^3)/(1+V4))^(1/2))-1</f>
        <v>1.5383280187462267E-2</v>
      </c>
      <c r="AA4" s="47">
        <f t="shared" ref="AA4:AA11" si="9">((((1+V40)^4)/(1+V4))^(1/3))-1</f>
        <v>1.5074658029526899E-2</v>
      </c>
      <c r="AB4" s="47">
        <f t="shared" si="6"/>
        <v>1.5744174728123728E-2</v>
      </c>
    </row>
    <row r="5" spans="1:28">
      <c r="A5" s="1" t="s">
        <v>0</v>
      </c>
      <c r="B5" s="18" t="s">
        <v>66</v>
      </c>
      <c r="C5" s="26" t="s">
        <v>2</v>
      </c>
      <c r="D5" s="1" t="s">
        <v>5</v>
      </c>
      <c r="E5" s="1">
        <v>99.86</v>
      </c>
      <c r="F5" s="6">
        <v>43709</v>
      </c>
      <c r="G5" s="3">
        <v>1.5</v>
      </c>
      <c r="H5" s="4">
        <v>127</v>
      </c>
      <c r="I5" s="24">
        <f t="shared" si="1"/>
        <v>0.5219178082191781</v>
      </c>
      <c r="J5" s="14">
        <v>43891</v>
      </c>
      <c r="K5" s="3">
        <v>10</v>
      </c>
      <c r="L5" s="22">
        <v>0.75</v>
      </c>
      <c r="M5" s="28">
        <f t="shared" si="2"/>
        <v>100.38191780821917</v>
      </c>
      <c r="N5" s="11">
        <f t="shared" si="3"/>
        <v>-100.38191780821917</v>
      </c>
      <c r="O5" s="3">
        <v>100</v>
      </c>
      <c r="P5" s="12">
        <f t="shared" si="0"/>
        <v>7.1030036000867373E-3</v>
      </c>
      <c r="Q5" s="11">
        <f t="shared" si="4"/>
        <v>2.2871421225308108E-2</v>
      </c>
      <c r="R5" s="15"/>
      <c r="S5" s="11">
        <f>(Q17-Q5)/6</f>
        <v>-7.4813735141207648E-4</v>
      </c>
      <c r="T5" s="11">
        <f t="shared" si="7"/>
        <v>2.0627009171071881E-2</v>
      </c>
      <c r="U5" s="11">
        <f>(2/6)*Q5+(4/6)*Q17</f>
        <v>1.9878871819659801E-2</v>
      </c>
      <c r="V5" s="11">
        <f t="shared" si="5"/>
        <v>1.7210105502947638E-2</v>
      </c>
      <c r="X5" s="15">
        <v>43837</v>
      </c>
      <c r="Y5" s="47">
        <f>(((1+V17)^2)/(1+V5))-1</f>
        <v>1.532677228666568E-2</v>
      </c>
      <c r="Z5" s="47">
        <f t="shared" si="8"/>
        <v>1.5466085919312311E-2</v>
      </c>
      <c r="AA5" s="47">
        <f t="shared" si="9"/>
        <v>1.5609630121101947E-2</v>
      </c>
      <c r="AB5" s="47">
        <f t="shared" si="6"/>
        <v>1.6051237177823641E-2</v>
      </c>
    </row>
    <row r="6" spans="1:28">
      <c r="A6" s="1" t="s">
        <v>0</v>
      </c>
      <c r="B6" s="18" t="s">
        <v>66</v>
      </c>
      <c r="C6" s="26" t="s">
        <v>2</v>
      </c>
      <c r="D6" s="1" t="s">
        <v>6</v>
      </c>
      <c r="E6" s="1">
        <v>99.86</v>
      </c>
      <c r="F6" s="6">
        <v>43709</v>
      </c>
      <c r="G6" s="3">
        <v>1.5</v>
      </c>
      <c r="H6" s="4">
        <v>128</v>
      </c>
      <c r="I6" s="24">
        <f t="shared" si="1"/>
        <v>0.52602739726027403</v>
      </c>
      <c r="J6" s="14">
        <v>43891</v>
      </c>
      <c r="K6" s="3">
        <v>10</v>
      </c>
      <c r="L6" s="22">
        <v>0.75</v>
      </c>
      <c r="M6" s="28">
        <f t="shared" si="2"/>
        <v>100.38602739726028</v>
      </c>
      <c r="N6" s="11">
        <f t="shared" si="3"/>
        <v>-100.38602739726028</v>
      </c>
      <c r="O6" s="3">
        <v>100</v>
      </c>
      <c r="P6" s="12">
        <f t="shared" si="0"/>
        <v>7.0987410012203749E-3</v>
      </c>
      <c r="Q6" s="11">
        <f t="shared" si="4"/>
        <v>2.3117053407526067E-2</v>
      </c>
      <c r="S6" s="11">
        <f>(Q18-Q6)/6</f>
        <v>-8.1950787996400555E-4</v>
      </c>
      <c r="T6" s="11">
        <f t="shared" si="7"/>
        <v>2.0658529767634048E-2</v>
      </c>
      <c r="U6" s="11">
        <f>(2/6)*Q6+(4/6)*Q18</f>
        <v>1.9839021887670043E-2</v>
      </c>
      <c r="V6" s="11">
        <f t="shared" si="5"/>
        <v>1.7253588278575434E-2</v>
      </c>
      <c r="X6" s="15">
        <v>43838</v>
      </c>
      <c r="Y6" s="47">
        <f>(((1+V18)^2)/(1+V6))-1</f>
        <v>1.5329469863059497E-2</v>
      </c>
      <c r="Z6" s="47">
        <f t="shared" si="8"/>
        <v>1.5465793886075607E-2</v>
      </c>
      <c r="AA6" s="47">
        <f t="shared" si="9"/>
        <v>1.5197699079198657E-2</v>
      </c>
      <c r="AB6" s="47">
        <f t="shared" si="6"/>
        <v>1.5900399546926236E-2</v>
      </c>
    </row>
    <row r="7" spans="1:28">
      <c r="A7" s="1" t="s">
        <v>0</v>
      </c>
      <c r="B7" s="18" t="s">
        <v>66</v>
      </c>
      <c r="C7" s="26" t="s">
        <v>2</v>
      </c>
      <c r="D7" s="1" t="s">
        <v>7</v>
      </c>
      <c r="E7" s="1">
        <v>99.86</v>
      </c>
      <c r="F7" s="6">
        <v>43709</v>
      </c>
      <c r="G7" s="3">
        <v>1.5</v>
      </c>
      <c r="H7" s="4">
        <v>129</v>
      </c>
      <c r="I7" s="24">
        <f t="shared" si="1"/>
        <v>0.53013698630136985</v>
      </c>
      <c r="J7" s="14">
        <v>43891</v>
      </c>
      <c r="K7" s="3">
        <v>10</v>
      </c>
      <c r="L7" s="22">
        <v>0.75</v>
      </c>
      <c r="M7" s="28">
        <f t="shared" si="2"/>
        <v>100.39013698630137</v>
      </c>
      <c r="N7" s="11">
        <f t="shared" si="3"/>
        <v>-100.39013698630137</v>
      </c>
      <c r="O7" s="3">
        <v>100</v>
      </c>
      <c r="P7" s="12">
        <f t="shared" si="0"/>
        <v>7.0944785985836553E-3</v>
      </c>
      <c r="Q7" s="11">
        <f t="shared" si="4"/>
        <v>2.3362675534292863E-2</v>
      </c>
      <c r="S7" s="11">
        <f>(Q19-Q7)/6</f>
        <v>-8.6566418158934169E-4</v>
      </c>
      <c r="T7" s="11">
        <f t="shared" si="7"/>
        <v>2.0765682989524838E-2</v>
      </c>
      <c r="U7" s="11">
        <f>(2/6)*Q7+(4/6)*Q19</f>
        <v>1.9900018807935495E-2</v>
      </c>
      <c r="V7" s="11">
        <f t="shared" si="5"/>
        <v>1.7231176301376879E-2</v>
      </c>
      <c r="X7" s="15">
        <v>43839</v>
      </c>
      <c r="Y7" s="47">
        <f>(((1+V19)^2)/(1+V7))-1</f>
        <v>1.5711200898736566E-2</v>
      </c>
      <c r="Z7" s="47">
        <f t="shared" si="8"/>
        <v>1.5874700023372768E-2</v>
      </c>
      <c r="AA7" s="47">
        <f t="shared" si="9"/>
        <v>1.6038386095342361E-2</v>
      </c>
      <c r="AB7" s="47">
        <f t="shared" si="6"/>
        <v>1.6446389355634805E-2</v>
      </c>
    </row>
    <row r="8" spans="1:28">
      <c r="A8" s="1" t="s">
        <v>0</v>
      </c>
      <c r="B8" s="18" t="s">
        <v>66</v>
      </c>
      <c r="C8" s="26" t="s">
        <v>2</v>
      </c>
      <c r="D8" s="1" t="s">
        <v>8</v>
      </c>
      <c r="E8" s="1">
        <v>99.86</v>
      </c>
      <c r="F8" s="6">
        <v>43709</v>
      </c>
      <c r="G8" s="3">
        <v>1.5</v>
      </c>
      <c r="H8" s="4">
        <v>130</v>
      </c>
      <c r="I8" s="24">
        <f t="shared" si="1"/>
        <v>0.53424657534246567</v>
      </c>
      <c r="J8" s="14">
        <v>43891</v>
      </c>
      <c r="K8" s="3">
        <v>10</v>
      </c>
      <c r="L8" s="22">
        <v>0.75</v>
      </c>
      <c r="M8" s="28">
        <f t="shared" si="2"/>
        <v>100.39424657534246</v>
      </c>
      <c r="N8" s="11">
        <f t="shared" si="3"/>
        <v>-100.39424657534246</v>
      </c>
      <c r="O8" s="3">
        <v>100</v>
      </c>
      <c r="P8" s="12">
        <f t="shared" si="0"/>
        <v>7.0902163921593769E-3</v>
      </c>
      <c r="Q8" s="11">
        <f t="shared" si="4"/>
        <v>2.3608287606433069E-2</v>
      </c>
      <c r="S8" s="11">
        <f>(Q20-Q8)/6</f>
        <v>-9.1181869528408205E-4</v>
      </c>
      <c r="T8" s="11">
        <f t="shared" si="7"/>
        <v>2.0872831520580823E-2</v>
      </c>
      <c r="U8" s="11">
        <f>(2/6)*Q8+(4/6)*Q20</f>
        <v>1.9961012825296741E-2</v>
      </c>
      <c r="V8" s="11">
        <f t="shared" si="5"/>
        <v>1.7441021731551883E-2</v>
      </c>
      <c r="X8" s="15">
        <v>43840</v>
      </c>
      <c r="Y8" s="47">
        <f>(((1+V20)^2)/(1+V8))-1</f>
        <v>1.5419867397514997E-2</v>
      </c>
      <c r="Z8" s="47">
        <f t="shared" si="8"/>
        <v>1.5890735137367384E-2</v>
      </c>
      <c r="AA8" s="47">
        <f t="shared" si="9"/>
        <v>1.5770207768244671E-2</v>
      </c>
      <c r="AB8" s="47">
        <f t="shared" si="6"/>
        <v>1.6433432869712661E-2</v>
      </c>
    </row>
    <row r="9" spans="1:28">
      <c r="A9" s="1" t="s">
        <v>0</v>
      </c>
      <c r="B9" s="18" t="s">
        <v>66</v>
      </c>
      <c r="C9" s="26" t="s">
        <v>2</v>
      </c>
      <c r="D9" s="1" t="s">
        <v>9</v>
      </c>
      <c r="E9" s="1">
        <v>99.86</v>
      </c>
      <c r="F9" s="6">
        <v>43709</v>
      </c>
      <c r="G9" s="3">
        <v>1.5</v>
      </c>
      <c r="H9" s="4">
        <v>133</v>
      </c>
      <c r="I9" s="24">
        <f t="shared" si="1"/>
        <v>0.54657534246575346</v>
      </c>
      <c r="J9" s="14">
        <v>43891</v>
      </c>
      <c r="K9" s="3">
        <v>10</v>
      </c>
      <c r="L9" s="22">
        <v>0.75</v>
      </c>
      <c r="M9" s="28">
        <f t="shared" si="2"/>
        <v>100.40657534246576</v>
      </c>
      <c r="N9" s="11">
        <f t="shared" si="3"/>
        <v>-100.40657534246576</v>
      </c>
      <c r="O9" s="3">
        <v>100</v>
      </c>
      <c r="P9" s="12">
        <f t="shared" si="0"/>
        <v>7.0774309499893277E-3</v>
      </c>
      <c r="Q9" s="11">
        <f t="shared" si="4"/>
        <v>2.4345063503326443E-2</v>
      </c>
      <c r="S9" s="11">
        <f>(Q21-Q9)/6</f>
        <v>-1.0250622293935356E-3</v>
      </c>
      <c r="T9" s="11">
        <f t="shared" si="7"/>
        <v>2.1269876815145836E-2</v>
      </c>
      <c r="U9" s="11">
        <f>(2/6)*Q9+(4/6)*Q21</f>
        <v>2.0244814585752301E-2</v>
      </c>
      <c r="V9" s="11">
        <f t="shared" si="5"/>
        <v>1.7307841336596633E-2</v>
      </c>
      <c r="X9" s="15">
        <v>43843</v>
      </c>
      <c r="Y9" s="47">
        <f>(((1+V21)^2)/(1+V9))-1</f>
        <v>1.59600602618577E-2</v>
      </c>
      <c r="Z9" s="47">
        <f t="shared" si="8"/>
        <v>1.6107933535839392E-2</v>
      </c>
      <c r="AA9" s="47">
        <f t="shared" si="9"/>
        <v>1.5672840190054327E-2</v>
      </c>
      <c r="AB9" s="47">
        <f t="shared" si="6"/>
        <v>1.6424042979670261E-2</v>
      </c>
    </row>
    <row r="10" spans="1:28">
      <c r="A10" s="1" t="s">
        <v>0</v>
      </c>
      <c r="B10" s="18" t="s">
        <v>66</v>
      </c>
      <c r="C10" s="26" t="s">
        <v>2</v>
      </c>
      <c r="D10" s="1" t="s">
        <v>10</v>
      </c>
      <c r="E10" s="1">
        <v>99.86</v>
      </c>
      <c r="F10" s="6">
        <v>43709</v>
      </c>
      <c r="G10" s="3">
        <v>1.5</v>
      </c>
      <c r="H10" s="4">
        <v>134</v>
      </c>
      <c r="I10" s="24">
        <f t="shared" si="1"/>
        <v>0.55068493150684927</v>
      </c>
      <c r="J10" s="14">
        <v>43891</v>
      </c>
      <c r="K10" s="3">
        <v>10</v>
      </c>
      <c r="L10" s="22">
        <v>0.75</v>
      </c>
      <c r="M10" s="28">
        <f t="shared" si="2"/>
        <v>100.41068493150685</v>
      </c>
      <c r="N10" s="11">
        <f t="shared" si="3"/>
        <v>-100.41068493150685</v>
      </c>
      <c r="O10" s="3">
        <v>100</v>
      </c>
      <c r="P10" s="12">
        <f t="shared" si="0"/>
        <v>7.0731695282429475E-3</v>
      </c>
      <c r="Q10" s="11">
        <f t="shared" si="4"/>
        <v>2.4590635365190745E-2</v>
      </c>
      <c r="S10" s="11">
        <f>(Q22-Q10)/6</f>
        <v>-1.0964188736040971E-3</v>
      </c>
      <c r="T10" s="11">
        <f t="shared" si="7"/>
        <v>2.1301378744378454E-2</v>
      </c>
      <c r="U10" s="11">
        <f>(2/6)*Q10+(4/6)*Q22</f>
        <v>2.0204959870774357E-2</v>
      </c>
      <c r="V10" s="11">
        <f t="shared" si="5"/>
        <v>1.7235230583258297E-2</v>
      </c>
      <c r="X10" s="15">
        <v>43844</v>
      </c>
      <c r="Y10" s="47">
        <f>(((1+V22)^2)/(1+V10))-1</f>
        <v>1.5829780858327203E-2</v>
      </c>
      <c r="Z10" s="47">
        <f t="shared" si="8"/>
        <v>1.5949454908531058E-2</v>
      </c>
      <c r="AA10" s="47">
        <f t="shared" si="9"/>
        <v>1.5926499996486099E-2</v>
      </c>
      <c r="AB10" s="47">
        <f t="shared" si="6"/>
        <v>1.6325397654396667E-2</v>
      </c>
    </row>
    <row r="11" spans="1:28">
      <c r="A11" s="1" t="s">
        <v>0</v>
      </c>
      <c r="B11" s="18" t="s">
        <v>66</v>
      </c>
      <c r="C11" s="26" t="s">
        <v>2</v>
      </c>
      <c r="D11" s="1" t="s">
        <v>11</v>
      </c>
      <c r="E11" s="1">
        <v>99.86</v>
      </c>
      <c r="F11" s="6">
        <v>43709</v>
      </c>
      <c r="G11" s="3">
        <v>1.5</v>
      </c>
      <c r="H11" s="4">
        <v>135</v>
      </c>
      <c r="I11" s="24">
        <f t="shared" si="1"/>
        <v>0.5547945205479452</v>
      </c>
      <c r="J11" s="14">
        <v>43891</v>
      </c>
      <c r="K11" s="3">
        <v>10</v>
      </c>
      <c r="L11" s="22">
        <v>0.75</v>
      </c>
      <c r="M11" s="28">
        <f t="shared" si="2"/>
        <v>100.41479452054794</v>
      </c>
      <c r="N11" s="11">
        <f t="shared" si="3"/>
        <v>-100.41479452054794</v>
      </c>
      <c r="O11" s="3">
        <v>100</v>
      </c>
      <c r="P11" s="12">
        <f t="shared" si="0"/>
        <v>7.0689083026231276E-3</v>
      </c>
      <c r="Q11" s="11">
        <f t="shared" si="4"/>
        <v>2.4836197176543177E-2</v>
      </c>
      <c r="S11" s="11">
        <f>(Q23-Q11)/6</f>
        <v>-1.1929732822320959E-3</v>
      </c>
      <c r="T11" s="11">
        <f t="shared" si="7"/>
        <v>2.1257277329846891E-2</v>
      </c>
      <c r="U11" s="11">
        <f>(2/6)*Q11+(4/6)*Q23</f>
        <v>2.0064304047614792E-2</v>
      </c>
      <c r="V11" s="11">
        <f t="shared" si="5"/>
        <v>1.6938292961856852E-2</v>
      </c>
      <c r="X11" s="15">
        <v>43845</v>
      </c>
      <c r="Y11" s="47">
        <f>(((1+V23)^2)/(1+V11))-1</f>
        <v>1.5879403181709328E-2</v>
      </c>
      <c r="Z11" s="47">
        <f t="shared" si="8"/>
        <v>1.5844336466743103E-2</v>
      </c>
      <c r="AA11" s="47">
        <f t="shared" si="9"/>
        <v>1.5771526792115909E-2</v>
      </c>
      <c r="AB11" s="47">
        <f t="shared" si="6"/>
        <v>1.6116032823508819E-2</v>
      </c>
    </row>
    <row r="12" spans="1:28">
      <c r="C12" s="26"/>
      <c r="F12" s="6"/>
      <c r="G12" s="3"/>
      <c r="H12" s="4"/>
      <c r="I12" s="24"/>
      <c r="J12" s="14"/>
      <c r="K12" s="3"/>
      <c r="M12" s="28"/>
      <c r="O12" s="3"/>
    </row>
    <row r="13" spans="1:28">
      <c r="C13" s="13"/>
      <c r="F13" s="4"/>
      <c r="H13" s="4"/>
      <c r="I13" s="24"/>
      <c r="J13" s="13"/>
      <c r="M13" s="28"/>
      <c r="O13" s="3"/>
      <c r="T13" s="11" t="s">
        <v>143</v>
      </c>
      <c r="U13" s="11" t="s">
        <v>56</v>
      </c>
      <c r="V13" s="11" t="s">
        <v>58</v>
      </c>
    </row>
    <row r="14" spans="1:28">
      <c r="A14" s="1" t="s">
        <v>12</v>
      </c>
      <c r="B14" s="18" t="s">
        <v>67</v>
      </c>
      <c r="C14" s="26" t="s">
        <v>13</v>
      </c>
      <c r="D14" s="1" t="s">
        <v>1</v>
      </c>
      <c r="E14" s="1">
        <v>99.26</v>
      </c>
      <c r="F14" s="6">
        <v>43709</v>
      </c>
      <c r="G14" s="1">
        <v>0.75</v>
      </c>
      <c r="H14" s="4">
        <v>122</v>
      </c>
      <c r="I14" s="24">
        <f t="shared" si="1"/>
        <v>0.25068493150684934</v>
      </c>
      <c r="J14" s="14">
        <v>44075</v>
      </c>
      <c r="K14" s="3">
        <v>10</v>
      </c>
      <c r="L14" s="22">
        <v>0.375</v>
      </c>
      <c r="M14" s="28">
        <f t="shared" si="2"/>
        <v>99.510684931506859</v>
      </c>
      <c r="N14" s="11">
        <f t="shared" si="3"/>
        <v>-99.510684931506859</v>
      </c>
      <c r="O14" s="3">
        <v>100</v>
      </c>
      <c r="P14" s="12">
        <f t="shared" ref="P14:P23" si="10">RATE(K14,L14,N14,O14)</f>
        <v>4.2508278232805709E-3</v>
      </c>
      <c r="Q14" s="11">
        <f>(LN((M14-(0.38*EXP(-Q2*(2/12))))/(100+L14))/(-8/12))</f>
        <v>1.8691081388535036E-2</v>
      </c>
      <c r="S14" s="11">
        <f>(Q26-Q14)/6</f>
        <v>-2.5699095877437447E-4</v>
      </c>
      <c r="T14" s="11">
        <f t="shared" ref="T14:T23" si="11">Q14+3*S14</f>
        <v>1.7920108512211912E-2</v>
      </c>
      <c r="U14" s="11">
        <f>(2/6)*Q14+(4/6)*Q26</f>
        <v>1.7663117553437538E-2</v>
      </c>
      <c r="V14" s="11">
        <f>U38</f>
        <v>1.6666369300790265E-2</v>
      </c>
      <c r="X14" s="51" t="s">
        <v>160</v>
      </c>
    </row>
    <row r="15" spans="1:28">
      <c r="A15" s="1" t="s">
        <v>12</v>
      </c>
      <c r="B15" s="18" t="s">
        <v>67</v>
      </c>
      <c r="C15" s="26" t="s">
        <v>13</v>
      </c>
      <c r="D15" s="1" t="s">
        <v>3</v>
      </c>
      <c r="E15" s="1">
        <v>99.28</v>
      </c>
      <c r="F15" s="6">
        <v>43709</v>
      </c>
      <c r="G15" s="1">
        <v>0.75</v>
      </c>
      <c r="H15" s="4">
        <v>123</v>
      </c>
      <c r="I15" s="24">
        <f t="shared" si="1"/>
        <v>0.25273972602739725</v>
      </c>
      <c r="J15" s="14">
        <v>44075</v>
      </c>
      <c r="K15" s="3">
        <v>10</v>
      </c>
      <c r="L15" s="22">
        <v>0.375</v>
      </c>
      <c r="M15" s="28">
        <f t="shared" si="2"/>
        <v>99.532739726027401</v>
      </c>
      <c r="N15" s="11">
        <f t="shared" si="3"/>
        <v>-99.532739726027401</v>
      </c>
      <c r="O15" s="3">
        <v>100</v>
      </c>
      <c r="P15" s="12">
        <f t="shared" si="10"/>
        <v>4.22819521517118E-3</v>
      </c>
      <c r="Q15" s="11">
        <f t="shared" ref="Q15:Q23" si="12">(LN((M15-(0.38*EXP(-Q3*(2/12))))/(100+L15))/(-8/12))</f>
        <v>1.8356594638098359E-2</v>
      </c>
      <c r="S15" s="11">
        <f>(Q27-Q15)/6</f>
        <v>-2.6224930843666942E-4</v>
      </c>
      <c r="T15" s="11">
        <f t="shared" si="11"/>
        <v>1.7569846712788349E-2</v>
      </c>
      <c r="U15" s="11">
        <f>(2/6)*Q15+(4/6)*Q27</f>
        <v>1.7307597404351682E-2</v>
      </c>
      <c r="V15" s="11">
        <f t="shared" ref="V15:V23" si="13">U39</f>
        <v>1.638616289131007E-2</v>
      </c>
      <c r="Y15" s="52" t="s">
        <v>161</v>
      </c>
    </row>
    <row r="16" spans="1:28">
      <c r="A16" s="1" t="s">
        <v>12</v>
      </c>
      <c r="B16" s="18" t="s">
        <v>67</v>
      </c>
      <c r="C16" s="26" t="s">
        <v>13</v>
      </c>
      <c r="D16" s="1" t="s">
        <v>4</v>
      </c>
      <c r="E16" s="1">
        <v>99.28</v>
      </c>
      <c r="F16" s="6">
        <v>43709</v>
      </c>
      <c r="G16" s="1">
        <v>0.75</v>
      </c>
      <c r="H16" s="4">
        <v>126</v>
      </c>
      <c r="I16" s="24">
        <f t="shared" si="1"/>
        <v>0.25890410958904109</v>
      </c>
      <c r="J16" s="14">
        <v>44075</v>
      </c>
      <c r="K16" s="3">
        <v>10</v>
      </c>
      <c r="L16" s="22">
        <v>0.375</v>
      </c>
      <c r="M16" s="28">
        <f t="shared" si="2"/>
        <v>99.538904109589041</v>
      </c>
      <c r="N16" s="11">
        <f t="shared" si="3"/>
        <v>-99.538904109589041</v>
      </c>
      <c r="O16" s="3">
        <v>100</v>
      </c>
      <c r="P16" s="12">
        <f t="shared" si="10"/>
        <v>4.2218703284298146E-3</v>
      </c>
      <c r="Q16" s="11">
        <f t="shared" si="12"/>
        <v>1.8262639512705521E-2</v>
      </c>
      <c r="S16" s="11">
        <f>(Q28-Q16)/6</f>
        <v>-2.8459279732112483E-4</v>
      </c>
      <c r="T16" s="11">
        <f t="shared" si="11"/>
        <v>1.7408861120742147E-2</v>
      </c>
      <c r="U16" s="11">
        <f>(2/6)*Q16+(4/6)*Q28</f>
        <v>1.7124268323421021E-2</v>
      </c>
      <c r="V16" s="11">
        <f t="shared" si="13"/>
        <v>1.618385581219272E-2</v>
      </c>
    </row>
    <row r="17" spans="1:36">
      <c r="A17" s="1" t="s">
        <v>12</v>
      </c>
      <c r="B17" s="18" t="s">
        <v>67</v>
      </c>
      <c r="C17" s="26" t="s">
        <v>13</v>
      </c>
      <c r="D17" s="1" t="s">
        <v>5</v>
      </c>
      <c r="E17" s="1">
        <v>99.27</v>
      </c>
      <c r="F17" s="6">
        <v>43709</v>
      </c>
      <c r="G17" s="1">
        <v>0.75</v>
      </c>
      <c r="H17" s="4">
        <v>127</v>
      </c>
      <c r="I17" s="24">
        <f t="shared" si="1"/>
        <v>0.26095890410958905</v>
      </c>
      <c r="J17" s="14">
        <v>44075</v>
      </c>
      <c r="K17" s="3">
        <v>10</v>
      </c>
      <c r="L17" s="22">
        <v>0.375</v>
      </c>
      <c r="M17" s="28">
        <f t="shared" si="2"/>
        <v>99.530958904109582</v>
      </c>
      <c r="N17" s="11">
        <f t="shared" si="3"/>
        <v>-99.530958904109582</v>
      </c>
      <c r="O17" s="3">
        <v>100</v>
      </c>
      <c r="P17" s="12">
        <f t="shared" si="10"/>
        <v>4.2300224857979348E-3</v>
      </c>
      <c r="Q17" s="11">
        <f t="shared" si="12"/>
        <v>1.8382597116835649E-2</v>
      </c>
      <c r="R17" s="15"/>
      <c r="S17" s="11">
        <f>(Q29-Q17)/6</f>
        <v>-2.9312290347200304E-4</v>
      </c>
      <c r="T17" s="11">
        <f t="shared" si="11"/>
        <v>1.750322840641964E-2</v>
      </c>
      <c r="U17" s="11">
        <f>(2/6)*Q17+(4/6)*Q29</f>
        <v>1.7210105502947638E-2</v>
      </c>
      <c r="V17" s="11">
        <f t="shared" si="13"/>
        <v>1.6268002624153597E-2</v>
      </c>
    </row>
    <row r="18" spans="1:36">
      <c r="A18" s="1" t="s">
        <v>12</v>
      </c>
      <c r="B18" s="18" t="s">
        <v>67</v>
      </c>
      <c r="C18" s="26" t="s">
        <v>13</v>
      </c>
      <c r="D18" s="1" t="s">
        <v>6</v>
      </c>
      <c r="E18" s="1">
        <v>99.28</v>
      </c>
      <c r="F18" s="6">
        <v>43709</v>
      </c>
      <c r="G18" s="1">
        <v>0.75</v>
      </c>
      <c r="H18" s="4">
        <v>128</v>
      </c>
      <c r="I18" s="24">
        <f t="shared" si="1"/>
        <v>0.26301369863013702</v>
      </c>
      <c r="J18" s="14">
        <v>44075</v>
      </c>
      <c r="K18" s="3">
        <v>10</v>
      </c>
      <c r="L18" s="22">
        <v>0.375</v>
      </c>
      <c r="M18" s="28">
        <f t="shared" si="2"/>
        <v>99.543013698630133</v>
      </c>
      <c r="N18" s="11">
        <f t="shared" si="3"/>
        <v>-99.543013698630133</v>
      </c>
      <c r="O18" s="3">
        <v>100</v>
      </c>
      <c r="P18" s="12">
        <f t="shared" si="10"/>
        <v>4.2176539793280492E-3</v>
      </c>
      <c r="Q18" s="11">
        <f t="shared" si="12"/>
        <v>1.8200006127742033E-2</v>
      </c>
      <c r="S18" s="11">
        <f>(Q30-Q18)/6</f>
        <v>-2.3660446229165021E-4</v>
      </c>
      <c r="T18" s="11">
        <f t="shared" si="11"/>
        <v>1.7490192740867085E-2</v>
      </c>
      <c r="U18" s="11">
        <f>(2/6)*Q18+(4/6)*Q30</f>
        <v>1.7253588278575434E-2</v>
      </c>
      <c r="V18" s="11">
        <f t="shared" si="13"/>
        <v>1.6291073710273701E-2</v>
      </c>
    </row>
    <row r="19" spans="1:36">
      <c r="A19" s="1" t="s">
        <v>12</v>
      </c>
      <c r="B19" s="18" t="s">
        <v>67</v>
      </c>
      <c r="C19" s="26" t="s">
        <v>13</v>
      </c>
      <c r="D19" s="1" t="s">
        <v>7</v>
      </c>
      <c r="E19" s="1">
        <v>99.28</v>
      </c>
      <c r="F19" s="6">
        <v>43709</v>
      </c>
      <c r="G19" s="1">
        <v>0.75</v>
      </c>
      <c r="H19" s="4">
        <v>129</v>
      </c>
      <c r="I19" s="24">
        <f t="shared" si="1"/>
        <v>0.26506849315068493</v>
      </c>
      <c r="J19" s="14">
        <v>44075</v>
      </c>
      <c r="K19" s="3">
        <v>10</v>
      </c>
      <c r="L19" s="22">
        <v>0.375</v>
      </c>
      <c r="M19" s="28">
        <f t="shared" si="2"/>
        <v>99.54506849315068</v>
      </c>
      <c r="N19" s="11">
        <f t="shared" si="3"/>
        <v>-99.54506849315068</v>
      </c>
      <c r="O19" s="3">
        <v>100</v>
      </c>
      <c r="P19" s="12">
        <f t="shared" si="10"/>
        <v>4.2155458773885683E-3</v>
      </c>
      <c r="Q19" s="11">
        <f t="shared" si="12"/>
        <v>1.8168690444756812E-2</v>
      </c>
      <c r="R19" s="11">
        <v>8</v>
      </c>
      <c r="S19" s="11">
        <f>(Q31-Q19)/6</f>
        <v>-2.3437853584498333E-4</v>
      </c>
      <c r="T19" s="11">
        <f t="shared" si="11"/>
        <v>1.7465554837221862E-2</v>
      </c>
      <c r="U19" s="11">
        <f>(2/6)*Q19+(4/6)*Q31</f>
        <v>1.7231176301376879E-2</v>
      </c>
      <c r="V19" s="11">
        <f t="shared" si="13"/>
        <v>1.6470904489009869E-2</v>
      </c>
    </row>
    <row r="20" spans="1:36">
      <c r="A20" s="1" t="s">
        <v>12</v>
      </c>
      <c r="B20" s="18" t="s">
        <v>67</v>
      </c>
      <c r="C20" s="26" t="s">
        <v>13</v>
      </c>
      <c r="D20" s="1" t="s">
        <v>8</v>
      </c>
      <c r="E20" s="1">
        <v>99.28</v>
      </c>
      <c r="F20" s="6">
        <v>43709</v>
      </c>
      <c r="G20" s="1">
        <v>0.75</v>
      </c>
      <c r="H20" s="4">
        <v>130</v>
      </c>
      <c r="I20" s="24">
        <f t="shared" si="1"/>
        <v>0.26712328767123283</v>
      </c>
      <c r="J20" s="14">
        <v>44075</v>
      </c>
      <c r="K20" s="3">
        <v>10</v>
      </c>
      <c r="L20" s="22">
        <v>0.375</v>
      </c>
      <c r="M20" s="28">
        <f t="shared" si="2"/>
        <v>99.547123287671241</v>
      </c>
      <c r="N20" s="11">
        <f t="shared" si="3"/>
        <v>-99.547123287671241</v>
      </c>
      <c r="O20" s="3">
        <v>100</v>
      </c>
      <c r="P20" s="12">
        <f t="shared" si="10"/>
        <v>4.2134378238538675E-3</v>
      </c>
      <c r="Q20" s="11">
        <f t="shared" si="12"/>
        <v>1.8137375434728577E-2</v>
      </c>
      <c r="S20" s="11">
        <f>(Q32-Q20)/6</f>
        <v>-1.7408842579417298E-4</v>
      </c>
      <c r="T20" s="11">
        <f t="shared" si="11"/>
        <v>1.7615110157346056E-2</v>
      </c>
      <c r="U20" s="11">
        <f>(2/6)*Q20+(4/6)*Q32</f>
        <v>1.7441021731551883E-2</v>
      </c>
      <c r="V20" s="11">
        <f t="shared" si="13"/>
        <v>1.6429942185611123E-2</v>
      </c>
    </row>
    <row r="21" spans="1:36">
      <c r="A21" s="1" t="s">
        <v>12</v>
      </c>
      <c r="B21" s="18" t="s">
        <v>67</v>
      </c>
      <c r="C21" s="26" t="s">
        <v>13</v>
      </c>
      <c r="D21" s="1" t="s">
        <v>9</v>
      </c>
      <c r="E21" s="1">
        <v>99.27</v>
      </c>
      <c r="F21" s="6">
        <v>43709</v>
      </c>
      <c r="G21" s="1">
        <v>0.75</v>
      </c>
      <c r="H21" s="4">
        <v>133</v>
      </c>
      <c r="I21" s="24">
        <f t="shared" si="1"/>
        <v>0.27328767123287673</v>
      </c>
      <c r="J21" s="14">
        <v>44075</v>
      </c>
      <c r="K21" s="3">
        <v>10</v>
      </c>
      <c r="L21" s="22">
        <v>0.375</v>
      </c>
      <c r="M21" s="28">
        <f t="shared" si="2"/>
        <v>99.543287671232875</v>
      </c>
      <c r="N21" s="11">
        <f t="shared" si="3"/>
        <v>-99.543287671232875</v>
      </c>
      <c r="O21" s="3">
        <v>100</v>
      </c>
      <c r="P21" s="12">
        <f t="shared" si="10"/>
        <v>4.2173728962726521E-3</v>
      </c>
      <c r="Q21" s="11">
        <f t="shared" si="12"/>
        <v>1.8194690126965229E-2</v>
      </c>
      <c r="S21" s="11">
        <f>(Q33-Q21)/6</f>
        <v>-2.2171219759214872E-4</v>
      </c>
      <c r="T21" s="11">
        <f t="shared" si="11"/>
        <v>1.7529553534188783E-2</v>
      </c>
      <c r="U21" s="11">
        <f>(2/6)*Q21+(4/6)*Q33</f>
        <v>1.7307841336596633E-2</v>
      </c>
      <c r="V21" s="11">
        <f t="shared" si="13"/>
        <v>1.6633727450151667E-2</v>
      </c>
    </row>
    <row r="22" spans="1:36">
      <c r="A22" s="1" t="s">
        <v>12</v>
      </c>
      <c r="B22" s="18" t="s">
        <v>67</v>
      </c>
      <c r="C22" s="26" t="s">
        <v>13</v>
      </c>
      <c r="D22" s="1" t="s">
        <v>10</v>
      </c>
      <c r="E22" s="1">
        <v>99.28</v>
      </c>
      <c r="F22" s="6">
        <v>43709</v>
      </c>
      <c r="G22" s="1">
        <v>0.75</v>
      </c>
      <c r="H22" s="4">
        <v>134</v>
      </c>
      <c r="I22" s="24">
        <f t="shared" si="1"/>
        <v>0.27534246575342464</v>
      </c>
      <c r="J22" s="14">
        <v>44075</v>
      </c>
      <c r="K22" s="3">
        <v>10</v>
      </c>
      <c r="L22" s="22">
        <v>0.375</v>
      </c>
      <c r="M22" s="28">
        <f t="shared" si="2"/>
        <v>99.555342465753426</v>
      </c>
      <c r="N22" s="11">
        <f t="shared" si="3"/>
        <v>-99.555342465753426</v>
      </c>
      <c r="O22" s="3">
        <v>100</v>
      </c>
      <c r="P22" s="12">
        <f t="shared" si="10"/>
        <v>4.2050060937204306E-3</v>
      </c>
      <c r="Q22" s="11">
        <f t="shared" si="12"/>
        <v>1.8012122123566163E-2</v>
      </c>
      <c r="S22" s="11">
        <f>(Q34-Q22)/6</f>
        <v>-1.9422288507696625E-4</v>
      </c>
      <c r="T22" s="11">
        <f t="shared" si="11"/>
        <v>1.7429453468335264E-2</v>
      </c>
      <c r="U22" s="11">
        <f>(2/6)*Q22+(4/6)*Q34</f>
        <v>1.7235230583258297E-2</v>
      </c>
      <c r="V22" s="11">
        <f t="shared" si="13"/>
        <v>1.6532262825317969E-2</v>
      </c>
    </row>
    <row r="23" spans="1:36">
      <c r="A23" s="1" t="s">
        <v>12</v>
      </c>
      <c r="B23" s="18" t="s">
        <v>67</v>
      </c>
      <c r="C23" s="26" t="s">
        <v>13</v>
      </c>
      <c r="D23" s="1" t="s">
        <v>11</v>
      </c>
      <c r="E23" s="3">
        <v>99.3</v>
      </c>
      <c r="F23" s="6">
        <v>43709</v>
      </c>
      <c r="G23" s="1">
        <v>0.75</v>
      </c>
      <c r="H23" s="4">
        <v>135</v>
      </c>
      <c r="I23" s="24">
        <f t="shared" si="1"/>
        <v>0.2773972602739726</v>
      </c>
      <c r="J23" s="14">
        <v>44075</v>
      </c>
      <c r="K23" s="3">
        <v>10</v>
      </c>
      <c r="L23" s="22">
        <v>0.375</v>
      </c>
      <c r="M23" s="28">
        <f t="shared" si="2"/>
        <v>99.577397260273969</v>
      </c>
      <c r="N23" s="11">
        <f t="shared" si="3"/>
        <v>-99.577397260273969</v>
      </c>
      <c r="O23" s="3">
        <v>100</v>
      </c>
      <c r="P23" s="12">
        <f t="shared" si="10"/>
        <v>4.1823847772942862E-3</v>
      </c>
      <c r="Q23" s="11">
        <f t="shared" si="12"/>
        <v>1.7678357483150602E-2</v>
      </c>
      <c r="S23" s="11">
        <f>(Q35-Q23)/6</f>
        <v>-1.8501613032343746E-4</v>
      </c>
      <c r="T23" s="11">
        <f t="shared" si="11"/>
        <v>1.7123309092180287E-2</v>
      </c>
      <c r="U23" s="11">
        <f>(2/6)*Q23+(4/6)*Q35</f>
        <v>1.6938292961856852E-2</v>
      </c>
      <c r="V23" s="11">
        <f t="shared" si="13"/>
        <v>1.6408710178497807E-2</v>
      </c>
      <c r="AA23" s="11" t="s">
        <v>57</v>
      </c>
      <c r="AB23" s="11" t="s">
        <v>56</v>
      </c>
      <c r="AC23" s="11" t="s">
        <v>55</v>
      </c>
      <c r="AD23" s="11" t="s">
        <v>58</v>
      </c>
      <c r="AE23" s="11" t="s">
        <v>59</v>
      </c>
      <c r="AF23" s="11" t="s">
        <v>60</v>
      </c>
      <c r="AG23" s="11" t="s">
        <v>61</v>
      </c>
      <c r="AH23" s="11" t="s">
        <v>62</v>
      </c>
      <c r="AI23" s="11" t="s">
        <v>63</v>
      </c>
      <c r="AJ23" s="11" t="s">
        <v>54</v>
      </c>
    </row>
    <row r="24" spans="1:36">
      <c r="C24" s="26"/>
      <c r="E24" s="3"/>
      <c r="F24" s="6"/>
      <c r="H24" s="4"/>
      <c r="I24" s="24"/>
      <c r="J24" s="14"/>
      <c r="K24" s="3"/>
      <c r="M24" s="28"/>
      <c r="O24" s="3"/>
      <c r="Z24" s="15">
        <v>43832</v>
      </c>
      <c r="AA24" s="47">
        <f>U2</f>
        <v>1.9475800952166337E-2</v>
      </c>
      <c r="AB24" s="47">
        <f>U14</f>
        <v>1.7663117553437538E-2</v>
      </c>
      <c r="AC24" s="47">
        <f>U26</f>
        <v>1.7200214709853879E-2</v>
      </c>
      <c r="AD24" s="47">
        <f>U38</f>
        <v>1.6666369300790265E-2</v>
      </c>
      <c r="AE24" s="47">
        <f>U38</f>
        <v>1.6666369300790265E-2</v>
      </c>
      <c r="AF24" s="47">
        <f>U62</f>
        <v>1.6551665839881904E-2</v>
      </c>
      <c r="AG24" s="47">
        <f>U74</f>
        <v>1.6538810521722309E-2</v>
      </c>
      <c r="AH24" s="47">
        <f>U86</f>
        <v>1.6870074266742585E-2</v>
      </c>
      <c r="AI24" s="47">
        <f>U98</f>
        <v>1.6891543197753572E-2</v>
      </c>
      <c r="AJ24" s="47">
        <f>U110</f>
        <v>1.6940103108083183E-2</v>
      </c>
    </row>
    <row r="25" spans="1:36">
      <c r="C25" s="13"/>
      <c r="F25" s="4"/>
      <c r="H25" s="4"/>
      <c r="I25" s="24"/>
      <c r="J25" s="13"/>
      <c r="M25" s="28"/>
      <c r="O25" s="3"/>
      <c r="T25" s="11" t="s">
        <v>129</v>
      </c>
      <c r="U25" s="11" t="s">
        <v>55</v>
      </c>
      <c r="V25" s="11" t="s">
        <v>60</v>
      </c>
      <c r="Z25" s="15">
        <v>43833</v>
      </c>
      <c r="AA25" s="47">
        <f>U3</f>
        <v>1.9533993733890496E-2</v>
      </c>
      <c r="AB25" s="47">
        <f t="shared" ref="AB25:AB32" si="14">U15</f>
        <v>1.7307597404351682E-2</v>
      </c>
      <c r="AC25" s="47">
        <f>U27</f>
        <v>1.6906544760576327E-2</v>
      </c>
      <c r="AD25" s="47">
        <f>U39</f>
        <v>1.638616289131007E-2</v>
      </c>
      <c r="AE25" s="47">
        <f>U39</f>
        <v>1.638616289131007E-2</v>
      </c>
      <c r="AF25" s="47">
        <f>U63</f>
        <v>1.6200347442361977E-2</v>
      </c>
      <c r="AG25" s="47">
        <f t="shared" ref="AG25:AG33" si="15">U75</f>
        <v>1.6122503848588605E-2</v>
      </c>
      <c r="AH25" s="47">
        <f t="shared" ref="AH25:AH33" si="16">U87</f>
        <v>1.60012369988605E-2</v>
      </c>
      <c r="AI25" s="47">
        <f t="shared" ref="AI25:AI33" si="17">U99</f>
        <v>1.6171682390694352E-2</v>
      </c>
      <c r="AJ25" s="47">
        <f t="shared" ref="AJ25:AJ33" si="18">U111</f>
        <v>1.6504349390258775E-2</v>
      </c>
    </row>
    <row r="26" spans="1:36">
      <c r="A26" s="1" t="s">
        <v>14</v>
      </c>
      <c r="B26" s="18" t="s">
        <v>68</v>
      </c>
      <c r="C26" s="26" t="s">
        <v>15</v>
      </c>
      <c r="D26" s="1" t="s">
        <v>1</v>
      </c>
      <c r="E26" s="1">
        <v>98.89</v>
      </c>
      <c r="F26" s="6">
        <v>43709</v>
      </c>
      <c r="G26" s="1">
        <v>0.75</v>
      </c>
      <c r="H26" s="4">
        <v>122</v>
      </c>
      <c r="I26" s="24">
        <f t="shared" si="1"/>
        <v>0.25068493150684934</v>
      </c>
      <c r="J26" s="14">
        <v>44256</v>
      </c>
      <c r="K26" s="3">
        <v>10</v>
      </c>
      <c r="L26" s="22">
        <v>0.375</v>
      </c>
      <c r="M26" s="28">
        <f t="shared" si="2"/>
        <v>99.140684931506854</v>
      </c>
      <c r="N26" s="11">
        <f t="shared" si="3"/>
        <v>-99.140684931506854</v>
      </c>
      <c r="O26" s="3">
        <v>100</v>
      </c>
      <c r="P26" s="12">
        <f t="shared" ref="P26:P35" si="19">RATE(K26,L26,N26,O26)</f>
        <v>4.6313556399652581E-3</v>
      </c>
      <c r="Q26" s="11">
        <f>(LN((M26-((0.38*EXP(-Q2*(2/12)))+(0.38*EXP(-Q14*(8/12)))))/(100+L26))/(-14/12))</f>
        <v>1.7149135635888789E-2</v>
      </c>
      <c r="S26" s="11">
        <f>(Q26-Q38)/6</f>
        <v>-1.2769768491272792E-5</v>
      </c>
      <c r="T26" s="11">
        <f t="shared" ref="T26:T35" si="20">Q26+3*S26</f>
        <v>1.7110826330414969E-2</v>
      </c>
      <c r="U26" s="11">
        <f>(2/6)*Q26+(4/6)*Q38</f>
        <v>1.7200214709853879E-2</v>
      </c>
      <c r="V26" s="11">
        <f>U62</f>
        <v>1.6551665839881904E-2</v>
      </c>
      <c r="Z26" s="15">
        <v>43836</v>
      </c>
      <c r="AA26" s="47">
        <f>U4</f>
        <v>1.9717019337409779E-2</v>
      </c>
      <c r="AB26" s="47">
        <f t="shared" si="14"/>
        <v>1.7124268323421021E-2</v>
      </c>
      <c r="AC26" s="47">
        <f>U28</f>
        <v>1.664165157270513E-2</v>
      </c>
      <c r="AD26" s="47">
        <f>U40</f>
        <v>1.618385581219272E-2</v>
      </c>
      <c r="AE26" s="47">
        <f>U40</f>
        <v>1.618385581219272E-2</v>
      </c>
      <c r="AF26" s="47">
        <f>U64</f>
        <v>1.5963278201836659E-2</v>
      </c>
      <c r="AG26" s="47">
        <f t="shared" si="15"/>
        <v>1.5876886126060918E-2</v>
      </c>
      <c r="AH26" s="47">
        <f t="shared" si="16"/>
        <v>1.5586673073514216E-2</v>
      </c>
      <c r="AI26" s="47">
        <f t="shared" si="17"/>
        <v>1.5709416302086686E-2</v>
      </c>
      <c r="AJ26" s="47">
        <f t="shared" si="18"/>
        <v>1.6020043558489856E-2</v>
      </c>
    </row>
    <row r="27" spans="1:36">
      <c r="A27" s="1" t="s">
        <v>14</v>
      </c>
      <c r="B27" s="18" t="s">
        <v>68</v>
      </c>
      <c r="C27" s="26" t="s">
        <v>15</v>
      </c>
      <c r="D27" s="1" t="s">
        <v>3</v>
      </c>
      <c r="E27" s="1">
        <v>98.93</v>
      </c>
      <c r="F27" s="6">
        <v>43709</v>
      </c>
      <c r="G27" s="1">
        <v>0.75</v>
      </c>
      <c r="H27" s="4">
        <v>123</v>
      </c>
      <c r="I27" s="24">
        <f t="shared" si="1"/>
        <v>0.25273972602739725</v>
      </c>
      <c r="J27" s="14">
        <v>44256</v>
      </c>
      <c r="K27" s="3">
        <v>10</v>
      </c>
      <c r="L27" s="22">
        <v>0.375</v>
      </c>
      <c r="M27" s="28">
        <f t="shared" si="2"/>
        <v>99.182739726027407</v>
      </c>
      <c r="N27" s="11">
        <f t="shared" si="3"/>
        <v>-99.182739726027407</v>
      </c>
      <c r="O27" s="3">
        <v>100</v>
      </c>
      <c r="P27" s="12">
        <f t="shared" si="19"/>
        <v>4.5880247285607339E-3</v>
      </c>
      <c r="Q27" s="11">
        <f t="shared" ref="Q27:Q35" si="21">(LN((M27-((0.38*EXP(-Q3*(2/12)))+(0.38*EXP(-Q15*(8/12)))))/(100+L27))/(-14/12))</f>
        <v>1.6783098787478343E-2</v>
      </c>
      <c r="S27" s="11">
        <f>(Q27-Q39)/6</f>
        <v>-3.0861493274496561E-5</v>
      </c>
      <c r="T27" s="11">
        <f t="shared" si="20"/>
        <v>1.6690514307654853E-2</v>
      </c>
      <c r="U27" s="11">
        <f>(2/6)*Q27+(4/6)*Q39</f>
        <v>1.6906544760576327E-2</v>
      </c>
      <c r="V27" s="11">
        <f t="shared" ref="V27:V35" si="22">U63</f>
        <v>1.6200347442361977E-2</v>
      </c>
      <c r="Z27" s="15">
        <v>43837</v>
      </c>
      <c r="AA27" s="47">
        <f>U5</f>
        <v>1.9878871819659801E-2</v>
      </c>
      <c r="AB27" s="47">
        <f t="shared" si="14"/>
        <v>1.7210105502947638E-2</v>
      </c>
      <c r="AC27" s="47">
        <f>U29</f>
        <v>1.6778787965285227E-2</v>
      </c>
      <c r="AD27" s="47">
        <f>U41</f>
        <v>1.6268002624153597E-2</v>
      </c>
      <c r="AE27" s="47">
        <f>U41</f>
        <v>1.6268002624153597E-2</v>
      </c>
      <c r="AF27" s="47">
        <f>U65</f>
        <v>1.6047093288923179E-2</v>
      </c>
      <c r="AG27" s="47">
        <f t="shared" si="15"/>
        <v>1.6030115279892555E-2</v>
      </c>
      <c r="AH27" s="47">
        <f t="shared" si="16"/>
        <v>1.6009512731977087E-2</v>
      </c>
      <c r="AI27" s="47">
        <f t="shared" si="17"/>
        <v>1.598870016379474E-2</v>
      </c>
      <c r="AJ27" s="47">
        <f t="shared" si="18"/>
        <v>1.6282905174360058E-2</v>
      </c>
    </row>
    <row r="28" spans="1:36">
      <c r="A28" s="1" t="s">
        <v>14</v>
      </c>
      <c r="B28" s="18" t="s">
        <v>68</v>
      </c>
      <c r="C28" s="26" t="s">
        <v>15</v>
      </c>
      <c r="D28" s="1" t="s">
        <v>4</v>
      </c>
      <c r="E28" s="1">
        <v>98.95</v>
      </c>
      <c r="F28" s="6">
        <v>43709</v>
      </c>
      <c r="G28" s="1">
        <v>0.75</v>
      </c>
      <c r="H28" s="4">
        <v>126</v>
      </c>
      <c r="I28" s="24">
        <f t="shared" si="1"/>
        <v>0.25890410958904109</v>
      </c>
      <c r="J28" s="14">
        <v>44256</v>
      </c>
      <c r="K28" s="3">
        <v>10</v>
      </c>
      <c r="L28" s="22">
        <v>0.375</v>
      </c>
      <c r="M28" s="28">
        <f t="shared" si="2"/>
        <v>99.208904109589042</v>
      </c>
      <c r="N28" s="11">
        <f t="shared" si="3"/>
        <v>-99.208904109589042</v>
      </c>
      <c r="O28" s="3">
        <v>100</v>
      </c>
      <c r="P28" s="12">
        <f t="shared" si="19"/>
        <v>4.5610767211445268E-3</v>
      </c>
      <c r="Q28" s="11">
        <f t="shared" si="21"/>
        <v>1.6555082728778772E-2</v>
      </c>
      <c r="S28" s="11">
        <f>(Q28-Q40)/6</f>
        <v>-2.1642210981589794E-5</v>
      </c>
      <c r="T28" s="11">
        <f t="shared" si="20"/>
        <v>1.6490156095834003E-2</v>
      </c>
      <c r="U28" s="11">
        <f>(2/6)*Q28+(4/6)*Q40</f>
        <v>1.664165157270513E-2</v>
      </c>
      <c r="V28" s="11">
        <f t="shared" si="22"/>
        <v>1.5963278201836659E-2</v>
      </c>
      <c r="Z28" s="15">
        <v>43838</v>
      </c>
      <c r="AA28" s="47">
        <f>U6</f>
        <v>1.9839021887670043E-2</v>
      </c>
      <c r="AB28" s="47">
        <f t="shared" si="14"/>
        <v>1.7253588278575434E-2</v>
      </c>
      <c r="AC28" s="47">
        <f>U30</f>
        <v>1.6822384355063679E-2</v>
      </c>
      <c r="AD28" s="47">
        <f>U42</f>
        <v>1.6291073710273701E-2</v>
      </c>
      <c r="AE28" s="47">
        <f>U42</f>
        <v>1.6291073710273701E-2</v>
      </c>
      <c r="AF28" s="47">
        <f>U66</f>
        <v>1.6061375966377953E-2</v>
      </c>
      <c r="AG28" s="47">
        <f t="shared" si="15"/>
        <v>1.5949521437831869E-2</v>
      </c>
      <c r="AH28" s="47">
        <f t="shared" si="16"/>
        <v>1.5711281520160339E-2</v>
      </c>
      <c r="AI28" s="47">
        <f t="shared" si="17"/>
        <v>1.6003491026778182E-2</v>
      </c>
      <c r="AJ28" s="47">
        <f t="shared" si="18"/>
        <v>1.6170893211598709E-2</v>
      </c>
    </row>
    <row r="29" spans="1:36">
      <c r="A29" s="1" t="s">
        <v>14</v>
      </c>
      <c r="B29" s="18" t="s">
        <v>68</v>
      </c>
      <c r="C29" s="26" t="s">
        <v>15</v>
      </c>
      <c r="D29" s="1" t="s">
        <v>5</v>
      </c>
      <c r="E29" s="1">
        <v>98.94</v>
      </c>
      <c r="F29" s="6">
        <v>43709</v>
      </c>
      <c r="G29" s="1">
        <v>0.75</v>
      </c>
      <c r="H29" s="4">
        <v>127</v>
      </c>
      <c r="I29" s="24">
        <f t="shared" si="1"/>
        <v>0.26095890410958905</v>
      </c>
      <c r="J29" s="14">
        <v>44256</v>
      </c>
      <c r="K29" s="3">
        <v>10</v>
      </c>
      <c r="L29" s="22">
        <v>0.375</v>
      </c>
      <c r="M29" s="28">
        <f t="shared" si="2"/>
        <v>99.200958904109584</v>
      </c>
      <c r="N29" s="11">
        <f t="shared" si="3"/>
        <v>-99.200958904109584</v>
      </c>
      <c r="O29" s="3">
        <v>100</v>
      </c>
      <c r="P29" s="12">
        <f t="shared" si="19"/>
        <v>4.5692590497591039E-3</v>
      </c>
      <c r="Q29" s="11">
        <f t="shared" si="21"/>
        <v>1.6623859696003631E-2</v>
      </c>
      <c r="S29" s="11">
        <f>(Q29-Q41)/6</f>
        <v>-3.8732067320399487E-5</v>
      </c>
      <c r="T29" s="11">
        <f t="shared" si="20"/>
        <v>1.6507663494042431E-2</v>
      </c>
      <c r="U29" s="11">
        <f>(2/6)*Q29+(4/6)*Q41</f>
        <v>1.6778787965285227E-2</v>
      </c>
      <c r="V29" s="11">
        <f t="shared" si="22"/>
        <v>1.6047093288923179E-2</v>
      </c>
      <c r="Z29" s="15">
        <v>43839</v>
      </c>
      <c r="AA29" s="47">
        <f>U7</f>
        <v>1.9900018807935495E-2</v>
      </c>
      <c r="AB29" s="47">
        <f t="shared" si="14"/>
        <v>1.7231176301376879E-2</v>
      </c>
      <c r="AC29" s="47">
        <f>U31</f>
        <v>1.6930948388023878E-2</v>
      </c>
      <c r="AD29" s="47">
        <f>U43</f>
        <v>1.6470904489009869E-2</v>
      </c>
      <c r="AE29" s="47">
        <f>U43</f>
        <v>1.6470904489009869E-2</v>
      </c>
      <c r="AF29" s="47">
        <f>U67</f>
        <v>1.6326657679151146E-2</v>
      </c>
      <c r="AG29" s="47">
        <f t="shared" si="15"/>
        <v>1.6235252722818134E-2</v>
      </c>
      <c r="AH29" s="47">
        <f t="shared" si="16"/>
        <v>1.633645245948339E-2</v>
      </c>
      <c r="AI29" s="47">
        <f t="shared" si="17"/>
        <v>1.6431979771971052E-2</v>
      </c>
      <c r="AJ29" s="47">
        <f t="shared" si="18"/>
        <v>1.6603298293205421E-2</v>
      </c>
    </row>
    <row r="30" spans="1:36">
      <c r="A30" s="1" t="s">
        <v>14</v>
      </c>
      <c r="B30" s="18" t="s">
        <v>68</v>
      </c>
      <c r="C30" s="26" t="s">
        <v>15</v>
      </c>
      <c r="D30" s="1" t="s">
        <v>6</v>
      </c>
      <c r="E30" s="1">
        <v>98.92</v>
      </c>
      <c r="F30" s="6">
        <v>43709</v>
      </c>
      <c r="G30" s="1">
        <v>0.75</v>
      </c>
      <c r="H30" s="4">
        <v>128</v>
      </c>
      <c r="I30" s="24">
        <f t="shared" si="1"/>
        <v>0.26301369863013702</v>
      </c>
      <c r="J30" s="14">
        <v>44256</v>
      </c>
      <c r="K30" s="3">
        <v>10</v>
      </c>
      <c r="L30" s="22">
        <v>0.375</v>
      </c>
      <c r="M30" s="28">
        <f t="shared" si="2"/>
        <v>99.183013698630134</v>
      </c>
      <c r="N30" s="11">
        <f t="shared" si="3"/>
        <v>-99.183013698630134</v>
      </c>
      <c r="O30" s="3">
        <v>100</v>
      </c>
      <c r="P30" s="12">
        <f t="shared" si="19"/>
        <v>4.5877425095047246E-3</v>
      </c>
      <c r="Q30" s="11">
        <f t="shared" si="21"/>
        <v>1.6780379353992132E-2</v>
      </c>
      <c r="S30" s="11">
        <f>(Q30-Q42)/6</f>
        <v>-1.0501250267886999E-5</v>
      </c>
      <c r="T30" s="11">
        <f t="shared" si="20"/>
        <v>1.6748875603188471E-2</v>
      </c>
      <c r="U30" s="11">
        <f>(2/6)*Q30+(4/6)*Q42</f>
        <v>1.6822384355063679E-2</v>
      </c>
      <c r="V30" s="11">
        <f t="shared" si="22"/>
        <v>1.6061375966377953E-2</v>
      </c>
      <c r="Z30" s="15">
        <v>43840</v>
      </c>
      <c r="AA30" s="47">
        <f>U8</f>
        <v>1.9961012825296741E-2</v>
      </c>
      <c r="AB30" s="47">
        <f t="shared" si="14"/>
        <v>1.7441021731551883E-2</v>
      </c>
      <c r="AC30" s="47">
        <f>U32</f>
        <v>1.7032046159482523E-2</v>
      </c>
      <c r="AD30" s="47">
        <f>U44</f>
        <v>1.6429942185611123E-2</v>
      </c>
      <c r="AE30" s="47">
        <f>U44</f>
        <v>1.6429942185611123E-2</v>
      </c>
      <c r="AF30" s="47">
        <f>U68</f>
        <v>1.6407234692025048E-2</v>
      </c>
      <c r="AG30" s="47">
        <f t="shared" si="15"/>
        <v>1.6226611600237164E-2</v>
      </c>
      <c r="AH30" s="47">
        <f t="shared" si="16"/>
        <v>1.6187653854912745E-2</v>
      </c>
      <c r="AI30" s="47">
        <f t="shared" si="17"/>
        <v>1.6301849033907079E-2</v>
      </c>
      <c r="AJ30" s="47">
        <f t="shared" si="18"/>
        <v>1.6634870783873455E-2</v>
      </c>
    </row>
    <row r="31" spans="1:36">
      <c r="A31" s="1" t="s">
        <v>14</v>
      </c>
      <c r="B31" s="18" t="s">
        <v>68</v>
      </c>
      <c r="C31" s="26" t="s">
        <v>15</v>
      </c>
      <c r="D31" s="1" t="s">
        <v>7</v>
      </c>
      <c r="E31" s="1">
        <v>98.92</v>
      </c>
      <c r="F31" s="6">
        <v>43709</v>
      </c>
      <c r="G31" s="1">
        <v>0.75</v>
      </c>
      <c r="H31" s="4">
        <v>129</v>
      </c>
      <c r="I31" s="24">
        <f t="shared" si="1"/>
        <v>0.26506849315068493</v>
      </c>
      <c r="J31" s="14">
        <v>44256</v>
      </c>
      <c r="K31" s="3">
        <v>10</v>
      </c>
      <c r="L31" s="22">
        <v>0.375</v>
      </c>
      <c r="M31" s="28">
        <f t="shared" si="2"/>
        <v>99.185068493150681</v>
      </c>
      <c r="N31" s="11">
        <f t="shared" si="3"/>
        <v>-99.185068493150681</v>
      </c>
      <c r="O31" s="3">
        <v>100</v>
      </c>
      <c r="P31" s="12">
        <f t="shared" si="19"/>
        <v>4.5856258942264822E-3</v>
      </c>
      <c r="Q31" s="11">
        <f t="shared" si="21"/>
        <v>1.6762419229686912E-2</v>
      </c>
      <c r="R31" s="11">
        <v>14</v>
      </c>
      <c r="S31" s="11">
        <f>(Q31-Q43)/6</f>
        <v>-4.2132289584241707E-5</v>
      </c>
      <c r="T31" s="11">
        <f t="shared" si="20"/>
        <v>1.6636022360934186E-2</v>
      </c>
      <c r="U31" s="11">
        <f>(2/6)*Q31+(4/6)*Q43</f>
        <v>1.6930948388023878E-2</v>
      </c>
      <c r="V31" s="11">
        <f t="shared" si="22"/>
        <v>1.6326657679151146E-2</v>
      </c>
      <c r="Z31" s="15">
        <v>43843</v>
      </c>
      <c r="AA31" s="47">
        <f>U9</f>
        <v>2.0244814585752301E-2</v>
      </c>
      <c r="AB31" s="47">
        <f t="shared" si="14"/>
        <v>1.7307841336596633E-2</v>
      </c>
      <c r="AC31" s="47">
        <f>U33</f>
        <v>1.7135809785985098E-2</v>
      </c>
      <c r="AD31" s="47">
        <f>U45</f>
        <v>1.6633727450151667E-2</v>
      </c>
      <c r="AE31" s="47">
        <f>U45</f>
        <v>1.6633727450151667E-2</v>
      </c>
      <c r="AF31" s="47">
        <f>U69</f>
        <v>1.6507745466573798E-2</v>
      </c>
      <c r="AG31" s="47">
        <f t="shared" si="15"/>
        <v>1.6415494318408389E-2</v>
      </c>
      <c r="AH31" s="47">
        <f t="shared" si="16"/>
        <v>1.6081343960184322E-2</v>
      </c>
      <c r="AI31" s="47">
        <f t="shared" si="17"/>
        <v>1.6400317661971218E-2</v>
      </c>
      <c r="AJ31" s="47">
        <f t="shared" si="18"/>
        <v>1.6600741204868395E-2</v>
      </c>
    </row>
    <row r="32" spans="1:36">
      <c r="A32" s="1" t="s">
        <v>14</v>
      </c>
      <c r="B32" s="18" t="s">
        <v>68</v>
      </c>
      <c r="C32" s="26" t="s">
        <v>15</v>
      </c>
      <c r="D32" s="1" t="s">
        <v>8</v>
      </c>
      <c r="E32" s="1">
        <v>98.88</v>
      </c>
      <c r="F32" s="6">
        <v>43709</v>
      </c>
      <c r="G32" s="1">
        <v>0.75</v>
      </c>
      <c r="H32" s="4">
        <v>130</v>
      </c>
      <c r="I32" s="24">
        <f t="shared" si="1"/>
        <v>0.26712328767123283</v>
      </c>
      <c r="J32" s="14">
        <v>44256</v>
      </c>
      <c r="K32" s="3">
        <v>10</v>
      </c>
      <c r="L32" s="22">
        <v>0.375</v>
      </c>
      <c r="M32" s="28">
        <f t="shared" si="2"/>
        <v>99.147123287671235</v>
      </c>
      <c r="N32" s="11">
        <f t="shared" si="3"/>
        <v>-99.147123287671235</v>
      </c>
      <c r="O32" s="3">
        <v>100</v>
      </c>
      <c r="P32" s="12">
        <f t="shared" si="19"/>
        <v>4.6247205919783497E-3</v>
      </c>
      <c r="Q32" s="11">
        <f t="shared" si="21"/>
        <v>1.7092844879963539E-2</v>
      </c>
      <c r="S32" s="11">
        <f>(Q32-Q44)/6</f>
        <v>1.5199680120253981E-5</v>
      </c>
      <c r="T32" s="11">
        <f t="shared" si="20"/>
        <v>1.7138443920324299E-2</v>
      </c>
      <c r="U32" s="11">
        <f>(2/6)*Q32+(4/6)*Q44</f>
        <v>1.7032046159482523E-2</v>
      </c>
      <c r="V32" s="11">
        <f t="shared" si="22"/>
        <v>1.6407234692025048E-2</v>
      </c>
      <c r="Z32" s="15">
        <v>43844</v>
      </c>
      <c r="AA32" s="47">
        <f>U10</f>
        <v>2.0204959870774357E-2</v>
      </c>
      <c r="AB32" s="47">
        <f t="shared" si="14"/>
        <v>1.7235230583258297E-2</v>
      </c>
      <c r="AC32" s="47">
        <f>U34</f>
        <v>1.699863858819672E-2</v>
      </c>
      <c r="AD32" s="47">
        <f>U46</f>
        <v>1.6532262825317969E-2</v>
      </c>
      <c r="AE32" s="47">
        <f>U46</f>
        <v>1.6532262825317969E-2</v>
      </c>
      <c r="AF32" s="47">
        <f>U70</f>
        <v>1.6377866119893641E-2</v>
      </c>
      <c r="AG32" s="47">
        <f t="shared" si="15"/>
        <v>1.6299550888020854E-2</v>
      </c>
      <c r="AH32" s="47">
        <f t="shared" si="16"/>
        <v>1.6253524706389987E-2</v>
      </c>
      <c r="AI32" s="47">
        <f t="shared" si="17"/>
        <v>1.6266487271360177E-2</v>
      </c>
      <c r="AJ32" s="47">
        <f t="shared" si="18"/>
        <v>1.6507299115231293E-2</v>
      </c>
    </row>
    <row r="33" spans="1:36">
      <c r="A33" s="1" t="s">
        <v>14</v>
      </c>
      <c r="B33" s="18" t="s">
        <v>68</v>
      </c>
      <c r="C33" s="26" t="s">
        <v>15</v>
      </c>
      <c r="D33" s="1" t="s">
        <v>9</v>
      </c>
      <c r="E33" s="1">
        <v>98.9</v>
      </c>
      <c r="F33" s="6">
        <v>43709</v>
      </c>
      <c r="G33" s="1">
        <v>0.75</v>
      </c>
      <c r="H33" s="4">
        <v>133</v>
      </c>
      <c r="I33" s="24">
        <f t="shared" si="1"/>
        <v>0.27328767123287673</v>
      </c>
      <c r="J33" s="14">
        <v>44256</v>
      </c>
      <c r="K33" s="3">
        <v>10</v>
      </c>
      <c r="L33" s="22">
        <v>0.375</v>
      </c>
      <c r="M33" s="28">
        <f t="shared" si="2"/>
        <v>99.173287671232885</v>
      </c>
      <c r="N33" s="11">
        <f t="shared" si="3"/>
        <v>-99.173287671232885</v>
      </c>
      <c r="O33" s="3">
        <v>100</v>
      </c>
      <c r="P33" s="12">
        <f t="shared" si="19"/>
        <v>4.5977618170839826E-3</v>
      </c>
      <c r="Q33" s="11">
        <f t="shared" si="21"/>
        <v>1.6864416941412337E-2</v>
      </c>
      <c r="S33" s="11">
        <f>(Q33-Q45)/6</f>
        <v>-6.7848211143190881E-5</v>
      </c>
      <c r="T33" s="11">
        <f t="shared" si="20"/>
        <v>1.6660872307982764E-2</v>
      </c>
      <c r="U33" s="11">
        <f>(2/6)*Q33+(4/6)*Q45</f>
        <v>1.7135809785985098E-2</v>
      </c>
      <c r="V33" s="11">
        <f t="shared" si="22"/>
        <v>1.6507745466573798E-2</v>
      </c>
      <c r="Z33" s="15">
        <v>43845</v>
      </c>
      <c r="AA33" s="47">
        <f>U11</f>
        <v>2.0064304047614792E-2</v>
      </c>
      <c r="AB33" s="47">
        <f>U23</f>
        <v>1.6938292961856852E-2</v>
      </c>
      <c r="AC33" s="47">
        <f t="shared" ref="AC33" si="23">U35</f>
        <v>1.6857150007194635E-2</v>
      </c>
      <c r="AD33" s="47">
        <f t="shared" ref="AD33" si="24">U47</f>
        <v>1.6408710178497807E-2</v>
      </c>
      <c r="AE33" s="47">
        <f t="shared" ref="AE33" si="25">U47</f>
        <v>1.6408710178497807E-2</v>
      </c>
      <c r="AF33" s="47">
        <f t="shared" ref="AF33" si="26">U71</f>
        <v>1.6208857812815516E-2</v>
      </c>
      <c r="AG33" s="47">
        <f t="shared" si="15"/>
        <v>1.6080935233638224E-2</v>
      </c>
      <c r="AH33" s="47">
        <f t="shared" si="16"/>
        <v>1.6063092774341321E-2</v>
      </c>
      <c r="AI33" s="47">
        <f t="shared" si="17"/>
        <v>1.6029575791653688E-2</v>
      </c>
      <c r="AJ33" s="47">
        <f t="shared" si="18"/>
        <v>1.6280431645943838E-2</v>
      </c>
    </row>
    <row r="34" spans="1:36">
      <c r="A34" s="1" t="s">
        <v>14</v>
      </c>
      <c r="B34" s="18" t="s">
        <v>68</v>
      </c>
      <c r="C34" s="26" t="s">
        <v>15</v>
      </c>
      <c r="D34" s="1" t="s">
        <v>10</v>
      </c>
      <c r="E34" s="1">
        <v>98.9</v>
      </c>
      <c r="F34" s="6">
        <v>43709</v>
      </c>
      <c r="G34" s="1">
        <v>0.75</v>
      </c>
      <c r="H34" s="4">
        <v>134</v>
      </c>
      <c r="I34" s="24">
        <f t="shared" si="1"/>
        <v>0.27534246575342464</v>
      </c>
      <c r="J34" s="14">
        <v>44256</v>
      </c>
      <c r="K34" s="3">
        <v>10</v>
      </c>
      <c r="L34" s="22">
        <v>0.375</v>
      </c>
      <c r="M34" s="28">
        <f t="shared" si="2"/>
        <v>99.175342465753431</v>
      </c>
      <c r="N34" s="11">
        <f t="shared" si="3"/>
        <v>-99.175342465753431</v>
      </c>
      <c r="O34" s="3">
        <v>100</v>
      </c>
      <c r="P34" s="12">
        <f t="shared" si="19"/>
        <v>4.5956449708939922E-3</v>
      </c>
      <c r="Q34" s="11">
        <f t="shared" si="21"/>
        <v>1.6846784813104365E-2</v>
      </c>
      <c r="S34" s="11">
        <f>(Q34-Q46)/6</f>
        <v>-3.7963443773089113E-5</v>
      </c>
      <c r="T34" s="11">
        <f t="shared" si="20"/>
        <v>1.6732894481785096E-2</v>
      </c>
      <c r="U34" s="11">
        <f>(2/6)*Q34+(4/6)*Q46</f>
        <v>1.699863858819672E-2</v>
      </c>
      <c r="V34" s="11">
        <f t="shared" si="22"/>
        <v>1.6377866119893641E-2</v>
      </c>
      <c r="AA34" s="11" t="s">
        <v>131</v>
      </c>
      <c r="AB34" s="11" t="s">
        <v>135</v>
      </c>
      <c r="AC34" s="11" t="s">
        <v>132</v>
      </c>
      <c r="AD34" s="11" t="s">
        <v>136</v>
      </c>
      <c r="AE34" s="11" t="s">
        <v>133</v>
      </c>
      <c r="AF34" s="11" t="s">
        <v>137</v>
      </c>
      <c r="AG34" s="11" t="s">
        <v>134</v>
      </c>
      <c r="AH34" s="11" t="s">
        <v>138</v>
      </c>
      <c r="AI34" s="11" t="s">
        <v>139</v>
      </c>
      <c r="AJ34" s="11" t="s">
        <v>140</v>
      </c>
    </row>
    <row r="35" spans="1:36">
      <c r="A35" s="1" t="s">
        <v>14</v>
      </c>
      <c r="B35" s="18" t="s">
        <v>68</v>
      </c>
      <c r="C35" s="26" t="s">
        <v>15</v>
      </c>
      <c r="D35" s="1" t="s">
        <v>11</v>
      </c>
      <c r="E35" s="1">
        <v>98.93</v>
      </c>
      <c r="F35" s="6">
        <v>43709</v>
      </c>
      <c r="G35" s="1">
        <v>0.75</v>
      </c>
      <c r="H35" s="4">
        <v>135</v>
      </c>
      <c r="I35" s="24">
        <f t="shared" si="1"/>
        <v>0.2773972602739726</v>
      </c>
      <c r="J35" s="14">
        <v>44256</v>
      </c>
      <c r="K35" s="3">
        <v>10</v>
      </c>
      <c r="L35" s="22">
        <v>0.375</v>
      </c>
      <c r="M35" s="28">
        <f t="shared" si="2"/>
        <v>99.207397260273979</v>
      </c>
      <c r="N35" s="11">
        <f t="shared" si="3"/>
        <v>-99.207397260273979</v>
      </c>
      <c r="O35" s="3">
        <v>100</v>
      </c>
      <c r="P35" s="12">
        <f t="shared" si="19"/>
        <v>4.5626284860728955E-3</v>
      </c>
      <c r="Q35" s="11">
        <f t="shared" si="21"/>
        <v>1.6568260701209977E-2</v>
      </c>
      <c r="S35" s="11">
        <f>(Q35-Q47)/6</f>
        <v>-7.222232649616428E-5</v>
      </c>
      <c r="T35" s="11">
        <f t="shared" si="20"/>
        <v>1.6351593721721486E-2</v>
      </c>
      <c r="U35" s="11">
        <f>(2/6)*Q35+(4/6)*Q47</f>
        <v>1.6857150007194635E-2</v>
      </c>
      <c r="V35" s="11">
        <f t="shared" si="22"/>
        <v>1.6208857812815516E-2</v>
      </c>
    </row>
    <row r="36" spans="1:36">
      <c r="C36" s="26"/>
      <c r="F36" s="6"/>
      <c r="H36" s="4"/>
      <c r="I36" s="24"/>
      <c r="J36" s="14"/>
      <c r="K36" s="3"/>
      <c r="M36" s="28"/>
      <c r="O36" s="3"/>
    </row>
    <row r="37" spans="1:36">
      <c r="C37" s="13"/>
      <c r="F37" s="4"/>
      <c r="H37" s="4"/>
      <c r="I37" s="24"/>
      <c r="J37" s="13"/>
      <c r="M37" s="28"/>
      <c r="O37" s="3"/>
      <c r="T37" s="11" t="s">
        <v>128</v>
      </c>
      <c r="U37" s="11" t="s">
        <v>58</v>
      </c>
      <c r="V37" s="11" t="s">
        <v>62</v>
      </c>
    </row>
    <row r="38" spans="1:36">
      <c r="A38" s="1" t="s">
        <v>16</v>
      </c>
      <c r="B38" s="18" t="s">
        <v>69</v>
      </c>
      <c r="C38" s="26" t="s">
        <v>17</v>
      </c>
      <c r="D38" s="1" t="s">
        <v>1</v>
      </c>
      <c r="E38" s="1">
        <v>98.41</v>
      </c>
      <c r="F38" s="6">
        <v>43709</v>
      </c>
      <c r="G38" s="1">
        <v>0.75</v>
      </c>
      <c r="H38" s="4">
        <v>122</v>
      </c>
      <c r="I38" s="24">
        <f t="shared" si="1"/>
        <v>0.25068493150684934</v>
      </c>
      <c r="J38" s="14">
        <v>44440</v>
      </c>
      <c r="K38" s="3">
        <v>10</v>
      </c>
      <c r="L38" s="22">
        <v>0.375</v>
      </c>
      <c r="M38" s="28">
        <f t="shared" si="2"/>
        <v>98.66068493150685</v>
      </c>
      <c r="N38" s="11">
        <f t="shared" si="3"/>
        <v>-98.66068493150685</v>
      </c>
      <c r="O38" s="3">
        <v>100</v>
      </c>
      <c r="P38" s="12">
        <f t="shared" ref="P38:P47" si="27">RATE(K38,L38,N38,O38)</f>
        <v>5.1273742332266364E-3</v>
      </c>
      <c r="Q38" s="11">
        <f xml:space="preserve"> LN(((M38-(((0.38*EXP(-Q2*(2/12)))+(0.38*EXP(-Q14*(8/12)))+(0.38*EXP(-Q26*(14/12))))))/(100+L26)))/(-20/12)</f>
        <v>1.7225754246836426E-2</v>
      </c>
      <c r="S38" s="11">
        <f>(Q50-Q38)/6</f>
        <v>-1.3984623651154028E-4</v>
      </c>
      <c r="T38" s="11">
        <f t="shared" ref="T38:T47" si="28">Q38+3*S38</f>
        <v>1.6806215537301807E-2</v>
      </c>
      <c r="U38" s="11">
        <f>(2/6)*Q38+(4/6)*Q50</f>
        <v>1.6666369300790265E-2</v>
      </c>
      <c r="V38" s="11">
        <f>U86</f>
        <v>1.6870074266742585E-2</v>
      </c>
    </row>
    <row r="39" spans="1:36">
      <c r="A39" s="1" t="s">
        <v>16</v>
      </c>
      <c r="B39" s="18" t="s">
        <v>69</v>
      </c>
      <c r="C39" s="26" t="s">
        <v>17</v>
      </c>
      <c r="D39" s="1" t="s">
        <v>3</v>
      </c>
      <c r="E39" s="1">
        <v>98.45</v>
      </c>
      <c r="F39" s="6">
        <v>43709</v>
      </c>
      <c r="G39" s="1">
        <v>0.75</v>
      </c>
      <c r="H39" s="4">
        <v>123</v>
      </c>
      <c r="I39" s="24">
        <f t="shared" si="1"/>
        <v>0.25273972602739725</v>
      </c>
      <c r="J39" s="14">
        <v>44440</v>
      </c>
      <c r="K39" s="3">
        <v>10</v>
      </c>
      <c r="L39" s="22">
        <v>0.375</v>
      </c>
      <c r="M39" s="28">
        <f t="shared" si="2"/>
        <v>98.702739726027403</v>
      </c>
      <c r="N39" s="11">
        <f t="shared" si="3"/>
        <v>-98.702739726027403</v>
      </c>
      <c r="O39" s="3">
        <v>100</v>
      </c>
      <c r="P39" s="12">
        <f t="shared" si="27"/>
        <v>5.0838087934917814E-3</v>
      </c>
      <c r="Q39" s="11">
        <f t="shared" ref="Q39:Q47" si="29" xml:space="preserve"> LN(((M39-(((0.38*EXP(-Q3*(2/12)))+(0.38*EXP(-Q15*(8/12)))+(0.38*EXP(-Q27*(14/12))))))/(100+L27)))/(-20/12)</f>
        <v>1.6968267747125322E-2</v>
      </c>
      <c r="S39" s="11">
        <f>(Q51-Q39)/6</f>
        <v>-1.4552621395381299E-4</v>
      </c>
      <c r="T39" s="11">
        <f t="shared" si="28"/>
        <v>1.6531689105263883E-2</v>
      </c>
      <c r="U39" s="11">
        <f>(2/6)*Q39+(4/6)*Q51</f>
        <v>1.638616289131007E-2</v>
      </c>
      <c r="V39" s="11">
        <f t="shared" ref="V39:V47" si="30">U87</f>
        <v>1.60012369988605E-2</v>
      </c>
    </row>
    <row r="40" spans="1:36">
      <c r="A40" s="1" t="s">
        <v>16</v>
      </c>
      <c r="B40" s="18" t="s">
        <v>69</v>
      </c>
      <c r="C40" s="26" t="s">
        <v>17</v>
      </c>
      <c r="D40" s="1" t="s">
        <v>4</v>
      </c>
      <c r="E40" s="1">
        <v>98.49</v>
      </c>
      <c r="F40" s="6">
        <v>43709</v>
      </c>
      <c r="G40" s="1">
        <v>0.75</v>
      </c>
      <c r="H40" s="4">
        <v>126</v>
      </c>
      <c r="I40" s="24">
        <f t="shared" si="1"/>
        <v>0.25890410958904109</v>
      </c>
      <c r="J40" s="14">
        <v>44440</v>
      </c>
      <c r="K40" s="3">
        <v>10</v>
      </c>
      <c r="L40" s="22">
        <v>0.375</v>
      </c>
      <c r="M40" s="28">
        <f t="shared" si="2"/>
        <v>98.748904109589034</v>
      </c>
      <c r="N40" s="11">
        <f t="shared" si="3"/>
        <v>-98.748904109589034</v>
      </c>
      <c r="O40" s="3">
        <v>100</v>
      </c>
      <c r="P40" s="12">
        <f t="shared" si="27"/>
        <v>5.0360099132656473E-3</v>
      </c>
      <c r="Q40" s="11">
        <f xml:space="preserve"> LN(((M40-(((0.38*EXP(-Q4*(2/12)))+(0.38*EXP(-Q16*(8/12)))+(0.38*EXP(-Q28*(14/12))))))/(100+L28)))/(-20/12)</f>
        <v>1.6684935994668311E-2</v>
      </c>
      <c r="S40" s="11">
        <f>(Q52-Q40)/6</f>
        <v>-1.2527004561889779E-4</v>
      </c>
      <c r="T40" s="11">
        <f t="shared" si="28"/>
        <v>1.6309125857811618E-2</v>
      </c>
      <c r="U40" s="11">
        <f>(2/6)*Q40+(4/6)*Q52</f>
        <v>1.618385581219272E-2</v>
      </c>
      <c r="V40" s="11">
        <f t="shared" si="30"/>
        <v>1.5586673073514216E-2</v>
      </c>
    </row>
    <row r="41" spans="1:36">
      <c r="A41" s="1" t="s">
        <v>16</v>
      </c>
      <c r="B41" s="18" t="s">
        <v>69</v>
      </c>
      <c r="C41" s="26" t="s">
        <v>17</v>
      </c>
      <c r="D41" s="1" t="s">
        <v>5</v>
      </c>
      <c r="E41" s="1">
        <v>98.46</v>
      </c>
      <c r="F41" s="6">
        <v>43709</v>
      </c>
      <c r="G41" s="1">
        <v>0.75</v>
      </c>
      <c r="H41" s="4">
        <v>127</v>
      </c>
      <c r="I41" s="24">
        <f t="shared" si="1"/>
        <v>0.26095890410958905</v>
      </c>
      <c r="J41" s="14">
        <v>44440</v>
      </c>
      <c r="K41" s="3">
        <v>10</v>
      </c>
      <c r="L41" s="22">
        <v>0.375</v>
      </c>
      <c r="M41" s="28">
        <f t="shared" si="2"/>
        <v>98.72095890410958</v>
      </c>
      <c r="N41" s="11">
        <f t="shared" si="3"/>
        <v>-98.72095890410958</v>
      </c>
      <c r="O41" s="3">
        <v>100</v>
      </c>
      <c r="P41" s="12">
        <f t="shared" si="27"/>
        <v>5.0649415768166534E-3</v>
      </c>
      <c r="Q41" s="11">
        <f t="shared" si="29"/>
        <v>1.6856252099926028E-2</v>
      </c>
      <c r="S41" s="11">
        <f>(Q53-Q41)/6</f>
        <v>-1.4706236894310742E-4</v>
      </c>
      <c r="T41" s="11">
        <f t="shared" si="28"/>
        <v>1.6415064993096706E-2</v>
      </c>
      <c r="U41" s="11">
        <f>(2/6)*Q41+(4/6)*Q53</f>
        <v>1.6268002624153597E-2</v>
      </c>
      <c r="V41" s="11">
        <f t="shared" si="30"/>
        <v>1.6009512731977087E-2</v>
      </c>
    </row>
    <row r="42" spans="1:36">
      <c r="A42" s="1" t="s">
        <v>16</v>
      </c>
      <c r="B42" s="18" t="s">
        <v>69</v>
      </c>
      <c r="C42" s="26" t="s">
        <v>17</v>
      </c>
      <c r="D42" s="1" t="s">
        <v>6</v>
      </c>
      <c r="E42" s="1">
        <v>98.46</v>
      </c>
      <c r="F42" s="6">
        <v>43709</v>
      </c>
      <c r="G42" s="1">
        <v>0.75</v>
      </c>
      <c r="H42" s="4">
        <v>128</v>
      </c>
      <c r="I42" s="24">
        <f t="shared" si="1"/>
        <v>0.26301369863013702</v>
      </c>
      <c r="J42" s="14">
        <v>44440</v>
      </c>
      <c r="K42" s="3">
        <v>10</v>
      </c>
      <c r="L42" s="22">
        <v>0.375</v>
      </c>
      <c r="M42" s="28">
        <f t="shared" si="2"/>
        <v>98.723013698630126</v>
      </c>
      <c r="N42" s="11">
        <f t="shared" si="3"/>
        <v>-98.723013698630126</v>
      </c>
      <c r="O42" s="3">
        <v>100</v>
      </c>
      <c r="P42" s="12">
        <f t="shared" si="27"/>
        <v>5.0628139383081649E-3</v>
      </c>
      <c r="Q42" s="11">
        <f t="shared" si="29"/>
        <v>1.6843386855599454E-2</v>
      </c>
      <c r="R42" s="11">
        <v>20</v>
      </c>
      <c r="S42" s="11">
        <f>(Q54-Q42)/6</f>
        <v>-1.3807828633143811E-4</v>
      </c>
      <c r="T42" s="11">
        <f t="shared" si="28"/>
        <v>1.6429151996605142E-2</v>
      </c>
      <c r="U42" s="11">
        <f>(2/6)*Q42+(4/6)*Q54</f>
        <v>1.6291073710273701E-2</v>
      </c>
      <c r="V42" s="11">
        <f t="shared" si="30"/>
        <v>1.5711281520160339E-2</v>
      </c>
    </row>
    <row r="43" spans="1:36">
      <c r="A43" s="1" t="s">
        <v>16</v>
      </c>
      <c r="B43" s="18" t="s">
        <v>69</v>
      </c>
      <c r="C43" s="26" t="s">
        <v>17</v>
      </c>
      <c r="D43" s="1" t="s">
        <v>7</v>
      </c>
      <c r="E43" s="1">
        <v>98.43</v>
      </c>
      <c r="F43" s="6">
        <v>43709</v>
      </c>
      <c r="G43" s="1">
        <v>0.75</v>
      </c>
      <c r="H43" s="4">
        <v>129</v>
      </c>
      <c r="I43" s="24">
        <f t="shared" si="1"/>
        <v>0.26506849315068493</v>
      </c>
      <c r="J43" s="14">
        <v>44440</v>
      </c>
      <c r="K43" s="3">
        <v>10</v>
      </c>
      <c r="L43" s="22">
        <v>0.375</v>
      </c>
      <c r="M43" s="28">
        <f t="shared" si="2"/>
        <v>98.695068493150686</v>
      </c>
      <c r="N43" s="11">
        <f t="shared" si="3"/>
        <v>-98.695068493150686</v>
      </c>
      <c r="O43" s="3">
        <v>100</v>
      </c>
      <c r="P43" s="12">
        <f t="shared" si="27"/>
        <v>5.0917540438148298E-3</v>
      </c>
      <c r="Q43" s="11">
        <f t="shared" si="29"/>
        <v>1.7015212967192363E-2</v>
      </c>
      <c r="S43" s="11">
        <f>(Q55-Q43)/6</f>
        <v>-1.360771195456229E-4</v>
      </c>
      <c r="T43" s="11">
        <f t="shared" si="28"/>
        <v>1.6606981608555494E-2</v>
      </c>
      <c r="U43" s="11">
        <f>(2/6)*Q43+(4/6)*Q55</f>
        <v>1.6470904489009869E-2</v>
      </c>
      <c r="V43" s="11">
        <f t="shared" si="30"/>
        <v>1.633645245948339E-2</v>
      </c>
    </row>
    <row r="44" spans="1:36">
      <c r="A44" s="1" t="s">
        <v>16</v>
      </c>
      <c r="B44" s="18" t="s">
        <v>69</v>
      </c>
      <c r="C44" s="26" t="s">
        <v>17</v>
      </c>
      <c r="D44" s="1" t="s">
        <v>8</v>
      </c>
      <c r="E44" s="1">
        <v>98.43</v>
      </c>
      <c r="F44" s="6">
        <v>43709</v>
      </c>
      <c r="G44" s="1">
        <v>0.75</v>
      </c>
      <c r="H44" s="4">
        <v>130</v>
      </c>
      <c r="I44" s="24">
        <f t="shared" si="1"/>
        <v>0.26712328767123283</v>
      </c>
      <c r="J44" s="14">
        <v>44440</v>
      </c>
      <c r="K44" s="3">
        <v>10</v>
      </c>
      <c r="L44" s="22">
        <v>0.375</v>
      </c>
      <c r="M44" s="28">
        <f t="shared" si="2"/>
        <v>98.697123287671246</v>
      </c>
      <c r="N44" s="11">
        <f t="shared" si="3"/>
        <v>-98.697123287671246</v>
      </c>
      <c r="O44" s="3">
        <v>100</v>
      </c>
      <c r="P44" s="12">
        <f t="shared" si="27"/>
        <v>5.0896257844016603E-3</v>
      </c>
      <c r="Q44" s="11">
        <f t="shared" si="29"/>
        <v>1.7001646799242015E-2</v>
      </c>
      <c r="S44" s="11">
        <f>(Q56-Q44)/6</f>
        <v>-1.4292615340772268E-4</v>
      </c>
      <c r="T44" s="11">
        <f t="shared" si="28"/>
        <v>1.6572868339018845E-2</v>
      </c>
      <c r="U44" s="11">
        <f>(2/6)*Q44+(4/6)*Q56</f>
        <v>1.6429942185611123E-2</v>
      </c>
      <c r="V44" s="11">
        <f t="shared" si="30"/>
        <v>1.6187653854912745E-2</v>
      </c>
    </row>
    <row r="45" spans="1:36">
      <c r="A45" s="1" t="s">
        <v>16</v>
      </c>
      <c r="B45" s="18" t="s">
        <v>69</v>
      </c>
      <c r="C45" s="26" t="s">
        <v>17</v>
      </c>
      <c r="D45" s="1" t="s">
        <v>9</v>
      </c>
      <c r="E45" s="1">
        <v>98.38</v>
      </c>
      <c r="F45" s="6">
        <v>43709</v>
      </c>
      <c r="G45" s="1">
        <v>0.75</v>
      </c>
      <c r="H45" s="4">
        <v>133</v>
      </c>
      <c r="I45" s="24">
        <f t="shared" si="1"/>
        <v>0.27328767123287673</v>
      </c>
      <c r="J45" s="14">
        <v>44440</v>
      </c>
      <c r="K45" s="3">
        <v>10</v>
      </c>
      <c r="L45" s="22">
        <v>0.375</v>
      </c>
      <c r="M45" s="28">
        <f t="shared" si="2"/>
        <v>98.653287671232874</v>
      </c>
      <c r="N45" s="11">
        <f t="shared" si="3"/>
        <v>-98.653287671232874</v>
      </c>
      <c r="O45" s="3">
        <v>100</v>
      </c>
      <c r="P45" s="12">
        <f t="shared" si="27"/>
        <v>5.135039346014861E-3</v>
      </c>
      <c r="Q45" s="11">
        <f t="shared" si="29"/>
        <v>1.7271506208271482E-2</v>
      </c>
      <c r="S45" s="11">
        <f>(Q57-Q45)/6</f>
        <v>-1.5944468952995387E-4</v>
      </c>
      <c r="T45" s="11">
        <f t="shared" si="28"/>
        <v>1.6793172139681622E-2</v>
      </c>
      <c r="U45" s="11">
        <f>(2/6)*Q45+(4/6)*Q57</f>
        <v>1.6633727450151667E-2</v>
      </c>
      <c r="V45" s="11">
        <f t="shared" si="30"/>
        <v>1.6081343960184322E-2</v>
      </c>
    </row>
    <row r="46" spans="1:36">
      <c r="A46" s="1" t="s">
        <v>16</v>
      </c>
      <c r="B46" s="18" t="s">
        <v>69</v>
      </c>
      <c r="C46" s="26" t="s">
        <v>17</v>
      </c>
      <c r="D46" s="1" t="s">
        <v>10</v>
      </c>
      <c r="E46" s="1">
        <v>98.41</v>
      </c>
      <c r="F46" s="6">
        <v>43709</v>
      </c>
      <c r="G46" s="1">
        <v>0.75</v>
      </c>
      <c r="H46" s="4">
        <v>134</v>
      </c>
      <c r="I46" s="24">
        <f t="shared" si="1"/>
        <v>0.27534246575342464</v>
      </c>
      <c r="J46" s="14">
        <v>44440</v>
      </c>
      <c r="K46" s="3">
        <v>10</v>
      </c>
      <c r="L46" s="22">
        <v>0.375</v>
      </c>
      <c r="M46" s="28">
        <f t="shared" si="2"/>
        <v>98.685342465753422</v>
      </c>
      <c r="N46" s="11">
        <f t="shared" si="3"/>
        <v>-98.685342465753422</v>
      </c>
      <c r="O46" s="3">
        <v>100</v>
      </c>
      <c r="P46" s="12">
        <f t="shared" si="27"/>
        <v>5.101828473924072E-3</v>
      </c>
      <c r="Q46" s="11">
        <f t="shared" si="29"/>
        <v>1.70745654757429E-2</v>
      </c>
      <c r="S46" s="11">
        <f>(Q58-Q46)/6</f>
        <v>-1.3557566260623209E-4</v>
      </c>
      <c r="T46" s="11">
        <f t="shared" si="28"/>
        <v>1.6667838487924205E-2</v>
      </c>
      <c r="U46" s="11">
        <f>(2/6)*Q46+(4/6)*Q58</f>
        <v>1.6532262825317969E-2</v>
      </c>
      <c r="V46" s="11">
        <f t="shared" si="30"/>
        <v>1.6253524706389987E-2</v>
      </c>
    </row>
    <row r="47" spans="1:36">
      <c r="A47" s="1" t="s">
        <v>16</v>
      </c>
      <c r="B47" s="18" t="s">
        <v>69</v>
      </c>
      <c r="C47" s="26" t="s">
        <v>17</v>
      </c>
      <c r="D47" s="1" t="s">
        <v>11</v>
      </c>
      <c r="E47" s="1">
        <v>98.42</v>
      </c>
      <c r="F47" s="6">
        <v>43709</v>
      </c>
      <c r="G47" s="1">
        <v>0.75</v>
      </c>
      <c r="H47" s="4">
        <v>135</v>
      </c>
      <c r="I47" s="24">
        <f t="shared" si="1"/>
        <v>0.2773972602739726</v>
      </c>
      <c r="J47" s="14">
        <v>44440</v>
      </c>
      <c r="K47" s="3">
        <v>10</v>
      </c>
      <c r="L47" s="22">
        <v>0.375</v>
      </c>
      <c r="M47" s="28">
        <f t="shared" si="2"/>
        <v>98.697397260273974</v>
      </c>
      <c r="N47" s="11">
        <f t="shared" si="3"/>
        <v>-98.697397260273974</v>
      </c>
      <c r="O47" s="3">
        <v>100</v>
      </c>
      <c r="P47" s="12">
        <f t="shared" si="27"/>
        <v>5.0893420202041796E-3</v>
      </c>
      <c r="Q47" s="11">
        <f t="shared" si="29"/>
        <v>1.7001594660186962E-2</v>
      </c>
      <c r="S47" s="11">
        <f>(Q59-Q47)/6</f>
        <v>-1.4822112042228835E-4</v>
      </c>
      <c r="T47" s="11">
        <f t="shared" si="28"/>
        <v>1.6556931298920097E-2</v>
      </c>
      <c r="U47" s="11">
        <f>(2/6)*Q47+(4/6)*Q59</f>
        <v>1.6408710178497807E-2</v>
      </c>
      <c r="V47" s="11">
        <f t="shared" si="30"/>
        <v>1.6063092774341321E-2</v>
      </c>
    </row>
    <row r="48" spans="1:36">
      <c r="C48" s="26"/>
      <c r="F48" s="6"/>
      <c r="H48" s="4"/>
      <c r="I48" s="24"/>
      <c r="J48" s="14"/>
      <c r="K48" s="3"/>
      <c r="M48" s="28"/>
      <c r="O48" s="3"/>
    </row>
    <row r="49" spans="1:22">
      <c r="C49" s="13"/>
      <c r="F49" s="4"/>
      <c r="H49" s="4"/>
      <c r="I49" s="24"/>
      <c r="J49" s="13"/>
      <c r="M49" s="28"/>
      <c r="O49" s="3"/>
      <c r="U49" s="11" t="s">
        <v>59</v>
      </c>
      <c r="V49" s="11" t="s">
        <v>54</v>
      </c>
    </row>
    <row r="50" spans="1:22">
      <c r="A50" s="1" t="s">
        <v>18</v>
      </c>
      <c r="B50" s="18" t="s">
        <v>70</v>
      </c>
      <c r="C50" s="26" t="s">
        <v>19</v>
      </c>
      <c r="D50" s="1" t="s">
        <v>1</v>
      </c>
      <c r="E50" s="1">
        <v>97.57</v>
      </c>
      <c r="F50" s="6">
        <v>43709</v>
      </c>
      <c r="G50" s="3">
        <v>0.5</v>
      </c>
      <c r="H50" s="4">
        <v>122</v>
      </c>
      <c r="I50" s="24">
        <f t="shared" si="1"/>
        <v>0.16712328767123288</v>
      </c>
      <c r="J50" s="14">
        <v>44621</v>
      </c>
      <c r="K50" s="3">
        <v>10</v>
      </c>
      <c r="L50" s="22">
        <v>0.25</v>
      </c>
      <c r="M50" s="28">
        <f t="shared" si="2"/>
        <v>97.737123287671224</v>
      </c>
      <c r="N50" s="11">
        <f t="shared" si="3"/>
        <v>-97.737123287671224</v>
      </c>
      <c r="O50" s="3">
        <v>100</v>
      </c>
      <c r="P50" s="12">
        <f t="shared" ref="P50:P59" si="31">RATE(K50,L50,N50,O50)</f>
        <v>4.8233404079669759E-3</v>
      </c>
      <c r="Q50" s="11">
        <f>LN(((((M50-(((0.25*EXP(-Q2*(2/12)))+(0.25*EXP(-Q14*(8/12)))+(0.25*EXP(-Q26*(14/12)))+(0.25*EXP(-Q38*(20/12)))))))/(100+L50))))/(-26/12)</f>
        <v>1.6386676827767184E-2</v>
      </c>
      <c r="U50" s="11">
        <f>(8/9)*Q62+(1/9)*Q74</f>
        <v>1.6718583247048616E-2</v>
      </c>
      <c r="V50" s="11">
        <f>U110</f>
        <v>1.6940103108083183E-2</v>
      </c>
    </row>
    <row r="51" spans="1:22">
      <c r="A51" s="1" t="s">
        <v>18</v>
      </c>
      <c r="B51" s="18" t="s">
        <v>70</v>
      </c>
      <c r="C51" s="26" t="s">
        <v>19</v>
      </c>
      <c r="D51" s="1" t="s">
        <v>3</v>
      </c>
      <c r="E51" s="1">
        <v>97.63</v>
      </c>
      <c r="F51" s="6">
        <v>43709</v>
      </c>
      <c r="G51" s="3">
        <v>0.5</v>
      </c>
      <c r="H51" s="4">
        <v>123</v>
      </c>
      <c r="I51" s="24">
        <f t="shared" si="1"/>
        <v>0.16849315068493151</v>
      </c>
      <c r="J51" s="14">
        <v>44621</v>
      </c>
      <c r="K51" s="3">
        <v>10</v>
      </c>
      <c r="L51" s="22">
        <v>0.25</v>
      </c>
      <c r="M51" s="28">
        <f t="shared" si="2"/>
        <v>97.798493150684934</v>
      </c>
      <c r="N51" s="11">
        <f t="shared" si="3"/>
        <v>-97.798493150684934</v>
      </c>
      <c r="O51" s="3">
        <v>100</v>
      </c>
      <c r="P51" s="12">
        <f t="shared" si="31"/>
        <v>4.759547263990682E-3</v>
      </c>
      <c r="Q51" s="11">
        <f t="shared" ref="Q51:Q59" si="32">LN(((((M51-(((0.25*EXP(-Q3*(2/12)))+(0.25*EXP(-Q15*(8/12)))+(0.25*EXP(-Q27*(14/12)))+(0.25*EXP(-Q39*(20/12)))))))/(100+L51))))/(-26/12)</f>
        <v>1.6095110463402444E-2</v>
      </c>
      <c r="U51" s="11">
        <f>(8/9)*Q63+(1/9)*Q75</f>
        <v>1.6428980151082583E-2</v>
      </c>
      <c r="V51" s="11">
        <f t="shared" ref="V51:V59" si="33">U111</f>
        <v>1.6504349390258775E-2</v>
      </c>
    </row>
    <row r="52" spans="1:22">
      <c r="A52" s="1" t="s">
        <v>18</v>
      </c>
      <c r="B52" s="18" t="s">
        <v>70</v>
      </c>
      <c r="C52" s="26" t="s">
        <v>19</v>
      </c>
      <c r="D52" s="1" t="s">
        <v>4</v>
      </c>
      <c r="E52" s="1">
        <v>97.66</v>
      </c>
      <c r="F52" s="6">
        <v>43709</v>
      </c>
      <c r="G52" s="3">
        <v>0.5</v>
      </c>
      <c r="H52" s="4">
        <v>126</v>
      </c>
      <c r="I52" s="24">
        <f t="shared" si="1"/>
        <v>0.17260273972602741</v>
      </c>
      <c r="J52" s="14">
        <v>44621</v>
      </c>
      <c r="K52" s="3">
        <v>10</v>
      </c>
      <c r="L52" s="22">
        <v>0.25</v>
      </c>
      <c r="M52" s="28">
        <f t="shared" si="2"/>
        <v>97.832602739726028</v>
      </c>
      <c r="N52" s="11">
        <f t="shared" si="3"/>
        <v>-97.832602739726028</v>
      </c>
      <c r="O52" s="3">
        <v>100</v>
      </c>
      <c r="P52" s="12">
        <f t="shared" si="31"/>
        <v>4.724109987233523E-3</v>
      </c>
      <c r="Q52" s="11">
        <f t="shared" si="32"/>
        <v>1.5933315720954924E-2</v>
      </c>
      <c r="U52" s="11">
        <f>(8/9)*Q64+(1/9)*Q76</f>
        <v>1.6207182511453415E-2</v>
      </c>
      <c r="V52" s="11">
        <f t="shared" si="33"/>
        <v>1.6020043558489856E-2</v>
      </c>
    </row>
    <row r="53" spans="1:22">
      <c r="A53" s="1" t="s">
        <v>18</v>
      </c>
      <c r="B53" s="18" t="s">
        <v>70</v>
      </c>
      <c r="C53" s="26" t="s">
        <v>19</v>
      </c>
      <c r="D53" s="1" t="s">
        <v>5</v>
      </c>
      <c r="E53" s="1">
        <v>97.65</v>
      </c>
      <c r="F53" s="6">
        <v>43709</v>
      </c>
      <c r="G53" s="3">
        <v>0.5</v>
      </c>
      <c r="H53" s="4">
        <v>127</v>
      </c>
      <c r="I53" s="24">
        <f t="shared" si="1"/>
        <v>0.17397260273972603</v>
      </c>
      <c r="J53" s="14">
        <v>44621</v>
      </c>
      <c r="K53" s="3">
        <v>10</v>
      </c>
      <c r="L53" s="22">
        <v>0.25</v>
      </c>
      <c r="M53" s="28">
        <f t="shared" si="2"/>
        <v>97.82397260273973</v>
      </c>
      <c r="N53" s="11">
        <f t="shared" si="3"/>
        <v>-97.82397260273973</v>
      </c>
      <c r="O53" s="3">
        <v>100</v>
      </c>
      <c r="P53" s="12">
        <f t="shared" si="31"/>
        <v>4.733074750984145E-3</v>
      </c>
      <c r="Q53" s="11">
        <f t="shared" si="32"/>
        <v>1.5973877886267383E-2</v>
      </c>
      <c r="U53" s="11">
        <f>(8/9)*Q65+(1/9)*Q77</f>
        <v>1.629899699538831E-2</v>
      </c>
      <c r="V53" s="11">
        <f t="shared" si="33"/>
        <v>1.6282905174360058E-2</v>
      </c>
    </row>
    <row r="54" spans="1:22">
      <c r="A54" s="1" t="s">
        <v>18</v>
      </c>
      <c r="B54" s="18" t="s">
        <v>70</v>
      </c>
      <c r="C54" s="26" t="s">
        <v>19</v>
      </c>
      <c r="D54" s="1" t="s">
        <v>6</v>
      </c>
      <c r="E54" s="1">
        <v>97.64</v>
      </c>
      <c r="F54" s="6">
        <v>43709</v>
      </c>
      <c r="G54" s="3">
        <v>0.5</v>
      </c>
      <c r="H54" s="4">
        <v>128</v>
      </c>
      <c r="I54" s="24">
        <f t="shared" si="1"/>
        <v>0.17534246575342466</v>
      </c>
      <c r="J54" s="14">
        <v>44621</v>
      </c>
      <c r="K54" s="3">
        <v>10</v>
      </c>
      <c r="L54" s="22">
        <v>0.25</v>
      </c>
      <c r="M54" s="28">
        <f t="shared" si="2"/>
        <v>97.815342465753432</v>
      </c>
      <c r="N54" s="11">
        <f t="shared" si="3"/>
        <v>-97.815342465753432</v>
      </c>
      <c r="O54" s="3">
        <v>100</v>
      </c>
      <c r="P54" s="12">
        <f t="shared" si="31"/>
        <v>4.7420403913607844E-3</v>
      </c>
      <c r="Q54" s="11">
        <f t="shared" si="32"/>
        <v>1.6014917137610826E-2</v>
      </c>
      <c r="R54" s="11">
        <v>26</v>
      </c>
      <c r="U54" s="11">
        <f>(8/9)*Q66+(1/9)*Q78</f>
        <v>1.6308197733677605E-2</v>
      </c>
      <c r="V54" s="11">
        <f t="shared" si="33"/>
        <v>1.6170893211598709E-2</v>
      </c>
    </row>
    <row r="55" spans="1:22">
      <c r="A55" s="1" t="s">
        <v>18</v>
      </c>
      <c r="B55" s="18" t="s">
        <v>70</v>
      </c>
      <c r="C55" s="26" t="s">
        <v>19</v>
      </c>
      <c r="D55" s="1" t="s">
        <v>7</v>
      </c>
      <c r="E55" s="3">
        <v>97.6</v>
      </c>
      <c r="F55" s="6">
        <v>43709</v>
      </c>
      <c r="G55" s="3">
        <v>0.5</v>
      </c>
      <c r="H55" s="4">
        <v>129</v>
      </c>
      <c r="I55" s="24">
        <f t="shared" si="1"/>
        <v>0.17671232876712328</v>
      </c>
      <c r="J55" s="14">
        <v>44621</v>
      </c>
      <c r="K55" s="3">
        <v>10</v>
      </c>
      <c r="L55" s="22">
        <v>0.25</v>
      </c>
      <c r="M55" s="28">
        <f t="shared" si="2"/>
        <v>97.776712328767118</v>
      </c>
      <c r="N55" s="11">
        <f t="shared" si="3"/>
        <v>-97.776712328767118</v>
      </c>
      <c r="O55" s="3">
        <v>100</v>
      </c>
      <c r="P55" s="12">
        <f t="shared" si="31"/>
        <v>4.7821830538897596E-3</v>
      </c>
      <c r="Q55" s="11">
        <f t="shared" si="32"/>
        <v>1.6198750249918625E-2</v>
      </c>
      <c r="U55" s="11">
        <f>(8/9)*Q67+(1/9)*Q79</f>
        <v>1.6536120288443559E-2</v>
      </c>
      <c r="V55" s="11">
        <f t="shared" si="33"/>
        <v>1.6603298293205421E-2</v>
      </c>
    </row>
    <row r="56" spans="1:22">
      <c r="A56" s="1" t="s">
        <v>18</v>
      </c>
      <c r="B56" s="18" t="s">
        <v>70</v>
      </c>
      <c r="C56" s="26" t="s">
        <v>19</v>
      </c>
      <c r="D56" s="1" t="s">
        <v>8</v>
      </c>
      <c r="E56" s="1">
        <v>97.61</v>
      </c>
      <c r="F56" s="6">
        <v>43709</v>
      </c>
      <c r="G56" s="3">
        <v>0.5</v>
      </c>
      <c r="H56" s="4">
        <v>130</v>
      </c>
      <c r="I56" s="24">
        <f t="shared" si="1"/>
        <v>0.17808219178082191</v>
      </c>
      <c r="J56" s="14">
        <v>44621</v>
      </c>
      <c r="K56" s="3">
        <v>10</v>
      </c>
      <c r="L56" s="22">
        <v>0.25</v>
      </c>
      <c r="M56" s="28">
        <f t="shared" si="2"/>
        <v>97.788082191780816</v>
      </c>
      <c r="N56" s="11">
        <f t="shared" si="3"/>
        <v>-97.788082191780816</v>
      </c>
      <c r="O56" s="3">
        <v>100</v>
      </c>
      <c r="P56" s="12">
        <f t="shared" si="31"/>
        <v>4.7703661896717122E-3</v>
      </c>
      <c r="Q56" s="11">
        <f t="shared" si="32"/>
        <v>1.6144089878795679E-2</v>
      </c>
      <c r="U56" s="11">
        <f>(8/9)*Q68+(1/9)*Q80</f>
        <v>1.6516121156748276E-2</v>
      </c>
      <c r="V56" s="11">
        <f t="shared" si="33"/>
        <v>1.6634870783873455E-2</v>
      </c>
    </row>
    <row r="57" spans="1:22">
      <c r="A57" s="1" t="s">
        <v>18</v>
      </c>
      <c r="B57" s="18" t="s">
        <v>70</v>
      </c>
      <c r="C57" s="26" t="s">
        <v>19</v>
      </c>
      <c r="D57" s="1" t="s">
        <v>9</v>
      </c>
      <c r="E57" s="1">
        <v>97.57</v>
      </c>
      <c r="F57" s="6">
        <v>43709</v>
      </c>
      <c r="G57" s="3">
        <v>0.5</v>
      </c>
      <c r="H57" s="4">
        <v>133</v>
      </c>
      <c r="I57" s="24">
        <f t="shared" si="1"/>
        <v>0.18219178082191781</v>
      </c>
      <c r="J57" s="14">
        <v>44621</v>
      </c>
      <c r="K57" s="3">
        <v>10</v>
      </c>
      <c r="L57" s="22">
        <v>0.25</v>
      </c>
      <c r="M57" s="28">
        <f t="shared" si="2"/>
        <v>97.752191780821917</v>
      </c>
      <c r="N57" s="11">
        <f t="shared" si="3"/>
        <v>-97.752191780821917</v>
      </c>
      <c r="O57" s="3">
        <v>100</v>
      </c>
      <c r="P57" s="12">
        <f t="shared" si="31"/>
        <v>4.8076728014035614E-3</v>
      </c>
      <c r="Q57" s="11">
        <f t="shared" si="32"/>
        <v>1.6314838071091759E-2</v>
      </c>
      <c r="U57" s="11">
        <f>(8/9)*Q69+(1/9)*Q81</f>
        <v>1.6667509775351606E-2</v>
      </c>
      <c r="V57" s="11">
        <f t="shared" si="33"/>
        <v>1.6600741204868395E-2</v>
      </c>
    </row>
    <row r="58" spans="1:22">
      <c r="A58" s="1" t="s">
        <v>18</v>
      </c>
      <c r="B58" s="18" t="s">
        <v>70</v>
      </c>
      <c r="C58" s="26" t="s">
        <v>19</v>
      </c>
      <c r="D58" s="1" t="s">
        <v>10</v>
      </c>
      <c r="E58" s="1">
        <v>97.58</v>
      </c>
      <c r="F58" s="6">
        <v>43709</v>
      </c>
      <c r="G58" s="3">
        <v>0.5</v>
      </c>
      <c r="H58" s="4">
        <v>134</v>
      </c>
      <c r="I58" s="24">
        <f t="shared" si="1"/>
        <v>0.18356164383561643</v>
      </c>
      <c r="J58" s="14">
        <v>44621</v>
      </c>
      <c r="K58" s="3">
        <v>10</v>
      </c>
      <c r="L58" s="22">
        <v>0.25</v>
      </c>
      <c r="M58" s="28">
        <f t="shared" si="2"/>
        <v>97.763561643835615</v>
      </c>
      <c r="N58" s="11">
        <f t="shared" si="3"/>
        <v>-97.763561643835615</v>
      </c>
      <c r="O58" s="3">
        <v>100</v>
      </c>
      <c r="P58" s="12">
        <f t="shared" si="31"/>
        <v>4.7958526519258533E-3</v>
      </c>
      <c r="Q58" s="11">
        <f t="shared" si="32"/>
        <v>1.6261111500105507E-2</v>
      </c>
      <c r="U58" s="11">
        <f>(8/9)*Q70+(1/9)*Q82</f>
        <v>1.6586145737935407E-2</v>
      </c>
      <c r="V58" s="11">
        <f t="shared" si="33"/>
        <v>1.6507299115231293E-2</v>
      </c>
    </row>
    <row r="59" spans="1:22">
      <c r="A59" s="1" t="s">
        <v>18</v>
      </c>
      <c r="B59" s="18" t="s">
        <v>70</v>
      </c>
      <c r="C59" s="26" t="s">
        <v>19</v>
      </c>
      <c r="D59" s="1" t="s">
        <v>11</v>
      </c>
      <c r="E59" s="1">
        <v>97.61</v>
      </c>
      <c r="F59" s="6">
        <v>43709</v>
      </c>
      <c r="G59" s="3">
        <v>0.5</v>
      </c>
      <c r="H59" s="4">
        <v>135</v>
      </c>
      <c r="I59" s="24">
        <f t="shared" si="1"/>
        <v>0.18493150684931506</v>
      </c>
      <c r="J59" s="14">
        <v>44621</v>
      </c>
      <c r="K59" s="3">
        <v>10</v>
      </c>
      <c r="L59" s="22">
        <v>0.25</v>
      </c>
      <c r="M59" s="28">
        <f t="shared" si="2"/>
        <v>97.794931506849309</v>
      </c>
      <c r="N59" s="11">
        <f t="shared" si="3"/>
        <v>-97.794931506849309</v>
      </c>
      <c r="O59" s="3">
        <v>100</v>
      </c>
      <c r="P59" s="12">
        <f t="shared" si="31"/>
        <v>4.7632483317499481E-3</v>
      </c>
      <c r="Q59" s="11">
        <f t="shared" si="32"/>
        <v>1.6112267937653232E-2</v>
      </c>
      <c r="U59" s="11">
        <f>(8/9)*Q71+(1/9)*Q83</f>
        <v>1.6394084602661573E-2</v>
      </c>
      <c r="V59" s="11">
        <f t="shared" si="33"/>
        <v>1.6280431645943838E-2</v>
      </c>
    </row>
    <row r="60" spans="1:22">
      <c r="C60" s="26"/>
      <c r="F60" s="6"/>
      <c r="G60" s="3"/>
      <c r="H60" s="4"/>
      <c r="I60" s="24"/>
      <c r="J60" s="14"/>
      <c r="K60" s="3"/>
      <c r="M60" s="28"/>
      <c r="O60" s="3"/>
    </row>
    <row r="61" spans="1:22">
      <c r="C61" s="13"/>
      <c r="F61" s="4"/>
      <c r="H61" s="4"/>
      <c r="I61" s="24"/>
      <c r="J61" s="13"/>
      <c r="M61" s="28"/>
      <c r="O61" s="3"/>
      <c r="T61" s="11" t="s">
        <v>126</v>
      </c>
      <c r="U61" s="11" t="s">
        <v>60</v>
      </c>
    </row>
    <row r="62" spans="1:22">
      <c r="A62" s="1" t="s">
        <v>20</v>
      </c>
      <c r="B62" s="18" t="s">
        <v>71</v>
      </c>
      <c r="C62" s="26" t="s">
        <v>21</v>
      </c>
      <c r="D62" s="1" t="s">
        <v>1</v>
      </c>
      <c r="E62" s="1">
        <v>102.53</v>
      </c>
      <c r="F62" s="6">
        <v>43800</v>
      </c>
      <c r="G62" s="1">
        <v>2.75</v>
      </c>
      <c r="H62" s="4">
        <v>31</v>
      </c>
      <c r="I62" s="24">
        <f t="shared" si="1"/>
        <v>0.23356164383561642</v>
      </c>
      <c r="J62" s="14">
        <v>44713</v>
      </c>
      <c r="K62" s="1">
        <v>21</v>
      </c>
      <c r="L62" s="22">
        <v>1.375</v>
      </c>
      <c r="M62" s="28">
        <f t="shared" si="2"/>
        <v>102.76356164383562</v>
      </c>
      <c r="N62" s="11">
        <f t="shared" si="3"/>
        <v>-102.76356164383562</v>
      </c>
      <c r="O62" s="3">
        <v>100</v>
      </c>
      <c r="P62" s="12">
        <f t="shared" ref="P62:P71" si="34">RATE(K62,L62,N62,O62)</f>
        <v>1.2249508342128585E-2</v>
      </c>
      <c r="Q62" s="11">
        <f>LN(((((M62-(((1.38*EXP(-T2*(5/12)))+(1.38*EXP(-T14*(11/12)))+(1.38*EXP(-T26*(17/12)))+(1.38*EXP(-T38*(23/12)))))))/(100+L62))))/(-29/12)</f>
        <v>1.6746402814909737E-2</v>
      </c>
      <c r="S62" s="11">
        <f>(Q62-Q50)/3</f>
        <v>1.1990866238085114E-4</v>
      </c>
      <c r="T62" s="11">
        <f>Q62+3*S62</f>
        <v>1.7106128802052291E-2</v>
      </c>
      <c r="U62" s="11">
        <f>(2/9)*Q62+(7/9)*Q74</f>
        <v>1.6551665839881904E-2</v>
      </c>
    </row>
    <row r="63" spans="1:22">
      <c r="A63" s="1" t="s">
        <v>20</v>
      </c>
      <c r="B63" s="18" t="s">
        <v>71</v>
      </c>
      <c r="C63" s="26" t="s">
        <v>21</v>
      </c>
      <c r="D63" s="1" t="s">
        <v>3</v>
      </c>
      <c r="E63" s="1">
        <v>102.59</v>
      </c>
      <c r="F63" s="6">
        <v>43800</v>
      </c>
      <c r="G63" s="1">
        <v>2.75</v>
      </c>
      <c r="H63" s="4">
        <v>32</v>
      </c>
      <c r="I63" s="24">
        <f t="shared" si="1"/>
        <v>0.24109589041095891</v>
      </c>
      <c r="J63" s="14">
        <v>44713</v>
      </c>
      <c r="K63" s="1">
        <v>21</v>
      </c>
      <c r="L63" s="22">
        <v>1.375</v>
      </c>
      <c r="M63" s="28">
        <f t="shared" si="2"/>
        <v>102.83109589041096</v>
      </c>
      <c r="N63" s="11">
        <f t="shared" si="3"/>
        <v>-102.83109589041096</v>
      </c>
      <c r="O63" s="3">
        <v>100</v>
      </c>
      <c r="P63" s="12">
        <f t="shared" si="34"/>
        <v>1.2213418581779132E-2</v>
      </c>
      <c r="Q63" s="11">
        <f t="shared" ref="Q63:Q71" si="35">LN(((((M63-(((1.38*EXP(-T3*(5/12)))+(1.38*EXP(-T15*(11/12)))+(1.38*EXP(-T27*(17/12)))+(1.38*EXP(-T39*(23/12)))))))/(100+L63))))/(-29/12)</f>
        <v>1.646708560253602E-2</v>
      </c>
      <c r="S63" s="11">
        <f>(Q63-Q51)/3</f>
        <v>1.2399171304452541E-4</v>
      </c>
      <c r="T63" s="11">
        <f t="shared" ref="T62:T71" si="36">Q63+3*S63</f>
        <v>1.6839060741669597E-2</v>
      </c>
      <c r="U63" s="11">
        <f>(2/9)*Q63+(7/9)*Q75</f>
        <v>1.6200347442361977E-2</v>
      </c>
    </row>
    <row r="64" spans="1:22">
      <c r="A64" s="1" t="s">
        <v>20</v>
      </c>
      <c r="B64" s="18" t="s">
        <v>71</v>
      </c>
      <c r="C64" s="26" t="s">
        <v>21</v>
      </c>
      <c r="D64" s="1" t="s">
        <v>4</v>
      </c>
      <c r="E64" s="1">
        <v>102.62</v>
      </c>
      <c r="F64" s="6">
        <v>43800</v>
      </c>
      <c r="G64" s="1">
        <v>2.75</v>
      </c>
      <c r="H64" s="4">
        <v>35</v>
      </c>
      <c r="I64" s="24">
        <f t="shared" si="1"/>
        <v>0.2636986301369863</v>
      </c>
      <c r="J64" s="14">
        <v>44713</v>
      </c>
      <c r="K64" s="1">
        <v>21</v>
      </c>
      <c r="L64" s="22">
        <v>1.375</v>
      </c>
      <c r="M64" s="28">
        <f t="shared" si="2"/>
        <v>102.88369863013699</v>
      </c>
      <c r="N64" s="11">
        <f t="shared" si="3"/>
        <v>-102.88369863013699</v>
      </c>
      <c r="O64" s="3">
        <v>100</v>
      </c>
      <c r="P64" s="12">
        <f t="shared" si="34"/>
        <v>1.2185326820805659E-2</v>
      </c>
      <c r="Q64" s="11">
        <f t="shared" si="35"/>
        <v>1.6247833229722872E-2</v>
      </c>
      <c r="S64" s="11">
        <f>(Q64-Q52)/3</f>
        <v>1.0483916958931606E-4</v>
      </c>
      <c r="T64" s="11">
        <f t="shared" si="36"/>
        <v>1.6562350738490821E-2</v>
      </c>
      <c r="U64" s="11">
        <f>(2/9)*Q64+(7/9)*Q76</f>
        <v>1.5963278201836659E-2</v>
      </c>
    </row>
    <row r="65" spans="1:21">
      <c r="A65" s="1" t="s">
        <v>20</v>
      </c>
      <c r="B65" s="18" t="s">
        <v>71</v>
      </c>
      <c r="C65" s="26" t="s">
        <v>21</v>
      </c>
      <c r="D65" s="1" t="s">
        <v>5</v>
      </c>
      <c r="E65" s="1">
        <v>102.59</v>
      </c>
      <c r="F65" s="6">
        <v>43800</v>
      </c>
      <c r="G65" s="1">
        <v>2.75</v>
      </c>
      <c r="H65" s="4">
        <v>36</v>
      </c>
      <c r="I65" s="24">
        <f t="shared" si="1"/>
        <v>0.27123287671232876</v>
      </c>
      <c r="J65" s="14">
        <v>44713</v>
      </c>
      <c r="K65" s="1">
        <v>21</v>
      </c>
      <c r="L65" s="22">
        <v>1.375</v>
      </c>
      <c r="M65" s="28">
        <f t="shared" si="2"/>
        <v>102.86123287671234</v>
      </c>
      <c r="N65" s="11">
        <f t="shared" si="3"/>
        <v>-102.86123287671234</v>
      </c>
      <c r="O65" s="3">
        <v>100</v>
      </c>
      <c r="P65" s="12">
        <f t="shared" si="34"/>
        <v>1.2197322339346417E-2</v>
      </c>
      <c r="Q65" s="11">
        <f t="shared" si="35"/>
        <v>1.6340980946465834E-2</v>
      </c>
      <c r="R65" s="11">
        <v>29</v>
      </c>
      <c r="S65" s="11">
        <f>(Q65-Q53)/3</f>
        <v>1.2236768673281698E-4</v>
      </c>
      <c r="T65" s="11">
        <f t="shared" si="36"/>
        <v>1.6708084006664285E-2</v>
      </c>
      <c r="U65" s="11">
        <f>(2/9)*Q65+(7/9)*Q77</f>
        <v>1.6047093288923179E-2</v>
      </c>
    </row>
    <row r="66" spans="1:21">
      <c r="A66" s="1" t="s">
        <v>20</v>
      </c>
      <c r="B66" s="18" t="s">
        <v>71</v>
      </c>
      <c r="C66" s="26" t="s">
        <v>21</v>
      </c>
      <c r="D66" s="1" t="s">
        <v>6</v>
      </c>
      <c r="E66" s="1">
        <v>102.58</v>
      </c>
      <c r="F66" s="6">
        <v>43800</v>
      </c>
      <c r="G66" s="1">
        <v>2.75</v>
      </c>
      <c r="H66" s="4">
        <v>37</v>
      </c>
      <c r="I66" s="24">
        <f t="shared" si="1"/>
        <v>0.27876712328767123</v>
      </c>
      <c r="J66" s="14">
        <v>44713</v>
      </c>
      <c r="K66" s="1">
        <v>21</v>
      </c>
      <c r="L66" s="22">
        <v>1.375</v>
      </c>
      <c r="M66" s="28">
        <f t="shared" si="2"/>
        <v>102.85876712328766</v>
      </c>
      <c r="N66" s="11">
        <f t="shared" si="3"/>
        <v>-102.85876712328766</v>
      </c>
      <c r="O66" s="3">
        <v>100</v>
      </c>
      <c r="P66" s="12">
        <f t="shared" si="34"/>
        <v>1.2198639102607439E-2</v>
      </c>
      <c r="Q66" s="11">
        <f t="shared" si="35"/>
        <v>1.6349334694894215E-2</v>
      </c>
      <c r="S66" s="11">
        <f>(Q66-Q54)/3</f>
        <v>1.1147251909446321E-4</v>
      </c>
      <c r="T66" s="11">
        <f t="shared" si="36"/>
        <v>1.6683752252177605E-2</v>
      </c>
      <c r="U66" s="11">
        <f>(2/9)*Q66+(7/9)*Q78</f>
        <v>1.6061375966377953E-2</v>
      </c>
    </row>
    <row r="67" spans="1:21">
      <c r="A67" s="1" t="s">
        <v>20</v>
      </c>
      <c r="B67" s="18" t="s">
        <v>71</v>
      </c>
      <c r="C67" s="26" t="s">
        <v>21</v>
      </c>
      <c r="D67" s="1" t="s">
        <v>7</v>
      </c>
      <c r="E67" s="1">
        <v>102.52</v>
      </c>
      <c r="F67" s="6">
        <v>43800</v>
      </c>
      <c r="G67" s="1">
        <v>2.75</v>
      </c>
      <c r="H67" s="4">
        <v>38</v>
      </c>
      <c r="I67" s="24">
        <f t="shared" si="1"/>
        <v>0.28630136986301369</v>
      </c>
      <c r="J67" s="14">
        <v>44713</v>
      </c>
      <c r="K67" s="1">
        <v>21</v>
      </c>
      <c r="L67" s="22">
        <v>1.375</v>
      </c>
      <c r="M67" s="28">
        <f t="shared" si="2"/>
        <v>102.80630136986301</v>
      </c>
      <c r="N67" s="11">
        <f t="shared" si="3"/>
        <v>-102.80630136986301</v>
      </c>
      <c r="O67" s="3">
        <v>100</v>
      </c>
      <c r="P67" s="12">
        <f t="shared" si="34"/>
        <v>1.2226665433782634E-2</v>
      </c>
      <c r="Q67" s="11">
        <f t="shared" si="35"/>
        <v>1.6571030723325629E-2</v>
      </c>
      <c r="S67" s="11">
        <f>(Q67-Q55)/3</f>
        <v>1.2409349113566789E-4</v>
      </c>
      <c r="T67" s="11">
        <f t="shared" si="36"/>
        <v>1.6943311196732633E-2</v>
      </c>
      <c r="U67" s="11">
        <f>(2/9)*Q67+(7/9)*Q79</f>
        <v>1.6326657679151146E-2</v>
      </c>
    </row>
    <row r="68" spans="1:21">
      <c r="A68" s="1" t="s">
        <v>20</v>
      </c>
      <c r="B68" s="18" t="s">
        <v>71</v>
      </c>
      <c r="C68" s="26" t="s">
        <v>21</v>
      </c>
      <c r="D68" s="1" t="s">
        <v>8</v>
      </c>
      <c r="E68" s="1">
        <v>102.52</v>
      </c>
      <c r="F68" s="6">
        <v>43800</v>
      </c>
      <c r="G68" s="1">
        <v>2.75</v>
      </c>
      <c r="H68" s="4">
        <v>39</v>
      </c>
      <c r="I68" s="24">
        <f t="shared" si="1"/>
        <v>0.29383561643835621</v>
      </c>
      <c r="J68" s="14">
        <v>44713</v>
      </c>
      <c r="K68" s="1">
        <v>21</v>
      </c>
      <c r="L68" s="22">
        <v>1.375</v>
      </c>
      <c r="M68" s="28">
        <f t="shared" si="2"/>
        <v>102.81383561643835</v>
      </c>
      <c r="N68" s="11">
        <f t="shared" si="3"/>
        <v>-102.81383561643835</v>
      </c>
      <c r="O68" s="3">
        <v>100</v>
      </c>
      <c r="P68" s="12">
        <f t="shared" si="34"/>
        <v>1.2222639761932554E-2</v>
      </c>
      <c r="Q68" s="11">
        <f t="shared" si="35"/>
        <v>1.6534268900868815E-2</v>
      </c>
      <c r="S68" s="11">
        <f>(Q68-Q56)/3</f>
        <v>1.3005967402437862E-4</v>
      </c>
      <c r="T68" s="11">
        <f t="shared" si="36"/>
        <v>1.6924447922941951E-2</v>
      </c>
      <c r="U68" s="11">
        <f>(2/9)*Q68+(7/9)*Q80</f>
        <v>1.6407234692025048E-2</v>
      </c>
    </row>
    <row r="69" spans="1:21">
      <c r="A69" s="1" t="s">
        <v>20</v>
      </c>
      <c r="B69" s="18" t="s">
        <v>71</v>
      </c>
      <c r="C69" s="26" t="s">
        <v>21</v>
      </c>
      <c r="D69" s="1" t="s">
        <v>9</v>
      </c>
      <c r="E69" s="1">
        <v>102.46</v>
      </c>
      <c r="F69" s="6">
        <v>43800</v>
      </c>
      <c r="G69" s="1">
        <v>2.75</v>
      </c>
      <c r="H69" s="4">
        <v>42</v>
      </c>
      <c r="I69" s="24">
        <f t="shared" si="1"/>
        <v>0.31643835616438354</v>
      </c>
      <c r="J69" s="14">
        <v>44713</v>
      </c>
      <c r="K69" s="1">
        <v>21</v>
      </c>
      <c r="L69" s="22">
        <v>1.375</v>
      </c>
      <c r="M69" s="28">
        <f t="shared" si="2"/>
        <v>102.77643835616438</v>
      </c>
      <c r="N69" s="11">
        <f t="shared" si="3"/>
        <v>-102.77643835616438</v>
      </c>
      <c r="O69" s="3">
        <v>100</v>
      </c>
      <c r="P69" s="12">
        <f t="shared" si="34"/>
        <v>1.2242625043571643E-2</v>
      </c>
      <c r="Q69" s="11">
        <f t="shared" si="35"/>
        <v>1.6694137160147907E-2</v>
      </c>
      <c r="S69" s="11">
        <f>(Q69-Q57)/3</f>
        <v>1.264330296853825E-4</v>
      </c>
      <c r="T69" s="11">
        <f t="shared" si="36"/>
        <v>1.7073436249204054E-2</v>
      </c>
      <c r="U69" s="11">
        <f>(2/9)*Q69+(7/9)*Q81</f>
        <v>1.6507745466573798E-2</v>
      </c>
    </row>
    <row r="70" spans="1:21">
      <c r="A70" s="1" t="s">
        <v>20</v>
      </c>
      <c r="B70" s="18" t="s">
        <v>71</v>
      </c>
      <c r="C70" s="26" t="s">
        <v>21</v>
      </c>
      <c r="D70" s="1" t="s">
        <v>10</v>
      </c>
      <c r="E70" s="1">
        <v>102.47</v>
      </c>
      <c r="F70" s="6">
        <v>43800</v>
      </c>
      <c r="G70" s="1">
        <v>2.75</v>
      </c>
      <c r="H70" s="4">
        <v>43</v>
      </c>
      <c r="I70" s="24">
        <f t="shared" si="1"/>
        <v>0.32397260273972606</v>
      </c>
      <c r="J70" s="14">
        <v>44713</v>
      </c>
      <c r="K70" s="1">
        <v>21</v>
      </c>
      <c r="L70" s="22">
        <v>1.375</v>
      </c>
      <c r="M70" s="28">
        <f t="shared" si="2"/>
        <v>102.79397260273973</v>
      </c>
      <c r="N70" s="11">
        <f t="shared" si="3"/>
        <v>-102.79397260273973</v>
      </c>
      <c r="O70" s="3">
        <v>100</v>
      </c>
      <c r="P70" s="12">
        <f t="shared" si="34"/>
        <v>1.2233253622623142E-2</v>
      </c>
      <c r="Q70" s="11">
        <f t="shared" si="35"/>
        <v>1.6620859007609037E-2</v>
      </c>
      <c r="S70" s="11">
        <f>(Q70-Q58)/3</f>
        <v>1.1991583583450978E-4</v>
      </c>
      <c r="T70" s="11">
        <f t="shared" si="36"/>
        <v>1.6980606515112566E-2</v>
      </c>
      <c r="U70" s="11">
        <f>(2/9)*Q70+(7/9)*Q82</f>
        <v>1.6377866119893641E-2</v>
      </c>
    </row>
    <row r="71" spans="1:21">
      <c r="A71" s="1" t="s">
        <v>20</v>
      </c>
      <c r="B71" s="18" t="s">
        <v>71</v>
      </c>
      <c r="C71" s="26" t="s">
        <v>21</v>
      </c>
      <c r="D71" s="1" t="s">
        <v>11</v>
      </c>
      <c r="E71" s="1">
        <v>102.51</v>
      </c>
      <c r="F71" s="6">
        <v>43800</v>
      </c>
      <c r="G71" s="1">
        <v>2.75</v>
      </c>
      <c r="H71" s="4">
        <v>44</v>
      </c>
      <c r="I71" s="24">
        <f t="shared" si="1"/>
        <v>0.33150684931506852</v>
      </c>
      <c r="J71" s="14">
        <v>44713</v>
      </c>
      <c r="K71" s="1">
        <v>21</v>
      </c>
      <c r="L71" s="22">
        <v>1.375</v>
      </c>
      <c r="M71" s="28">
        <f t="shared" si="2"/>
        <v>102.84150684931507</v>
      </c>
      <c r="N71" s="11">
        <f t="shared" si="3"/>
        <v>-102.84150684931507</v>
      </c>
      <c r="O71" s="3">
        <v>100</v>
      </c>
      <c r="P71" s="12">
        <f t="shared" si="34"/>
        <v>1.2207857453504025E-2</v>
      </c>
      <c r="Q71" s="11">
        <f t="shared" si="35"/>
        <v>1.6424955734302582E-2</v>
      </c>
      <c r="S71" s="11">
        <f>(Q71-Q59)/3</f>
        <v>1.0422926554978322E-4</v>
      </c>
      <c r="T71" s="11">
        <f t="shared" si="36"/>
        <v>1.6737643530951932E-2</v>
      </c>
      <c r="U71" s="11">
        <f>(2/9)*Q71+(7/9)*Q83</f>
        <v>1.6208857812815516E-2</v>
      </c>
    </row>
    <row r="72" spans="1:21">
      <c r="C72" s="26"/>
      <c r="F72" s="6"/>
      <c r="H72" s="4"/>
      <c r="I72" s="24"/>
      <c r="J72" s="14"/>
      <c r="M72" s="28"/>
      <c r="O72" s="3"/>
    </row>
    <row r="73" spans="1:21">
      <c r="C73" s="13"/>
      <c r="F73" s="4"/>
      <c r="H73" s="4"/>
      <c r="I73" s="24"/>
      <c r="J73" s="13"/>
      <c r="M73" s="28"/>
      <c r="O73" s="3"/>
      <c r="T73" s="11" t="s">
        <v>127</v>
      </c>
      <c r="U73" s="11" t="s">
        <v>61</v>
      </c>
    </row>
    <row r="74" spans="1:21">
      <c r="A74" s="1" t="s">
        <v>22</v>
      </c>
      <c r="B74" s="18" t="s">
        <v>72</v>
      </c>
      <c r="C74" s="26" t="s">
        <v>23</v>
      </c>
      <c r="D74" s="1" t="s">
        <v>1</v>
      </c>
      <c r="E74" s="1">
        <v>100.31</v>
      </c>
      <c r="F74" s="6">
        <v>43709</v>
      </c>
      <c r="G74" s="1">
        <v>1.75</v>
      </c>
      <c r="H74" s="4">
        <v>122</v>
      </c>
      <c r="I74" s="24">
        <f t="shared" ref="I74:I141" si="37">(H74/365)*G74</f>
        <v>0.58493150684931505</v>
      </c>
      <c r="J74" s="14">
        <v>44986</v>
      </c>
      <c r="K74" s="1">
        <v>10</v>
      </c>
      <c r="L74" s="22">
        <v>0.875</v>
      </c>
      <c r="M74" s="28">
        <f t="shared" ref="M74:M141" si="38">E74+I74</f>
        <v>100.89493150684932</v>
      </c>
      <c r="N74" s="11">
        <f t="shared" ref="N74:N142" si="39">-1*M74</f>
        <v>-100.89493150684932</v>
      </c>
      <c r="O74" s="3">
        <v>100</v>
      </c>
      <c r="P74" s="12">
        <f t="shared" ref="P74:P83" si="40">RATE(K74,L74,N74,O74)</f>
        <v>7.8161471977789519E-3</v>
      </c>
      <c r="Q74" s="11">
        <f>LN(((((M74-(((0.88*EXP(-Q2*(2/12)))+(0.88*EXP(-Q14*(8/12)))+(0.88*EXP(-Q26*(14/12)))+(0.88*EXP(-Q39*(20/12)))+(0.88*EXP(-Q50*(26/12)))+(0.88*EXP(-T62*(32/12)))))))/(100+L74))))/(-38/12)</f>
        <v>1.6496026704159665E-2</v>
      </c>
      <c r="S74" s="11">
        <f>(Q74-Q62)/9</f>
        <v>-2.7819567861119153E-5</v>
      </c>
      <c r="T74" s="11">
        <f>Q62+6*S74</f>
        <v>1.6579485407743021E-2</v>
      </c>
      <c r="U74" s="11">
        <f>(8/9)*Q86+(1/9)*Q98</f>
        <v>1.6538810521722309E-2</v>
      </c>
    </row>
    <row r="75" spans="1:21">
      <c r="A75" s="1" t="s">
        <v>22</v>
      </c>
      <c r="B75" s="18" t="s">
        <v>72</v>
      </c>
      <c r="C75" s="26" t="s">
        <v>23</v>
      </c>
      <c r="D75" s="1" t="s">
        <v>3</v>
      </c>
      <c r="E75" s="1">
        <v>100.42</v>
      </c>
      <c r="F75" s="6">
        <v>43709</v>
      </c>
      <c r="G75" s="1">
        <v>1.75</v>
      </c>
      <c r="H75" s="4">
        <v>123</v>
      </c>
      <c r="I75" s="24">
        <f t="shared" si="37"/>
        <v>0.58972602739726032</v>
      </c>
      <c r="J75" s="14">
        <v>44986</v>
      </c>
      <c r="K75" s="1">
        <v>10</v>
      </c>
      <c r="L75" s="22">
        <v>0.875</v>
      </c>
      <c r="M75" s="28">
        <f t="shared" si="38"/>
        <v>101.00972602739726</v>
      </c>
      <c r="N75" s="11">
        <f t="shared" si="39"/>
        <v>-101.00972602739726</v>
      </c>
      <c r="O75" s="3">
        <v>100</v>
      </c>
      <c r="P75" s="12">
        <f t="shared" si="40"/>
        <v>7.6970369490342713E-3</v>
      </c>
      <c r="Q75" s="11">
        <f t="shared" ref="Q75:Q83" si="41">LN(((((M75-(((0.88*EXP(-Q3*(2/12)))+(0.88*EXP(-Q15*(8/12)))+(0.88*EXP(-Q27*(14/12)))+(0.88*EXP(-Q40*(20/12)))+(0.88*EXP(-Q51*(26/12)))+(0.88*EXP(-T63*(32/12)))))))/(100+L75))))/(-38/12)</f>
        <v>1.612413653945511E-2</v>
      </c>
      <c r="S75" s="11">
        <f>(Q75-Q63)/3</f>
        <v>-1.1431635436030356E-4</v>
      </c>
      <c r="T75" s="11">
        <f>Q63+6*S75</f>
        <v>1.5781187476374199E-2</v>
      </c>
      <c r="U75" s="11">
        <f>(8/9)*Q87+(1/9)*Q99</f>
        <v>1.6122503848588605E-2</v>
      </c>
    </row>
    <row r="76" spans="1:21">
      <c r="A76" s="1" t="s">
        <v>22</v>
      </c>
      <c r="B76" s="18" t="s">
        <v>72</v>
      </c>
      <c r="C76" s="26" t="s">
        <v>23</v>
      </c>
      <c r="D76" s="1" t="s">
        <v>4</v>
      </c>
      <c r="E76" s="1">
        <v>100.48</v>
      </c>
      <c r="F76" s="6">
        <v>43709</v>
      </c>
      <c r="G76" s="1">
        <v>1.75</v>
      </c>
      <c r="H76" s="4">
        <v>126</v>
      </c>
      <c r="I76" s="24">
        <f t="shared" si="37"/>
        <v>0.60410958904109591</v>
      </c>
      <c r="J76" s="14">
        <v>44986</v>
      </c>
      <c r="K76" s="1">
        <v>10</v>
      </c>
      <c r="L76" s="22">
        <v>0.875</v>
      </c>
      <c r="M76" s="28">
        <f t="shared" si="38"/>
        <v>101.08410958904111</v>
      </c>
      <c r="N76" s="11">
        <f t="shared" si="39"/>
        <v>-101.08410958904111</v>
      </c>
      <c r="O76" s="3">
        <v>100</v>
      </c>
      <c r="P76" s="12">
        <f t="shared" si="40"/>
        <v>7.6199384497979087E-3</v>
      </c>
      <c r="Q76" s="11">
        <f t="shared" si="41"/>
        <v>1.5881976765297741E-2</v>
      </c>
      <c r="S76" s="11">
        <f>(Q76-Q64)/3</f>
        <v>-1.2195215480837716E-4</v>
      </c>
      <c r="T76" s="11">
        <f>Q64+6*S76</f>
        <v>1.5516120300872609E-2</v>
      </c>
      <c r="U76" s="11">
        <f>(8/9)*Q88+(1/9)*Q100</f>
        <v>1.5876886126060918E-2</v>
      </c>
    </row>
    <row r="77" spans="1:21">
      <c r="A77" s="1" t="s">
        <v>22</v>
      </c>
      <c r="B77" s="18" t="s">
        <v>72</v>
      </c>
      <c r="C77" s="26" t="s">
        <v>23</v>
      </c>
      <c r="D77" s="1" t="s">
        <v>5</v>
      </c>
      <c r="E77" s="1">
        <v>100.45</v>
      </c>
      <c r="F77" s="6">
        <v>43709</v>
      </c>
      <c r="G77" s="1">
        <v>1.75</v>
      </c>
      <c r="H77" s="4">
        <v>127</v>
      </c>
      <c r="I77" s="24">
        <f t="shared" si="37"/>
        <v>0.60890410958904106</v>
      </c>
      <c r="J77" s="14">
        <v>44986</v>
      </c>
      <c r="K77" s="1">
        <v>10</v>
      </c>
      <c r="L77" s="22">
        <v>0.875</v>
      </c>
      <c r="M77" s="28">
        <f t="shared" si="38"/>
        <v>101.05890410958905</v>
      </c>
      <c r="N77" s="11">
        <f t="shared" si="39"/>
        <v>-101.05890410958905</v>
      </c>
      <c r="O77" s="3">
        <v>100</v>
      </c>
      <c r="P77" s="12">
        <f t="shared" si="40"/>
        <v>7.6460567345330759E-3</v>
      </c>
      <c r="Q77" s="11">
        <f t="shared" si="41"/>
        <v>1.5963125386768136E-2</v>
      </c>
      <c r="R77" s="11">
        <v>38</v>
      </c>
      <c r="S77" s="11">
        <f>(Q77-Q65)/3</f>
        <v>-1.2595185323256591E-4</v>
      </c>
      <c r="T77" s="11">
        <f>Q65+6*S77</f>
        <v>1.5585269827070439E-2</v>
      </c>
      <c r="U77" s="11">
        <f>(8/9)*Q89+(1/9)*Q101</f>
        <v>1.6030115279892555E-2</v>
      </c>
    </row>
    <row r="78" spans="1:21">
      <c r="A78" s="1" t="s">
        <v>22</v>
      </c>
      <c r="B78" s="18" t="s">
        <v>72</v>
      </c>
      <c r="C78" s="26" t="s">
        <v>23</v>
      </c>
      <c r="D78" s="1" t="s">
        <v>6</v>
      </c>
      <c r="E78" s="1">
        <v>100.44</v>
      </c>
      <c r="F78" s="6">
        <v>43709</v>
      </c>
      <c r="G78" s="1">
        <v>1.75</v>
      </c>
      <c r="H78" s="4">
        <v>128</v>
      </c>
      <c r="I78" s="24">
        <f t="shared" si="37"/>
        <v>0.61369863013698633</v>
      </c>
      <c r="J78" s="14">
        <v>44986</v>
      </c>
      <c r="K78" s="1">
        <v>10</v>
      </c>
      <c r="L78" s="22">
        <v>0.875</v>
      </c>
      <c r="M78" s="28">
        <f t="shared" si="38"/>
        <v>101.05369863013698</v>
      </c>
      <c r="N78" s="11">
        <f t="shared" si="39"/>
        <v>-101.05369863013698</v>
      </c>
      <c r="O78" s="3">
        <v>100</v>
      </c>
      <c r="P78" s="12">
        <f t="shared" si="40"/>
        <v>7.6514516439697977E-3</v>
      </c>
      <c r="Q78" s="11">
        <f t="shared" si="41"/>
        <v>1.5979102043944735E-2</v>
      </c>
      <c r="S78" s="11">
        <f>(Q78-Q66)/3</f>
        <v>-1.2341088364982664E-4</v>
      </c>
      <c r="T78" s="11">
        <f>Q66+6*S78</f>
        <v>1.5608869392995255E-2</v>
      </c>
      <c r="U78" s="11">
        <f>(8/9)*Q90+(1/9)*Q102</f>
        <v>1.5949521437831869E-2</v>
      </c>
    </row>
    <row r="79" spans="1:21">
      <c r="A79" s="1" t="s">
        <v>22</v>
      </c>
      <c r="B79" s="18" t="s">
        <v>72</v>
      </c>
      <c r="C79" s="26" t="s">
        <v>23</v>
      </c>
      <c r="D79" s="1" t="s">
        <v>7</v>
      </c>
      <c r="E79" s="1">
        <v>100.35</v>
      </c>
      <c r="F79" s="6">
        <v>43709</v>
      </c>
      <c r="G79" s="1">
        <v>1.75</v>
      </c>
      <c r="H79" s="4">
        <v>129</v>
      </c>
      <c r="I79" s="24">
        <f t="shared" si="37"/>
        <v>0.61849315068493149</v>
      </c>
      <c r="J79" s="14">
        <v>44986</v>
      </c>
      <c r="K79" s="1">
        <v>10</v>
      </c>
      <c r="L79" s="22">
        <v>0.875</v>
      </c>
      <c r="M79" s="28">
        <f t="shared" si="38"/>
        <v>100.96849315068492</v>
      </c>
      <c r="N79" s="11">
        <f t="shared" si="39"/>
        <v>-100.96849315068492</v>
      </c>
      <c r="O79" s="3">
        <v>100</v>
      </c>
      <c r="P79" s="12">
        <f t="shared" si="40"/>
        <v>7.7398023975711085E-3</v>
      </c>
      <c r="Q79" s="11">
        <f t="shared" si="41"/>
        <v>1.6256836809387009E-2</v>
      </c>
      <c r="S79" s="11">
        <f>(Q79-Q67)/3</f>
        <v>-1.0473130464620668E-4</v>
      </c>
      <c r="T79" s="11">
        <f>Q67+6*S79</f>
        <v>1.5942642895448389E-2</v>
      </c>
      <c r="U79" s="11">
        <f>(8/9)*Q91+(1/9)*Q103</f>
        <v>1.6235252722818134E-2</v>
      </c>
    </row>
    <row r="80" spans="1:21">
      <c r="A80" s="1" t="s">
        <v>22</v>
      </c>
      <c r="B80" s="18" t="s">
        <v>72</v>
      </c>
      <c r="C80" s="26" t="s">
        <v>23</v>
      </c>
      <c r="D80" s="1" t="s">
        <v>8</v>
      </c>
      <c r="E80" s="1">
        <v>100.31</v>
      </c>
      <c r="F80" s="6">
        <v>43709</v>
      </c>
      <c r="G80" s="1">
        <v>1.75</v>
      </c>
      <c r="H80" s="4">
        <v>130</v>
      </c>
      <c r="I80" s="24">
        <f t="shared" si="37"/>
        <v>0.62328767123287665</v>
      </c>
      <c r="J80" s="14">
        <v>44986</v>
      </c>
      <c r="K80" s="1">
        <v>10</v>
      </c>
      <c r="L80" s="22">
        <v>0.875</v>
      </c>
      <c r="M80" s="28">
        <f t="shared" si="38"/>
        <v>100.93328767123288</v>
      </c>
      <c r="N80" s="11">
        <f t="shared" si="39"/>
        <v>-100.93328767123288</v>
      </c>
      <c r="O80" s="3">
        <v>100</v>
      </c>
      <c r="P80" s="12">
        <f t="shared" si="40"/>
        <v>7.7763320186952714E-3</v>
      </c>
      <c r="Q80" s="11">
        <f t="shared" si="41"/>
        <v>1.6370939203783973E-2</v>
      </c>
      <c r="S80" s="11">
        <f>(Q80-Q68)/3</f>
        <v>-5.444323236161383E-5</v>
      </c>
      <c r="T80" s="11">
        <f>Q68+6*S80</f>
        <v>1.6207609506699132E-2</v>
      </c>
      <c r="U80" s="11">
        <f>(8/9)*Q92+(1/9)*Q104</f>
        <v>1.6226611600237164E-2</v>
      </c>
    </row>
    <row r="81" spans="1:21">
      <c r="A81" s="1" t="s">
        <v>22</v>
      </c>
      <c r="B81" s="18" t="s">
        <v>72</v>
      </c>
      <c r="C81" s="26" t="s">
        <v>23</v>
      </c>
      <c r="D81" s="1" t="s">
        <v>9</v>
      </c>
      <c r="E81" s="1">
        <v>100.27</v>
      </c>
      <c r="F81" s="6">
        <v>43709</v>
      </c>
      <c r="G81" s="1">
        <v>1.75</v>
      </c>
      <c r="H81" s="4">
        <v>133</v>
      </c>
      <c r="I81" s="24">
        <f t="shared" si="37"/>
        <v>0.63767123287671235</v>
      </c>
      <c r="J81" s="14">
        <v>44986</v>
      </c>
      <c r="K81" s="1">
        <v>10</v>
      </c>
      <c r="L81" s="22">
        <v>0.875</v>
      </c>
      <c r="M81" s="28">
        <f t="shared" si="38"/>
        <v>100.90767123287671</v>
      </c>
      <c r="N81" s="11">
        <f t="shared" si="39"/>
        <v>-100.90767123287671</v>
      </c>
      <c r="O81" s="3">
        <v>100</v>
      </c>
      <c r="P81" s="12">
        <f t="shared" si="40"/>
        <v>7.8029209762214592E-3</v>
      </c>
      <c r="Q81" s="11">
        <f t="shared" si="41"/>
        <v>1.6454490696981194E-2</v>
      </c>
      <c r="S81" s="11">
        <f>(Q81-Q69)/3</f>
        <v>-7.9882154388904308E-5</v>
      </c>
      <c r="T81" s="11">
        <f>Q69+6*S81</f>
        <v>1.6214844233814481E-2</v>
      </c>
      <c r="U81" s="11">
        <f>(8/9)*Q93+(1/9)*Q105</f>
        <v>1.6415494318408389E-2</v>
      </c>
    </row>
    <row r="82" spans="1:21">
      <c r="A82" s="1" t="s">
        <v>22</v>
      </c>
      <c r="B82" s="18" t="s">
        <v>72</v>
      </c>
      <c r="C82" s="26" t="s">
        <v>23</v>
      </c>
      <c r="D82" s="1" t="s">
        <v>10</v>
      </c>
      <c r="E82" s="1">
        <v>100.31</v>
      </c>
      <c r="F82" s="6">
        <v>43709</v>
      </c>
      <c r="G82" s="1">
        <v>1.75</v>
      </c>
      <c r="H82" s="4">
        <v>134</v>
      </c>
      <c r="I82" s="24">
        <f t="shared" si="37"/>
        <v>0.6424657534246575</v>
      </c>
      <c r="J82" s="14">
        <v>44986</v>
      </c>
      <c r="K82" s="1">
        <v>10</v>
      </c>
      <c r="L82" s="22">
        <v>0.875</v>
      </c>
      <c r="M82" s="28">
        <f t="shared" si="38"/>
        <v>100.95246575342466</v>
      </c>
      <c r="N82" s="11">
        <f t="shared" si="39"/>
        <v>-100.95246575342466</v>
      </c>
      <c r="O82" s="3">
        <v>100</v>
      </c>
      <c r="P82" s="12">
        <f t="shared" si="40"/>
        <v>7.7564308315866337E-3</v>
      </c>
      <c r="Q82" s="11">
        <f t="shared" si="41"/>
        <v>1.6308439580546383E-2</v>
      </c>
      <c r="S82" s="11">
        <f>(Q82-Q70)/3</f>
        <v>-1.0413980902088463E-4</v>
      </c>
      <c r="T82" s="11">
        <f>Q70+6*S82</f>
        <v>1.5996020153483729E-2</v>
      </c>
      <c r="U82" s="11">
        <f>(8/9)*Q94+(1/9)*Q106</f>
        <v>1.6299550888020854E-2</v>
      </c>
    </row>
    <row r="83" spans="1:21">
      <c r="A83" s="1" t="s">
        <v>22</v>
      </c>
      <c r="B83" s="18" t="s">
        <v>72</v>
      </c>
      <c r="C83" s="26" t="s">
        <v>23</v>
      </c>
      <c r="D83" s="1" t="s">
        <v>11</v>
      </c>
      <c r="E83" s="1">
        <v>100.38</v>
      </c>
      <c r="F83" s="6">
        <v>43709</v>
      </c>
      <c r="G83" s="1">
        <v>1.75</v>
      </c>
      <c r="H83" s="4">
        <v>135</v>
      </c>
      <c r="I83" s="24">
        <f t="shared" si="37"/>
        <v>0.64726027397260266</v>
      </c>
      <c r="J83" s="14">
        <v>44986</v>
      </c>
      <c r="K83" s="1">
        <v>10</v>
      </c>
      <c r="L83" s="22">
        <v>0.875</v>
      </c>
      <c r="M83" s="28">
        <f t="shared" si="38"/>
        <v>101.0272602739726</v>
      </c>
      <c r="N83" s="11">
        <f t="shared" si="39"/>
        <v>-101.0272602739726</v>
      </c>
      <c r="O83" s="3">
        <v>100</v>
      </c>
      <c r="P83" s="12">
        <f t="shared" si="40"/>
        <v>7.6788569471354989E-3</v>
      </c>
      <c r="Q83" s="11">
        <f t="shared" si="41"/>
        <v>1.6147115549533495E-2</v>
      </c>
      <c r="S83" s="11">
        <f>(Q83-Q71)/3</f>
        <v>-9.261339492302896E-5</v>
      </c>
      <c r="T83" s="11">
        <f>Q71+6*S83</f>
        <v>1.5869275364764408E-2</v>
      </c>
      <c r="U83" s="11">
        <f>(8/9)*Q95+(1/9)*Q107</f>
        <v>1.6080935233638224E-2</v>
      </c>
    </row>
    <row r="84" spans="1:21">
      <c r="C84" s="26"/>
      <c r="F84" s="6"/>
      <c r="H84" s="4"/>
      <c r="I84" s="24"/>
      <c r="J84" s="14"/>
      <c r="M84" s="28"/>
      <c r="O84" s="3"/>
    </row>
    <row r="85" spans="1:21">
      <c r="C85" s="13"/>
      <c r="F85" s="4"/>
      <c r="H85" s="4"/>
      <c r="I85" s="24"/>
      <c r="J85" s="13"/>
      <c r="M85" s="28"/>
      <c r="O85" s="3"/>
      <c r="U85" s="11" t="s">
        <v>62</v>
      </c>
    </row>
    <row r="86" spans="1:21">
      <c r="A86" s="1" t="s">
        <v>24</v>
      </c>
      <c r="B86" s="18" t="s">
        <v>73</v>
      </c>
      <c r="C86" s="26" t="s">
        <v>25</v>
      </c>
      <c r="D86" s="1" t="s">
        <v>1</v>
      </c>
      <c r="E86" s="1">
        <v>99.48</v>
      </c>
      <c r="F86" s="6">
        <v>43800</v>
      </c>
      <c r="G86" s="1">
        <v>1.5</v>
      </c>
      <c r="H86" s="4">
        <v>31</v>
      </c>
      <c r="I86" s="24">
        <f t="shared" si="37"/>
        <v>0.12739726027397261</v>
      </c>
      <c r="J86" s="14">
        <v>45078</v>
      </c>
      <c r="K86" s="1">
        <v>21</v>
      </c>
      <c r="L86" s="22">
        <v>0.75</v>
      </c>
      <c r="M86" s="28">
        <f t="shared" si="38"/>
        <v>99.60739726027397</v>
      </c>
      <c r="N86" s="11">
        <f t="shared" si="39"/>
        <v>-99.60739726027397</v>
      </c>
      <c r="O86" s="3">
        <v>100</v>
      </c>
      <c r="P86" s="12">
        <f t="shared" ref="P86:P95" si="42">RATE(K86,L86,N86,O86)</f>
        <v>7.7032002808118212E-3</v>
      </c>
      <c r="Q86" s="11">
        <f>LN(((M86-(((0.75*EXP(-T2*(5/12)))+(0.75*EXP(-T14*(11/12)))+(0.75*EXP(-T26*(17/12)))+(0.75*EXP(-T38*(23/12)))+(0.75*EXP(-Q62*(29/12)))+(0.75*EXP(-T74*(35/12))))))/(100+L86)))/(-41/12)</f>
        <v>1.6483599897552263E-2</v>
      </c>
      <c r="U86" s="11">
        <f>(2/9)*Q86+(7/9)*Q98</f>
        <v>1.6870074266742585E-2</v>
      </c>
    </row>
    <row r="87" spans="1:21">
      <c r="A87" s="1" t="s">
        <v>24</v>
      </c>
      <c r="B87" s="18" t="s">
        <v>73</v>
      </c>
      <c r="C87" s="26" t="s">
        <v>25</v>
      </c>
      <c r="D87" s="1" t="s">
        <v>3</v>
      </c>
      <c r="E87" s="1">
        <v>99.59</v>
      </c>
      <c r="F87" s="6">
        <v>43800</v>
      </c>
      <c r="G87" s="1">
        <v>1.5</v>
      </c>
      <c r="H87" s="4">
        <v>32</v>
      </c>
      <c r="I87" s="24">
        <f t="shared" si="37"/>
        <v>0.13150684931506851</v>
      </c>
      <c r="J87" s="14">
        <v>45078</v>
      </c>
      <c r="K87" s="1">
        <v>21</v>
      </c>
      <c r="L87" s="22">
        <v>0.75</v>
      </c>
      <c r="M87" s="28">
        <f t="shared" si="38"/>
        <v>99.721506849315077</v>
      </c>
      <c r="N87" s="11">
        <f t="shared" si="39"/>
        <v>-99.721506849315077</v>
      </c>
      <c r="O87" s="3">
        <v>100</v>
      </c>
      <c r="P87" s="12">
        <f t="shared" si="42"/>
        <v>7.6440496528444044E-3</v>
      </c>
      <c r="Q87" s="11">
        <f t="shared" ref="Q87:Q95" si="43">LN(((M87-(((0.75*EXP(-T3*(5/12)))+(0.75*EXP(-T15*(11/12)))+(0.75*EXP(-T27*(17/12)))+(0.75*EXP(-T39*(23/12)))+(0.75*EXP(-Q63*(29/12)))+(0.75*EXP(-T75*(35/12))))))/(100+L87)))/(-41/12)</f>
        <v>1.6142714990209958E-2</v>
      </c>
      <c r="U87" s="11">
        <f>(2/9)*Q87+(7/9)*Q99</f>
        <v>1.60012369988605E-2</v>
      </c>
    </row>
    <row r="88" spans="1:21">
      <c r="A88" s="1" t="s">
        <v>24</v>
      </c>
      <c r="B88" s="18" t="s">
        <v>73</v>
      </c>
      <c r="C88" s="26" t="s">
        <v>25</v>
      </c>
      <c r="D88" s="1" t="s">
        <v>4</v>
      </c>
      <c r="E88" s="1">
        <v>99.65</v>
      </c>
      <c r="F88" s="6">
        <v>43800</v>
      </c>
      <c r="G88" s="1">
        <v>1.5</v>
      </c>
      <c r="H88" s="4">
        <v>35</v>
      </c>
      <c r="I88" s="24">
        <f t="shared" si="37"/>
        <v>0.14383561643835616</v>
      </c>
      <c r="J88" s="14">
        <v>45078</v>
      </c>
      <c r="K88" s="1">
        <v>21</v>
      </c>
      <c r="L88" s="22">
        <v>0.75</v>
      </c>
      <c r="M88" s="28">
        <f t="shared" si="38"/>
        <v>99.793835616438358</v>
      </c>
      <c r="N88" s="11">
        <f t="shared" si="39"/>
        <v>-99.793835616438358</v>
      </c>
      <c r="O88" s="3">
        <v>100</v>
      </c>
      <c r="P88" s="12">
        <f t="shared" si="42"/>
        <v>7.6065953500382699E-3</v>
      </c>
      <c r="Q88" s="11">
        <f t="shared" si="43"/>
        <v>1.5925254968152038E-2</v>
      </c>
      <c r="U88" s="11">
        <f>(2/9)*Q88+(7/9)*Q100</f>
        <v>1.5586673073514216E-2</v>
      </c>
    </row>
    <row r="89" spans="1:21">
      <c r="A89" s="1" t="s">
        <v>24</v>
      </c>
      <c r="B89" s="18" t="s">
        <v>73</v>
      </c>
      <c r="C89" s="26" t="s">
        <v>25</v>
      </c>
      <c r="D89" s="1" t="s">
        <v>5</v>
      </c>
      <c r="E89" s="1">
        <v>99.61</v>
      </c>
      <c r="F89" s="6">
        <v>43800</v>
      </c>
      <c r="G89" s="1">
        <v>1.5</v>
      </c>
      <c r="H89" s="4">
        <v>36</v>
      </c>
      <c r="I89" s="24">
        <f t="shared" si="37"/>
        <v>0.14794520547945206</v>
      </c>
      <c r="J89" s="14">
        <v>45078</v>
      </c>
      <c r="K89" s="1">
        <v>21</v>
      </c>
      <c r="L89" s="22">
        <v>0.75</v>
      </c>
      <c r="M89" s="28">
        <f t="shared" si="38"/>
        <v>99.757945205479444</v>
      </c>
      <c r="N89" s="11">
        <f t="shared" si="39"/>
        <v>-99.757945205479444</v>
      </c>
      <c r="O89" s="3">
        <v>100</v>
      </c>
      <c r="P89" s="12">
        <f t="shared" si="42"/>
        <v>7.6251768961677494E-3</v>
      </c>
      <c r="Q89" s="11">
        <f t="shared" si="43"/>
        <v>1.6033549037878469E-2</v>
      </c>
      <c r="R89" s="11">
        <v>41</v>
      </c>
      <c r="U89" s="11">
        <f>(2/9)*Q89+(7/9)*Q101</f>
        <v>1.6009512731977087E-2</v>
      </c>
    </row>
    <row r="90" spans="1:21">
      <c r="A90" s="1" t="s">
        <v>24</v>
      </c>
      <c r="B90" s="18" t="s">
        <v>73</v>
      </c>
      <c r="C90" s="26" t="s">
        <v>25</v>
      </c>
      <c r="D90" s="1" t="s">
        <v>6</v>
      </c>
      <c r="E90" s="1">
        <v>99.62</v>
      </c>
      <c r="F90" s="6">
        <v>43800</v>
      </c>
      <c r="G90" s="1">
        <v>1.5</v>
      </c>
      <c r="H90" s="4">
        <v>37</v>
      </c>
      <c r="I90" s="24">
        <f t="shared" si="37"/>
        <v>0.15205479452054793</v>
      </c>
      <c r="J90" s="14">
        <v>45078</v>
      </c>
      <c r="K90" s="1">
        <v>21</v>
      </c>
      <c r="L90" s="22">
        <v>0.75</v>
      </c>
      <c r="M90" s="28">
        <f t="shared" si="38"/>
        <v>99.772054794520557</v>
      </c>
      <c r="N90" s="11">
        <f t="shared" si="39"/>
        <v>-99.772054794520557</v>
      </c>
      <c r="O90" s="3">
        <v>100</v>
      </c>
      <c r="P90" s="12">
        <f t="shared" si="42"/>
        <v>7.6178710603077701E-3</v>
      </c>
      <c r="Q90" s="11">
        <f t="shared" si="43"/>
        <v>1.5989228090777123E-2</v>
      </c>
      <c r="U90" s="11">
        <f>(2/9)*Q90+(7/9)*Q102</f>
        <v>1.5711281520160339E-2</v>
      </c>
    </row>
    <row r="91" spans="1:21">
      <c r="A91" s="1" t="s">
        <v>24</v>
      </c>
      <c r="B91" s="18" t="s">
        <v>73</v>
      </c>
      <c r="C91" s="26" t="s">
        <v>25</v>
      </c>
      <c r="D91" s="1" t="s">
        <v>7</v>
      </c>
      <c r="E91" s="1">
        <v>99.54</v>
      </c>
      <c r="F91" s="6">
        <v>43800</v>
      </c>
      <c r="G91" s="1">
        <v>1.5</v>
      </c>
      <c r="H91" s="4">
        <v>38</v>
      </c>
      <c r="I91" s="24">
        <f t="shared" si="37"/>
        <v>0.15616438356164383</v>
      </c>
      <c r="J91" s="14">
        <v>45078</v>
      </c>
      <c r="K91" s="1">
        <v>21</v>
      </c>
      <c r="L91" s="22">
        <v>0.75</v>
      </c>
      <c r="M91" s="28">
        <f t="shared" si="38"/>
        <v>99.696164383561651</v>
      </c>
      <c r="N91" s="11">
        <f t="shared" si="39"/>
        <v>-99.696164383561651</v>
      </c>
      <c r="O91" s="3">
        <v>100</v>
      </c>
      <c r="P91" s="12">
        <f t="shared" si="42"/>
        <v>7.6571799144089757E-3</v>
      </c>
      <c r="Q91" s="11">
        <f t="shared" si="43"/>
        <v>1.6218386100040592E-2</v>
      </c>
      <c r="U91" s="11">
        <f>(2/9)*Q91+(7/9)*Q103</f>
        <v>1.633645245948339E-2</v>
      </c>
    </row>
    <row r="92" spans="1:21">
      <c r="A92" s="1" t="s">
        <v>24</v>
      </c>
      <c r="B92" s="18" t="s">
        <v>73</v>
      </c>
      <c r="C92" s="26" t="s">
        <v>25</v>
      </c>
      <c r="D92" s="1" t="s">
        <v>8</v>
      </c>
      <c r="E92" s="1">
        <v>99.53</v>
      </c>
      <c r="F92" s="6">
        <v>43800</v>
      </c>
      <c r="G92" s="1">
        <v>1.5</v>
      </c>
      <c r="H92" s="4">
        <v>39</v>
      </c>
      <c r="I92" s="24">
        <f t="shared" si="37"/>
        <v>0.16027397260273973</v>
      </c>
      <c r="J92" s="14">
        <v>45078</v>
      </c>
      <c r="K92" s="1">
        <v>21</v>
      </c>
      <c r="L92" s="22">
        <v>0.75</v>
      </c>
      <c r="M92" s="28">
        <f t="shared" si="38"/>
        <v>99.690273972602739</v>
      </c>
      <c r="N92" s="11">
        <f t="shared" si="39"/>
        <v>-99.690273972602739</v>
      </c>
      <c r="O92" s="3">
        <v>100</v>
      </c>
      <c r="P92" s="12">
        <f t="shared" si="42"/>
        <v>7.6602323387947443E-3</v>
      </c>
      <c r="Q92" s="11">
        <f t="shared" si="43"/>
        <v>1.6233104557791235E-2</v>
      </c>
      <c r="U92" s="11">
        <f>(2/9)*Q92+(7/9)*Q104</f>
        <v>1.6187653854912745E-2</v>
      </c>
    </row>
    <row r="93" spans="1:21">
      <c r="A93" s="1" t="s">
        <v>24</v>
      </c>
      <c r="B93" s="18" t="s">
        <v>73</v>
      </c>
      <c r="C93" s="26" t="s">
        <v>25</v>
      </c>
      <c r="D93" s="1" t="s">
        <v>9</v>
      </c>
      <c r="E93" s="1">
        <v>99.44</v>
      </c>
      <c r="F93" s="6">
        <v>43800</v>
      </c>
      <c r="G93" s="1">
        <v>1.5</v>
      </c>
      <c r="H93" s="4">
        <v>42</v>
      </c>
      <c r="I93" s="24">
        <f t="shared" si="37"/>
        <v>0.17260273972602741</v>
      </c>
      <c r="J93" s="14">
        <v>45078</v>
      </c>
      <c r="K93" s="1">
        <v>21</v>
      </c>
      <c r="L93" s="22">
        <v>0.75</v>
      </c>
      <c r="M93" s="28">
        <f t="shared" si="38"/>
        <v>99.612602739726029</v>
      </c>
      <c r="N93" s="11">
        <f t="shared" si="39"/>
        <v>-99.612602739726029</v>
      </c>
      <c r="O93" s="3">
        <v>100</v>
      </c>
      <c r="P93" s="12">
        <f t="shared" si="42"/>
        <v>7.7005003108613157E-3</v>
      </c>
      <c r="Q93" s="11">
        <f t="shared" si="43"/>
        <v>1.6471186044779068E-2</v>
      </c>
      <c r="U93" s="11">
        <f>(2/9)*Q93+(7/9)*Q105</f>
        <v>1.6081343960184322E-2</v>
      </c>
    </row>
    <row r="94" spans="1:21">
      <c r="A94" s="1" t="s">
        <v>24</v>
      </c>
      <c r="B94" s="18" t="s">
        <v>73</v>
      </c>
      <c r="C94" s="26" t="s">
        <v>25</v>
      </c>
      <c r="D94" s="1" t="s">
        <v>10</v>
      </c>
      <c r="E94" s="1">
        <v>99.49</v>
      </c>
      <c r="F94" s="6">
        <v>43800</v>
      </c>
      <c r="G94" s="1">
        <v>1.5</v>
      </c>
      <c r="H94" s="4">
        <v>43</v>
      </c>
      <c r="I94" s="24">
        <f t="shared" si="37"/>
        <v>0.17671232876712328</v>
      </c>
      <c r="J94" s="14">
        <v>45078</v>
      </c>
      <c r="K94" s="1">
        <v>21</v>
      </c>
      <c r="L94" s="22">
        <v>0.75</v>
      </c>
      <c r="M94" s="28">
        <f t="shared" si="38"/>
        <v>99.666712328767119</v>
      </c>
      <c r="N94" s="11">
        <f t="shared" si="39"/>
        <v>-99.666712328767119</v>
      </c>
      <c r="O94" s="3">
        <v>100</v>
      </c>
      <c r="P94" s="12">
        <f t="shared" si="42"/>
        <v>7.6724440202127287E-3</v>
      </c>
      <c r="Q94" s="11">
        <f t="shared" si="43"/>
        <v>1.6307221918292664E-2</v>
      </c>
      <c r="U94" s="11">
        <f>(2/9)*Q94+(7/9)*Q106</f>
        <v>1.6253524706389987E-2</v>
      </c>
    </row>
    <row r="95" spans="1:21">
      <c r="A95" s="1" t="s">
        <v>24</v>
      </c>
      <c r="B95" s="18" t="s">
        <v>73</v>
      </c>
      <c r="C95" s="26" t="s">
        <v>25</v>
      </c>
      <c r="D95" s="1" t="s">
        <v>11</v>
      </c>
      <c r="E95" s="1">
        <v>99.56</v>
      </c>
      <c r="F95" s="6">
        <v>43800</v>
      </c>
      <c r="G95" s="1">
        <v>1.5</v>
      </c>
      <c r="H95" s="4">
        <v>44</v>
      </c>
      <c r="I95" s="24">
        <f t="shared" si="37"/>
        <v>0.18082191780821918</v>
      </c>
      <c r="J95" s="14">
        <v>45078</v>
      </c>
      <c r="K95" s="1">
        <v>21</v>
      </c>
      <c r="L95" s="22">
        <v>0.75</v>
      </c>
      <c r="M95" s="28">
        <f t="shared" si="38"/>
        <v>99.740821917808219</v>
      </c>
      <c r="N95" s="11">
        <f t="shared" si="39"/>
        <v>-99.740821917808219</v>
      </c>
      <c r="O95" s="3">
        <v>100</v>
      </c>
      <c r="P95" s="12">
        <f t="shared" si="42"/>
        <v>7.6340447283960843E-3</v>
      </c>
      <c r="Q95" s="11">
        <f t="shared" si="43"/>
        <v>1.6083908976854376E-2</v>
      </c>
      <c r="U95" s="11">
        <f>(2/9)*Q95+(7/9)*Q107</f>
        <v>1.6063092774341321E-2</v>
      </c>
    </row>
    <row r="96" spans="1:21">
      <c r="C96" s="26"/>
      <c r="F96" s="6"/>
      <c r="H96" s="4"/>
      <c r="I96" s="24"/>
      <c r="J96" s="14"/>
      <c r="M96" s="28"/>
      <c r="O96" s="3"/>
    </row>
    <row r="97" spans="1:21">
      <c r="C97" s="13"/>
      <c r="F97" s="4"/>
      <c r="H97" s="4"/>
      <c r="I97" s="24"/>
      <c r="J97" s="13"/>
      <c r="M97" s="28"/>
      <c r="O97" s="3"/>
      <c r="T97" s="11" t="s">
        <v>144</v>
      </c>
      <c r="U97" s="11" t="s">
        <v>63</v>
      </c>
    </row>
    <row r="98" spans="1:21">
      <c r="A98" s="1" t="s">
        <v>26</v>
      </c>
      <c r="B98" s="18" t="s">
        <v>74</v>
      </c>
      <c r="C98" s="26" t="s">
        <v>27</v>
      </c>
      <c r="D98" s="1" t="s">
        <v>1</v>
      </c>
      <c r="E98" s="1">
        <v>102.22</v>
      </c>
      <c r="F98" s="6">
        <v>43709</v>
      </c>
      <c r="G98" s="1">
        <v>2.25</v>
      </c>
      <c r="H98" s="4">
        <v>122</v>
      </c>
      <c r="I98" s="24">
        <f t="shared" si="37"/>
        <v>0.75205479452054802</v>
      </c>
      <c r="J98" s="14">
        <v>45352</v>
      </c>
      <c r="K98" s="1">
        <v>10</v>
      </c>
      <c r="L98" s="22">
        <v>1.125</v>
      </c>
      <c r="M98" s="28">
        <f t="shared" si="38"/>
        <v>102.97205479452055</v>
      </c>
      <c r="N98" s="11">
        <f t="shared" si="39"/>
        <v>-102.97205479452055</v>
      </c>
      <c r="O98" s="3">
        <v>100</v>
      </c>
      <c r="P98" s="12">
        <f t="shared" ref="P98:P107" si="44">RATE(K98,L98,N98,O98)</f>
        <v>8.1432145967389354E-3</v>
      </c>
      <c r="Q98" s="11">
        <f>LN(((((M98-(((1.13*EXP(-Q2*(2/12)))+(1.13*EXP(-Q14*(8/12)))+(1.13*EXP(-Q26*(14/12)))+(1.13*EXP(-Q39*(20/12)))+(1.13*EXP(-Q50*(26/12)))+(1.13*EXP(-T62*(32/12)))+(1.13*EXP(-Q74*(38/12)))+(1.13*EXP(-T98*(44/12)))))))))/(100+L98))/(-50/12)</f>
        <v>1.6980495515082676E-2</v>
      </c>
      <c r="S98" s="11">
        <f>(Q86-Q74)/3</f>
        <v>-4.142268869133936E-6</v>
      </c>
      <c r="T98" s="11">
        <f>Q86+3*S98</f>
        <v>1.6471173090944861E-2</v>
      </c>
      <c r="U98" s="11">
        <f>(3/4)*Q110+(1/4)*Q122</f>
        <v>1.6891543197753572E-2</v>
      </c>
    </row>
    <row r="99" spans="1:21">
      <c r="A99" s="1" t="s">
        <v>26</v>
      </c>
      <c r="B99" s="18" t="s">
        <v>74</v>
      </c>
      <c r="C99" s="26" t="s">
        <v>27</v>
      </c>
      <c r="D99" s="1" t="s">
        <v>3</v>
      </c>
      <c r="E99" s="1">
        <v>102.62</v>
      </c>
      <c r="F99" s="6">
        <v>43709</v>
      </c>
      <c r="G99" s="1">
        <v>2.25</v>
      </c>
      <c r="H99" s="4">
        <v>123</v>
      </c>
      <c r="I99" s="24">
        <f t="shared" si="37"/>
        <v>0.75821917808219175</v>
      </c>
      <c r="J99" s="14">
        <v>45352</v>
      </c>
      <c r="K99" s="1">
        <v>10</v>
      </c>
      <c r="L99" s="22">
        <v>1.125</v>
      </c>
      <c r="M99" s="28">
        <f t="shared" si="38"/>
        <v>103.37821917808219</v>
      </c>
      <c r="N99" s="11">
        <f t="shared" si="39"/>
        <v>-103.37821917808219</v>
      </c>
      <c r="O99" s="3">
        <v>100</v>
      </c>
      <c r="P99" s="12">
        <f t="shared" si="44"/>
        <v>7.7265624139848553E-3</v>
      </c>
      <c r="Q99" s="11">
        <f t="shared" ref="Q99:Q107" si="45">LN(((((M99-(((1.13*EXP(-Q3*(2/12)))+(1.13*EXP(-Q15*(8/12)))+(1.13*EXP(-Q27*(14/12)))+(1.13*EXP(-Q40*(20/12)))+(1.13*EXP(-Q51*(26/12)))+(1.13*EXP(-T63*(32/12)))+(1.13*EXP(-Q75*(38/12)))+(1.13*EXP(-T99*(44/12)))))))))/(100+L99))/(-50/12)</f>
        <v>1.5960814715617798E-2</v>
      </c>
      <c r="S99" s="11">
        <f>(Q87-Q75)/3</f>
        <v>6.1928169182827913E-6</v>
      </c>
      <c r="T99" s="11">
        <f>Q87+3*S99</f>
        <v>1.6161293440964807E-2</v>
      </c>
      <c r="U99" s="11">
        <f>(3/4)*Q111+(1/4)*Q123</f>
        <v>1.6171682390694352E-2</v>
      </c>
    </row>
    <row r="100" spans="1:21">
      <c r="A100" s="1" t="s">
        <v>26</v>
      </c>
      <c r="B100" s="18" t="s">
        <v>74</v>
      </c>
      <c r="C100" s="26" t="s">
        <v>27</v>
      </c>
      <c r="D100" s="1" t="s">
        <v>4</v>
      </c>
      <c r="E100" s="1">
        <v>102.79</v>
      </c>
      <c r="F100" s="6">
        <v>43709</v>
      </c>
      <c r="G100" s="1">
        <v>2.25</v>
      </c>
      <c r="H100" s="4">
        <v>126</v>
      </c>
      <c r="I100" s="24">
        <f t="shared" si="37"/>
        <v>0.77671232876712337</v>
      </c>
      <c r="J100" s="14">
        <v>45352</v>
      </c>
      <c r="K100" s="1">
        <v>10</v>
      </c>
      <c r="L100" s="22">
        <v>1.125</v>
      </c>
      <c r="M100" s="28">
        <f t="shared" si="38"/>
        <v>103.56671232876712</v>
      </c>
      <c r="N100" s="11">
        <f t="shared" si="39"/>
        <v>-103.56671232876712</v>
      </c>
      <c r="O100" s="3">
        <v>100</v>
      </c>
      <c r="P100" s="12">
        <f t="shared" si="44"/>
        <v>7.5338333546599587E-3</v>
      </c>
      <c r="Q100" s="11">
        <f t="shared" si="45"/>
        <v>1.5489935389331983E-2</v>
      </c>
      <c r="S100" s="11">
        <f>(Q88-Q76)/3</f>
        <v>1.4426067618098873E-5</v>
      </c>
      <c r="T100" s="11">
        <f>Q88+3*S100</f>
        <v>1.5968533171006334E-2</v>
      </c>
      <c r="U100" s="11">
        <f>(3/4)*Q112+(1/4)*Q124</f>
        <v>1.5709416302086686E-2</v>
      </c>
    </row>
    <row r="101" spans="1:21">
      <c r="A101" s="1" t="s">
        <v>26</v>
      </c>
      <c r="B101" s="18" t="s">
        <v>74</v>
      </c>
      <c r="C101" s="26" t="s">
        <v>27</v>
      </c>
      <c r="D101" s="1" t="s">
        <v>5</v>
      </c>
      <c r="E101" s="1">
        <v>102.58</v>
      </c>
      <c r="F101" s="6">
        <v>43709</v>
      </c>
      <c r="G101" s="1">
        <v>2.25</v>
      </c>
      <c r="H101" s="4">
        <v>127</v>
      </c>
      <c r="I101" s="24">
        <f t="shared" si="37"/>
        <v>0.78287671232876721</v>
      </c>
      <c r="J101" s="14">
        <v>45352</v>
      </c>
      <c r="K101" s="1">
        <v>10</v>
      </c>
      <c r="L101" s="22">
        <v>1.125</v>
      </c>
      <c r="M101" s="28">
        <f t="shared" si="38"/>
        <v>103.36287671232877</v>
      </c>
      <c r="N101" s="11">
        <f t="shared" si="39"/>
        <v>-103.36287671232877</v>
      </c>
      <c r="O101" s="3">
        <v>100</v>
      </c>
      <c r="P101" s="12">
        <f t="shared" si="44"/>
        <v>7.7422672281146111E-3</v>
      </c>
      <c r="Q101" s="11">
        <f t="shared" si="45"/>
        <v>1.6002645216005262E-2</v>
      </c>
      <c r="S101" s="11">
        <f>(Q89-Q77)/3</f>
        <v>2.3474550370110776E-5</v>
      </c>
      <c r="T101" s="11">
        <f>Q89+3*S101</f>
        <v>1.6103972688988801E-2</v>
      </c>
      <c r="U101" s="11">
        <f>(3/4)*Q113+(1/4)*Q125</f>
        <v>1.598870016379474E-2</v>
      </c>
    </row>
    <row r="102" spans="1:21">
      <c r="A102" s="1" t="s">
        <v>26</v>
      </c>
      <c r="B102" s="18" t="s">
        <v>74</v>
      </c>
      <c r="C102" s="26" t="s">
        <v>27</v>
      </c>
      <c r="D102" s="1" t="s">
        <v>6</v>
      </c>
      <c r="E102" s="1">
        <v>102.72</v>
      </c>
      <c r="F102" s="6">
        <v>43709</v>
      </c>
      <c r="G102" s="1">
        <v>2.25</v>
      </c>
      <c r="H102" s="4">
        <v>128</v>
      </c>
      <c r="I102" s="24">
        <f t="shared" si="37"/>
        <v>0.78904109589041094</v>
      </c>
      <c r="J102" s="14">
        <v>45352</v>
      </c>
      <c r="K102" s="1">
        <v>10</v>
      </c>
      <c r="L102" s="22">
        <v>1.125</v>
      </c>
      <c r="M102" s="28">
        <f t="shared" si="38"/>
        <v>103.50904109589041</v>
      </c>
      <c r="N102" s="11">
        <f t="shared" si="39"/>
        <v>-103.50904109589041</v>
      </c>
      <c r="O102" s="3">
        <v>100</v>
      </c>
      <c r="P102" s="12">
        <f t="shared" si="44"/>
        <v>7.5927582706794561E-3</v>
      </c>
      <c r="Q102" s="11">
        <f t="shared" si="45"/>
        <v>1.5631868214269831E-2</v>
      </c>
      <c r="S102" s="11">
        <f>(Q90-Q78)/3</f>
        <v>3.3753489441292841E-6</v>
      </c>
      <c r="T102" s="11">
        <f>Q90+3*S102</f>
        <v>1.5999354137609511E-2</v>
      </c>
      <c r="U102" s="11">
        <f>(3/4)*Q114+(1/4)*Q126</f>
        <v>1.6003491026778182E-2</v>
      </c>
    </row>
    <row r="103" spans="1:21">
      <c r="A103" s="1" t="s">
        <v>26</v>
      </c>
      <c r="B103" s="18" t="s">
        <v>74</v>
      </c>
      <c r="C103" s="26" t="s">
        <v>27</v>
      </c>
      <c r="D103" s="1" t="s">
        <v>7</v>
      </c>
      <c r="E103" s="1">
        <v>102.42</v>
      </c>
      <c r="F103" s="6">
        <v>43709</v>
      </c>
      <c r="G103" s="1">
        <v>2.25</v>
      </c>
      <c r="H103" s="4">
        <v>129</v>
      </c>
      <c r="I103" s="24">
        <f t="shared" si="37"/>
        <v>0.79520547945205478</v>
      </c>
      <c r="J103" s="14">
        <v>45352</v>
      </c>
      <c r="K103" s="1">
        <v>10</v>
      </c>
      <c r="L103" s="22">
        <v>1.125</v>
      </c>
      <c r="M103" s="28">
        <f t="shared" si="38"/>
        <v>103.21520547945205</v>
      </c>
      <c r="N103" s="11">
        <f t="shared" si="39"/>
        <v>-103.21520547945205</v>
      </c>
      <c r="O103" s="3">
        <v>100</v>
      </c>
      <c r="P103" s="12">
        <f t="shared" si="44"/>
        <v>7.8935616011719476E-3</v>
      </c>
      <c r="Q103" s="11">
        <f t="shared" si="45"/>
        <v>1.6370185705038478E-2</v>
      </c>
      <c r="S103" s="11">
        <f>(Q91-Q79)/3</f>
        <v>-1.2816903115472436E-5</v>
      </c>
      <c r="T103" s="11">
        <f>Q91+3*S103</f>
        <v>1.6179935390694174E-2</v>
      </c>
      <c r="U103" s="11">
        <f>(3/4)*Q115+(1/4)*Q127</f>
        <v>1.6431979771971052E-2</v>
      </c>
    </row>
    <row r="104" spans="1:21">
      <c r="A104" s="1" t="s">
        <v>26</v>
      </c>
      <c r="B104" s="18" t="s">
        <v>74</v>
      </c>
      <c r="C104" s="26" t="s">
        <v>27</v>
      </c>
      <c r="D104" s="1" t="s">
        <v>8</v>
      </c>
      <c r="E104" s="1">
        <v>102.49</v>
      </c>
      <c r="F104" s="6">
        <v>43709</v>
      </c>
      <c r="G104" s="1">
        <v>2.25</v>
      </c>
      <c r="H104" s="4">
        <v>130</v>
      </c>
      <c r="I104" s="24">
        <f t="shared" si="37"/>
        <v>0.80136986301369861</v>
      </c>
      <c r="J104" s="14">
        <v>45352</v>
      </c>
      <c r="K104" s="1">
        <v>10</v>
      </c>
      <c r="L104" s="22">
        <v>1.125</v>
      </c>
      <c r="M104" s="28">
        <f t="shared" si="38"/>
        <v>103.2913698630137</v>
      </c>
      <c r="N104" s="11">
        <f t="shared" si="39"/>
        <v>-103.2913698630137</v>
      </c>
      <c r="O104" s="3">
        <v>100</v>
      </c>
      <c r="P104" s="12">
        <f t="shared" si="44"/>
        <v>7.8154978276289457E-3</v>
      </c>
      <c r="Q104" s="11">
        <f t="shared" si="45"/>
        <v>1.6174667939804606E-2</v>
      </c>
      <c r="R104" s="11">
        <v>50</v>
      </c>
      <c r="S104" s="11">
        <f>(Q92-Q80)/3</f>
        <v>-4.5944881997579449E-5</v>
      </c>
      <c r="T104" s="11">
        <f>Q92+3*S104</f>
        <v>1.6095269911798497E-2</v>
      </c>
      <c r="U104" s="11">
        <f>(3/4)*Q116+(1/4)*Q128</f>
        <v>1.6301849033907079E-2</v>
      </c>
    </row>
    <row r="105" spans="1:21">
      <c r="A105" s="1" t="s">
        <v>26</v>
      </c>
      <c r="B105" s="18" t="s">
        <v>74</v>
      </c>
      <c r="C105" s="26" t="s">
        <v>27</v>
      </c>
      <c r="D105" s="1" t="s">
        <v>9</v>
      </c>
      <c r="E105" s="1">
        <v>102.55</v>
      </c>
      <c r="F105" s="6">
        <v>43709</v>
      </c>
      <c r="G105" s="1">
        <v>2.25</v>
      </c>
      <c r="H105" s="4">
        <v>133</v>
      </c>
      <c r="I105" s="24">
        <f t="shared" si="37"/>
        <v>0.81986301369863013</v>
      </c>
      <c r="J105" s="14">
        <v>45352</v>
      </c>
      <c r="K105" s="1">
        <v>10</v>
      </c>
      <c r="L105" s="22">
        <v>1.125</v>
      </c>
      <c r="M105" s="28">
        <f t="shared" si="38"/>
        <v>103.36986301369863</v>
      </c>
      <c r="N105" s="11">
        <f t="shared" si="39"/>
        <v>-103.36986301369863</v>
      </c>
      <c r="O105" s="3">
        <v>100</v>
      </c>
      <c r="P105" s="12">
        <f t="shared" si="44"/>
        <v>7.7351156004827675E-3</v>
      </c>
      <c r="Q105" s="11">
        <f t="shared" si="45"/>
        <v>1.5969960507442968E-2</v>
      </c>
      <c r="S105" s="11">
        <f>(Q93-Q81)/3</f>
        <v>5.5651159326248105E-6</v>
      </c>
      <c r="T105" s="11">
        <f>Q93+3*S105</f>
        <v>1.6487881392576943E-2</v>
      </c>
      <c r="U105" s="11">
        <f>(3/4)*Q117+(1/4)*Q129</f>
        <v>1.6400317661971218E-2</v>
      </c>
    </row>
    <row r="106" spans="1:21">
      <c r="A106" s="1" t="s">
        <v>26</v>
      </c>
      <c r="B106" s="18" t="s">
        <v>74</v>
      </c>
      <c r="C106" s="26" t="s">
        <v>27</v>
      </c>
      <c r="D106" s="1" t="s">
        <v>10</v>
      </c>
      <c r="E106" s="1">
        <v>102.44</v>
      </c>
      <c r="F106" s="6">
        <v>43709</v>
      </c>
      <c r="G106" s="1">
        <v>2.25</v>
      </c>
      <c r="H106" s="4">
        <v>134</v>
      </c>
      <c r="I106" s="24">
        <f t="shared" si="37"/>
        <v>0.82602739726027397</v>
      </c>
      <c r="J106" s="14">
        <v>45352</v>
      </c>
      <c r="K106" s="1">
        <v>10</v>
      </c>
      <c r="L106" s="22">
        <v>1.125</v>
      </c>
      <c r="M106" s="28">
        <f t="shared" si="38"/>
        <v>103.26602739726027</v>
      </c>
      <c r="N106" s="11">
        <f t="shared" si="39"/>
        <v>-103.26602739726027</v>
      </c>
      <c r="O106" s="3">
        <v>100</v>
      </c>
      <c r="P106" s="12">
        <f t="shared" si="44"/>
        <v>7.8414650237017894E-3</v>
      </c>
      <c r="Q106" s="11">
        <f t="shared" si="45"/>
        <v>1.6238182645846366E-2</v>
      </c>
      <c r="S106" s="11">
        <f>(Q94-Q82)/3</f>
        <v>-4.0588741790613853E-7</v>
      </c>
      <c r="T106" s="11">
        <f>Q94+3*S106</f>
        <v>1.6306004256038946E-2</v>
      </c>
      <c r="U106" s="11">
        <f>(3/4)*Q118+(1/4)*Q130</f>
        <v>1.6266487271360177E-2</v>
      </c>
    </row>
    <row r="107" spans="1:21">
      <c r="A107" s="1" t="s">
        <v>26</v>
      </c>
      <c r="B107" s="18" t="s">
        <v>74</v>
      </c>
      <c r="C107" s="26" t="s">
        <v>27</v>
      </c>
      <c r="D107" s="1" t="s">
        <v>11</v>
      </c>
      <c r="E107" s="1">
        <v>102.54</v>
      </c>
      <c r="F107" s="6">
        <v>43709</v>
      </c>
      <c r="G107" s="1">
        <v>2.25</v>
      </c>
      <c r="H107" s="4">
        <v>135</v>
      </c>
      <c r="I107" s="24">
        <f t="shared" si="37"/>
        <v>0.8321917808219178</v>
      </c>
      <c r="J107" s="14">
        <v>45352</v>
      </c>
      <c r="K107" s="1">
        <v>10</v>
      </c>
      <c r="L107" s="22">
        <v>1.125</v>
      </c>
      <c r="M107" s="28">
        <f t="shared" si="38"/>
        <v>103.37219178082192</v>
      </c>
      <c r="N107" s="11">
        <f t="shared" si="39"/>
        <v>-103.37219178082192</v>
      </c>
      <c r="O107" s="3">
        <v>100</v>
      </c>
      <c r="P107" s="12">
        <f t="shared" si="44"/>
        <v>7.7327318466170261E-3</v>
      </c>
      <c r="Q107" s="11">
        <f t="shared" si="45"/>
        <v>1.6057145287909018E-2</v>
      </c>
      <c r="S107" s="11">
        <f>(Q95-Q83)/3</f>
        <v>-2.1068857559706361E-5</v>
      </c>
      <c r="T107" s="11">
        <f>Q95+3*S107</f>
        <v>1.6020702404175257E-2</v>
      </c>
      <c r="U107" s="11">
        <f>(3/4)*Q119+(1/4)*Q131</f>
        <v>1.6029575791653688E-2</v>
      </c>
    </row>
    <row r="108" spans="1:21">
      <c r="C108" s="26"/>
      <c r="F108" s="6"/>
      <c r="H108" s="4"/>
      <c r="I108" s="24"/>
      <c r="J108" s="14"/>
      <c r="M108" s="28"/>
      <c r="O108" s="3"/>
    </row>
    <row r="109" spans="1:21">
      <c r="C109" s="13"/>
      <c r="F109" s="4"/>
      <c r="H109" s="4"/>
      <c r="I109" s="24"/>
      <c r="J109" s="13"/>
      <c r="M109" s="28"/>
      <c r="O109" s="3"/>
      <c r="T109" s="11" t="s">
        <v>145</v>
      </c>
      <c r="U109" s="11" t="s">
        <v>54</v>
      </c>
    </row>
    <row r="110" spans="1:21">
      <c r="A110" s="1" t="s">
        <v>28</v>
      </c>
      <c r="B110" s="18" t="s">
        <v>75</v>
      </c>
      <c r="C110" s="13" t="s">
        <v>29</v>
      </c>
      <c r="D110" s="1" t="s">
        <v>1</v>
      </c>
      <c r="E110" s="1">
        <v>103.53</v>
      </c>
      <c r="F110" s="6">
        <v>43800</v>
      </c>
      <c r="G110" s="1">
        <v>2.5</v>
      </c>
      <c r="H110" s="4">
        <v>31</v>
      </c>
      <c r="I110" s="24">
        <f t="shared" si="37"/>
        <v>0.21232876712328766</v>
      </c>
      <c r="J110" s="14">
        <v>45444</v>
      </c>
      <c r="K110" s="1">
        <v>21</v>
      </c>
      <c r="L110" s="22">
        <v>1.25</v>
      </c>
      <c r="M110" s="28">
        <f t="shared" si="38"/>
        <v>103.74232876712328</v>
      </c>
      <c r="N110" s="11">
        <f t="shared" si="39"/>
        <v>-103.74232876712328</v>
      </c>
      <c r="O110" s="3">
        <v>100</v>
      </c>
      <c r="P110" s="12">
        <f t="shared" ref="P110:P119" si="46">RATE(K110,L110,N110,O110)</f>
        <v>1.0504848298410537E-2</v>
      </c>
      <c r="Q110" s="11">
        <f>LN(((M110-(((1.25*EXP(-T2*(5/12)))+(1.25*EXP(-T14*(11/12)))+(1.25*EXP(-T26*(17/12)))+(1.25*EXP(-T38*(23/12)))+(1.25*EXP(-Q62*(29/12)))+(1.25*EXP(-T74*(35/12)))+(1.25*EXP(-Q86*(41/12)))+(1.25*EXP(-T110*(47/12))))))/(100+L110)))/(-53/12)</f>
        <v>1.6583192059229666E-2</v>
      </c>
      <c r="S110" s="11">
        <f>(Q98-Q86)/9</f>
        <v>5.5210624170045878E-5</v>
      </c>
      <c r="T110" s="11">
        <f>Q86+6*S110</f>
        <v>1.681486364257254E-2</v>
      </c>
      <c r="U110" s="11">
        <f>(2/6)*Q122+(4/6)*Q134</f>
        <v>1.6940103108083183E-2</v>
      </c>
    </row>
    <row r="111" spans="1:21">
      <c r="A111" s="1" t="s">
        <v>28</v>
      </c>
      <c r="B111" s="18" t="s">
        <v>75</v>
      </c>
      <c r="C111" s="13" t="s">
        <v>29</v>
      </c>
      <c r="D111" s="1" t="s">
        <v>3</v>
      </c>
      <c r="E111" s="1">
        <v>103.86</v>
      </c>
      <c r="F111" s="6">
        <v>43800</v>
      </c>
      <c r="G111" s="1">
        <v>2.5</v>
      </c>
      <c r="H111" s="4">
        <v>32</v>
      </c>
      <c r="I111" s="24">
        <f t="shared" si="37"/>
        <v>0.21917808219178081</v>
      </c>
      <c r="J111" s="14">
        <v>45444</v>
      </c>
      <c r="K111" s="1">
        <v>21</v>
      </c>
      <c r="L111" s="22">
        <v>1.25</v>
      </c>
      <c r="M111" s="28">
        <f t="shared" si="38"/>
        <v>104.07917808219177</v>
      </c>
      <c r="N111" s="11">
        <f t="shared" si="39"/>
        <v>-104.07917808219177</v>
      </c>
      <c r="O111" s="3">
        <v>100</v>
      </c>
      <c r="P111" s="12">
        <f t="shared" si="46"/>
        <v>1.03292731112434E-2</v>
      </c>
      <c r="Q111" s="11">
        <f>LN(((M111-(((1.25*EXP(-T3*(5/12)))+(1.25*EXP(-T15*(11/12)))+(1.25*EXP(-T27*(17/12)))+(1.25*EXP(-T39*(23/12)))+(1.25*EXP(-Q63*(29/12)))+(1.25*EXP(-T75*(35/12)))+(1.25*EXP(-Q87*(41/12)))+(1.25*EXP(-T111*(47/12))))))/(100+L111)))/(-53/12)</f>
        <v>1.5798672496292208E-2</v>
      </c>
      <c r="S111" s="11">
        <f>(Q99-Q87)/9</f>
        <v>-2.0211141621351138E-5</v>
      </c>
      <c r="T111" s="11">
        <f>Q87+6*S111</f>
        <v>1.6021448140481852E-2</v>
      </c>
      <c r="U111" s="11">
        <f t="shared" ref="U111:U119" si="47">(2/6)*Q123+(4/6)*Q135</f>
        <v>1.6504349390258775E-2</v>
      </c>
    </row>
    <row r="112" spans="1:21">
      <c r="A112" s="1" t="s">
        <v>28</v>
      </c>
      <c r="B112" s="18" t="s">
        <v>75</v>
      </c>
      <c r="C112" s="13" t="s">
        <v>29</v>
      </c>
      <c r="D112" s="1" t="s">
        <v>4</v>
      </c>
      <c r="E112" s="1">
        <v>103.99</v>
      </c>
      <c r="F112" s="6">
        <v>43800</v>
      </c>
      <c r="G112" s="1">
        <v>2.5</v>
      </c>
      <c r="H112" s="4">
        <v>35</v>
      </c>
      <c r="I112" s="24">
        <f t="shared" si="37"/>
        <v>0.23972602739726026</v>
      </c>
      <c r="J112" s="14">
        <v>45444</v>
      </c>
      <c r="K112" s="1">
        <v>21</v>
      </c>
      <c r="L112" s="22">
        <v>1.25</v>
      </c>
      <c r="M112" s="28">
        <f t="shared" si="38"/>
        <v>104.22972602739725</v>
      </c>
      <c r="N112" s="11">
        <f t="shared" si="39"/>
        <v>-104.22972602739725</v>
      </c>
      <c r="O112" s="3">
        <v>100</v>
      </c>
      <c r="P112" s="12">
        <f t="shared" si="46"/>
        <v>1.0251011116442492E-2</v>
      </c>
      <c r="Q112" s="11">
        <f t="shared" ref="Q111:Q119" si="48">LN(((M112-(((1.25*EXP(-T4*(5/12)))+(1.25*EXP(-T16*(11/12)))+(1.25*EXP(-T28*(17/12)))+(1.25*EXP(-T40*(23/12)))+(1.25*EXP(-Q64*(29/12)))+(1.25*EXP(-T76*(35/12)))+(1.25*EXP(-Q88*(41/12)))+(1.25*EXP(-T112*(47/12))))))/(100+L112)))/(-53/12)</f>
        <v>1.5450174979277687E-2</v>
      </c>
      <c r="S112" s="11">
        <f>(Q100-Q88)/9</f>
        <v>-4.8368842091117155E-5</v>
      </c>
      <c r="T112" s="11">
        <f>Q88+6*S112</f>
        <v>1.5635041915605333E-2</v>
      </c>
      <c r="U112" s="11">
        <f t="shared" si="47"/>
        <v>1.6020043558489856E-2</v>
      </c>
    </row>
    <row r="113" spans="1:21">
      <c r="A113" s="1" t="s">
        <v>28</v>
      </c>
      <c r="B113" s="18" t="s">
        <v>75</v>
      </c>
      <c r="C113" s="13" t="s">
        <v>29</v>
      </c>
      <c r="D113" s="1" t="s">
        <v>5</v>
      </c>
      <c r="E113" s="1">
        <v>103.88</v>
      </c>
      <c r="F113" s="6">
        <v>43800</v>
      </c>
      <c r="G113" s="1">
        <v>2.5</v>
      </c>
      <c r="H113" s="4">
        <v>36</v>
      </c>
      <c r="I113" s="24">
        <f t="shared" si="37"/>
        <v>0.24657534246575341</v>
      </c>
      <c r="J113" s="14">
        <v>45444</v>
      </c>
      <c r="K113" s="1">
        <v>21</v>
      </c>
      <c r="L113" s="22">
        <v>1.25</v>
      </c>
      <c r="M113" s="28">
        <f t="shared" si="38"/>
        <v>104.12657534246574</v>
      </c>
      <c r="N113" s="11">
        <f t="shared" si="39"/>
        <v>-104.12657534246574</v>
      </c>
      <c r="O113" s="3">
        <v>100</v>
      </c>
      <c r="P113" s="12">
        <f t="shared" si="46"/>
        <v>1.0304619951276961E-2</v>
      </c>
      <c r="Q113" s="11">
        <f t="shared" si="48"/>
        <v>1.5689678288860136E-2</v>
      </c>
      <c r="R113" s="11">
        <v>53</v>
      </c>
      <c r="S113" s="11">
        <f>(Q101-Q89)/9</f>
        <v>-3.4337579859119081E-6</v>
      </c>
      <c r="T113" s="11">
        <f>Q89+6*S113</f>
        <v>1.6012946489962997E-2</v>
      </c>
      <c r="U113" s="11">
        <f t="shared" si="47"/>
        <v>1.6282905174360058E-2</v>
      </c>
    </row>
    <row r="114" spans="1:21">
      <c r="A114" s="1" t="s">
        <v>28</v>
      </c>
      <c r="B114" s="18" t="s">
        <v>75</v>
      </c>
      <c r="C114" s="13" t="s">
        <v>29</v>
      </c>
      <c r="D114" s="1" t="s">
        <v>6</v>
      </c>
      <c r="E114" s="1">
        <v>103.82</v>
      </c>
      <c r="F114" s="6">
        <v>43800</v>
      </c>
      <c r="G114" s="1">
        <v>2.5</v>
      </c>
      <c r="H114" s="4">
        <v>37</v>
      </c>
      <c r="I114" s="24">
        <f t="shared" si="37"/>
        <v>0.25342465753424659</v>
      </c>
      <c r="J114" s="14">
        <v>45444</v>
      </c>
      <c r="K114" s="1">
        <v>21</v>
      </c>
      <c r="L114" s="22">
        <v>1.25</v>
      </c>
      <c r="M114" s="28">
        <f t="shared" si="38"/>
        <v>104.07342465753425</v>
      </c>
      <c r="N114" s="11">
        <f t="shared" si="39"/>
        <v>-104.07342465753425</v>
      </c>
      <c r="O114" s="3">
        <v>100</v>
      </c>
      <c r="P114" s="12">
        <f t="shared" si="46"/>
        <v>1.0332266555820006E-2</v>
      </c>
      <c r="Q114" s="11">
        <f t="shared" si="48"/>
        <v>1.5819079659907313E-2</v>
      </c>
      <c r="S114" s="11">
        <f>(Q102-Q90)/9</f>
        <v>-3.9706652945254657E-5</v>
      </c>
      <c r="T114" s="11">
        <f>Q90+6*S114</f>
        <v>1.5750988173105596E-2</v>
      </c>
      <c r="U114" s="11">
        <f t="shared" si="47"/>
        <v>1.6170893211598709E-2</v>
      </c>
    </row>
    <row r="115" spans="1:21">
      <c r="A115" s="1" t="s">
        <v>28</v>
      </c>
      <c r="B115" s="18" t="s">
        <v>75</v>
      </c>
      <c r="C115" s="13" t="s">
        <v>29</v>
      </c>
      <c r="D115" s="1" t="s">
        <v>7</v>
      </c>
      <c r="E115" s="1">
        <v>103.65</v>
      </c>
      <c r="F115" s="6">
        <v>43800</v>
      </c>
      <c r="G115" s="1">
        <v>2.5</v>
      </c>
      <c r="H115" s="4">
        <v>38</v>
      </c>
      <c r="I115" s="24">
        <f t="shared" si="37"/>
        <v>0.26027397260273971</v>
      </c>
      <c r="J115" s="14">
        <v>45444</v>
      </c>
      <c r="K115" s="1">
        <v>21</v>
      </c>
      <c r="L115" s="22">
        <v>1.25</v>
      </c>
      <c r="M115" s="28">
        <f t="shared" si="38"/>
        <v>103.91027397260275</v>
      </c>
      <c r="N115" s="11">
        <f t="shared" si="39"/>
        <v>-103.91027397260275</v>
      </c>
      <c r="O115" s="3">
        <v>100</v>
      </c>
      <c r="P115" s="12">
        <f t="shared" si="46"/>
        <v>1.0417230110161543E-2</v>
      </c>
      <c r="Q115" s="11">
        <f t="shared" si="48"/>
        <v>1.6197225914036221E-2</v>
      </c>
      <c r="S115" s="11">
        <f>(Q103-Q91)/9</f>
        <v>1.6866622777542912E-5</v>
      </c>
      <c r="T115" s="11">
        <f>Q91+6*S115</f>
        <v>1.6319585836705848E-2</v>
      </c>
      <c r="U115" s="11">
        <f t="shared" si="47"/>
        <v>1.6603298293205421E-2</v>
      </c>
    </row>
    <row r="116" spans="1:21">
      <c r="A116" s="1" t="s">
        <v>28</v>
      </c>
      <c r="B116" s="18" t="s">
        <v>75</v>
      </c>
      <c r="C116" s="13" t="s">
        <v>29</v>
      </c>
      <c r="D116" s="1" t="s">
        <v>8</v>
      </c>
      <c r="E116" s="1">
        <v>103.7</v>
      </c>
      <c r="F116" s="6">
        <v>43800</v>
      </c>
      <c r="G116" s="1">
        <v>2.5</v>
      </c>
      <c r="H116" s="4">
        <v>39</v>
      </c>
      <c r="I116" s="24">
        <f t="shared" si="37"/>
        <v>0.26712328767123289</v>
      </c>
      <c r="J116" s="14">
        <v>45444</v>
      </c>
      <c r="K116" s="1">
        <v>21</v>
      </c>
      <c r="L116" s="22">
        <v>1.25</v>
      </c>
      <c r="M116" s="28">
        <f t="shared" si="38"/>
        <v>103.96712328767124</v>
      </c>
      <c r="N116" s="11">
        <f t="shared" si="39"/>
        <v>-103.96712328767124</v>
      </c>
      <c r="O116" s="3">
        <v>100</v>
      </c>
      <c r="P116" s="12">
        <f t="shared" si="46"/>
        <v>1.0387607718605332E-2</v>
      </c>
      <c r="Q116" s="11">
        <f t="shared" si="48"/>
        <v>1.6057564224363895E-2</v>
      </c>
      <c r="S116" s="11">
        <f>(Q104-Q92)/9</f>
        <v>-6.4929575540699043E-6</v>
      </c>
      <c r="T116" s="11">
        <f>Q92+6*S116</f>
        <v>1.6194146812466816E-2</v>
      </c>
      <c r="U116" s="11">
        <f t="shared" si="47"/>
        <v>1.6634870783873455E-2</v>
      </c>
    </row>
    <row r="117" spans="1:21">
      <c r="A117" s="1" t="s">
        <v>28</v>
      </c>
      <c r="B117" s="18" t="s">
        <v>75</v>
      </c>
      <c r="C117" s="13" t="s">
        <v>29</v>
      </c>
      <c r="D117" s="1" t="s">
        <v>9</v>
      </c>
      <c r="E117" s="1">
        <v>103.61</v>
      </c>
      <c r="F117" s="6">
        <v>43800</v>
      </c>
      <c r="G117" s="1">
        <v>2.5</v>
      </c>
      <c r="H117" s="4">
        <v>42</v>
      </c>
      <c r="I117" s="24">
        <f t="shared" si="37"/>
        <v>0.28767123287671231</v>
      </c>
      <c r="J117" s="14">
        <v>45444</v>
      </c>
      <c r="K117" s="1">
        <v>21</v>
      </c>
      <c r="L117" s="22">
        <v>1.25</v>
      </c>
      <c r="M117" s="28">
        <f t="shared" si="38"/>
        <v>103.89767123287672</v>
      </c>
      <c r="N117" s="11">
        <f t="shared" si="39"/>
        <v>-103.89767123287672</v>
      </c>
      <c r="O117" s="3">
        <v>100</v>
      </c>
      <c r="P117" s="12">
        <f t="shared" si="46"/>
        <v>1.0423799484897783E-2</v>
      </c>
      <c r="Q117" s="11">
        <f t="shared" si="48"/>
        <v>1.6221989234993472E-2</v>
      </c>
      <c r="S117" s="11">
        <f>(Q105-Q93)/9</f>
        <v>-5.5691726370677798E-5</v>
      </c>
      <c r="T117" s="11">
        <f>Q93+6*S117</f>
        <v>1.6137035686555001E-2</v>
      </c>
      <c r="U117" s="11">
        <f t="shared" si="47"/>
        <v>1.6600741204868395E-2</v>
      </c>
    </row>
    <row r="118" spans="1:21">
      <c r="A118" s="4" t="s">
        <v>28</v>
      </c>
      <c r="B118" s="18" t="s">
        <v>75</v>
      </c>
      <c r="C118" s="13" t="s">
        <v>29</v>
      </c>
      <c r="D118" s="1" t="s">
        <v>10</v>
      </c>
      <c r="E118" s="4">
        <v>103.7</v>
      </c>
      <c r="F118" s="6">
        <v>43800</v>
      </c>
      <c r="G118" s="1">
        <v>2.5</v>
      </c>
      <c r="H118" s="4">
        <v>43</v>
      </c>
      <c r="I118" s="24">
        <f t="shared" si="37"/>
        <v>0.29452054794520549</v>
      </c>
      <c r="J118" s="14">
        <v>45444</v>
      </c>
      <c r="K118" s="1">
        <v>21</v>
      </c>
      <c r="L118" s="22">
        <v>1.25</v>
      </c>
      <c r="M118" s="28">
        <f t="shared" si="38"/>
        <v>103.99452054794521</v>
      </c>
      <c r="N118" s="11">
        <f t="shared" si="39"/>
        <v>-103.99452054794521</v>
      </c>
      <c r="O118" s="3">
        <v>100</v>
      </c>
      <c r="P118" s="12">
        <f t="shared" si="46"/>
        <v>1.0373338410766635E-2</v>
      </c>
      <c r="Q118" s="11">
        <f t="shared" si="48"/>
        <v>1.5992635810136782E-2</v>
      </c>
      <c r="S118" s="11">
        <f>(Q106-Q94)/9</f>
        <v>-7.6710302718108961E-6</v>
      </c>
      <c r="T118" s="11">
        <f>Q94+6*S118</f>
        <v>1.62611957366618E-2</v>
      </c>
      <c r="U118" s="11">
        <f t="shared" si="47"/>
        <v>1.6507299115231293E-2</v>
      </c>
    </row>
    <row r="119" spans="1:21">
      <c r="A119" s="4" t="s">
        <v>28</v>
      </c>
      <c r="B119" s="18" t="s">
        <v>75</v>
      </c>
      <c r="C119" s="13" t="s">
        <v>29</v>
      </c>
      <c r="D119" s="1" t="s">
        <v>11</v>
      </c>
      <c r="E119" s="4">
        <v>103.8</v>
      </c>
      <c r="F119" s="6">
        <v>43800</v>
      </c>
      <c r="G119" s="1">
        <v>2.5</v>
      </c>
      <c r="H119" s="4">
        <v>44</v>
      </c>
      <c r="I119" s="24">
        <f t="shared" si="37"/>
        <v>0.30136986301369861</v>
      </c>
      <c r="J119" s="14">
        <v>45444</v>
      </c>
      <c r="K119" s="1">
        <v>21</v>
      </c>
      <c r="L119" s="22">
        <v>1.25</v>
      </c>
      <c r="M119" s="28">
        <f t="shared" si="38"/>
        <v>104.1013698630137</v>
      </c>
      <c r="N119" s="11">
        <f t="shared" si="39"/>
        <v>-104.1013698630137</v>
      </c>
      <c r="O119" s="3">
        <v>100</v>
      </c>
      <c r="P119" s="12">
        <f t="shared" si="46"/>
        <v>1.0317728721305893E-2</v>
      </c>
      <c r="Q119" s="11">
        <f t="shared" si="48"/>
        <v>1.574617102810668E-2</v>
      </c>
      <c r="S119" s="11">
        <f>(Q107-Q95)/9</f>
        <v>-2.97374321615091E-6</v>
      </c>
      <c r="T119" s="11">
        <f>Q95+6*S119</f>
        <v>1.6066066517557469E-2</v>
      </c>
      <c r="U119" s="11">
        <f t="shared" si="47"/>
        <v>1.6280431645943838E-2</v>
      </c>
    </row>
    <row r="120" spans="1:21">
      <c r="A120" s="4"/>
      <c r="C120" s="13"/>
      <c r="E120" s="4"/>
      <c r="F120" s="6"/>
      <c r="H120" s="4"/>
      <c r="I120" s="24"/>
      <c r="J120" s="14"/>
      <c r="M120" s="28"/>
      <c r="O120" s="3"/>
    </row>
    <row r="121" spans="1:21">
      <c r="C121" s="17"/>
      <c r="F121" s="7"/>
      <c r="H121" s="8"/>
      <c r="I121" s="24"/>
      <c r="M121" s="28"/>
      <c r="O121" s="3"/>
    </row>
    <row r="122" spans="1:21">
      <c r="A122" s="2" t="s">
        <v>48</v>
      </c>
      <c r="B122" s="18" t="s">
        <v>76</v>
      </c>
      <c r="C122" s="27" t="s">
        <v>49</v>
      </c>
      <c r="D122" s="2" t="s">
        <v>1</v>
      </c>
      <c r="E122" s="2">
        <v>98.72</v>
      </c>
      <c r="F122" s="6">
        <v>43709</v>
      </c>
      <c r="G122" s="2">
        <v>1.5</v>
      </c>
      <c r="H122" s="4">
        <v>122</v>
      </c>
      <c r="I122" s="24">
        <f t="shared" si="37"/>
        <v>0.50136986301369868</v>
      </c>
      <c r="J122" s="17">
        <v>45536</v>
      </c>
      <c r="K122" s="1">
        <v>10</v>
      </c>
      <c r="L122" s="22">
        <v>0.75</v>
      </c>
      <c r="M122" s="28">
        <f t="shared" si="38"/>
        <v>99.221369863013692</v>
      </c>
      <c r="N122" s="11">
        <f t="shared" si="39"/>
        <v>-99.221369863013692</v>
      </c>
      <c r="O122" s="3">
        <v>100</v>
      </c>
      <c r="P122" s="12">
        <f t="shared" ref="P122:P131" si="49">RATE(K122,L122,N122,O122)</f>
        <v>8.314679676157205E-3</v>
      </c>
      <c r="Q122" s="11">
        <f>LN(((((M122-(((0.75*EXP(-Q2*(2/12)))+(0.75*EXP(-Q14*(8/12)))+(0.75*EXP(-Q26*(14/12)))+(0.75*EXP(-Q39*(20/12)))+(0.75*EXP(-Q50*(26/12)))+(0.75*EXP(-T62*(32/12)))+(0.75*EXP(-Q74*(38/12)))+(0.75*EXP(-T98*(44/12)))+(0.75*EXP(-Q98*(50/12)))))))))/(100+L122))/(-56/12)</f>
        <v>1.7816596613325294E-2</v>
      </c>
    </row>
    <row r="123" spans="1:21">
      <c r="A123" s="2" t="s">
        <v>48</v>
      </c>
      <c r="B123" s="18" t="s">
        <v>76</v>
      </c>
      <c r="C123" s="27" t="s">
        <v>49</v>
      </c>
      <c r="D123" s="2" t="s">
        <v>3</v>
      </c>
      <c r="E123" s="2">
        <v>98.95</v>
      </c>
      <c r="F123" s="6">
        <v>43709</v>
      </c>
      <c r="G123" s="2">
        <v>1.5</v>
      </c>
      <c r="H123" s="4">
        <v>123</v>
      </c>
      <c r="I123" s="24">
        <f t="shared" si="37"/>
        <v>0.5054794520547945</v>
      </c>
      <c r="J123" s="17">
        <v>45536</v>
      </c>
      <c r="K123" s="1">
        <v>10</v>
      </c>
      <c r="L123" s="22">
        <v>0.75</v>
      </c>
      <c r="M123" s="28">
        <f t="shared" si="38"/>
        <v>99.455479452054803</v>
      </c>
      <c r="N123" s="11">
        <f t="shared" si="39"/>
        <v>-99.455479452054803</v>
      </c>
      <c r="O123" s="3">
        <v>100</v>
      </c>
      <c r="P123" s="12">
        <f t="shared" si="49"/>
        <v>8.0689773103465815E-3</v>
      </c>
      <c r="Q123" s="11">
        <f t="shared" ref="Q123:Q131" si="50">LN(((((M123-(((0.75*EXP(-Q3*(2/12)))+(0.75*EXP(-Q15*(8/12)))+(0.75*EXP(-Q27*(14/12)))+(0.75*EXP(-Q40*(20/12)))+(0.75*EXP(-Q51*(26/12)))+(0.75*EXP(-T63*(32/12)))+(0.75*EXP(-Q75*(38/12)))+(0.75*EXP(-T99*(44/12)))+(0.75*EXP(-Q99*(50/12)))))))))/(100+L123))/(-56/12)</f>
        <v>1.7290712073900774E-2</v>
      </c>
    </row>
    <row r="124" spans="1:21">
      <c r="A124" s="2" t="s">
        <v>48</v>
      </c>
      <c r="B124" s="18" t="s">
        <v>76</v>
      </c>
      <c r="C124" s="27" t="s">
        <v>49</v>
      </c>
      <c r="D124" s="2" t="s">
        <v>4</v>
      </c>
      <c r="E124" s="2">
        <v>99.29</v>
      </c>
      <c r="F124" s="6">
        <v>43709</v>
      </c>
      <c r="G124" s="2">
        <v>1.5</v>
      </c>
      <c r="H124" s="4">
        <v>126</v>
      </c>
      <c r="I124" s="24">
        <f t="shared" si="37"/>
        <v>0.51780821917808217</v>
      </c>
      <c r="J124" s="17">
        <v>45536</v>
      </c>
      <c r="K124" s="1">
        <v>10</v>
      </c>
      <c r="L124" s="22">
        <v>0.75</v>
      </c>
      <c r="M124" s="28">
        <f t="shared" si="38"/>
        <v>99.807808219178085</v>
      </c>
      <c r="N124" s="11">
        <f t="shared" si="39"/>
        <v>-99.807808219178085</v>
      </c>
      <c r="O124" s="3">
        <v>100</v>
      </c>
      <c r="P124" s="12">
        <f t="shared" si="49"/>
        <v>7.7004252023294773E-3</v>
      </c>
      <c r="Q124" s="11">
        <f t="shared" si="50"/>
        <v>1.6487140270513685E-2</v>
      </c>
    </row>
    <row r="125" spans="1:21">
      <c r="A125" s="2" t="s">
        <v>48</v>
      </c>
      <c r="B125" s="18" t="s">
        <v>76</v>
      </c>
      <c r="C125" s="27" t="s">
        <v>49</v>
      </c>
      <c r="D125" s="2" t="s">
        <v>5</v>
      </c>
      <c r="E125" s="2">
        <v>99.11</v>
      </c>
      <c r="F125" s="6">
        <v>43709</v>
      </c>
      <c r="G125" s="2">
        <v>1.5</v>
      </c>
      <c r="H125" s="4">
        <v>127</v>
      </c>
      <c r="I125" s="24">
        <f t="shared" si="37"/>
        <v>0.5219178082191781</v>
      </c>
      <c r="J125" s="17">
        <v>45536</v>
      </c>
      <c r="K125" s="1">
        <v>10</v>
      </c>
      <c r="L125" s="22">
        <v>0.75</v>
      </c>
      <c r="M125" s="28">
        <f t="shared" si="38"/>
        <v>99.631917808219171</v>
      </c>
      <c r="N125" s="11">
        <f t="shared" si="39"/>
        <v>-99.631917808219171</v>
      </c>
      <c r="O125" s="3">
        <v>100</v>
      </c>
      <c r="P125" s="12">
        <f t="shared" si="49"/>
        <v>7.8842314438385425E-3</v>
      </c>
      <c r="Q125" s="11">
        <f t="shared" si="50"/>
        <v>1.6885765788598555E-2</v>
      </c>
    </row>
    <row r="126" spans="1:21">
      <c r="A126" s="2" t="s">
        <v>48</v>
      </c>
      <c r="B126" s="18" t="s">
        <v>76</v>
      </c>
      <c r="C126" s="27" t="s">
        <v>49</v>
      </c>
      <c r="D126" s="2" t="s">
        <v>6</v>
      </c>
      <c r="E126" s="2">
        <v>99.25</v>
      </c>
      <c r="F126" s="6">
        <v>43709</v>
      </c>
      <c r="G126" s="2">
        <v>1.5</v>
      </c>
      <c r="H126" s="4">
        <v>128</v>
      </c>
      <c r="I126" s="24">
        <f t="shared" si="37"/>
        <v>0.52602739726027403</v>
      </c>
      <c r="J126" s="17">
        <v>45536</v>
      </c>
      <c r="K126" s="1">
        <v>10</v>
      </c>
      <c r="L126" s="22">
        <v>0.75</v>
      </c>
      <c r="M126" s="28">
        <f t="shared" si="38"/>
        <v>99.776027397260279</v>
      </c>
      <c r="N126" s="11">
        <f t="shared" si="39"/>
        <v>-99.776027397260279</v>
      </c>
      <c r="O126" s="3">
        <v>100</v>
      </c>
      <c r="P126" s="12">
        <f t="shared" si="49"/>
        <v>7.7336093209298754E-3</v>
      </c>
      <c r="Q126" s="11">
        <f t="shared" si="50"/>
        <v>1.655672512739079E-2</v>
      </c>
    </row>
    <row r="127" spans="1:21">
      <c r="A127" s="2" t="s">
        <v>48</v>
      </c>
      <c r="B127" s="18" t="s">
        <v>76</v>
      </c>
      <c r="C127" s="27" t="s">
        <v>49</v>
      </c>
      <c r="D127" s="2" t="s">
        <v>7</v>
      </c>
      <c r="E127" s="2">
        <v>98.99</v>
      </c>
      <c r="F127" s="6">
        <v>43709</v>
      </c>
      <c r="G127" s="2">
        <v>1.5</v>
      </c>
      <c r="H127" s="4">
        <v>129</v>
      </c>
      <c r="I127" s="24">
        <f t="shared" si="37"/>
        <v>0.53013698630136985</v>
      </c>
      <c r="J127" s="17">
        <v>45536</v>
      </c>
      <c r="K127" s="1">
        <v>10</v>
      </c>
      <c r="L127" s="22">
        <v>0.75</v>
      </c>
      <c r="M127" s="28">
        <f t="shared" si="38"/>
        <v>99.520136986301367</v>
      </c>
      <c r="N127" s="11">
        <f t="shared" si="39"/>
        <v>-99.520136986301367</v>
      </c>
      <c r="O127" s="3">
        <v>100</v>
      </c>
      <c r="P127" s="12">
        <f t="shared" si="49"/>
        <v>8.0012326497766913E-3</v>
      </c>
      <c r="Q127" s="11">
        <f t="shared" si="50"/>
        <v>1.7136241345775547E-2</v>
      </c>
    </row>
    <row r="128" spans="1:21">
      <c r="A128" s="2" t="s">
        <v>48</v>
      </c>
      <c r="B128" s="18" t="s">
        <v>76</v>
      </c>
      <c r="C128" s="27" t="s">
        <v>49</v>
      </c>
      <c r="D128" s="2" t="s">
        <v>8</v>
      </c>
      <c r="E128" s="2">
        <v>99.03</v>
      </c>
      <c r="F128" s="6">
        <v>43709</v>
      </c>
      <c r="G128" s="2">
        <v>1.5</v>
      </c>
      <c r="H128" s="4">
        <v>130</v>
      </c>
      <c r="I128" s="24">
        <f t="shared" si="37"/>
        <v>0.53424657534246567</v>
      </c>
      <c r="J128" s="17">
        <v>45536</v>
      </c>
      <c r="K128" s="1">
        <v>10</v>
      </c>
      <c r="L128" s="22">
        <v>0.75</v>
      </c>
      <c r="M128" s="28">
        <f t="shared" si="38"/>
        <v>99.564246575342466</v>
      </c>
      <c r="N128" s="11">
        <f t="shared" si="39"/>
        <v>-99.564246575342466</v>
      </c>
      <c r="O128" s="3">
        <v>100</v>
      </c>
      <c r="P128" s="12">
        <f t="shared" si="49"/>
        <v>7.9550454104549122E-3</v>
      </c>
      <c r="Q128" s="11">
        <f t="shared" si="50"/>
        <v>1.7034703462536632E-2</v>
      </c>
      <c r="R128" s="11">
        <v>56</v>
      </c>
    </row>
    <row r="129" spans="1:18">
      <c r="A129" s="2" t="s">
        <v>48</v>
      </c>
      <c r="B129" s="18" t="s">
        <v>76</v>
      </c>
      <c r="C129" s="27" t="s">
        <v>49</v>
      </c>
      <c r="D129" s="2" t="s">
        <v>9</v>
      </c>
      <c r="E129" s="2">
        <v>99.06</v>
      </c>
      <c r="F129" s="6">
        <v>43709</v>
      </c>
      <c r="G129" s="2">
        <v>1.5</v>
      </c>
      <c r="H129" s="4">
        <v>133</v>
      </c>
      <c r="I129" s="24">
        <f t="shared" si="37"/>
        <v>0.54657534246575346</v>
      </c>
      <c r="J129" s="17">
        <v>45536</v>
      </c>
      <c r="K129" s="1">
        <v>10</v>
      </c>
      <c r="L129" s="22">
        <v>0.75</v>
      </c>
      <c r="M129" s="28">
        <f t="shared" si="38"/>
        <v>99.60657534246576</v>
      </c>
      <c r="N129" s="11">
        <f t="shared" si="39"/>
        <v>-99.60657534246576</v>
      </c>
      <c r="O129" s="3">
        <v>100</v>
      </c>
      <c r="P129" s="12">
        <f t="shared" si="49"/>
        <v>7.9107445067650162E-3</v>
      </c>
      <c r="Q129" s="11">
        <f t="shared" si="50"/>
        <v>1.6935302942904455E-2</v>
      </c>
    </row>
    <row r="130" spans="1:18">
      <c r="A130" s="2" t="s">
        <v>48</v>
      </c>
      <c r="B130" s="18" t="s">
        <v>76</v>
      </c>
      <c r="C130" s="27" t="s">
        <v>49</v>
      </c>
      <c r="D130" s="2" t="s">
        <v>10</v>
      </c>
      <c r="E130" s="2">
        <v>98.99</v>
      </c>
      <c r="F130" s="6">
        <v>43709</v>
      </c>
      <c r="G130" s="2">
        <v>1.5</v>
      </c>
      <c r="H130" s="4">
        <v>134</v>
      </c>
      <c r="I130" s="24">
        <f t="shared" si="37"/>
        <v>0.55068493150684927</v>
      </c>
      <c r="J130" s="17">
        <v>45536</v>
      </c>
      <c r="K130" s="1">
        <v>10</v>
      </c>
      <c r="L130" s="22">
        <v>0.75</v>
      </c>
      <c r="M130" s="28">
        <f t="shared" si="38"/>
        <v>99.540684931506846</v>
      </c>
      <c r="N130" s="11">
        <f t="shared" si="39"/>
        <v>-99.540684931506846</v>
      </c>
      <c r="O130" s="3">
        <v>100</v>
      </c>
      <c r="P130" s="12">
        <f t="shared" si="49"/>
        <v>7.9797139911332773E-3</v>
      </c>
      <c r="Q130" s="11">
        <f t="shared" si="50"/>
        <v>1.7088041655030362E-2</v>
      </c>
    </row>
    <row r="131" spans="1:18">
      <c r="A131" s="2" t="s">
        <v>48</v>
      </c>
      <c r="B131" s="18" t="s">
        <v>76</v>
      </c>
      <c r="C131" s="27" t="s">
        <v>49</v>
      </c>
      <c r="D131" s="2" t="s">
        <v>11</v>
      </c>
      <c r="E131" s="2">
        <v>99.1</v>
      </c>
      <c r="F131" s="6">
        <v>43709</v>
      </c>
      <c r="G131" s="2">
        <v>1.5</v>
      </c>
      <c r="H131" s="4">
        <v>135</v>
      </c>
      <c r="I131" s="24">
        <f t="shared" si="37"/>
        <v>0.5547945205479452</v>
      </c>
      <c r="J131" s="17">
        <v>45536</v>
      </c>
      <c r="K131" s="1">
        <v>10</v>
      </c>
      <c r="L131" s="22">
        <v>0.75</v>
      </c>
      <c r="M131" s="28">
        <f t="shared" si="38"/>
        <v>99.654794520547938</v>
      </c>
      <c r="N131" s="11">
        <f t="shared" si="39"/>
        <v>-99.654794520547938</v>
      </c>
      <c r="O131" s="3">
        <v>100</v>
      </c>
      <c r="P131" s="12">
        <f t="shared" si="49"/>
        <v>7.8603045430684776E-3</v>
      </c>
      <c r="Q131" s="11">
        <f t="shared" si="50"/>
        <v>1.6879790082294715E-2</v>
      </c>
    </row>
    <row r="132" spans="1:18">
      <c r="A132" s="2"/>
      <c r="C132" s="27"/>
      <c r="D132" s="2"/>
      <c r="E132" s="2"/>
      <c r="F132" s="6"/>
      <c r="G132" s="2"/>
      <c r="H132" s="4"/>
      <c r="I132" s="24"/>
      <c r="J132" s="17"/>
      <c r="M132" s="28"/>
      <c r="O132" s="3"/>
    </row>
    <row r="133" spans="1:18">
      <c r="C133" s="13"/>
      <c r="F133" s="4"/>
      <c r="H133" s="4"/>
      <c r="I133" s="24"/>
      <c r="J133" s="13"/>
      <c r="M133" s="28"/>
      <c r="O133" s="3"/>
    </row>
    <row r="134" spans="1:18">
      <c r="A134" s="1" t="s">
        <v>30</v>
      </c>
      <c r="B134" s="18" t="s">
        <v>77</v>
      </c>
      <c r="C134" s="26" t="s">
        <v>31</v>
      </c>
      <c r="D134" s="1" t="s">
        <v>1</v>
      </c>
      <c r="E134" s="1">
        <v>98.24</v>
      </c>
      <c r="F134" s="6">
        <v>43770</v>
      </c>
      <c r="G134" s="1">
        <v>1.25</v>
      </c>
      <c r="H134" s="4">
        <v>61</v>
      </c>
      <c r="I134" s="24">
        <f t="shared" si="37"/>
        <v>0.2089041095890411</v>
      </c>
      <c r="J134" s="14">
        <v>45717</v>
      </c>
      <c r="K134" s="2">
        <v>11.5</v>
      </c>
      <c r="L134" s="22">
        <v>0.625</v>
      </c>
      <c r="M134" s="28">
        <f t="shared" si="38"/>
        <v>98.448904109589037</v>
      </c>
      <c r="N134" s="11">
        <f t="shared" si="39"/>
        <v>-98.448904109589037</v>
      </c>
      <c r="O134" s="3">
        <v>100</v>
      </c>
      <c r="P134" s="12">
        <f t="shared" ref="P134:P143" si="51">RATE(K134,L134,N134,O134)</f>
        <v>7.6642508088876999E-3</v>
      </c>
      <c r="Q134" s="11">
        <f>LN(((((M134-(((0.63*EXP(-Q2*(2/12)))+(0.63*EXP(-Q14*(8/12)))+(0.63*EXP(-Q26*(14/12)))+(0.63*EXP(-Q39*(20/12)))+(0.63*EXP(-Q50*(26/12)))+(0.63*EXP(-T62*(32/12)))+(0.63*EXP(-Q74*(38/12)))+(0.63*EXP(-T98*(44/12)))+(0.63*EXP(-Q98*(50/12)))+(0.63*EXP(-Q122*(56/12)))))))))/(100+L134))/(-62/12)</f>
        <v>1.6501856355462127E-2</v>
      </c>
    </row>
    <row r="135" spans="1:18">
      <c r="A135" s="1" t="s">
        <v>30</v>
      </c>
      <c r="B135" s="18" t="s">
        <v>77</v>
      </c>
      <c r="C135" s="26" t="s">
        <v>31</v>
      </c>
      <c r="D135" s="1" t="s">
        <v>3</v>
      </c>
      <c r="E135" s="1">
        <v>98.43</v>
      </c>
      <c r="F135" s="6">
        <v>43770</v>
      </c>
      <c r="G135" s="1">
        <v>1.25</v>
      </c>
      <c r="H135" s="4">
        <v>62</v>
      </c>
      <c r="I135" s="24">
        <f t="shared" si="37"/>
        <v>0.21232876712328766</v>
      </c>
      <c r="J135" s="14">
        <v>45717</v>
      </c>
      <c r="K135" s="2">
        <v>11.5</v>
      </c>
      <c r="L135" s="22">
        <v>0.625</v>
      </c>
      <c r="M135" s="28">
        <f t="shared" si="38"/>
        <v>98.642328767123288</v>
      </c>
      <c r="N135" s="11">
        <f t="shared" si="39"/>
        <v>-98.642328767123288</v>
      </c>
      <c r="O135" s="3">
        <v>100</v>
      </c>
      <c r="P135" s="12">
        <f t="shared" si="51"/>
        <v>7.4865452098438505E-3</v>
      </c>
      <c r="Q135" s="11">
        <f t="shared" ref="Q135:Q143" si="52">LN(((((M135-(((0.63*EXP(-Q3*(2/12)))+(0.63*EXP(-Q15*(8/12)))+(0.63*EXP(-Q27*(14/12)))+(0.63*EXP(-Q40*(20/12)))+(0.63*EXP(-Q51*(26/12)))+(0.63*EXP(-T63*(32/12)))+(0.63*EXP(-Q75*(38/12)))+(0.63*EXP(-T99*(44/12)))+(0.63*EXP(-Q99*(50/12)))+(0.63*EXP(-Q123*(56/12)))))))))/(100+L135))/(-62/12)</f>
        <v>1.6111168048437777E-2</v>
      </c>
    </row>
    <row r="136" spans="1:18">
      <c r="A136" s="1" t="s">
        <v>30</v>
      </c>
      <c r="B136" s="18" t="s">
        <v>77</v>
      </c>
      <c r="C136" s="26" t="s">
        <v>31</v>
      </c>
      <c r="D136" s="1" t="s">
        <v>4</v>
      </c>
      <c r="E136" s="1">
        <v>98.58</v>
      </c>
      <c r="F136" s="6">
        <v>43770</v>
      </c>
      <c r="G136" s="1">
        <v>1.25</v>
      </c>
      <c r="H136" s="4">
        <v>65</v>
      </c>
      <c r="I136" s="24">
        <f t="shared" si="37"/>
        <v>0.2226027397260274</v>
      </c>
      <c r="J136" s="14">
        <v>45717</v>
      </c>
      <c r="K136" s="2">
        <v>11.5</v>
      </c>
      <c r="L136" s="22">
        <v>0.625</v>
      </c>
      <c r="M136" s="28">
        <f t="shared" si="38"/>
        <v>98.802602739726026</v>
      </c>
      <c r="N136" s="11">
        <f t="shared" si="39"/>
        <v>-98.802602739726026</v>
      </c>
      <c r="O136" s="3">
        <v>100</v>
      </c>
      <c r="P136" s="12">
        <f t="shared" si="51"/>
        <v>7.3395892437030175E-3</v>
      </c>
      <c r="Q136" s="11">
        <f t="shared" si="52"/>
        <v>1.5786495202477945E-2</v>
      </c>
    </row>
    <row r="137" spans="1:18">
      <c r="A137" s="1" t="s">
        <v>30</v>
      </c>
      <c r="B137" s="18" t="s">
        <v>77</v>
      </c>
      <c r="C137" s="26" t="s">
        <v>31</v>
      </c>
      <c r="D137" s="1" t="s">
        <v>5</v>
      </c>
      <c r="E137" s="1">
        <v>98.48</v>
      </c>
      <c r="F137" s="6">
        <v>43770</v>
      </c>
      <c r="G137" s="1">
        <v>1.25</v>
      </c>
      <c r="H137" s="4">
        <v>66</v>
      </c>
      <c r="I137" s="24">
        <f t="shared" si="37"/>
        <v>0.22602739726027399</v>
      </c>
      <c r="J137" s="14">
        <v>45717</v>
      </c>
      <c r="K137" s="2">
        <v>11.5</v>
      </c>
      <c r="L137" s="22">
        <v>0.625</v>
      </c>
      <c r="M137" s="28">
        <f t="shared" si="38"/>
        <v>98.706027397260272</v>
      </c>
      <c r="N137" s="11">
        <f t="shared" si="39"/>
        <v>-98.706027397260272</v>
      </c>
      <c r="O137" s="3">
        <v>100</v>
      </c>
      <c r="P137" s="12">
        <f t="shared" si="51"/>
        <v>7.4281078958066665E-3</v>
      </c>
      <c r="Q137" s="11">
        <f t="shared" si="52"/>
        <v>1.5981474867240813E-2</v>
      </c>
      <c r="R137" s="11">
        <v>62</v>
      </c>
    </row>
    <row r="138" spans="1:18">
      <c r="A138" s="1" t="s">
        <v>30</v>
      </c>
      <c r="B138" s="18" t="s">
        <v>77</v>
      </c>
      <c r="C138" s="26" t="s">
        <v>31</v>
      </c>
      <c r="D138" s="1" t="s">
        <v>6</v>
      </c>
      <c r="E138" s="1">
        <v>98.48</v>
      </c>
      <c r="F138" s="6">
        <v>43770</v>
      </c>
      <c r="G138" s="1">
        <v>1.25</v>
      </c>
      <c r="H138" s="4">
        <v>67</v>
      </c>
      <c r="I138" s="24">
        <f t="shared" si="37"/>
        <v>0.22945205479452055</v>
      </c>
      <c r="J138" s="14">
        <v>45717</v>
      </c>
      <c r="K138" s="2">
        <v>11.5</v>
      </c>
      <c r="L138" s="22">
        <v>0.625</v>
      </c>
      <c r="M138" s="28">
        <f t="shared" si="38"/>
        <v>98.709452054794525</v>
      </c>
      <c r="N138" s="11">
        <f t="shared" si="39"/>
        <v>-98.709452054794525</v>
      </c>
      <c r="O138" s="3">
        <v>100</v>
      </c>
      <c r="P138" s="12">
        <f t="shared" si="51"/>
        <v>7.4249672914828866E-3</v>
      </c>
      <c r="Q138" s="11">
        <f t="shared" si="52"/>
        <v>1.5977977253702667E-2</v>
      </c>
    </row>
    <row r="139" spans="1:18">
      <c r="A139" s="1" t="s">
        <v>30</v>
      </c>
      <c r="B139" s="18" t="s">
        <v>77</v>
      </c>
      <c r="C139" s="26" t="s">
        <v>31</v>
      </c>
      <c r="D139" s="1" t="s">
        <v>7</v>
      </c>
      <c r="E139" s="1">
        <v>98.3</v>
      </c>
      <c r="F139" s="6">
        <v>43770</v>
      </c>
      <c r="G139" s="1">
        <v>1.25</v>
      </c>
      <c r="H139" s="4">
        <v>68</v>
      </c>
      <c r="I139" s="24">
        <f t="shared" si="37"/>
        <v>0.23287671232876714</v>
      </c>
      <c r="J139" s="14">
        <v>45717</v>
      </c>
      <c r="K139" s="2">
        <v>11.5</v>
      </c>
      <c r="L139" s="22">
        <v>0.625</v>
      </c>
      <c r="M139" s="28">
        <f t="shared" si="38"/>
        <v>98.532876712328758</v>
      </c>
      <c r="N139" s="11">
        <f t="shared" si="39"/>
        <v>-98.532876712328758</v>
      </c>
      <c r="O139" s="3">
        <v>100</v>
      </c>
      <c r="P139" s="12">
        <f t="shared" si="51"/>
        <v>7.5870548173113091E-3</v>
      </c>
      <c r="Q139" s="11">
        <f t="shared" si="52"/>
        <v>1.6336826766920356E-2</v>
      </c>
    </row>
    <row r="140" spans="1:18">
      <c r="A140" s="1" t="s">
        <v>30</v>
      </c>
      <c r="B140" s="18" t="s">
        <v>77</v>
      </c>
      <c r="C140" s="26" t="s">
        <v>31</v>
      </c>
      <c r="D140" s="1" t="s">
        <v>8</v>
      </c>
      <c r="E140" s="1">
        <v>98.25</v>
      </c>
      <c r="F140" s="6">
        <v>43770</v>
      </c>
      <c r="G140" s="1">
        <v>1.25</v>
      </c>
      <c r="H140" s="4">
        <v>69</v>
      </c>
      <c r="I140" s="24">
        <f t="shared" si="37"/>
        <v>0.2363013698630137</v>
      </c>
      <c r="J140" s="14">
        <v>45717</v>
      </c>
      <c r="K140" s="2">
        <v>11.5</v>
      </c>
      <c r="L140" s="22">
        <v>0.625</v>
      </c>
      <c r="M140" s="28">
        <f t="shared" si="38"/>
        <v>98.486301369863014</v>
      </c>
      <c r="N140" s="11">
        <f t="shared" si="39"/>
        <v>-98.486301369863014</v>
      </c>
      <c r="O140" s="3">
        <v>100</v>
      </c>
      <c r="P140" s="12">
        <f t="shared" si="51"/>
        <v>7.6298624869657146E-3</v>
      </c>
      <c r="Q140" s="11">
        <f t="shared" si="52"/>
        <v>1.643495444454187E-2</v>
      </c>
    </row>
    <row r="141" spans="1:18">
      <c r="A141" s="1" t="s">
        <v>30</v>
      </c>
      <c r="B141" s="18" t="s">
        <v>77</v>
      </c>
      <c r="C141" s="26" t="s">
        <v>31</v>
      </c>
      <c r="D141" s="1" t="s">
        <v>9</v>
      </c>
      <c r="E141" s="1">
        <v>98.24</v>
      </c>
      <c r="F141" s="6">
        <v>43770</v>
      </c>
      <c r="G141" s="1">
        <v>1.25</v>
      </c>
      <c r="H141" s="4">
        <v>72</v>
      </c>
      <c r="I141" s="24">
        <f t="shared" si="37"/>
        <v>0.24657534246575341</v>
      </c>
      <c r="J141" s="14">
        <v>45717</v>
      </c>
      <c r="K141" s="2">
        <v>11.5</v>
      </c>
      <c r="L141" s="22">
        <v>0.625</v>
      </c>
      <c r="M141" s="28">
        <f t="shared" si="38"/>
        <v>98.486575342465741</v>
      </c>
      <c r="N141" s="11">
        <f t="shared" si="39"/>
        <v>-98.486575342465741</v>
      </c>
      <c r="O141" s="3">
        <v>100</v>
      </c>
      <c r="P141" s="12">
        <f t="shared" si="51"/>
        <v>7.6296106113944127E-3</v>
      </c>
      <c r="Q141" s="11">
        <f t="shared" si="52"/>
        <v>1.6433460335850369E-2</v>
      </c>
    </row>
    <row r="142" spans="1:18">
      <c r="A142" s="1" t="s">
        <v>30</v>
      </c>
      <c r="B142" s="18" t="s">
        <v>77</v>
      </c>
      <c r="C142" s="26" t="s">
        <v>31</v>
      </c>
      <c r="D142" s="1" t="s">
        <v>10</v>
      </c>
      <c r="E142" s="1">
        <v>98.34</v>
      </c>
      <c r="F142" s="6">
        <v>43770</v>
      </c>
      <c r="G142" s="1">
        <v>1.25</v>
      </c>
      <c r="H142" s="4">
        <v>73</v>
      </c>
      <c r="I142" s="24">
        <f t="shared" ref="I142:I143" si="53">(H142/365)*G142</f>
        <v>0.25</v>
      </c>
      <c r="J142" s="14">
        <v>45717</v>
      </c>
      <c r="K142" s="2">
        <v>11.5</v>
      </c>
      <c r="L142" s="22">
        <v>0.625</v>
      </c>
      <c r="M142" s="28">
        <f t="shared" ref="M142:M143" si="54">E142+I142</f>
        <v>98.59</v>
      </c>
      <c r="N142" s="11">
        <f t="shared" si="39"/>
        <v>-98.59</v>
      </c>
      <c r="O142" s="3">
        <v>100</v>
      </c>
      <c r="P142" s="12">
        <f t="shared" si="51"/>
        <v>7.5345831496265716E-3</v>
      </c>
      <c r="Q142" s="11">
        <f t="shared" si="52"/>
        <v>1.6216927845331762E-2</v>
      </c>
    </row>
    <row r="143" spans="1:18">
      <c r="A143" s="1" t="s">
        <v>30</v>
      </c>
      <c r="B143" s="18" t="s">
        <v>77</v>
      </c>
      <c r="C143" s="26" t="s">
        <v>31</v>
      </c>
      <c r="D143" s="1" t="s">
        <v>11</v>
      </c>
      <c r="E143" s="1">
        <v>98.47</v>
      </c>
      <c r="F143" s="6">
        <v>43770</v>
      </c>
      <c r="G143" s="1">
        <v>1.25</v>
      </c>
      <c r="H143" s="4">
        <v>74</v>
      </c>
      <c r="I143" s="24">
        <f t="shared" si="53"/>
        <v>0.25342465753424659</v>
      </c>
      <c r="J143" s="14">
        <v>45717</v>
      </c>
      <c r="K143" s="2">
        <v>11.5</v>
      </c>
      <c r="L143" s="22">
        <v>0.625</v>
      </c>
      <c r="M143" s="28">
        <f t="shared" si="54"/>
        <v>98.723424657534252</v>
      </c>
      <c r="N143" s="11">
        <f t="shared" ref="N143" si="55">-1*M143</f>
        <v>-98.723424657534252</v>
      </c>
      <c r="O143" s="3">
        <v>100</v>
      </c>
      <c r="P143" s="12">
        <f t="shared" si="51"/>
        <v>7.4121548800667415E-3</v>
      </c>
      <c r="Q143" s="11">
        <f t="shared" si="52"/>
        <v>1.5980752427768398E-2</v>
      </c>
    </row>
    <row r="144" spans="1:18">
      <c r="C144" s="13"/>
      <c r="F144" s="4"/>
      <c r="H144" s="4"/>
      <c r="I144" s="24"/>
      <c r="J144" s="13"/>
      <c r="M144" s="28"/>
      <c r="O144" s="3"/>
    </row>
    <row r="145" spans="3:15">
      <c r="C145" s="26"/>
      <c r="F145" s="6"/>
      <c r="H145" s="4"/>
      <c r="I145" s="24"/>
      <c r="J145" s="14"/>
      <c r="M145" s="28"/>
      <c r="O145" s="3"/>
    </row>
    <row r="146" spans="3:15">
      <c r="C146" s="26"/>
      <c r="F146" s="6"/>
      <c r="H146" s="4"/>
      <c r="I146" s="24"/>
      <c r="J146" s="14"/>
      <c r="M146" s="28"/>
      <c r="O146" s="3"/>
    </row>
    <row r="147" spans="3:15">
      <c r="C147" s="26"/>
      <c r="F147" s="6"/>
      <c r="H147" s="4"/>
      <c r="I147" s="24"/>
      <c r="J147" s="14"/>
      <c r="M147" s="28"/>
      <c r="O147" s="3"/>
    </row>
    <row r="148" spans="3:15">
      <c r="C148" s="26"/>
      <c r="F148" s="6"/>
      <c r="H148" s="4"/>
      <c r="I148" s="24"/>
      <c r="J148" s="14"/>
      <c r="M148" s="28"/>
      <c r="O148" s="3"/>
    </row>
    <row r="149" spans="3:15">
      <c r="C149" s="26"/>
      <c r="F149" s="6"/>
      <c r="H149" s="4"/>
      <c r="I149" s="24"/>
      <c r="J149" s="14"/>
      <c r="M149" s="28"/>
      <c r="O149" s="3"/>
    </row>
    <row r="150" spans="3:15">
      <c r="C150" s="26"/>
      <c r="F150" s="6"/>
      <c r="H150" s="4"/>
      <c r="I150" s="24"/>
      <c r="J150" s="14"/>
      <c r="M150" s="28"/>
      <c r="O150" s="3"/>
    </row>
    <row r="151" spans="3:15">
      <c r="C151" s="26"/>
      <c r="F151" s="6"/>
      <c r="H151" s="4"/>
      <c r="I151" s="24"/>
      <c r="J151" s="14"/>
      <c r="M151" s="28"/>
      <c r="O151" s="3"/>
    </row>
    <row r="152" spans="3:15">
      <c r="C152" s="26"/>
      <c r="F152" s="6"/>
      <c r="H152" s="4"/>
      <c r="I152" s="24"/>
      <c r="J152" s="14"/>
      <c r="M152" s="28"/>
      <c r="O152" s="3"/>
    </row>
    <row r="153" spans="3:15">
      <c r="C153" s="26"/>
      <c r="F153" s="6"/>
      <c r="H153" s="4"/>
      <c r="I153" s="24"/>
      <c r="J153" s="14"/>
      <c r="M153" s="28"/>
      <c r="O153" s="3"/>
    </row>
    <row r="154" spans="3:15">
      <c r="C154" s="26"/>
      <c r="F154" s="6"/>
      <c r="H154" s="4"/>
      <c r="I154" s="24"/>
      <c r="J154" s="14"/>
      <c r="M154" s="28"/>
      <c r="O154" s="3"/>
    </row>
    <row r="155" spans="3:15">
      <c r="I155" s="24"/>
      <c r="J155" s="18"/>
      <c r="M155" s="28"/>
    </row>
    <row r="156" spans="3:15">
      <c r="J156" s="18"/>
      <c r="M156" s="28"/>
    </row>
    <row r="157" spans="3:15">
      <c r="J157" s="18"/>
      <c r="M157" s="28"/>
    </row>
    <row r="158" spans="3:15">
      <c r="J158" s="18"/>
      <c r="M158" s="28"/>
    </row>
    <row r="159" spans="3:15">
      <c r="J159" s="18"/>
      <c r="M159" s="28"/>
    </row>
    <row r="160" spans="3:15">
      <c r="J160" s="18"/>
      <c r="M160" s="28"/>
    </row>
    <row r="161" spans="10:13">
      <c r="J161" s="18"/>
      <c r="M161" s="28"/>
    </row>
    <row r="162" spans="10:13">
      <c r="J162" s="18"/>
      <c r="M162" s="28"/>
    </row>
    <row r="163" spans="10:13">
      <c r="J163" s="18"/>
      <c r="M163" s="28"/>
    </row>
    <row r="164" spans="10:13">
      <c r="J164" s="18"/>
      <c r="M164" s="28"/>
    </row>
    <row r="165" spans="10:13">
      <c r="J165" s="18"/>
      <c r="M165" s="28"/>
    </row>
    <row r="166" spans="10:13">
      <c r="J166" s="18"/>
      <c r="M166" s="28"/>
    </row>
    <row r="167" spans="10:13">
      <c r="J167" s="18"/>
      <c r="M167" s="28"/>
    </row>
    <row r="168" spans="10:13">
      <c r="J168" s="18"/>
      <c r="M168" s="28"/>
    </row>
    <row r="169" spans="10:13">
      <c r="J169" s="18"/>
      <c r="M169" s="28"/>
    </row>
    <row r="170" spans="10:13">
      <c r="J170" s="18"/>
      <c r="M170" s="28"/>
    </row>
    <row r="171" spans="10:13">
      <c r="J171" s="18"/>
      <c r="M171" s="28"/>
    </row>
    <row r="172" spans="10:13">
      <c r="J172" s="18"/>
      <c r="M172" s="28"/>
    </row>
    <row r="173" spans="10:13">
      <c r="J173" s="18"/>
      <c r="M173" s="28"/>
    </row>
    <row r="174" spans="10:13">
      <c r="J174" s="18"/>
      <c r="M174" s="28"/>
    </row>
    <row r="175" spans="10:13">
      <c r="J175" s="18"/>
      <c r="M175" s="28"/>
    </row>
    <row r="176" spans="10:13">
      <c r="J176" s="18"/>
      <c r="M176" s="28"/>
    </row>
    <row r="177" spans="10:13">
      <c r="J177" s="18"/>
      <c r="M177" s="28"/>
    </row>
    <row r="178" spans="10:13">
      <c r="J178" s="18"/>
      <c r="M178" s="28"/>
    </row>
    <row r="179" spans="10:13">
      <c r="J179" s="18"/>
      <c r="M179" s="28"/>
    </row>
    <row r="180" spans="10:13">
      <c r="J180" s="18"/>
      <c r="M180" s="28"/>
    </row>
    <row r="181" spans="10:13">
      <c r="J181" s="18"/>
      <c r="M181" s="28"/>
    </row>
    <row r="182" spans="10:13">
      <c r="J182" s="18"/>
      <c r="M182" s="28"/>
    </row>
    <row r="183" spans="10:13">
      <c r="J183" s="18"/>
      <c r="M183" s="28"/>
    </row>
    <row r="184" spans="10:13">
      <c r="J184" s="18"/>
      <c r="M184" s="28"/>
    </row>
    <row r="185" spans="10:13">
      <c r="J185" s="18"/>
      <c r="M185" s="28"/>
    </row>
    <row r="186" spans="10:13">
      <c r="J186" s="18"/>
      <c r="M186" s="28"/>
    </row>
    <row r="187" spans="10:13">
      <c r="J187" s="18"/>
      <c r="M187" s="28"/>
    </row>
    <row r="188" spans="10:13">
      <c r="J188" s="18"/>
      <c r="M188" s="28"/>
    </row>
    <row r="189" spans="10:13">
      <c r="J189" s="18"/>
      <c r="M189" s="28"/>
    </row>
    <row r="190" spans="10:13">
      <c r="J190" s="18"/>
      <c r="M190" s="28"/>
    </row>
    <row r="191" spans="10:13">
      <c r="J191" s="18"/>
      <c r="M191" s="28"/>
    </row>
    <row r="192" spans="10:13">
      <c r="J192" s="18"/>
      <c r="M192" s="28"/>
    </row>
    <row r="193" spans="10:13">
      <c r="J193" s="18"/>
      <c r="M193" s="28"/>
    </row>
    <row r="194" spans="10:13">
      <c r="J194" s="18"/>
      <c r="M194" s="28"/>
    </row>
    <row r="195" spans="10:13">
      <c r="J195" s="18"/>
      <c r="M195" s="28"/>
    </row>
    <row r="196" spans="10:13">
      <c r="J196" s="18"/>
      <c r="M196" s="28"/>
    </row>
    <row r="197" spans="10:13">
      <c r="J197" s="18"/>
      <c r="M197" s="28"/>
    </row>
    <row r="198" spans="10:13">
      <c r="J198" s="18"/>
      <c r="M198" s="28"/>
    </row>
    <row r="199" spans="10:13">
      <c r="J199" s="18"/>
      <c r="M199" s="28"/>
    </row>
    <row r="200" spans="10:13">
      <c r="J200" s="18"/>
      <c r="M200" s="28"/>
    </row>
    <row r="201" spans="10:13">
      <c r="J201" s="18"/>
      <c r="M201" s="28"/>
    </row>
    <row r="202" spans="10:13">
      <c r="J202" s="18"/>
      <c r="M202" s="28"/>
    </row>
    <row r="203" spans="10:13">
      <c r="J203" s="18"/>
      <c r="M203" s="28"/>
    </row>
    <row r="204" spans="10:13">
      <c r="J204" s="18"/>
      <c r="M204" s="28"/>
    </row>
    <row r="205" spans="10:13">
      <c r="J205" s="18"/>
      <c r="M205" s="28"/>
    </row>
    <row r="206" spans="10:13">
      <c r="J206" s="18"/>
      <c r="M206" s="28"/>
    </row>
    <row r="207" spans="10:13">
      <c r="J207" s="18"/>
      <c r="M207" s="28"/>
    </row>
    <row r="208" spans="10:13">
      <c r="J208" s="18"/>
      <c r="M208" s="28"/>
    </row>
    <row r="209" spans="10:13">
      <c r="J209" s="18"/>
      <c r="M209" s="28"/>
    </row>
    <row r="210" spans="10:13">
      <c r="J210" s="18"/>
      <c r="M210" s="28"/>
    </row>
    <row r="211" spans="10:13">
      <c r="J211" s="18"/>
      <c r="M211" s="28"/>
    </row>
    <row r="212" spans="10:13">
      <c r="J212" s="18"/>
      <c r="M212" s="28"/>
    </row>
    <row r="213" spans="10:13">
      <c r="J213" s="18"/>
      <c r="M213" s="28"/>
    </row>
    <row r="214" spans="10:13">
      <c r="J214" s="18"/>
      <c r="M214" s="28"/>
    </row>
    <row r="215" spans="10:13">
      <c r="J215" s="18"/>
      <c r="M215" s="28"/>
    </row>
    <row r="216" spans="10:13">
      <c r="J216" s="18"/>
      <c r="M216" s="28"/>
    </row>
    <row r="217" spans="10:13">
      <c r="J217" s="18"/>
      <c r="M217" s="28"/>
    </row>
    <row r="218" spans="10:13">
      <c r="J218" s="18"/>
      <c r="M218" s="28"/>
    </row>
    <row r="219" spans="10:13">
      <c r="J219" s="18"/>
      <c r="M219" s="28"/>
    </row>
    <row r="220" spans="10:13">
      <c r="J220" s="18"/>
      <c r="M220" s="28"/>
    </row>
    <row r="221" spans="10:13">
      <c r="J221" s="18"/>
      <c r="M221" s="28"/>
    </row>
    <row r="222" spans="10:13">
      <c r="J222" s="18"/>
      <c r="M222" s="28"/>
    </row>
    <row r="223" spans="10:13">
      <c r="J223" s="18"/>
      <c r="M223" s="28"/>
    </row>
    <row r="224" spans="10:13">
      <c r="J224" s="18"/>
      <c r="M224" s="28"/>
    </row>
    <row r="225" spans="10:13">
      <c r="J225" s="18"/>
      <c r="M225" s="28"/>
    </row>
    <row r="226" spans="10:13">
      <c r="J226" s="18"/>
      <c r="M226" s="28"/>
    </row>
    <row r="227" spans="10:13">
      <c r="J227" s="18"/>
      <c r="M227" s="28"/>
    </row>
    <row r="228" spans="10:13">
      <c r="J228" s="18"/>
      <c r="M228" s="28"/>
    </row>
    <row r="229" spans="10:13">
      <c r="J229" s="18"/>
      <c r="M229" s="28"/>
    </row>
    <row r="230" spans="10:13">
      <c r="J230" s="18"/>
      <c r="M230" s="28"/>
    </row>
    <row r="231" spans="10:13">
      <c r="J231" s="18"/>
      <c r="M231" s="28"/>
    </row>
    <row r="232" spans="10:13">
      <c r="J232" s="18"/>
      <c r="M232" s="28"/>
    </row>
    <row r="233" spans="10:13">
      <c r="J233" s="18"/>
      <c r="M233" s="28"/>
    </row>
    <row r="234" spans="10:13">
      <c r="J234" s="18"/>
      <c r="M234" s="28"/>
    </row>
    <row r="235" spans="10:13">
      <c r="J235" s="18"/>
      <c r="M235" s="28"/>
    </row>
    <row r="236" spans="10:13">
      <c r="J236" s="18"/>
      <c r="M236" s="28"/>
    </row>
    <row r="237" spans="10:13">
      <c r="J237" s="18"/>
      <c r="M237" s="28"/>
    </row>
    <row r="238" spans="10:13">
      <c r="J238" s="18"/>
      <c r="M238" s="28"/>
    </row>
    <row r="239" spans="10:13">
      <c r="J239" s="18"/>
      <c r="M239" s="28"/>
    </row>
    <row r="240" spans="10:13">
      <c r="J240" s="18"/>
      <c r="M240" s="28"/>
    </row>
    <row r="241" spans="10:13">
      <c r="J241" s="18"/>
      <c r="M241" s="28"/>
    </row>
    <row r="242" spans="10:13">
      <c r="J242" s="18"/>
      <c r="M242" s="28"/>
    </row>
    <row r="243" spans="10:13">
      <c r="J243" s="18"/>
      <c r="M243" s="28"/>
    </row>
    <row r="244" spans="10:13">
      <c r="J244" s="18"/>
      <c r="M244" s="28"/>
    </row>
    <row r="245" spans="10:13">
      <c r="J245" s="18"/>
      <c r="M245" s="28"/>
    </row>
    <row r="246" spans="10:13">
      <c r="J246" s="18"/>
      <c r="M246" s="28"/>
    </row>
    <row r="247" spans="10:13">
      <c r="J247" s="18"/>
      <c r="M247" s="28"/>
    </row>
    <row r="248" spans="10:13">
      <c r="J248" s="18"/>
      <c r="M248" s="28"/>
    </row>
    <row r="249" spans="10:13">
      <c r="J249" s="18"/>
      <c r="M249" s="28"/>
    </row>
    <row r="250" spans="10:13">
      <c r="J250" s="18"/>
      <c r="M250" s="28"/>
    </row>
    <row r="251" spans="10:13">
      <c r="J251" s="18"/>
      <c r="M251" s="28"/>
    </row>
    <row r="252" spans="10:13">
      <c r="J252" s="18"/>
      <c r="M252" s="28"/>
    </row>
    <row r="253" spans="10:13">
      <c r="J253" s="18"/>
      <c r="M253" s="28"/>
    </row>
    <row r="254" spans="10:13">
      <c r="J254" s="18"/>
      <c r="M254" s="28"/>
    </row>
    <row r="255" spans="10:13">
      <c r="J255" s="18"/>
      <c r="M255" s="28"/>
    </row>
    <row r="256" spans="10:13">
      <c r="J256" s="18"/>
      <c r="M256" s="28"/>
    </row>
    <row r="257" spans="10:13">
      <c r="J257" s="18"/>
      <c r="M257" s="28"/>
    </row>
    <row r="258" spans="10:13">
      <c r="J258" s="18"/>
      <c r="M258" s="28"/>
    </row>
    <row r="259" spans="10:13">
      <c r="J259" s="18"/>
      <c r="M259" s="28"/>
    </row>
    <row r="260" spans="10:13">
      <c r="J260" s="18"/>
      <c r="M260" s="28"/>
    </row>
    <row r="261" spans="10:13">
      <c r="J261" s="18"/>
      <c r="M261" s="28"/>
    </row>
    <row r="262" spans="10:13">
      <c r="J262" s="18"/>
      <c r="M262" s="28"/>
    </row>
    <row r="263" spans="10:13">
      <c r="J263" s="18"/>
      <c r="M263" s="28"/>
    </row>
    <row r="264" spans="10:13">
      <c r="J264" s="18"/>
      <c r="M264" s="28"/>
    </row>
    <row r="265" spans="10:13">
      <c r="J265" s="18"/>
      <c r="M265" s="28"/>
    </row>
    <row r="266" spans="10:13">
      <c r="J266" s="18"/>
      <c r="M266" s="28"/>
    </row>
    <row r="267" spans="10:13">
      <c r="J267" s="18"/>
      <c r="M267" s="28"/>
    </row>
    <row r="268" spans="10:13">
      <c r="J268" s="18"/>
      <c r="M268" s="28"/>
    </row>
    <row r="269" spans="10:13">
      <c r="J269" s="18"/>
      <c r="M269" s="28"/>
    </row>
    <row r="270" spans="10:13">
      <c r="J270" s="18"/>
      <c r="M270" s="28"/>
    </row>
    <row r="271" spans="10:13">
      <c r="J271" s="18"/>
      <c r="M271" s="28"/>
    </row>
    <row r="272" spans="10:13">
      <c r="J272" s="18"/>
      <c r="M272" s="28"/>
    </row>
    <row r="273" spans="10:13">
      <c r="J273" s="18"/>
      <c r="M273" s="28"/>
    </row>
    <row r="274" spans="10:13">
      <c r="J274" s="18"/>
      <c r="M274" s="28"/>
    </row>
    <row r="275" spans="10:13">
      <c r="J275" s="18"/>
      <c r="M275" s="28"/>
    </row>
    <row r="276" spans="10:13">
      <c r="J276" s="18"/>
      <c r="M276" s="28"/>
    </row>
    <row r="277" spans="10:13">
      <c r="J277" s="18"/>
      <c r="M277" s="28"/>
    </row>
    <row r="278" spans="10:13">
      <c r="J278" s="18"/>
      <c r="M278" s="28"/>
    </row>
    <row r="279" spans="10:13">
      <c r="J279" s="18"/>
      <c r="M279" s="28"/>
    </row>
    <row r="280" spans="10:13">
      <c r="J280" s="18"/>
      <c r="M280" s="28"/>
    </row>
    <row r="281" spans="10:13">
      <c r="J281" s="18"/>
      <c r="M281" s="28"/>
    </row>
    <row r="282" spans="10:13">
      <c r="J282" s="18"/>
      <c r="M282" s="28"/>
    </row>
    <row r="283" spans="10:13">
      <c r="J283" s="18"/>
      <c r="M283" s="28"/>
    </row>
    <row r="284" spans="10:13">
      <c r="J284" s="18"/>
      <c r="M284" s="28"/>
    </row>
    <row r="285" spans="10:13">
      <c r="J285" s="18"/>
      <c r="M285" s="28"/>
    </row>
    <row r="286" spans="10:13">
      <c r="J286" s="18"/>
      <c r="M286" s="28"/>
    </row>
    <row r="287" spans="10:13">
      <c r="J287" s="18"/>
      <c r="M287" s="28"/>
    </row>
    <row r="288" spans="10:13">
      <c r="J288" s="18"/>
      <c r="M288" s="28"/>
    </row>
    <row r="289" spans="10:13">
      <c r="J289" s="18"/>
      <c r="M289" s="28"/>
    </row>
    <row r="290" spans="10:13">
      <c r="J290" s="18"/>
      <c r="M290" s="28"/>
    </row>
    <row r="291" spans="10:13">
      <c r="J291" s="18"/>
      <c r="M291" s="28"/>
    </row>
    <row r="292" spans="10:13">
      <c r="J292" s="18"/>
      <c r="M292" s="28"/>
    </row>
    <row r="293" spans="10:13">
      <c r="J293" s="18"/>
    </row>
    <row r="294" spans="10:13">
      <c r="J294" s="18"/>
    </row>
    <row r="295" spans="10:13">
      <c r="J295" s="18"/>
    </row>
    <row r="296" spans="10:13">
      <c r="J296" s="18"/>
    </row>
    <row r="297" spans="10:13">
      <c r="J297" s="18"/>
    </row>
    <row r="298" spans="10:13">
      <c r="J298" s="18"/>
    </row>
    <row r="299" spans="10:13">
      <c r="J299" s="18"/>
    </row>
    <row r="300" spans="10:13">
      <c r="J300" s="18"/>
    </row>
    <row r="301" spans="10:13">
      <c r="J301" s="18"/>
    </row>
    <row r="302" spans="10:13">
      <c r="J302" s="18"/>
    </row>
    <row r="303" spans="10:13">
      <c r="J303" s="18"/>
    </row>
    <row r="304" spans="10:13">
      <c r="J304" s="18"/>
    </row>
    <row r="305" spans="10:10">
      <c r="J305" s="18"/>
    </row>
    <row r="306" spans="10:10">
      <c r="J306" s="18"/>
    </row>
    <row r="307" spans="10:10">
      <c r="J307" s="18"/>
    </row>
    <row r="308" spans="10:10">
      <c r="J308" s="18"/>
    </row>
    <row r="309" spans="10:10">
      <c r="J309" s="18"/>
    </row>
    <row r="310" spans="10:10">
      <c r="J310" s="18"/>
    </row>
    <row r="311" spans="10:10">
      <c r="J311" s="18"/>
    </row>
    <row r="312" spans="10:10">
      <c r="J312" s="18"/>
    </row>
    <row r="313" spans="10:10">
      <c r="J313" s="18"/>
    </row>
    <row r="314" spans="10:10">
      <c r="J314" s="18"/>
    </row>
    <row r="315" spans="10:10">
      <c r="J315" s="18"/>
    </row>
    <row r="316" spans="10:10">
      <c r="J316" s="18"/>
    </row>
    <row r="317" spans="10:10">
      <c r="J317" s="18"/>
    </row>
    <row r="318" spans="10:10">
      <c r="J318" s="18"/>
    </row>
    <row r="319" spans="10:10">
      <c r="J319" s="18"/>
    </row>
    <row r="320" spans="10:10">
      <c r="J320" s="18"/>
    </row>
    <row r="321" spans="10:10">
      <c r="J321" s="18"/>
    </row>
    <row r="322" spans="10:10">
      <c r="J322" s="18"/>
    </row>
    <row r="323" spans="10:10">
      <c r="J323" s="18"/>
    </row>
    <row r="324" spans="10:10">
      <c r="J324" s="18"/>
    </row>
    <row r="325" spans="10:10">
      <c r="J325" s="18"/>
    </row>
    <row r="326" spans="10:10">
      <c r="J326" s="18"/>
    </row>
    <row r="327" spans="10:10">
      <c r="J327" s="18"/>
    </row>
    <row r="328" spans="10:10">
      <c r="J328" s="18"/>
    </row>
    <row r="329" spans="10:10">
      <c r="J329" s="18"/>
    </row>
    <row r="330" spans="10:10">
      <c r="J330" s="18"/>
    </row>
    <row r="331" spans="10:10">
      <c r="J331" s="18"/>
    </row>
    <row r="332" spans="10:10">
      <c r="J332" s="18"/>
    </row>
    <row r="333" spans="10:10">
      <c r="J333" s="18"/>
    </row>
    <row r="334" spans="10:10">
      <c r="J334" s="18"/>
    </row>
    <row r="335" spans="10:10">
      <c r="J335" s="18"/>
    </row>
    <row r="336" spans="10:10">
      <c r="J336" s="18"/>
    </row>
    <row r="337" spans="10:10">
      <c r="J337" s="18"/>
    </row>
    <row r="338" spans="10:10">
      <c r="J338" s="18"/>
    </row>
    <row r="339" spans="10:10">
      <c r="J339" s="18"/>
    </row>
    <row r="340" spans="10:10">
      <c r="J340" s="18"/>
    </row>
    <row r="341" spans="10:10">
      <c r="J341" s="18"/>
    </row>
    <row r="342" spans="10:10">
      <c r="J342" s="18"/>
    </row>
    <row r="343" spans="10:10">
      <c r="J343" s="18"/>
    </row>
    <row r="344" spans="10:10">
      <c r="J344" s="18"/>
    </row>
    <row r="345" spans="10:10">
      <c r="J345" s="18"/>
    </row>
    <row r="346" spans="10:10">
      <c r="J346" s="18"/>
    </row>
    <row r="347" spans="10:10">
      <c r="J347" s="18"/>
    </row>
    <row r="348" spans="10:10">
      <c r="J348" s="18"/>
    </row>
    <row r="349" spans="10:10">
      <c r="J349" s="18"/>
    </row>
    <row r="350" spans="10:10">
      <c r="J350" s="18"/>
    </row>
    <row r="351" spans="10:10">
      <c r="J351" s="18"/>
    </row>
    <row r="352" spans="10:10">
      <c r="J352" s="18"/>
    </row>
    <row r="353" spans="10:10">
      <c r="J353" s="18"/>
    </row>
    <row r="354" spans="10:10">
      <c r="J354" s="18"/>
    </row>
    <row r="355" spans="10:10">
      <c r="J355" s="18"/>
    </row>
    <row r="356" spans="10:10">
      <c r="J356" s="18"/>
    </row>
    <row r="357" spans="10:10">
      <c r="J357" s="18"/>
    </row>
    <row r="358" spans="10:10">
      <c r="J358" s="18"/>
    </row>
    <row r="359" spans="10:10">
      <c r="J359" s="18"/>
    </row>
    <row r="360" spans="10:10">
      <c r="J360" s="18"/>
    </row>
    <row r="361" spans="10:10">
      <c r="J361" s="18"/>
    </row>
    <row r="362" spans="10:10">
      <c r="J362" s="18"/>
    </row>
    <row r="363" spans="10:10">
      <c r="J363" s="18"/>
    </row>
    <row r="364" spans="10:10">
      <c r="J364" s="18"/>
    </row>
    <row r="365" spans="10:10">
      <c r="J365" s="18"/>
    </row>
    <row r="366" spans="10:10">
      <c r="J366" s="18"/>
    </row>
    <row r="367" spans="10:10">
      <c r="J367" s="18"/>
    </row>
    <row r="368" spans="10:10">
      <c r="J368" s="18"/>
    </row>
    <row r="369" spans="10:10">
      <c r="J369" s="18"/>
    </row>
    <row r="370" spans="10:10">
      <c r="J370" s="18"/>
    </row>
    <row r="371" spans="10:10">
      <c r="J371" s="18"/>
    </row>
    <row r="372" spans="10:10">
      <c r="J372" s="18"/>
    </row>
    <row r="373" spans="10:10">
      <c r="J373" s="18"/>
    </row>
    <row r="374" spans="10:10">
      <c r="J374" s="18"/>
    </row>
    <row r="375" spans="10:10">
      <c r="J375" s="18"/>
    </row>
    <row r="376" spans="10:10">
      <c r="J376" s="18"/>
    </row>
    <row r="377" spans="10:10">
      <c r="J377" s="18"/>
    </row>
    <row r="378" spans="10:10">
      <c r="J378" s="18"/>
    </row>
    <row r="379" spans="10:10">
      <c r="J379" s="18"/>
    </row>
    <row r="380" spans="10:10">
      <c r="J380" s="18"/>
    </row>
    <row r="381" spans="10:10">
      <c r="J381" s="18"/>
    </row>
    <row r="382" spans="10:10">
      <c r="J382" s="18"/>
    </row>
    <row r="383" spans="10:10">
      <c r="J383" s="18"/>
    </row>
    <row r="384" spans="10:10">
      <c r="J384" s="18"/>
    </row>
    <row r="385" spans="10:10">
      <c r="J385" s="18"/>
    </row>
    <row r="386" spans="10:10">
      <c r="J386" s="18"/>
    </row>
    <row r="387" spans="10:10">
      <c r="J387" s="18"/>
    </row>
    <row r="388" spans="10:10">
      <c r="J388" s="18"/>
    </row>
    <row r="389" spans="10:10">
      <c r="J389" s="18"/>
    </row>
    <row r="390" spans="10:10">
      <c r="J390" s="18"/>
    </row>
    <row r="391" spans="10:10">
      <c r="J391" s="18"/>
    </row>
    <row r="392" spans="10:10">
      <c r="J392" s="18"/>
    </row>
    <row r="393" spans="10:10">
      <c r="J393" s="18"/>
    </row>
    <row r="394" spans="10:10">
      <c r="J394" s="18"/>
    </row>
    <row r="395" spans="10:10">
      <c r="J395" s="18"/>
    </row>
    <row r="396" spans="10:10">
      <c r="J396" s="18"/>
    </row>
    <row r="397" spans="10:10">
      <c r="J397" s="18"/>
    </row>
    <row r="398" spans="10:10">
      <c r="J398" s="18"/>
    </row>
    <row r="399" spans="10:10">
      <c r="J399" s="18"/>
    </row>
    <row r="400" spans="10:10">
      <c r="J400" s="18"/>
    </row>
    <row r="401" spans="10:10">
      <c r="J401" s="18"/>
    </row>
    <row r="402" spans="10:10">
      <c r="J402" s="18"/>
    </row>
    <row r="403" spans="10:10">
      <c r="J403" s="18"/>
    </row>
    <row r="404" spans="10:10">
      <c r="J404" s="18"/>
    </row>
    <row r="405" spans="10:10">
      <c r="J405" s="18"/>
    </row>
    <row r="406" spans="10:10">
      <c r="J406" s="18"/>
    </row>
    <row r="407" spans="10:10">
      <c r="J407" s="18"/>
    </row>
    <row r="408" spans="10:10">
      <c r="J408" s="18"/>
    </row>
    <row r="409" spans="10:10">
      <c r="J409" s="18"/>
    </row>
    <row r="410" spans="10:10">
      <c r="J410" s="18"/>
    </row>
    <row r="411" spans="10:10">
      <c r="J411" s="18"/>
    </row>
    <row r="412" spans="10:10">
      <c r="J412" s="18"/>
    </row>
    <row r="413" spans="10:10">
      <c r="J413" s="18"/>
    </row>
    <row r="414" spans="10:10">
      <c r="J414" s="18"/>
    </row>
    <row r="415" spans="10:10">
      <c r="J415" s="18"/>
    </row>
    <row r="416" spans="10:10">
      <c r="J416" s="18"/>
    </row>
    <row r="417" spans="10:10">
      <c r="J417" s="18"/>
    </row>
    <row r="418" spans="10:10">
      <c r="J418" s="18"/>
    </row>
    <row r="419" spans="10:10">
      <c r="J419" s="18"/>
    </row>
    <row r="420" spans="10:10">
      <c r="J420" s="18"/>
    </row>
    <row r="421" spans="10:10">
      <c r="J421" s="18"/>
    </row>
    <row r="422" spans="10:10">
      <c r="J422" s="18"/>
    </row>
    <row r="423" spans="10:10">
      <c r="J423" s="18"/>
    </row>
    <row r="424" spans="10:10">
      <c r="J424" s="18"/>
    </row>
    <row r="425" spans="10:10">
      <c r="J425" s="18"/>
    </row>
    <row r="426" spans="10:10">
      <c r="J426" s="18"/>
    </row>
    <row r="427" spans="10:10">
      <c r="J427" s="18"/>
    </row>
    <row r="428" spans="10:10">
      <c r="J428" s="18"/>
    </row>
    <row r="429" spans="10:10">
      <c r="J429" s="18"/>
    </row>
    <row r="430" spans="10:10">
      <c r="J430" s="18"/>
    </row>
    <row r="431" spans="10:10">
      <c r="J431" s="18"/>
    </row>
    <row r="432" spans="10:10">
      <c r="J432" s="18"/>
    </row>
    <row r="433" spans="10:10">
      <c r="J433" s="18"/>
    </row>
    <row r="434" spans="10:10">
      <c r="J434" s="18"/>
    </row>
    <row r="435" spans="10:10">
      <c r="J435" s="18"/>
    </row>
    <row r="436" spans="10:10">
      <c r="J436" s="18"/>
    </row>
    <row r="437" spans="10:10">
      <c r="J437" s="18"/>
    </row>
    <row r="438" spans="10:10">
      <c r="J438" s="18"/>
    </row>
    <row r="439" spans="10:10">
      <c r="J439" s="18"/>
    </row>
    <row r="440" spans="10:10">
      <c r="J440" s="18"/>
    </row>
    <row r="441" spans="10:10">
      <c r="J441" s="18"/>
    </row>
    <row r="442" spans="10:10">
      <c r="J442" s="18"/>
    </row>
    <row r="443" spans="10:10">
      <c r="J443" s="18"/>
    </row>
    <row r="444" spans="10:10">
      <c r="J444" s="18"/>
    </row>
    <row r="445" spans="10:10">
      <c r="J445" s="18"/>
    </row>
    <row r="446" spans="10:10">
      <c r="J446" s="18"/>
    </row>
    <row r="447" spans="10:10">
      <c r="J447" s="18"/>
    </row>
    <row r="448" spans="10:10">
      <c r="J448" s="18"/>
    </row>
    <row r="449" spans="10:10">
      <c r="J449" s="18"/>
    </row>
    <row r="450" spans="10:10">
      <c r="J450" s="18"/>
    </row>
    <row r="451" spans="10:10">
      <c r="J451" s="18"/>
    </row>
    <row r="452" spans="10:10">
      <c r="J452" s="18"/>
    </row>
    <row r="453" spans="10:10">
      <c r="J453" s="18"/>
    </row>
    <row r="454" spans="10:10">
      <c r="J454" s="18"/>
    </row>
    <row r="455" spans="10:10">
      <c r="J455" s="18"/>
    </row>
    <row r="456" spans="10:10">
      <c r="J456" s="18"/>
    </row>
    <row r="457" spans="10:10">
      <c r="J457" s="18"/>
    </row>
    <row r="458" spans="10:10">
      <c r="J458" s="18"/>
    </row>
    <row r="459" spans="10:10">
      <c r="J459" s="18"/>
    </row>
    <row r="460" spans="10:10">
      <c r="J460" s="18"/>
    </row>
    <row r="461" spans="10:10">
      <c r="J461" s="18"/>
    </row>
    <row r="462" spans="10:10">
      <c r="J462" s="18"/>
    </row>
    <row r="463" spans="10:10">
      <c r="J463" s="18"/>
    </row>
    <row r="464" spans="10:10">
      <c r="J464" s="18"/>
    </row>
    <row r="465" spans="10:10">
      <c r="J465" s="18"/>
    </row>
    <row r="466" spans="10:10">
      <c r="J466" s="18"/>
    </row>
    <row r="467" spans="10:10">
      <c r="J467" s="18"/>
    </row>
    <row r="468" spans="10:10">
      <c r="J468" s="18"/>
    </row>
    <row r="469" spans="10:10">
      <c r="J469" s="18"/>
    </row>
    <row r="470" spans="10:10">
      <c r="J470" s="18"/>
    </row>
    <row r="471" spans="10:10">
      <c r="J471" s="18"/>
    </row>
    <row r="472" spans="10:10">
      <c r="J472" s="18"/>
    </row>
    <row r="473" spans="10:10">
      <c r="J473" s="18"/>
    </row>
    <row r="474" spans="10:10">
      <c r="J474" s="18"/>
    </row>
    <row r="475" spans="10:10">
      <c r="J475" s="18"/>
    </row>
    <row r="476" spans="10:10">
      <c r="J476" s="18"/>
    </row>
    <row r="477" spans="10:10">
      <c r="J477" s="18"/>
    </row>
    <row r="478" spans="10:10">
      <c r="J478" s="18"/>
    </row>
    <row r="479" spans="10:10">
      <c r="J479" s="18"/>
    </row>
    <row r="480" spans="10:10">
      <c r="J480" s="18"/>
    </row>
    <row r="481" spans="10:10">
      <c r="J481" s="18"/>
    </row>
    <row r="482" spans="10:10">
      <c r="J482" s="18"/>
    </row>
    <row r="483" spans="10:10">
      <c r="J483" s="18"/>
    </row>
    <row r="484" spans="10:10">
      <c r="J484" s="18"/>
    </row>
    <row r="485" spans="10:10">
      <c r="J485" s="18"/>
    </row>
    <row r="486" spans="10:10">
      <c r="J486" s="18"/>
    </row>
    <row r="487" spans="10:10">
      <c r="J487" s="18"/>
    </row>
    <row r="488" spans="10:10">
      <c r="J488" s="18"/>
    </row>
    <row r="489" spans="10:10">
      <c r="J489" s="18"/>
    </row>
    <row r="490" spans="10:10">
      <c r="J490" s="18"/>
    </row>
    <row r="491" spans="10:10">
      <c r="J491" s="18"/>
    </row>
    <row r="492" spans="10:10">
      <c r="J492" s="18"/>
    </row>
    <row r="493" spans="10:10">
      <c r="J493" s="18"/>
    </row>
    <row r="494" spans="10:10">
      <c r="J494" s="18"/>
    </row>
    <row r="495" spans="10:10">
      <c r="J495" s="18"/>
    </row>
    <row r="496" spans="10:10">
      <c r="J496" s="18"/>
    </row>
    <row r="497" spans="10:10">
      <c r="J497" s="18"/>
    </row>
    <row r="498" spans="10:10">
      <c r="J498" s="18"/>
    </row>
    <row r="499" spans="10:10">
      <c r="J499" s="18"/>
    </row>
    <row r="500" spans="10:10">
      <c r="J500" s="18"/>
    </row>
    <row r="501" spans="10:10">
      <c r="J501" s="18"/>
    </row>
    <row r="502" spans="10:10">
      <c r="J502" s="18"/>
    </row>
    <row r="503" spans="10:10">
      <c r="J503" s="18"/>
    </row>
    <row r="504" spans="10:10">
      <c r="J504" s="18"/>
    </row>
    <row r="505" spans="10:10">
      <c r="J505" s="18"/>
    </row>
    <row r="506" spans="10:10">
      <c r="J506" s="18"/>
    </row>
    <row r="507" spans="10:10">
      <c r="J507" s="18"/>
    </row>
    <row r="508" spans="10:10">
      <c r="J508" s="18"/>
    </row>
    <row r="509" spans="10:10">
      <c r="J509" s="18"/>
    </row>
    <row r="510" spans="10:10">
      <c r="J510" s="18"/>
    </row>
    <row r="511" spans="10:10">
      <c r="J511" s="18"/>
    </row>
    <row r="512" spans="10:10">
      <c r="J512" s="18"/>
    </row>
    <row r="513" spans="10:10">
      <c r="J513" s="18"/>
    </row>
    <row r="514" spans="10:10">
      <c r="J514" s="18"/>
    </row>
    <row r="515" spans="10:10">
      <c r="J515" s="18"/>
    </row>
    <row r="516" spans="10:10">
      <c r="J516" s="18"/>
    </row>
    <row r="517" spans="10:10">
      <c r="J517" s="18"/>
    </row>
    <row r="518" spans="10:10">
      <c r="J518" s="18"/>
    </row>
    <row r="519" spans="10:10">
      <c r="J519" s="18"/>
    </row>
    <row r="520" spans="10:10">
      <c r="J520" s="18"/>
    </row>
    <row r="521" spans="10:10">
      <c r="J521" s="18"/>
    </row>
    <row r="522" spans="10:10">
      <c r="J522" s="18"/>
    </row>
    <row r="523" spans="10:10">
      <c r="J523" s="18"/>
    </row>
    <row r="524" spans="10:10">
      <c r="J524" s="18"/>
    </row>
    <row r="525" spans="10:10">
      <c r="J525" s="18"/>
    </row>
    <row r="526" spans="10:10">
      <c r="J526" s="18"/>
    </row>
    <row r="527" spans="10:10">
      <c r="J527" s="18"/>
    </row>
    <row r="528" spans="10:10">
      <c r="J528" s="18"/>
    </row>
    <row r="529" spans="10:10">
      <c r="J529" s="18"/>
    </row>
    <row r="530" spans="10:10">
      <c r="J530" s="18"/>
    </row>
    <row r="531" spans="10:10">
      <c r="J531" s="18"/>
    </row>
    <row r="532" spans="10:10">
      <c r="J532" s="18"/>
    </row>
    <row r="533" spans="10:10">
      <c r="J533" s="18"/>
    </row>
    <row r="534" spans="10:10">
      <c r="J534" s="18"/>
    </row>
    <row r="535" spans="10:10">
      <c r="J535" s="18"/>
    </row>
    <row r="536" spans="10:10">
      <c r="J536" s="18"/>
    </row>
    <row r="537" spans="10:10">
      <c r="J537" s="18"/>
    </row>
    <row r="538" spans="10:10">
      <c r="J538" s="18"/>
    </row>
    <row r="539" spans="10:10">
      <c r="J539" s="18"/>
    </row>
    <row r="540" spans="10:10">
      <c r="J540" s="18"/>
    </row>
    <row r="541" spans="10:10">
      <c r="J541" s="18"/>
    </row>
    <row r="542" spans="10:10">
      <c r="J542" s="18"/>
    </row>
    <row r="543" spans="10:10">
      <c r="J543" s="18"/>
    </row>
    <row r="544" spans="10:10">
      <c r="J544" s="18"/>
    </row>
    <row r="545" spans="10:10">
      <c r="J545" s="18"/>
    </row>
    <row r="546" spans="10:10">
      <c r="J546" s="18"/>
    </row>
    <row r="547" spans="10:10">
      <c r="J547" s="18"/>
    </row>
    <row r="548" spans="10:10">
      <c r="J548" s="18"/>
    </row>
    <row r="549" spans="10:10">
      <c r="J549" s="18"/>
    </row>
    <row r="550" spans="10:10">
      <c r="J550" s="18"/>
    </row>
    <row r="551" spans="10:10">
      <c r="J551" s="18"/>
    </row>
    <row r="552" spans="10:10">
      <c r="J552" s="18"/>
    </row>
    <row r="553" spans="10:10">
      <c r="J553" s="18"/>
    </row>
    <row r="554" spans="10:10">
      <c r="J554" s="18"/>
    </row>
    <row r="555" spans="10:10">
      <c r="J555" s="18"/>
    </row>
    <row r="556" spans="10:10">
      <c r="J556" s="18"/>
    </row>
    <row r="557" spans="10:10">
      <c r="J557" s="18"/>
    </row>
    <row r="558" spans="10:10">
      <c r="J558" s="18"/>
    </row>
    <row r="559" spans="10:10">
      <c r="J559" s="18"/>
    </row>
    <row r="560" spans="10:10">
      <c r="J560" s="18"/>
    </row>
    <row r="561" spans="10:10">
      <c r="J561" s="18"/>
    </row>
    <row r="562" spans="10:10">
      <c r="J562" s="18"/>
    </row>
    <row r="563" spans="10:10">
      <c r="J563" s="18"/>
    </row>
    <row r="564" spans="10:10">
      <c r="J564" s="18"/>
    </row>
    <row r="565" spans="10:10">
      <c r="J565" s="18"/>
    </row>
    <row r="566" spans="10:10">
      <c r="J566" s="18"/>
    </row>
    <row r="567" spans="10:10">
      <c r="J567" s="18"/>
    </row>
    <row r="568" spans="10:10">
      <c r="J568" s="18"/>
    </row>
    <row r="569" spans="10:10">
      <c r="J569" s="18"/>
    </row>
    <row r="570" spans="10:10">
      <c r="J570" s="18"/>
    </row>
    <row r="571" spans="10:10">
      <c r="J571" s="18"/>
    </row>
    <row r="572" spans="10:10">
      <c r="J572" s="18"/>
    </row>
    <row r="573" spans="10:10">
      <c r="J573" s="18"/>
    </row>
    <row r="574" spans="10:10">
      <c r="J574" s="18"/>
    </row>
    <row r="575" spans="10:10">
      <c r="J575" s="18"/>
    </row>
    <row r="576" spans="10:10">
      <c r="J576" s="18"/>
    </row>
    <row r="577" spans="10:10">
      <c r="J577" s="18"/>
    </row>
    <row r="578" spans="10:10">
      <c r="J578" s="18"/>
    </row>
    <row r="579" spans="10:10">
      <c r="J579" s="18"/>
    </row>
    <row r="580" spans="10:10">
      <c r="J580" s="18"/>
    </row>
    <row r="581" spans="10:10">
      <c r="J581" s="18"/>
    </row>
    <row r="582" spans="10:10">
      <c r="J582" s="18"/>
    </row>
    <row r="583" spans="10:10">
      <c r="J583" s="18"/>
    </row>
    <row r="584" spans="10:10">
      <c r="J584" s="18"/>
    </row>
    <row r="585" spans="10:10">
      <c r="J585" s="18"/>
    </row>
    <row r="586" spans="10:10">
      <c r="J586" s="18"/>
    </row>
    <row r="587" spans="10:10">
      <c r="J587" s="18"/>
    </row>
    <row r="588" spans="10:10">
      <c r="J588" s="18"/>
    </row>
    <row r="589" spans="10:10">
      <c r="J589" s="18"/>
    </row>
    <row r="590" spans="10:10">
      <c r="J590" s="18"/>
    </row>
    <row r="591" spans="10:10">
      <c r="J591" s="18"/>
    </row>
    <row r="592" spans="10:10">
      <c r="J592" s="18"/>
    </row>
    <row r="593" spans="10:10">
      <c r="J593" s="18"/>
    </row>
    <row r="594" spans="10:10">
      <c r="J594" s="18"/>
    </row>
    <row r="595" spans="10:10">
      <c r="J595" s="18"/>
    </row>
    <row r="596" spans="10:10">
      <c r="J596" s="18"/>
    </row>
    <row r="597" spans="10:10">
      <c r="J597" s="18"/>
    </row>
    <row r="598" spans="10:10">
      <c r="J598" s="18"/>
    </row>
    <row r="599" spans="10:10">
      <c r="J599" s="18"/>
    </row>
    <row r="600" spans="10:10">
      <c r="J600" s="18"/>
    </row>
    <row r="601" spans="10:10">
      <c r="J601" s="18"/>
    </row>
    <row r="602" spans="10:10">
      <c r="J602" s="18"/>
    </row>
    <row r="603" spans="10:10">
      <c r="J603" s="18"/>
    </row>
    <row r="604" spans="10:10">
      <c r="J604" s="18"/>
    </row>
    <row r="605" spans="10:10">
      <c r="J605" s="18"/>
    </row>
    <row r="606" spans="10:10">
      <c r="J606" s="18"/>
    </row>
    <row r="607" spans="10:10">
      <c r="J607" s="18"/>
    </row>
    <row r="608" spans="10:10">
      <c r="J608" s="18"/>
    </row>
    <row r="609" spans="10:10">
      <c r="J609" s="18"/>
    </row>
    <row r="610" spans="10:10">
      <c r="J610" s="18"/>
    </row>
    <row r="611" spans="10:10">
      <c r="J611" s="18"/>
    </row>
    <row r="612" spans="10:10">
      <c r="J612" s="18"/>
    </row>
    <row r="613" spans="10:10">
      <c r="J613" s="18"/>
    </row>
    <row r="614" spans="10:10">
      <c r="J614" s="18"/>
    </row>
    <row r="615" spans="10:10">
      <c r="J615" s="18"/>
    </row>
    <row r="616" spans="10:10">
      <c r="J616" s="18"/>
    </row>
    <row r="617" spans="10:10">
      <c r="J617" s="18"/>
    </row>
    <row r="618" spans="10:10">
      <c r="J618" s="18"/>
    </row>
    <row r="619" spans="10:10">
      <c r="J619" s="18"/>
    </row>
    <row r="620" spans="10:10">
      <c r="J620" s="18"/>
    </row>
    <row r="621" spans="10:10">
      <c r="J621" s="18"/>
    </row>
    <row r="622" spans="10:10">
      <c r="J622" s="18"/>
    </row>
    <row r="623" spans="10:10">
      <c r="J623" s="18"/>
    </row>
    <row r="624" spans="10:10">
      <c r="J624" s="18"/>
    </row>
    <row r="625" spans="10:10">
      <c r="J625" s="18"/>
    </row>
    <row r="626" spans="10:10">
      <c r="J626" s="18"/>
    </row>
    <row r="627" spans="10:10">
      <c r="J627" s="18"/>
    </row>
    <row r="628" spans="10:10">
      <c r="J628" s="18"/>
    </row>
    <row r="629" spans="10:10">
      <c r="J629" s="18"/>
    </row>
    <row r="630" spans="10:10">
      <c r="J630" s="18"/>
    </row>
    <row r="631" spans="10:10">
      <c r="J631" s="18"/>
    </row>
    <row r="632" spans="10:10">
      <c r="J632" s="18"/>
    </row>
    <row r="633" spans="10:10">
      <c r="J633" s="18"/>
    </row>
    <row r="634" spans="10:10">
      <c r="J634" s="18"/>
    </row>
    <row r="635" spans="10:10">
      <c r="J635" s="18"/>
    </row>
    <row r="636" spans="10:10">
      <c r="J636" s="18"/>
    </row>
    <row r="637" spans="10:10">
      <c r="J637" s="18"/>
    </row>
    <row r="638" spans="10:10">
      <c r="J638" s="18"/>
    </row>
    <row r="639" spans="10:10">
      <c r="J639" s="18"/>
    </row>
    <row r="640" spans="10:10">
      <c r="J640" s="18"/>
    </row>
    <row r="641" spans="10:10">
      <c r="J641" s="18"/>
    </row>
    <row r="642" spans="10:10">
      <c r="J642" s="18"/>
    </row>
    <row r="643" spans="10:10">
      <c r="J643" s="18"/>
    </row>
    <row r="644" spans="10:10">
      <c r="J644" s="18"/>
    </row>
    <row r="645" spans="10:10">
      <c r="J645" s="18"/>
    </row>
    <row r="646" spans="10:10">
      <c r="J646" s="18"/>
    </row>
    <row r="647" spans="10:10">
      <c r="J647" s="18"/>
    </row>
    <row r="648" spans="10:10">
      <c r="J648" s="18"/>
    </row>
    <row r="649" spans="10:10">
      <c r="J649" s="18"/>
    </row>
    <row r="650" spans="10:10">
      <c r="J650" s="18"/>
    </row>
    <row r="651" spans="10:10">
      <c r="J651" s="18"/>
    </row>
    <row r="652" spans="10:10">
      <c r="J652" s="18"/>
    </row>
    <row r="653" spans="10:10">
      <c r="J653" s="18"/>
    </row>
    <row r="654" spans="10:10">
      <c r="J654" s="18"/>
    </row>
    <row r="655" spans="10:10">
      <c r="J655" s="18"/>
    </row>
    <row r="656" spans="10:10">
      <c r="J656" s="18"/>
    </row>
    <row r="657" spans="10:10">
      <c r="J657" s="18"/>
    </row>
    <row r="658" spans="10:10">
      <c r="J658" s="18"/>
    </row>
    <row r="659" spans="10:10">
      <c r="J659" s="18"/>
    </row>
    <row r="660" spans="10:10">
      <c r="J660" s="18"/>
    </row>
    <row r="661" spans="10:10">
      <c r="J661" s="18"/>
    </row>
    <row r="662" spans="10:10">
      <c r="J662" s="18"/>
    </row>
    <row r="663" spans="10:10">
      <c r="J663" s="18"/>
    </row>
    <row r="664" spans="10:10">
      <c r="J664" s="18"/>
    </row>
    <row r="665" spans="10:10">
      <c r="J665" s="18"/>
    </row>
    <row r="666" spans="10:10">
      <c r="J666" s="18"/>
    </row>
    <row r="667" spans="10:10">
      <c r="J667" s="18"/>
    </row>
    <row r="668" spans="10:10">
      <c r="J668" s="18"/>
    </row>
    <row r="669" spans="10:10">
      <c r="J669" s="18"/>
    </row>
    <row r="670" spans="10:10">
      <c r="J670" s="18"/>
    </row>
    <row r="671" spans="10:10">
      <c r="J671" s="18"/>
    </row>
    <row r="672" spans="10:10">
      <c r="J672" s="18"/>
    </row>
    <row r="673" spans="10:10">
      <c r="J673" s="18"/>
    </row>
    <row r="674" spans="10:10">
      <c r="J674" s="18"/>
    </row>
    <row r="675" spans="10:10">
      <c r="J675" s="18"/>
    </row>
    <row r="676" spans="10:10">
      <c r="J676" s="18"/>
    </row>
    <row r="677" spans="10:10">
      <c r="J677" s="18"/>
    </row>
    <row r="678" spans="10:10">
      <c r="J678" s="18"/>
    </row>
    <row r="679" spans="10:10">
      <c r="J679" s="18"/>
    </row>
    <row r="680" spans="10:10">
      <c r="J680" s="18"/>
    </row>
    <row r="681" spans="10:10">
      <c r="J681" s="18"/>
    </row>
    <row r="682" spans="10:10">
      <c r="J682" s="18"/>
    </row>
    <row r="683" spans="10:10">
      <c r="J683" s="18"/>
    </row>
    <row r="684" spans="10:10">
      <c r="J684" s="18"/>
    </row>
    <row r="685" spans="10:10">
      <c r="J685" s="18"/>
    </row>
    <row r="686" spans="10:10">
      <c r="J686" s="18"/>
    </row>
    <row r="687" spans="10:10">
      <c r="J687" s="18"/>
    </row>
    <row r="688" spans="10:10">
      <c r="J688" s="18"/>
    </row>
    <row r="689" spans="10:10">
      <c r="J689" s="18"/>
    </row>
    <row r="690" spans="10:10">
      <c r="J690" s="18"/>
    </row>
    <row r="691" spans="10:10">
      <c r="J691" s="18"/>
    </row>
    <row r="692" spans="10:10">
      <c r="J692" s="18"/>
    </row>
    <row r="693" spans="10:10">
      <c r="J693" s="18"/>
    </row>
    <row r="694" spans="10:10">
      <c r="J694" s="18"/>
    </row>
    <row r="695" spans="10:10">
      <c r="J695" s="18"/>
    </row>
    <row r="696" spans="10:10">
      <c r="J696" s="18"/>
    </row>
    <row r="697" spans="10:10">
      <c r="J697" s="18"/>
    </row>
    <row r="698" spans="10:10">
      <c r="J698" s="18"/>
    </row>
    <row r="699" spans="10:10">
      <c r="J699" s="18"/>
    </row>
    <row r="700" spans="10:10">
      <c r="J700" s="18"/>
    </row>
    <row r="701" spans="10:10">
      <c r="J701" s="18"/>
    </row>
    <row r="702" spans="10:10">
      <c r="J702" s="18"/>
    </row>
    <row r="703" spans="10:10">
      <c r="J703" s="18"/>
    </row>
    <row r="704" spans="10:10">
      <c r="J704" s="18"/>
    </row>
    <row r="705" spans="10:10">
      <c r="J705" s="18"/>
    </row>
    <row r="706" spans="10:10">
      <c r="J706" s="18"/>
    </row>
    <row r="707" spans="10:10">
      <c r="J707" s="18"/>
    </row>
    <row r="708" spans="10:10">
      <c r="J708" s="18"/>
    </row>
    <row r="709" spans="10:10">
      <c r="J709" s="18"/>
    </row>
    <row r="710" spans="10:10">
      <c r="J710" s="18"/>
    </row>
    <row r="711" spans="10:10">
      <c r="J711" s="18"/>
    </row>
    <row r="712" spans="10:10">
      <c r="J712" s="18"/>
    </row>
    <row r="713" spans="10:10">
      <c r="J713" s="18"/>
    </row>
    <row r="714" spans="10:10">
      <c r="J714" s="18"/>
    </row>
    <row r="715" spans="10:10">
      <c r="J715" s="18"/>
    </row>
    <row r="716" spans="10:10">
      <c r="J716" s="18"/>
    </row>
    <row r="717" spans="10:10">
      <c r="J717" s="18"/>
    </row>
    <row r="718" spans="10:10">
      <c r="J718" s="18"/>
    </row>
    <row r="719" spans="10:10">
      <c r="J719" s="18"/>
    </row>
    <row r="720" spans="10:10">
      <c r="J720" s="18"/>
    </row>
    <row r="721" spans="10:10">
      <c r="J721" s="18"/>
    </row>
    <row r="722" spans="10:10">
      <c r="J722" s="18"/>
    </row>
    <row r="723" spans="10:10">
      <c r="J723" s="18"/>
    </row>
    <row r="724" spans="10:10">
      <c r="J724" s="18"/>
    </row>
    <row r="725" spans="10:10">
      <c r="J725" s="18"/>
    </row>
    <row r="726" spans="10:10">
      <c r="J726" s="18"/>
    </row>
    <row r="727" spans="10:10">
      <c r="J727" s="18"/>
    </row>
    <row r="728" spans="10:10">
      <c r="J728" s="18"/>
    </row>
    <row r="729" spans="10:10">
      <c r="J729" s="18"/>
    </row>
    <row r="730" spans="10:10">
      <c r="J730" s="18"/>
    </row>
    <row r="731" spans="10:10">
      <c r="J731" s="18"/>
    </row>
    <row r="732" spans="10:10">
      <c r="J732" s="18"/>
    </row>
    <row r="733" spans="10:10">
      <c r="J733" s="18"/>
    </row>
    <row r="734" spans="10:10">
      <c r="J734" s="18"/>
    </row>
    <row r="735" spans="10:10">
      <c r="J735" s="18"/>
    </row>
    <row r="736" spans="10:10">
      <c r="J736" s="18"/>
    </row>
    <row r="737" spans="10:10">
      <c r="J737" s="18"/>
    </row>
    <row r="738" spans="10:10">
      <c r="J738" s="18"/>
    </row>
    <row r="739" spans="10:10">
      <c r="J739" s="18"/>
    </row>
    <row r="740" spans="10:10">
      <c r="J740" s="18"/>
    </row>
    <row r="741" spans="10:10">
      <c r="J741" s="18"/>
    </row>
    <row r="742" spans="10:10">
      <c r="J742" s="18"/>
    </row>
    <row r="743" spans="10:10">
      <c r="J743" s="18"/>
    </row>
    <row r="744" spans="10:10">
      <c r="J744" s="18"/>
    </row>
    <row r="745" spans="10:10">
      <c r="J745" s="18"/>
    </row>
    <row r="746" spans="10:10">
      <c r="J746" s="18"/>
    </row>
    <row r="747" spans="10:10">
      <c r="J747" s="18"/>
    </row>
    <row r="748" spans="10:10">
      <c r="J748" s="18"/>
    </row>
    <row r="749" spans="10:10">
      <c r="J749" s="18"/>
    </row>
    <row r="750" spans="10:10">
      <c r="J750" s="18"/>
    </row>
    <row r="751" spans="10:10">
      <c r="J751" s="18"/>
    </row>
    <row r="752" spans="10:10">
      <c r="J752" s="18"/>
    </row>
    <row r="753" spans="10:10">
      <c r="J753" s="18"/>
    </row>
    <row r="754" spans="10:10">
      <c r="J754" s="18"/>
    </row>
    <row r="755" spans="10:10">
      <c r="J755" s="18"/>
    </row>
    <row r="756" spans="10:10">
      <c r="J756" s="18"/>
    </row>
    <row r="757" spans="10:10">
      <c r="J757" s="18"/>
    </row>
    <row r="758" spans="10:10">
      <c r="J758" s="18"/>
    </row>
    <row r="759" spans="10:10">
      <c r="J759" s="18"/>
    </row>
    <row r="760" spans="10:10">
      <c r="J760" s="18"/>
    </row>
    <row r="761" spans="10:10">
      <c r="J761" s="18"/>
    </row>
    <row r="762" spans="10:10">
      <c r="J762" s="18"/>
    </row>
    <row r="763" spans="10:10">
      <c r="J763" s="18"/>
    </row>
    <row r="764" spans="10:10">
      <c r="J764" s="18"/>
    </row>
    <row r="765" spans="10:10">
      <c r="J765" s="18"/>
    </row>
    <row r="766" spans="10:10">
      <c r="J766" s="18"/>
    </row>
    <row r="767" spans="10:10">
      <c r="J767" s="18"/>
    </row>
    <row r="768" spans="10:10">
      <c r="J768" s="18"/>
    </row>
    <row r="769" spans="10:10">
      <c r="J769" s="18"/>
    </row>
    <row r="770" spans="10:10">
      <c r="J770" s="18"/>
    </row>
    <row r="771" spans="10:10">
      <c r="J771" s="18"/>
    </row>
    <row r="772" spans="10:10">
      <c r="J772" s="18"/>
    </row>
    <row r="773" spans="10:10">
      <c r="J773" s="18"/>
    </row>
    <row r="774" spans="10:10">
      <c r="J774" s="18"/>
    </row>
    <row r="775" spans="10:10">
      <c r="J775" s="18"/>
    </row>
    <row r="776" spans="10:10">
      <c r="J776" s="18"/>
    </row>
    <row r="777" spans="10:10">
      <c r="J777" s="18"/>
    </row>
    <row r="778" spans="10:10">
      <c r="J778" s="18"/>
    </row>
    <row r="779" spans="10:10">
      <c r="J779" s="18"/>
    </row>
    <row r="780" spans="10:10">
      <c r="J780" s="18"/>
    </row>
    <row r="781" spans="10:10">
      <c r="J781" s="18"/>
    </row>
    <row r="782" spans="10:10">
      <c r="J782" s="18"/>
    </row>
    <row r="783" spans="10:10">
      <c r="J783" s="18"/>
    </row>
    <row r="784" spans="10:10">
      <c r="J784" s="18"/>
    </row>
    <row r="785" spans="10:10">
      <c r="J785" s="18"/>
    </row>
    <row r="786" spans="10:10">
      <c r="J786" s="18"/>
    </row>
    <row r="787" spans="10:10">
      <c r="J787" s="18"/>
    </row>
    <row r="788" spans="10:10">
      <c r="J788" s="18"/>
    </row>
    <row r="789" spans="10:10">
      <c r="J789" s="18"/>
    </row>
    <row r="790" spans="10:10">
      <c r="J790" s="18"/>
    </row>
    <row r="791" spans="10:10">
      <c r="J791" s="18"/>
    </row>
    <row r="792" spans="10:10">
      <c r="J792" s="18"/>
    </row>
    <row r="793" spans="10:10">
      <c r="J793" s="18"/>
    </row>
    <row r="794" spans="10:10">
      <c r="J794" s="18"/>
    </row>
    <row r="795" spans="10:10">
      <c r="J795" s="18"/>
    </row>
    <row r="796" spans="10:10">
      <c r="J796" s="18"/>
    </row>
    <row r="797" spans="10:10">
      <c r="J797" s="18"/>
    </row>
    <row r="798" spans="10:10">
      <c r="J798" s="18"/>
    </row>
    <row r="799" spans="10:10">
      <c r="J799" s="18"/>
    </row>
    <row r="800" spans="10:10">
      <c r="J800" s="18"/>
    </row>
    <row r="801" spans="10:10">
      <c r="J801" s="18"/>
    </row>
    <row r="802" spans="10:10">
      <c r="J802" s="18"/>
    </row>
    <row r="803" spans="10:10">
      <c r="J803" s="18"/>
    </row>
    <row r="804" spans="10:10">
      <c r="J804" s="18"/>
    </row>
    <row r="805" spans="10:10">
      <c r="J805" s="18"/>
    </row>
    <row r="806" spans="10:10">
      <c r="J806" s="18"/>
    </row>
    <row r="807" spans="10:10">
      <c r="J807" s="18"/>
    </row>
    <row r="808" spans="10:10">
      <c r="J808" s="18"/>
    </row>
    <row r="809" spans="10:10">
      <c r="J809" s="18"/>
    </row>
    <row r="810" spans="10:10">
      <c r="J810" s="18"/>
    </row>
    <row r="811" spans="10:10">
      <c r="J811" s="18"/>
    </row>
    <row r="812" spans="10:10">
      <c r="J812" s="18"/>
    </row>
    <row r="813" spans="10:10">
      <c r="J813" s="18"/>
    </row>
    <row r="814" spans="10:10">
      <c r="J814" s="18"/>
    </row>
    <row r="815" spans="10:10">
      <c r="J815" s="18"/>
    </row>
    <row r="816" spans="10:10">
      <c r="J816" s="18"/>
    </row>
    <row r="817" spans="10:10">
      <c r="J817" s="18"/>
    </row>
    <row r="818" spans="10:10">
      <c r="J818" s="18"/>
    </row>
    <row r="819" spans="10:10">
      <c r="J819" s="18"/>
    </row>
    <row r="820" spans="10:10">
      <c r="J820" s="18"/>
    </row>
    <row r="821" spans="10:10">
      <c r="J821" s="18"/>
    </row>
    <row r="822" spans="10:10">
      <c r="J822" s="18"/>
    </row>
    <row r="823" spans="10:10">
      <c r="J823" s="18"/>
    </row>
    <row r="824" spans="10:10">
      <c r="J824" s="18"/>
    </row>
    <row r="825" spans="10:10">
      <c r="J825" s="18"/>
    </row>
    <row r="826" spans="10:10">
      <c r="J826" s="18"/>
    </row>
    <row r="827" spans="10:10">
      <c r="J827" s="18"/>
    </row>
    <row r="828" spans="10:10">
      <c r="J828" s="18"/>
    </row>
    <row r="829" spans="10:10">
      <c r="J829" s="18"/>
    </row>
    <row r="830" spans="10:10">
      <c r="J830" s="18"/>
    </row>
    <row r="831" spans="10:10">
      <c r="J831" s="18"/>
    </row>
    <row r="832" spans="10:10">
      <c r="J832" s="18"/>
    </row>
    <row r="833" spans="10:10">
      <c r="J833" s="18"/>
    </row>
    <row r="834" spans="10:10">
      <c r="J834" s="18"/>
    </row>
    <row r="835" spans="10:10">
      <c r="J835" s="18"/>
    </row>
    <row r="836" spans="10:10">
      <c r="J836" s="18"/>
    </row>
    <row r="837" spans="10:10">
      <c r="J837" s="18"/>
    </row>
    <row r="838" spans="10:10">
      <c r="J838" s="18"/>
    </row>
    <row r="839" spans="10:10">
      <c r="J839" s="18"/>
    </row>
    <row r="840" spans="10:10">
      <c r="J840" s="18"/>
    </row>
    <row r="841" spans="10:10">
      <c r="J841" s="18"/>
    </row>
    <row r="842" spans="10:10">
      <c r="J842" s="18"/>
    </row>
    <row r="843" spans="10:10">
      <c r="J843" s="18"/>
    </row>
    <row r="844" spans="10:10">
      <c r="J844" s="18"/>
    </row>
    <row r="845" spans="10:10">
      <c r="J845" s="18"/>
    </row>
    <row r="846" spans="10:10">
      <c r="J846" s="18"/>
    </row>
    <row r="847" spans="10:10">
      <c r="J847" s="18"/>
    </row>
    <row r="848" spans="10:10">
      <c r="J848" s="18"/>
    </row>
    <row r="849" spans="10:10">
      <c r="J849" s="18"/>
    </row>
    <row r="850" spans="10:10">
      <c r="J850" s="18"/>
    </row>
    <row r="851" spans="10:10">
      <c r="J851" s="18"/>
    </row>
    <row r="852" spans="10:10">
      <c r="J852" s="18"/>
    </row>
    <row r="853" spans="10:10">
      <c r="J853" s="18"/>
    </row>
    <row r="854" spans="10:10">
      <c r="J854" s="18"/>
    </row>
    <row r="855" spans="10:10">
      <c r="J855" s="18"/>
    </row>
    <row r="856" spans="10:10">
      <c r="J856" s="18"/>
    </row>
    <row r="857" spans="10:10">
      <c r="J857" s="18"/>
    </row>
    <row r="858" spans="10:10">
      <c r="J858" s="18"/>
    </row>
    <row r="859" spans="10:10">
      <c r="J859" s="18"/>
    </row>
    <row r="860" spans="10:10">
      <c r="J860" s="18"/>
    </row>
    <row r="861" spans="10:10">
      <c r="J861" s="18"/>
    </row>
    <row r="862" spans="10:10">
      <c r="J862" s="18"/>
    </row>
    <row r="863" spans="10:10">
      <c r="J863" s="18"/>
    </row>
    <row r="864" spans="10:10">
      <c r="J864" s="18"/>
    </row>
    <row r="865" spans="10:10">
      <c r="J865" s="18"/>
    </row>
    <row r="866" spans="10:10">
      <c r="J866" s="18"/>
    </row>
    <row r="867" spans="10:10">
      <c r="J867" s="18"/>
    </row>
    <row r="868" spans="10:10">
      <c r="J868" s="18"/>
    </row>
    <row r="869" spans="10:10">
      <c r="J869" s="18"/>
    </row>
    <row r="870" spans="10:10">
      <c r="J870" s="18"/>
    </row>
    <row r="871" spans="10:10">
      <c r="J871" s="18"/>
    </row>
    <row r="872" spans="10:10">
      <c r="J872" s="18"/>
    </row>
    <row r="873" spans="10:10">
      <c r="J873" s="18"/>
    </row>
    <row r="874" spans="10:10">
      <c r="J874" s="18"/>
    </row>
    <row r="875" spans="10:10">
      <c r="J875" s="18"/>
    </row>
    <row r="876" spans="10:10">
      <c r="J876" s="18"/>
    </row>
    <row r="877" spans="10:10">
      <c r="J877" s="18"/>
    </row>
    <row r="878" spans="10:10">
      <c r="J878" s="18"/>
    </row>
    <row r="879" spans="10:10">
      <c r="J879" s="18"/>
    </row>
    <row r="880" spans="10:10">
      <c r="J880" s="18"/>
    </row>
    <row r="881" spans="10:10">
      <c r="J881" s="18"/>
    </row>
    <row r="882" spans="10:10">
      <c r="J882" s="18"/>
    </row>
    <row r="883" spans="10:10">
      <c r="J883" s="18"/>
    </row>
    <row r="884" spans="10:10">
      <c r="J884" s="18"/>
    </row>
    <row r="885" spans="10:10">
      <c r="J885" s="18"/>
    </row>
    <row r="886" spans="10:10">
      <c r="J886" s="18"/>
    </row>
    <row r="887" spans="10:10">
      <c r="J887" s="18"/>
    </row>
    <row r="888" spans="10:10">
      <c r="J888" s="18"/>
    </row>
    <row r="889" spans="10:10">
      <c r="J889" s="18"/>
    </row>
    <row r="890" spans="10:10">
      <c r="J890" s="18"/>
    </row>
    <row r="891" spans="10:10">
      <c r="J891" s="18"/>
    </row>
    <row r="892" spans="10:10">
      <c r="J892" s="18"/>
    </row>
    <row r="893" spans="10:10">
      <c r="J893" s="18"/>
    </row>
    <row r="894" spans="10:10">
      <c r="J894" s="18"/>
    </row>
    <row r="895" spans="10:10">
      <c r="J895" s="18"/>
    </row>
    <row r="896" spans="10:10">
      <c r="J896" s="18"/>
    </row>
    <row r="897" spans="10:10">
      <c r="J897" s="18"/>
    </row>
    <row r="898" spans="10:10">
      <c r="J898" s="18"/>
    </row>
    <row r="899" spans="10:10">
      <c r="J899" s="18"/>
    </row>
    <row r="900" spans="10:10">
      <c r="J900" s="18"/>
    </row>
    <row r="901" spans="10:10">
      <c r="J901" s="18"/>
    </row>
    <row r="902" spans="10:10">
      <c r="J902" s="18"/>
    </row>
    <row r="903" spans="10:10">
      <c r="J903" s="18"/>
    </row>
    <row r="904" spans="10:10">
      <c r="J904" s="18"/>
    </row>
    <row r="905" spans="10:10">
      <c r="J905" s="18"/>
    </row>
    <row r="906" spans="10:10">
      <c r="J906" s="18"/>
    </row>
    <row r="907" spans="10:10">
      <c r="J907" s="18"/>
    </row>
    <row r="908" spans="10:10">
      <c r="J908" s="18"/>
    </row>
    <row r="909" spans="10:10">
      <c r="J909" s="18"/>
    </row>
    <row r="910" spans="10:10">
      <c r="J910" s="18"/>
    </row>
    <row r="911" spans="10:10">
      <c r="J911" s="18"/>
    </row>
    <row r="912" spans="10:10">
      <c r="J912" s="18"/>
    </row>
    <row r="913" spans="10:10">
      <c r="J913" s="18"/>
    </row>
    <row r="914" spans="10:10">
      <c r="J914" s="18"/>
    </row>
    <row r="915" spans="10:10">
      <c r="J915" s="18"/>
    </row>
    <row r="916" spans="10:10">
      <c r="J916" s="18"/>
    </row>
    <row r="917" spans="10:10">
      <c r="J917" s="18"/>
    </row>
    <row r="918" spans="10:10">
      <c r="J918" s="18"/>
    </row>
    <row r="919" spans="10:10">
      <c r="J919" s="18"/>
    </row>
    <row r="920" spans="10:10">
      <c r="J920" s="18"/>
    </row>
    <row r="921" spans="10:10">
      <c r="J921" s="18"/>
    </row>
    <row r="922" spans="10:10">
      <c r="J922" s="18"/>
    </row>
    <row r="923" spans="10:10">
      <c r="J923" s="18"/>
    </row>
    <row r="924" spans="10:10">
      <c r="J924" s="18"/>
    </row>
    <row r="925" spans="10:10">
      <c r="J925" s="18"/>
    </row>
    <row r="926" spans="10:10">
      <c r="J926" s="18"/>
    </row>
    <row r="927" spans="10:10">
      <c r="J927" s="18"/>
    </row>
    <row r="928" spans="10:10">
      <c r="J928" s="18"/>
    </row>
    <row r="929" spans="10:10">
      <c r="J929" s="18"/>
    </row>
    <row r="930" spans="10:10">
      <c r="J930" s="18"/>
    </row>
    <row r="931" spans="10:10">
      <c r="J931" s="18"/>
    </row>
    <row r="932" spans="10:10">
      <c r="J932" s="18"/>
    </row>
    <row r="933" spans="10:10">
      <c r="J933" s="18"/>
    </row>
    <row r="934" spans="10:10">
      <c r="J934" s="18"/>
    </row>
    <row r="935" spans="10:10">
      <c r="J935" s="18"/>
    </row>
    <row r="936" spans="10:10">
      <c r="J936" s="18"/>
    </row>
    <row r="937" spans="10:10">
      <c r="J937" s="18"/>
    </row>
    <row r="938" spans="10:10">
      <c r="J938" s="18"/>
    </row>
    <row r="939" spans="10:10">
      <c r="J939" s="18"/>
    </row>
    <row r="940" spans="10:10">
      <c r="J940" s="18"/>
    </row>
    <row r="941" spans="10:10">
      <c r="J941" s="18"/>
    </row>
    <row r="942" spans="10:10">
      <c r="J942" s="18"/>
    </row>
    <row r="943" spans="10:10">
      <c r="J943" s="18"/>
    </row>
    <row r="944" spans="10:10">
      <c r="J944" s="18"/>
    </row>
    <row r="945" spans="10:10">
      <c r="J945" s="18"/>
    </row>
    <row r="946" spans="10:10">
      <c r="J946" s="18"/>
    </row>
    <row r="947" spans="10:10">
      <c r="J947" s="18"/>
    </row>
    <row r="948" spans="10:10">
      <c r="J948" s="18"/>
    </row>
    <row r="949" spans="10:10">
      <c r="J949" s="18"/>
    </row>
    <row r="950" spans="10:10">
      <c r="J950" s="18"/>
    </row>
    <row r="951" spans="10:10">
      <c r="J951" s="18"/>
    </row>
    <row r="952" spans="10:10">
      <c r="J952" s="18"/>
    </row>
    <row r="953" spans="10:10">
      <c r="J953" s="18"/>
    </row>
    <row r="954" spans="10:10">
      <c r="J954" s="18"/>
    </row>
    <row r="955" spans="10:10">
      <c r="J955" s="18"/>
    </row>
    <row r="956" spans="10:10">
      <c r="J956" s="18"/>
    </row>
    <row r="957" spans="10:10">
      <c r="J957" s="18"/>
    </row>
    <row r="958" spans="10:10">
      <c r="J958" s="18"/>
    </row>
    <row r="959" spans="10:10">
      <c r="J959" s="18"/>
    </row>
    <row r="960" spans="10:10">
      <c r="J960" s="18"/>
    </row>
    <row r="961" spans="10:10">
      <c r="J961" s="18"/>
    </row>
    <row r="962" spans="10:10">
      <c r="J962" s="18"/>
    </row>
    <row r="963" spans="10:10">
      <c r="J963" s="18"/>
    </row>
    <row r="964" spans="10:10">
      <c r="J964" s="18"/>
    </row>
    <row r="965" spans="10:10">
      <c r="J965" s="18"/>
    </row>
    <row r="966" spans="10:10">
      <c r="J966" s="18"/>
    </row>
    <row r="967" spans="10:10">
      <c r="J967" s="18"/>
    </row>
    <row r="968" spans="10:10">
      <c r="J968" s="18"/>
    </row>
    <row r="969" spans="10:10">
      <c r="J969" s="18"/>
    </row>
    <row r="970" spans="10:10">
      <c r="J970" s="18"/>
    </row>
    <row r="971" spans="10:10">
      <c r="J971" s="18"/>
    </row>
    <row r="972" spans="10:10">
      <c r="J972" s="18"/>
    </row>
    <row r="973" spans="10:10">
      <c r="J973" s="18"/>
    </row>
    <row r="974" spans="10:10">
      <c r="J974" s="18"/>
    </row>
    <row r="975" spans="10:10">
      <c r="J975" s="18"/>
    </row>
    <row r="976" spans="10:10">
      <c r="J976" s="18"/>
    </row>
    <row r="977" spans="10:10">
      <c r="J977" s="18"/>
    </row>
    <row r="978" spans="10:10">
      <c r="J978" s="18"/>
    </row>
    <row r="979" spans="10:10">
      <c r="J979" s="18"/>
    </row>
    <row r="980" spans="10:10">
      <c r="J980" s="18"/>
    </row>
    <row r="981" spans="10:10">
      <c r="J981" s="18"/>
    </row>
    <row r="982" spans="10:10">
      <c r="J982" s="18"/>
    </row>
    <row r="983" spans="10:10">
      <c r="J983" s="18"/>
    </row>
    <row r="984" spans="10:10">
      <c r="J984" s="18"/>
    </row>
    <row r="985" spans="10:10">
      <c r="J985" s="18"/>
    </row>
    <row r="986" spans="10:10">
      <c r="J986" s="18"/>
    </row>
    <row r="987" spans="10:10">
      <c r="J987" s="18"/>
    </row>
    <row r="988" spans="10:10">
      <c r="J988" s="18"/>
    </row>
    <row r="989" spans="10:10">
      <c r="J989" s="18"/>
    </row>
    <row r="990" spans="10:10">
      <c r="J990" s="18"/>
    </row>
    <row r="991" spans="10:10">
      <c r="J991" s="18"/>
    </row>
    <row r="992" spans="10:10">
      <c r="J992" s="18"/>
    </row>
    <row r="993" spans="10:10">
      <c r="J993" s="18"/>
    </row>
    <row r="994" spans="10:10">
      <c r="J994" s="18"/>
    </row>
    <row r="995" spans="10:10">
      <c r="J995" s="18"/>
    </row>
    <row r="996" spans="10:10">
      <c r="J996" s="18"/>
    </row>
    <row r="997" spans="10:10">
      <c r="J997" s="18"/>
    </row>
    <row r="998" spans="10:10">
      <c r="J998" s="18"/>
    </row>
    <row r="999" spans="10:10">
      <c r="J999" s="18"/>
    </row>
    <row r="1000" spans="10:10">
      <c r="J1000" s="18"/>
    </row>
    <row r="1001" spans="10:10">
      <c r="J1001" s="18"/>
    </row>
    <row r="1002" spans="10:10">
      <c r="J1002" s="18"/>
    </row>
    <row r="1003" spans="10:10">
      <c r="J1003" s="18"/>
    </row>
    <row r="1004" spans="10:10">
      <c r="J1004" s="18"/>
    </row>
    <row r="1005" spans="10:10">
      <c r="J1005" s="18"/>
    </row>
    <row r="1006" spans="10:10">
      <c r="J1006" s="18"/>
    </row>
    <row r="1007" spans="10:10">
      <c r="J1007" s="18"/>
    </row>
    <row r="1008" spans="10:10">
      <c r="J1008" s="18"/>
    </row>
    <row r="1009" spans="10:10">
      <c r="J1009" s="18"/>
    </row>
    <row r="1010" spans="10:10">
      <c r="J1010" s="18"/>
    </row>
    <row r="1011" spans="10:10">
      <c r="J1011" s="18"/>
    </row>
    <row r="1012" spans="10:10">
      <c r="J1012" s="18"/>
    </row>
    <row r="1013" spans="10:10">
      <c r="J1013" s="18"/>
    </row>
    <row r="1014" spans="10:10">
      <c r="J1014" s="18"/>
    </row>
    <row r="1015" spans="10:10">
      <c r="J1015" s="18"/>
    </row>
    <row r="1016" spans="10:10">
      <c r="J1016" s="18"/>
    </row>
    <row r="1017" spans="10:10">
      <c r="J1017" s="1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B4ABB-EDDB-4D4F-837E-DA260EFFC399}">
  <dimension ref="A2:U14"/>
  <sheetViews>
    <sheetView topLeftCell="H1" workbookViewId="0">
      <selection activeCell="R2" sqref="R2"/>
    </sheetView>
  </sheetViews>
  <sheetFormatPr baseColWidth="10" defaultRowHeight="16"/>
  <sheetData>
    <row r="2" spans="1:21">
      <c r="M2" s="50" t="s">
        <v>156</v>
      </c>
      <c r="O2" s="50" t="s">
        <v>157</v>
      </c>
      <c r="Q2" t="s">
        <v>158</v>
      </c>
      <c r="R2" t="s">
        <v>159</v>
      </c>
    </row>
    <row r="4" spans="1:21">
      <c r="A4" t="s">
        <v>35</v>
      </c>
      <c r="B4" t="s">
        <v>56</v>
      </c>
      <c r="C4" t="s">
        <v>58</v>
      </c>
      <c r="D4" t="s">
        <v>60</v>
      </c>
      <c r="E4" s="5" t="s">
        <v>62</v>
      </c>
      <c r="F4" t="s">
        <v>54</v>
      </c>
      <c r="G4" t="s">
        <v>78</v>
      </c>
      <c r="H4" t="s">
        <v>79</v>
      </c>
      <c r="I4" t="s">
        <v>80</v>
      </c>
      <c r="J4" t="s">
        <v>81</v>
      </c>
      <c r="L4" t="s">
        <v>146</v>
      </c>
      <c r="M4" t="s">
        <v>147</v>
      </c>
      <c r="N4" t="s">
        <v>148</v>
      </c>
      <c r="O4" t="s">
        <v>149</v>
      </c>
      <c r="P4" t="s">
        <v>150</v>
      </c>
      <c r="Q4" t="s">
        <v>151</v>
      </c>
      <c r="R4" t="s">
        <v>152</v>
      </c>
      <c r="S4" t="s">
        <v>153</v>
      </c>
      <c r="T4" t="s">
        <v>154</v>
      </c>
      <c r="U4" t="s">
        <v>155</v>
      </c>
    </row>
    <row r="5" spans="1:21">
      <c r="A5" s="48">
        <v>43832</v>
      </c>
      <c r="B5" s="49">
        <v>1.7663117553437538E-2</v>
      </c>
      <c r="C5" s="49">
        <v>1.6666369300790265E-2</v>
      </c>
      <c r="D5" s="49">
        <v>1.6551665839881904E-2</v>
      </c>
      <c r="E5" s="47">
        <v>1.6870074266742585E-2</v>
      </c>
      <c r="F5" s="49">
        <v>1.6940103108083183E-2</v>
      </c>
      <c r="G5" s="49">
        <v>1.5670597311369772E-2</v>
      </c>
      <c r="H5" s="49">
        <v>1.5996395272474206E-2</v>
      </c>
      <c r="I5" s="49">
        <v>1.6605863862037884E-2</v>
      </c>
      <c r="J5" s="49">
        <v>1.6759429772997825E-2</v>
      </c>
      <c r="L5" s="48">
        <v>43832</v>
      </c>
      <c r="M5">
        <f>LN(B6/B5)</f>
        <v>-2.0333150076896137E-2</v>
      </c>
      <c r="N5">
        <f>LN(C6/C5)</f>
        <v>-1.6955622094994783E-2</v>
      </c>
      <c r="O5">
        <f>LN(D6/D5)</f>
        <v>-2.1454062667723258E-2</v>
      </c>
      <c r="P5">
        <f>LN(E6/E5)</f>
        <v>-5.2875267164613479E-2</v>
      </c>
      <c r="Q5">
        <f>LN(F6/F5)</f>
        <v>-2.6059830289153433E-2</v>
      </c>
      <c r="R5">
        <f>LN(G6/G5)</f>
        <v>-1.3170365148120762E-2</v>
      </c>
      <c r="S5">
        <f>LN(H6/H5)</f>
        <v>-2.2073045588563989E-2</v>
      </c>
      <c r="T5">
        <f>LN(I6/I5)</f>
        <v>-6.4656780106940509E-2</v>
      </c>
      <c r="U5">
        <f>LN(J6/J5)</f>
        <v>-2.757289000043003E-2</v>
      </c>
    </row>
    <row r="6" spans="1:21">
      <c r="A6" s="48">
        <v>43833</v>
      </c>
      <c r="B6" s="49">
        <v>1.7307597404351682E-2</v>
      </c>
      <c r="C6" s="49">
        <v>1.638616289131007E-2</v>
      </c>
      <c r="D6" s="49">
        <v>1.6200347442361977E-2</v>
      </c>
      <c r="E6" s="47">
        <v>1.60012369988605E-2</v>
      </c>
      <c r="F6" s="49">
        <v>1.6504349390258775E-2</v>
      </c>
      <c r="G6" s="49">
        <v>1.5465562974966485E-2</v>
      </c>
      <c r="H6" s="49">
        <v>1.5647174472503522E-2</v>
      </c>
      <c r="I6" s="49">
        <v>1.5566156424192679E-2</v>
      </c>
      <c r="J6" s="49">
        <v>1.6303636504799046E-2</v>
      </c>
      <c r="L6" s="48">
        <v>43833</v>
      </c>
      <c r="M6">
        <f>LN(B7/B6)</f>
        <v>-1.0648903827850569E-2</v>
      </c>
      <c r="N6">
        <f>LN(C7/C6)</f>
        <v>-1.2423062008752428E-2</v>
      </c>
      <c r="O6">
        <f>LN(D7/D6)</f>
        <v>-1.4741717020408385E-2</v>
      </c>
      <c r="P6">
        <f>LN(E7/E6)</f>
        <v>-2.624977269775949E-2</v>
      </c>
      <c r="Q6">
        <f>LN(F7/F6)</f>
        <v>-2.9783284936563261E-2</v>
      </c>
      <c r="R6">
        <f>LN(G7/G6)</f>
        <v>-1.4409307121595489E-2</v>
      </c>
      <c r="S6">
        <f>LN(H7/H6)</f>
        <v>-1.7009138292751146E-2</v>
      </c>
      <c r="T6">
        <f>LN(I7/I6)</f>
        <v>-3.2084039832961979E-2</v>
      </c>
      <c r="U6">
        <f>LN(J7/J6)</f>
        <v>-3.4917743058607738E-2</v>
      </c>
    </row>
    <row r="7" spans="1:21">
      <c r="A7" s="48">
        <v>43836</v>
      </c>
      <c r="B7" s="49">
        <v>1.7124268323421021E-2</v>
      </c>
      <c r="C7" s="49">
        <v>1.618385581219272E-2</v>
      </c>
      <c r="D7" s="49">
        <v>1.5963278201836659E-2</v>
      </c>
      <c r="E7" s="47">
        <v>1.5586673073514216E-2</v>
      </c>
      <c r="F7" s="49">
        <v>1.6020043558489856E-2</v>
      </c>
      <c r="G7" s="49">
        <v>1.5244312787337622E-2</v>
      </c>
      <c r="H7" s="49">
        <v>1.5383280187462267E-2</v>
      </c>
      <c r="I7" s="49">
        <v>1.5074658029526899E-2</v>
      </c>
      <c r="J7" s="49">
        <v>1.5744174728123728E-2</v>
      </c>
      <c r="L7" s="48">
        <v>43836</v>
      </c>
      <c r="M7">
        <f>LN(B8/B7)</f>
        <v>5.0000829369436011E-3</v>
      </c>
      <c r="N7">
        <f>LN(C8/C7)</f>
        <v>5.185958808125433E-3</v>
      </c>
      <c r="O7">
        <f>LN(D8/D7)</f>
        <v>5.2367576335975597E-3</v>
      </c>
      <c r="P7">
        <f>LN(E8/E7)</f>
        <v>2.6766832333697463E-2</v>
      </c>
      <c r="Q7">
        <f>LN(F8/F7)</f>
        <v>1.6275134524138347E-2</v>
      </c>
      <c r="R7">
        <f>LN(G8/G7)</f>
        <v>5.3946203810490544E-3</v>
      </c>
      <c r="S7">
        <f>LN(H8/H7)</f>
        <v>5.3684040335522931E-3</v>
      </c>
      <c r="T7">
        <f>LN(I8/I7)</f>
        <v>3.487298150248571E-2</v>
      </c>
      <c r="U7">
        <f>LN(J8/J7)</f>
        <v>1.9315491010469907E-2</v>
      </c>
    </row>
    <row r="8" spans="1:21">
      <c r="A8" s="48">
        <v>43837</v>
      </c>
      <c r="B8" s="49">
        <v>1.7210105502947638E-2</v>
      </c>
      <c r="C8" s="49">
        <v>1.6268002624153597E-2</v>
      </c>
      <c r="D8" s="49">
        <v>1.6047093288923179E-2</v>
      </c>
      <c r="E8" s="47">
        <v>1.6009512731977087E-2</v>
      </c>
      <c r="F8" s="49">
        <v>1.6282905174360058E-2</v>
      </c>
      <c r="G8" s="49">
        <v>1.532677228666568E-2</v>
      </c>
      <c r="H8" s="49">
        <v>1.5466085919312311E-2</v>
      </c>
      <c r="I8" s="49">
        <v>1.5609630121101947E-2</v>
      </c>
      <c r="J8" s="49">
        <v>1.6051237177823641E-2</v>
      </c>
      <c r="L8" s="48">
        <v>43837</v>
      </c>
      <c r="M8">
        <f>LN(B9/B8)</f>
        <v>2.5233974614919186E-3</v>
      </c>
      <c r="N8">
        <f>LN(C9/C8)</f>
        <v>1.4171833220621877E-3</v>
      </c>
      <c r="O8">
        <f>LN(D9/D8)</f>
        <v>8.8965177898999998E-4</v>
      </c>
      <c r="P8">
        <f>LN(E9/E8)</f>
        <v>-1.880406884520126E-2</v>
      </c>
      <c r="Q8">
        <f>LN(F9/F8)</f>
        <v>-6.9028842915677818E-3</v>
      </c>
      <c r="R8">
        <f>LN(G9/G8)</f>
        <v>1.7598871953083226E-4</v>
      </c>
      <c r="S8">
        <f>LN(H9/H8)</f>
        <v>-1.888234653378431E-5</v>
      </c>
      <c r="T8">
        <f>LN(I9/I8)</f>
        <v>-2.6743999224775203E-2</v>
      </c>
      <c r="U8">
        <f>LN(J9/J8)</f>
        <v>-9.4416916877852163E-3</v>
      </c>
    </row>
    <row r="9" spans="1:21">
      <c r="A9" s="48">
        <v>43838</v>
      </c>
      <c r="B9" s="49">
        <v>1.7253588278575434E-2</v>
      </c>
      <c r="C9" s="49">
        <v>1.6291073710273701E-2</v>
      </c>
      <c r="D9" s="49">
        <v>1.6061375966377953E-2</v>
      </c>
      <c r="E9" s="47">
        <v>1.5711281520160339E-2</v>
      </c>
      <c r="F9" s="49">
        <v>1.6170893211598709E-2</v>
      </c>
      <c r="G9" s="49">
        <v>1.5329469863059497E-2</v>
      </c>
      <c r="H9" s="49">
        <v>1.5465793886075607E-2</v>
      </c>
      <c r="I9" s="49">
        <v>1.5197699079198657E-2</v>
      </c>
      <c r="J9" s="49">
        <v>1.5900399546926236E-2</v>
      </c>
      <c r="L9" s="48">
        <v>43838</v>
      </c>
      <c r="M9">
        <f>LN(B10/B9)</f>
        <v>-1.2998192463845426E-3</v>
      </c>
      <c r="N9">
        <f>LN(C10/C9)</f>
        <v>1.0978127372427461E-2</v>
      </c>
      <c r="O9">
        <f>LN(D10/D9)</f>
        <v>1.6381830915108374E-2</v>
      </c>
      <c r="P9">
        <f>LN(E10/E9)</f>
        <v>3.9019935646957229E-2</v>
      </c>
      <c r="Q9">
        <f>LN(F10/F9)</f>
        <v>2.6388457111612224E-2</v>
      </c>
      <c r="R9">
        <f>LN(G10/G9)</f>
        <v>2.4596780402718274E-2</v>
      </c>
      <c r="S9">
        <f>LN(H10/H9)</f>
        <v>2.6095909242440089E-2</v>
      </c>
      <c r="T9">
        <f>LN(I10/I9)</f>
        <v>5.3840939853566999E-2</v>
      </c>
      <c r="U9">
        <f>LN(J10/J9)</f>
        <v>3.376172341283571E-2</v>
      </c>
    </row>
    <row r="10" spans="1:21">
      <c r="A10" s="48">
        <v>43839</v>
      </c>
      <c r="B10" s="49">
        <v>1.7231176301376879E-2</v>
      </c>
      <c r="C10" s="49">
        <v>1.6470904489009869E-2</v>
      </c>
      <c r="D10" s="49">
        <v>1.6326657679151146E-2</v>
      </c>
      <c r="E10" s="47">
        <v>1.633645245948339E-2</v>
      </c>
      <c r="F10" s="49">
        <v>1.6603298293205421E-2</v>
      </c>
      <c r="G10" s="49">
        <v>1.5711200898736566E-2</v>
      </c>
      <c r="H10" s="49">
        <v>1.5874700023372768E-2</v>
      </c>
      <c r="I10" s="49">
        <v>1.6038386095342361E-2</v>
      </c>
      <c r="J10" s="49">
        <v>1.6446389355634805E-2</v>
      </c>
      <c r="L10" s="48">
        <v>43839</v>
      </c>
      <c r="M10">
        <f>LN(B11/B10)</f>
        <v>1.2104683541607094E-2</v>
      </c>
      <c r="N10">
        <f>LN(C11/C10)</f>
        <v>-2.4900468348940346E-3</v>
      </c>
      <c r="O10">
        <f>LN(D11/D10)</f>
        <v>4.9231649392188683E-3</v>
      </c>
      <c r="P10">
        <f>LN(E11/E10)</f>
        <v>-9.1501141526216731E-3</v>
      </c>
      <c r="Q10">
        <f>LN(F11/F10)</f>
        <v>1.8997737264416174E-3</v>
      </c>
      <c r="R10">
        <f>LN(G11/G10)</f>
        <v>-1.8717122307170167E-2</v>
      </c>
      <c r="S10">
        <f>LN(H11/H10)</f>
        <v>1.0095951952493465E-3</v>
      </c>
      <c r="T10">
        <f>LN(I11/I10)</f>
        <v>-1.6862404086025996E-2</v>
      </c>
      <c r="U10">
        <f>LN(J11/J10)</f>
        <v>-7.8811171812135511E-4</v>
      </c>
    </row>
    <row r="11" spans="1:21">
      <c r="A11" s="48">
        <v>43840</v>
      </c>
      <c r="B11" s="49">
        <v>1.7441021731551883E-2</v>
      </c>
      <c r="C11" s="49">
        <v>1.6429942185611123E-2</v>
      </c>
      <c r="D11" s="49">
        <v>1.6407234692025048E-2</v>
      </c>
      <c r="E11" s="47">
        <v>1.6187653854912745E-2</v>
      </c>
      <c r="F11" s="49">
        <v>1.6634870783873455E-2</v>
      </c>
      <c r="G11" s="49">
        <v>1.5419867397514997E-2</v>
      </c>
      <c r="H11" s="49">
        <v>1.5890735137367384E-2</v>
      </c>
      <c r="I11" s="49">
        <v>1.5770207768244671E-2</v>
      </c>
      <c r="J11" s="49">
        <v>1.6433432869712661E-2</v>
      </c>
      <c r="L11" s="48">
        <v>43840</v>
      </c>
      <c r="M11">
        <f>LN(B12/B11)</f>
        <v>-7.6653470248033394E-3</v>
      </c>
      <c r="N11">
        <f>LN(C12/C11)</f>
        <v>1.2326994994294635E-2</v>
      </c>
      <c r="O11">
        <f>LN(D12/D11)</f>
        <v>6.1073156647469826E-3</v>
      </c>
      <c r="P11">
        <f>LN(E12/E11)</f>
        <v>-6.5890040934908772E-3</v>
      </c>
      <c r="Q11">
        <f>LN(F12/F11)</f>
        <v>-2.053796452636088E-3</v>
      </c>
      <c r="R11">
        <f>LN(G12/G11)</f>
        <v>3.4432599104890646E-2</v>
      </c>
      <c r="S11">
        <f>LN(H12/H11)</f>
        <v>1.3575673192251822E-2</v>
      </c>
      <c r="T11">
        <f>LN(I12/I11)</f>
        <v>-6.1932856855928193E-3</v>
      </c>
      <c r="U11">
        <f>LN(J12/J11)</f>
        <v>-5.7155274745153103E-4</v>
      </c>
    </row>
    <row r="12" spans="1:21">
      <c r="A12" s="48">
        <v>43843</v>
      </c>
      <c r="B12" s="49">
        <v>1.7307841336596633E-2</v>
      </c>
      <c r="C12" s="49">
        <v>1.6633727450151667E-2</v>
      </c>
      <c r="D12" s="49">
        <v>1.6507745466573798E-2</v>
      </c>
      <c r="E12" s="47">
        <v>1.6081343960184322E-2</v>
      </c>
      <c r="F12" s="49">
        <v>1.6600741204868395E-2</v>
      </c>
      <c r="G12" s="49">
        <v>1.59600602618577E-2</v>
      </c>
      <c r="H12" s="49">
        <v>1.6107933535839392E-2</v>
      </c>
      <c r="I12" s="49">
        <v>1.5672840190054327E-2</v>
      </c>
      <c r="J12" s="49">
        <v>1.6424042979670261E-2</v>
      </c>
      <c r="L12" s="48">
        <v>43843</v>
      </c>
      <c r="M12">
        <f>LN(B13/B12)</f>
        <v>-4.2040766062662431E-3</v>
      </c>
      <c r="N12">
        <f>LN(C13/C12)</f>
        <v>-6.1186137087230292E-3</v>
      </c>
      <c r="O12">
        <f>LN(D13/D12)</f>
        <v>-7.8988965511622398E-3</v>
      </c>
      <c r="P12">
        <f>LN(E13/E12)</f>
        <v>1.0649950392178855E-2</v>
      </c>
      <c r="Q12">
        <f>LN(F13/F12)</f>
        <v>-5.644691551785385E-3</v>
      </c>
      <c r="R12">
        <f>LN(G13/G12)</f>
        <v>-8.1963374641669164E-3</v>
      </c>
      <c r="S12">
        <f>LN(H13/H12)</f>
        <v>-9.8872631890789941E-3</v>
      </c>
      <c r="T12">
        <f>LN(I13/I12)</f>
        <v>1.605509821750406E-2</v>
      </c>
      <c r="U12">
        <f>LN(J13/J12)</f>
        <v>-6.02426311398174E-3</v>
      </c>
    </row>
    <row r="13" spans="1:21">
      <c r="A13" s="48">
        <v>43844</v>
      </c>
      <c r="B13" s="49">
        <v>1.7235230583258297E-2</v>
      </c>
      <c r="C13" s="49">
        <v>1.6532262825317969E-2</v>
      </c>
      <c r="D13" s="49">
        <v>1.6377866119893641E-2</v>
      </c>
      <c r="E13" s="47">
        <v>1.6253524706389987E-2</v>
      </c>
      <c r="F13" s="49">
        <v>1.6507299115231293E-2</v>
      </c>
      <c r="G13" s="49">
        <v>1.5829780858327203E-2</v>
      </c>
      <c r="H13" s="49">
        <v>1.5949454908531058E-2</v>
      </c>
      <c r="I13" s="49">
        <v>1.5926499996486099E-2</v>
      </c>
      <c r="J13" s="49">
        <v>1.6325397654396667E-2</v>
      </c>
      <c r="L13" s="48">
        <v>43844</v>
      </c>
      <c r="M13">
        <f>LN(B14/B13)</f>
        <v>-1.7378664178224146E-2</v>
      </c>
      <c r="N13">
        <f>LN(C14/C13)</f>
        <v>-7.5014922108597283E-3</v>
      </c>
      <c r="O13">
        <f>LN(D14/D13)</f>
        <v>-1.0372925049562906E-2</v>
      </c>
      <c r="P13">
        <f>LN(E14/E13)</f>
        <v>-1.1785524050228468E-2</v>
      </c>
      <c r="Q13">
        <f>LN(F14/F13)</f>
        <v>-1.383877960805531E-2</v>
      </c>
      <c r="R13">
        <f>LN(G14/G13)</f>
        <v>3.1298417409573532E-3</v>
      </c>
      <c r="S13">
        <f>LN(H14/H13)</f>
        <v>-6.6125378743288228E-3</v>
      </c>
      <c r="T13">
        <f>LN(I14/I13)</f>
        <v>-9.7781757953530491E-3</v>
      </c>
      <c r="U13">
        <f>LN(J14/J13)</f>
        <v>-1.2907429451014857E-2</v>
      </c>
    </row>
    <row r="14" spans="1:21">
      <c r="A14" s="48">
        <v>43845</v>
      </c>
      <c r="B14" s="49">
        <v>1.6938292961856852E-2</v>
      </c>
      <c r="C14" s="49">
        <v>1.6408710178497807E-2</v>
      </c>
      <c r="D14" s="49">
        <v>1.6208857812815516E-2</v>
      </c>
      <c r="E14" s="47">
        <v>1.6063092774341321E-2</v>
      </c>
      <c r="F14" s="49">
        <v>1.6280431645943838E-2</v>
      </c>
      <c r="G14" s="49">
        <v>1.5879403181709328E-2</v>
      </c>
      <c r="H14" s="49">
        <v>1.5844336466743103E-2</v>
      </c>
      <c r="I14" s="49">
        <v>1.5771526792115909E-2</v>
      </c>
      <c r="J14" s="49">
        <v>1.6116032823508819E-2</v>
      </c>
      <c r="L14" s="48">
        <v>43845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Q2</vt:lpstr>
      <vt:lpstr>Q4A</vt:lpstr>
      <vt:lpstr>Q4B_4C</vt:lpstr>
      <vt:lpstr>Q5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Akua Sakyi</dc:creator>
  <cp:lastModifiedBy>Ifeyinwa Kofo-Alada</cp:lastModifiedBy>
  <dcterms:created xsi:type="dcterms:W3CDTF">2020-01-30T15:57:50Z</dcterms:created>
  <dcterms:modified xsi:type="dcterms:W3CDTF">2020-02-03T03:57:37Z</dcterms:modified>
</cp:coreProperties>
</file>