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igals\Desktop\"/>
    </mc:Choice>
  </mc:AlternateContent>
  <xr:revisionPtr revIDLastSave="0" documentId="13_ncr:1_{D159CB38-C2C7-4F80-800C-548D263586D2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11.2020" sheetId="1" r:id="rId1"/>
    <sheet name="testing strategy" sheetId="4" r:id="rId2"/>
    <sheet name="investment" sheetId="2" r:id="rId3"/>
    <sheet name="portfolio" sheetId="3" r:id="rId4"/>
    <sheet name="Intrinsic value" sheetId="5" r:id="rId5"/>
  </sheets>
  <definedNames>
    <definedName name="_xlnm._FilterDatabase" localSheetId="0" hidden="1">'11.2020'!$A$1:$W$79</definedName>
    <definedName name="_xlnm._FilterDatabase" localSheetId="4" hidden="1">'Intrinsic value'!$A$1:$K$40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5" l="1"/>
  <c r="H45" i="5" s="1"/>
  <c r="E44" i="5"/>
  <c r="G44" i="5" s="1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G43" i="5"/>
  <c r="H43" i="5"/>
  <c r="E43" i="5"/>
  <c r="J42" i="5"/>
  <c r="K42" i="5" s="1"/>
  <c r="E42" i="5"/>
  <c r="G42" i="5" s="1"/>
  <c r="J40" i="5"/>
  <c r="K40" i="5" s="1"/>
  <c r="E40" i="5"/>
  <c r="G40" i="5" s="1"/>
  <c r="J39" i="5"/>
  <c r="K39" i="5" s="1"/>
  <c r="E39" i="5"/>
  <c r="H39" i="5" s="1"/>
  <c r="J38" i="5"/>
  <c r="K38" i="5" s="1"/>
  <c r="E38" i="5"/>
  <c r="H38" i="5" s="1"/>
  <c r="J37" i="5"/>
  <c r="K37" i="5" s="1"/>
  <c r="E37" i="5"/>
  <c r="H37" i="5" s="1"/>
  <c r="J9" i="5"/>
  <c r="K9" i="5" s="1"/>
  <c r="E9" i="5"/>
  <c r="G9" i="5" s="1"/>
  <c r="J35" i="5"/>
  <c r="K35" i="5" s="1"/>
  <c r="E35" i="5"/>
  <c r="G35" i="5" s="1"/>
  <c r="J29" i="5"/>
  <c r="K29" i="5" s="1"/>
  <c r="E29" i="5"/>
  <c r="G29" i="5" s="1"/>
  <c r="E24" i="5"/>
  <c r="H24" i="5" s="1"/>
  <c r="J24" i="5"/>
  <c r="K24" i="5" s="1"/>
  <c r="J25" i="5"/>
  <c r="K25" i="5" s="1"/>
  <c r="E25" i="5"/>
  <c r="H25" i="5" s="1"/>
  <c r="J36" i="5"/>
  <c r="K36" i="5" s="1"/>
  <c r="E36" i="5"/>
  <c r="G36" i="5" s="1"/>
  <c r="G45" i="5" l="1"/>
  <c r="H44" i="5"/>
  <c r="H42" i="5"/>
  <c r="H40" i="5"/>
  <c r="G37" i="5"/>
  <c r="G39" i="5"/>
  <c r="H36" i="5"/>
  <c r="H9" i="5"/>
  <c r="H35" i="5"/>
  <c r="G25" i="5"/>
  <c r="H29" i="5"/>
  <c r="G38" i="5"/>
  <c r="G24" i="5"/>
  <c r="M30" i="5"/>
  <c r="J2" i="5"/>
  <c r="K2" i="5" s="1"/>
  <c r="E2" i="5"/>
  <c r="G2" i="5" s="1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3" i="5"/>
  <c r="M11" i="5"/>
  <c r="M10" i="5"/>
  <c r="M9" i="5"/>
  <c r="M7" i="5"/>
  <c r="M5" i="5"/>
  <c r="M4" i="5"/>
  <c r="M2" i="5"/>
  <c r="J22" i="5"/>
  <c r="K22" i="5" s="1"/>
  <c r="E22" i="5"/>
  <c r="G22" i="5" s="1"/>
  <c r="J31" i="5"/>
  <c r="K31" i="5" s="1"/>
  <c r="E31" i="5"/>
  <c r="H31" i="5" s="1"/>
  <c r="J16" i="5"/>
  <c r="K16" i="5" s="1"/>
  <c r="E16" i="5"/>
  <c r="H16" i="5" s="1"/>
  <c r="J27" i="5"/>
  <c r="K27" i="5" s="1"/>
  <c r="E27" i="5"/>
  <c r="G27" i="5" s="1"/>
  <c r="J26" i="5"/>
  <c r="K26" i="5" s="1"/>
  <c r="E26" i="5"/>
  <c r="G26" i="5" s="1"/>
  <c r="J4" i="5"/>
  <c r="K4" i="5" s="1"/>
  <c r="E4" i="5"/>
  <c r="H4" i="5" s="1"/>
  <c r="J32" i="5"/>
  <c r="K32" i="5" s="1"/>
  <c r="E32" i="5"/>
  <c r="H32" i="5" s="1"/>
  <c r="J7" i="5"/>
  <c r="K7" i="5" s="1"/>
  <c r="E7" i="5"/>
  <c r="H7" i="5" s="1"/>
  <c r="J5" i="5"/>
  <c r="K5" i="5" s="1"/>
  <c r="E5" i="5"/>
  <c r="H5" i="5" s="1"/>
  <c r="J30" i="5"/>
  <c r="K30" i="5" s="1"/>
  <c r="E30" i="5"/>
  <c r="G30" i="5" s="1"/>
  <c r="J34" i="5"/>
  <c r="K34" i="5" s="1"/>
  <c r="E34" i="5"/>
  <c r="H34" i="5" s="1"/>
  <c r="J28" i="5"/>
  <c r="K28" i="5" s="1"/>
  <c r="E28" i="5"/>
  <c r="G28" i="5" s="1"/>
  <c r="J15" i="5"/>
  <c r="K15" i="5" s="1"/>
  <c r="E15" i="5"/>
  <c r="G15" i="5" s="1"/>
  <c r="J33" i="5"/>
  <c r="K33" i="5" s="1"/>
  <c r="E33" i="5"/>
  <c r="G33" i="5" s="1"/>
  <c r="J14" i="5"/>
  <c r="K14" i="5" s="1"/>
  <c r="E14" i="5"/>
  <c r="H14" i="5" s="1"/>
  <c r="J3" i="5"/>
  <c r="K3" i="5" s="1"/>
  <c r="J21" i="5"/>
  <c r="K21" i="5" s="1"/>
  <c r="J20" i="5"/>
  <c r="K20" i="5" s="1"/>
  <c r="E20" i="5"/>
  <c r="H20" i="5" s="1"/>
  <c r="J10" i="5"/>
  <c r="K10" i="5" s="1"/>
  <c r="E10" i="5"/>
  <c r="H10" i="5" s="1"/>
  <c r="J6" i="5"/>
  <c r="K6" i="5" s="1"/>
  <c r="E6" i="5"/>
  <c r="H6" i="5" s="1"/>
  <c r="J19" i="5"/>
  <c r="K19" i="5" s="1"/>
  <c r="E19" i="5"/>
  <c r="H19" i="5" s="1"/>
  <c r="J18" i="5"/>
  <c r="K18" i="5" s="1"/>
  <c r="E18" i="5"/>
  <c r="H18" i="5" s="1"/>
  <c r="J13" i="5"/>
  <c r="K13" i="5" s="1"/>
  <c r="E13" i="5"/>
  <c r="H13" i="5" s="1"/>
  <c r="J11" i="5"/>
  <c r="K11" i="5" s="1"/>
  <c r="E11" i="5"/>
  <c r="H11" i="5" s="1"/>
  <c r="J8" i="5"/>
  <c r="K8" i="5" s="1"/>
  <c r="E8" i="5"/>
  <c r="G8" i="5" s="1"/>
  <c r="J17" i="5"/>
  <c r="K17" i="5" s="1"/>
  <c r="E17" i="5"/>
  <c r="H17" i="5" s="1"/>
  <c r="J23" i="5"/>
  <c r="K23" i="5" s="1"/>
  <c r="J12" i="5"/>
  <c r="K12" i="5" s="1"/>
  <c r="E12" i="5"/>
  <c r="G12" i="5" s="1"/>
  <c r="E23" i="5"/>
  <c r="G23" i="5" s="1"/>
  <c r="E21" i="5"/>
  <c r="H21" i="5" s="1"/>
  <c r="E3" i="5"/>
  <c r="G3" i="5" s="1"/>
  <c r="H2" i="5" l="1"/>
  <c r="H22" i="5"/>
  <c r="G31" i="5"/>
  <c r="G16" i="5"/>
  <c r="G21" i="5"/>
  <c r="H27" i="5"/>
  <c r="H26" i="5"/>
  <c r="G4" i="5"/>
  <c r="G32" i="5"/>
  <c r="G7" i="5"/>
  <c r="G5" i="5"/>
  <c r="H30" i="5"/>
  <c r="G34" i="5"/>
  <c r="H28" i="5"/>
  <c r="H15" i="5"/>
  <c r="H33" i="5"/>
  <c r="G14" i="5"/>
  <c r="H23" i="5"/>
  <c r="H3" i="5"/>
  <c r="G20" i="5"/>
  <c r="G10" i="5"/>
  <c r="G6" i="5"/>
  <c r="G19" i="5"/>
  <c r="G18" i="5"/>
  <c r="G13" i="5"/>
  <c r="G11" i="5"/>
  <c r="H8" i="5"/>
  <c r="G17" i="5"/>
  <c r="H12" i="5"/>
  <c r="I5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B5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B9" i="4"/>
  <c r="J9" i="4"/>
  <c r="I9" i="4"/>
  <c r="L21" i="1"/>
  <c r="O21" i="1" s="1"/>
  <c r="J21" i="1"/>
  <c r="N21" i="1" s="1"/>
  <c r="K20" i="1"/>
  <c r="N20" i="1" s="1"/>
  <c r="L20" i="1"/>
  <c r="V20" i="1"/>
  <c r="W20" i="1" s="1"/>
  <c r="O20" i="1"/>
  <c r="J20" i="1"/>
  <c r="L19" i="1"/>
  <c r="O19" i="1" s="1"/>
  <c r="J19" i="1"/>
  <c r="V19" i="1" s="1"/>
  <c r="B10" i="4" l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J5" i="4" s="1"/>
  <c r="M21" i="1"/>
  <c r="M20" i="1"/>
  <c r="Y19" i="1"/>
  <c r="W19" i="1"/>
  <c r="K19" i="1"/>
  <c r="N19" i="1" s="1"/>
  <c r="V18" i="1"/>
  <c r="Y18" i="1" s="1"/>
  <c r="K18" i="1"/>
  <c r="L18" i="1"/>
  <c r="J18" i="1"/>
  <c r="L16" i="1"/>
  <c r="J16" i="1"/>
  <c r="K16" i="1" s="1"/>
  <c r="N16" i="1" s="1"/>
  <c r="V17" i="1"/>
  <c r="Y17" i="1" s="1"/>
  <c r="L17" i="1"/>
  <c r="O17" i="1" s="1"/>
  <c r="J17" i="1"/>
  <c r="K17" i="1" s="1"/>
  <c r="N17" i="1" s="1"/>
  <c r="L15" i="1"/>
  <c r="O15" i="1" s="1"/>
  <c r="J15" i="1"/>
  <c r="V15" i="1" s="1"/>
  <c r="L14" i="1"/>
  <c r="O14" i="1" s="1"/>
  <c r="K14" i="1"/>
  <c r="N14" i="1" s="1"/>
  <c r="J14" i="1"/>
  <c r="M19" i="1" l="1"/>
  <c r="W18" i="1"/>
  <c r="N18" i="1"/>
  <c r="M18" i="1"/>
  <c r="O18" i="1"/>
  <c r="M16" i="1"/>
  <c r="O16" i="1"/>
  <c r="V16" i="1"/>
  <c r="W16" i="1" s="1"/>
  <c r="W17" i="1"/>
  <c r="M17" i="1"/>
  <c r="Y15" i="1"/>
  <c r="W15" i="1"/>
  <c r="K15" i="1"/>
  <c r="N15" i="1" s="1"/>
  <c r="M14" i="1"/>
  <c r="V14" i="1"/>
  <c r="L13" i="1"/>
  <c r="O13" i="1" s="1"/>
  <c r="J13" i="1"/>
  <c r="L12" i="1"/>
  <c r="O12" i="1" s="1"/>
  <c r="J12" i="1"/>
  <c r="M15" i="1" l="1"/>
  <c r="Y14" i="1"/>
  <c r="W14" i="1"/>
  <c r="K12" i="1"/>
  <c r="N12" i="1" s="1"/>
  <c r="V12" i="1"/>
  <c r="Y12" i="1" s="1"/>
  <c r="V13" i="1"/>
  <c r="W13" i="1" s="1"/>
  <c r="K13" i="1"/>
  <c r="N13" i="1" s="1"/>
  <c r="W12" i="1"/>
  <c r="M12" i="1"/>
  <c r="L11" i="1"/>
  <c r="O11" i="1" s="1"/>
  <c r="J11" i="1"/>
  <c r="K11" i="1" l="1"/>
  <c r="N11" i="1" s="1"/>
  <c r="Y13" i="1"/>
  <c r="V11" i="1"/>
  <c r="Y11" i="1" s="1"/>
  <c r="M13" i="1"/>
  <c r="Y8" i="1"/>
  <c r="L10" i="1"/>
  <c r="O10" i="1" s="1"/>
  <c r="J10" i="1"/>
  <c r="K10" i="1" s="1"/>
  <c r="L9" i="1"/>
  <c r="O9" i="1" s="1"/>
  <c r="J9" i="1"/>
  <c r="L8" i="1"/>
  <c r="O8" i="1" s="1"/>
  <c r="J8" i="1"/>
  <c r="L7" i="1"/>
  <c r="O7" i="1" s="1"/>
  <c r="J7" i="1"/>
  <c r="M11" i="1" l="1"/>
  <c r="K9" i="1"/>
  <c r="N9" i="1" s="1"/>
  <c r="K7" i="1"/>
  <c r="N7" i="1" s="1"/>
  <c r="K8" i="1"/>
  <c r="M8" i="1" s="1"/>
  <c r="W11" i="1"/>
  <c r="V9" i="1"/>
  <c r="Y9" i="1" s="1"/>
  <c r="N10" i="1"/>
  <c r="M9" i="1"/>
  <c r="M7" i="1"/>
  <c r="V7" i="1"/>
  <c r="Y7" i="1" s="1"/>
  <c r="L6" i="1"/>
  <c r="O6" i="1" s="1"/>
  <c r="J6" i="1"/>
  <c r="O5" i="1"/>
  <c r="J5" i="1"/>
  <c r="N5" i="1" s="1"/>
  <c r="L4" i="1"/>
  <c r="O4" i="1" s="1"/>
  <c r="J4" i="1"/>
  <c r="K4" i="1" l="1"/>
  <c r="N4" i="1" s="1"/>
  <c r="N8" i="1"/>
  <c r="V6" i="1"/>
  <c r="Y6" i="1" s="1"/>
  <c r="K6" i="1"/>
  <c r="W9" i="1"/>
  <c r="M10" i="1"/>
  <c r="V10" i="1" s="1"/>
  <c r="Y10" i="1" s="1"/>
  <c r="W8" i="1"/>
  <c r="W7" i="1"/>
  <c r="W6" i="1"/>
  <c r="N6" i="1"/>
  <c r="M5" i="1"/>
  <c r="V5" i="1" s="1"/>
  <c r="Y5" i="1" s="1"/>
  <c r="M4" i="1"/>
  <c r="V4" i="1" s="1"/>
  <c r="AF3" i="1"/>
  <c r="AG3" i="1"/>
  <c r="W5" i="1" l="1"/>
  <c r="W10" i="1"/>
  <c r="M6" i="1"/>
  <c r="W4" i="1"/>
  <c r="Y4" i="1"/>
  <c r="E7" i="3"/>
  <c r="E6" i="3"/>
  <c r="E5" i="3"/>
  <c r="E4" i="3"/>
  <c r="E3" i="3"/>
  <c r="L3" i="1"/>
  <c r="F3" i="2"/>
  <c r="H3" i="2" s="1"/>
  <c r="L2" i="1"/>
  <c r="O2" i="1" s="1"/>
  <c r="J2" i="1"/>
  <c r="K2" i="1" s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L3" i="2"/>
  <c r="N2" i="1"/>
  <c r="M2" i="1"/>
  <c r="V2" i="1" s="1"/>
  <c r="W2" i="1" s="1"/>
  <c r="J3" i="1"/>
  <c r="K3" i="1" s="1"/>
  <c r="N3" i="1" l="1"/>
  <c r="V3" i="1"/>
  <c r="W3" i="1" s="1"/>
  <c r="F104" i="2"/>
  <c r="H104" i="2" s="1"/>
  <c r="M104" i="2" s="1"/>
  <c r="O104" i="2" s="1"/>
  <c r="P104" i="2" s="1"/>
  <c r="H103" i="2"/>
  <c r="M103" i="2" s="1"/>
  <c r="O103" i="2" s="1"/>
  <c r="P103" i="2" s="1"/>
  <c r="L103" i="2"/>
  <c r="L4" i="2"/>
  <c r="H4" i="2"/>
  <c r="O3" i="1"/>
  <c r="I4" i="2" l="1"/>
  <c r="J4" i="2" s="1"/>
  <c r="M4" i="2"/>
  <c r="O4" i="2" s="1"/>
  <c r="P4" i="2" s="1"/>
  <c r="M3" i="1"/>
  <c r="L104" i="2"/>
  <c r="F105" i="2"/>
  <c r="F106" i="2" s="1"/>
  <c r="L5" i="2"/>
  <c r="H5" i="2"/>
  <c r="I5" i="2" l="1"/>
  <c r="J5" i="2" s="1"/>
  <c r="M5" i="2"/>
  <c r="O5" i="2" s="1"/>
  <c r="P5" i="2" s="1"/>
  <c r="L105" i="2"/>
  <c r="H105" i="2"/>
  <c r="M105" i="2" s="1"/>
  <c r="O105" i="2" s="1"/>
  <c r="P105" i="2" s="1"/>
  <c r="L106" i="2"/>
  <c r="F107" i="2"/>
  <c r="H106" i="2"/>
  <c r="M106" i="2" s="1"/>
  <c r="O106" i="2" s="1"/>
  <c r="P106" i="2" s="1"/>
  <c r="L6" i="2"/>
  <c r="H6" i="2"/>
  <c r="I6" i="2" l="1"/>
  <c r="J6" i="2" s="1"/>
  <c r="M6" i="2"/>
  <c r="O6" i="2" s="1"/>
  <c r="P6" i="2" s="1"/>
  <c r="L107" i="2"/>
  <c r="H107" i="2"/>
  <c r="M107" i="2" s="1"/>
  <c r="O107" i="2" s="1"/>
  <c r="P107" i="2" s="1"/>
  <c r="F108" i="2"/>
  <c r="H7" i="2"/>
  <c r="L7" i="2"/>
  <c r="I7" i="2" l="1"/>
  <c r="J7" i="2" s="1"/>
  <c r="M7" i="2"/>
  <c r="O7" i="2" s="1"/>
  <c r="P7" i="2" s="1"/>
  <c r="F109" i="2"/>
  <c r="H108" i="2"/>
  <c r="M108" i="2" s="1"/>
  <c r="O108" i="2" s="1"/>
  <c r="P108" i="2" s="1"/>
  <c r="L108" i="2"/>
  <c r="L8" i="2"/>
  <c r="H8" i="2"/>
  <c r="I8" i="2" l="1"/>
  <c r="J8" i="2" s="1"/>
  <c r="M8" i="2"/>
  <c r="O8" i="2" s="1"/>
  <c r="P8" i="2" s="1"/>
  <c r="H109" i="2"/>
  <c r="M109" i="2" s="1"/>
  <c r="O109" i="2" s="1"/>
  <c r="P109" i="2" s="1"/>
  <c r="L109" i="2"/>
  <c r="F110" i="2"/>
  <c r="H9" i="2"/>
  <c r="L9" i="2"/>
  <c r="I9" i="2" l="1"/>
  <c r="J9" i="2" s="1"/>
  <c r="M9" i="2"/>
  <c r="O9" i="2" s="1"/>
  <c r="P9" i="2" s="1"/>
  <c r="F111" i="2"/>
  <c r="L110" i="2"/>
  <c r="H110" i="2"/>
  <c r="M110" i="2" s="1"/>
  <c r="O110" i="2" s="1"/>
  <c r="P110" i="2" s="1"/>
  <c r="L10" i="2"/>
  <c r="H10" i="2"/>
  <c r="I10" i="2" l="1"/>
  <c r="J10" i="2" s="1"/>
  <c r="M10" i="2"/>
  <c r="O10" i="2" s="1"/>
  <c r="P10" i="2" s="1"/>
  <c r="F112" i="2"/>
  <c r="H111" i="2"/>
  <c r="M111" i="2" s="1"/>
  <c r="O111" i="2" s="1"/>
  <c r="P111" i="2" s="1"/>
  <c r="L111" i="2"/>
  <c r="L11" i="2"/>
  <c r="H11" i="2"/>
  <c r="I11" i="2" l="1"/>
  <c r="J11" i="2" s="1"/>
  <c r="M11" i="2"/>
  <c r="O11" i="2" s="1"/>
  <c r="P11" i="2" s="1"/>
  <c r="F113" i="2"/>
  <c r="H112" i="2"/>
  <c r="M112" i="2" s="1"/>
  <c r="O112" i="2" s="1"/>
  <c r="P112" i="2" s="1"/>
  <c r="L112" i="2"/>
  <c r="H12" i="2"/>
  <c r="L12" i="2"/>
  <c r="I12" i="2" l="1"/>
  <c r="J12" i="2" s="1"/>
  <c r="M12" i="2"/>
  <c r="O12" i="2" s="1"/>
  <c r="P12" i="2" s="1"/>
  <c r="L113" i="2"/>
  <c r="H113" i="2"/>
  <c r="M113" i="2" s="1"/>
  <c r="O113" i="2" s="1"/>
  <c r="P113" i="2" s="1"/>
  <c r="F114" i="2"/>
  <c r="L13" i="2"/>
  <c r="H13" i="2"/>
  <c r="I13" i="2" l="1"/>
  <c r="J13" i="2" s="1"/>
  <c r="M13" i="2"/>
  <c r="O13" i="2" s="1"/>
  <c r="P13" i="2" s="1"/>
  <c r="F115" i="2"/>
  <c r="F116" i="2" s="1"/>
  <c r="L114" i="2"/>
  <c r="H114" i="2"/>
  <c r="M114" i="2" s="1"/>
  <c r="O114" i="2" s="1"/>
  <c r="P114" i="2" s="1"/>
  <c r="L14" i="2"/>
  <c r="H14" i="2"/>
  <c r="I14" i="2" l="1"/>
  <c r="J14" i="2" s="1"/>
  <c r="M14" i="2"/>
  <c r="O14" i="2" s="1"/>
  <c r="P14" i="2" s="1"/>
  <c r="H116" i="2"/>
  <c r="M116" i="2" s="1"/>
  <c r="O116" i="2" s="1"/>
  <c r="P116" i="2" s="1"/>
  <c r="L116" i="2"/>
  <c r="F117" i="2"/>
  <c r="L115" i="2"/>
  <c r="H115" i="2"/>
  <c r="M115" i="2" s="1"/>
  <c r="O115" i="2" s="1"/>
  <c r="P115" i="2" s="1"/>
  <c r="L15" i="2"/>
  <c r="H15" i="2"/>
  <c r="I15" i="2" l="1"/>
  <c r="J15" i="2" s="1"/>
  <c r="M15" i="2"/>
  <c r="O15" i="2" s="1"/>
  <c r="P15" i="2" s="1"/>
  <c r="L117" i="2"/>
  <c r="F118" i="2"/>
  <c r="H117" i="2"/>
  <c r="M117" i="2" s="1"/>
  <c r="O117" i="2" s="1"/>
  <c r="P117" i="2" s="1"/>
  <c r="H16" i="2"/>
  <c r="L16" i="2"/>
  <c r="I16" i="2" l="1"/>
  <c r="J16" i="2" s="1"/>
  <c r="M16" i="2"/>
  <c r="O16" i="2" s="1"/>
  <c r="P16" i="2" s="1"/>
  <c r="H118" i="2"/>
  <c r="M118" i="2" s="1"/>
  <c r="O118" i="2" s="1"/>
  <c r="P118" i="2" s="1"/>
  <c r="L118" i="2"/>
  <c r="F119" i="2"/>
  <c r="L17" i="2"/>
  <c r="H17" i="2"/>
  <c r="I17" i="2" l="1"/>
  <c r="J17" i="2" s="1"/>
  <c r="M17" i="2"/>
  <c r="O17" i="2" s="1"/>
  <c r="P17" i="2" s="1"/>
  <c r="L119" i="2"/>
  <c r="H119" i="2"/>
  <c r="M119" i="2" s="1"/>
  <c r="O119" i="2" s="1"/>
  <c r="P119" i="2" s="1"/>
  <c r="F120" i="2"/>
  <c r="L18" i="2"/>
  <c r="H18" i="2"/>
  <c r="I18" i="2" l="1"/>
  <c r="J18" i="2" s="1"/>
  <c r="M18" i="2"/>
  <c r="O18" i="2" s="1"/>
  <c r="P18" i="2" s="1"/>
  <c r="H120" i="2"/>
  <c r="M120" i="2" s="1"/>
  <c r="O120" i="2" s="1"/>
  <c r="P120" i="2" s="1"/>
  <c r="L120" i="2"/>
  <c r="F121" i="2"/>
  <c r="H19" i="2"/>
  <c r="L19" i="2"/>
  <c r="I19" i="2" l="1"/>
  <c r="J19" i="2" s="1"/>
  <c r="M19" i="2"/>
  <c r="O19" i="2" s="1"/>
  <c r="P19" i="2" s="1"/>
  <c r="L121" i="2"/>
  <c r="H121" i="2"/>
  <c r="M121" i="2" s="1"/>
  <c r="O121" i="2" s="1"/>
  <c r="P121" i="2" s="1"/>
  <c r="F122" i="2"/>
  <c r="F123" i="2" s="1"/>
  <c r="L20" i="2"/>
  <c r="H20" i="2"/>
  <c r="I20" i="2" l="1"/>
  <c r="J20" i="2" s="1"/>
  <c r="M20" i="2"/>
  <c r="O20" i="2" s="1"/>
  <c r="P20" i="2" s="1"/>
  <c r="H123" i="2"/>
  <c r="M123" i="2" s="1"/>
  <c r="O123" i="2" s="1"/>
  <c r="P123" i="2" s="1"/>
  <c r="F124" i="2"/>
  <c r="L123" i="2"/>
  <c r="H122" i="2"/>
  <c r="M122" i="2" s="1"/>
  <c r="O122" i="2" s="1"/>
  <c r="P122" i="2" s="1"/>
  <c r="L122" i="2"/>
  <c r="H21" i="2"/>
  <c r="L21" i="2"/>
  <c r="I21" i="2" l="1"/>
  <c r="J21" i="2" s="1"/>
  <c r="M21" i="2"/>
  <c r="O21" i="2" s="1"/>
  <c r="P21" i="2" s="1"/>
  <c r="F125" i="2"/>
  <c r="H124" i="2"/>
  <c r="M124" i="2" s="1"/>
  <c r="O124" i="2" s="1"/>
  <c r="P124" i="2" s="1"/>
  <c r="L124" i="2"/>
  <c r="L22" i="2"/>
  <c r="H22" i="2"/>
  <c r="I22" i="2" l="1"/>
  <c r="J22" i="2" s="1"/>
  <c r="M22" i="2"/>
  <c r="O22" i="2" s="1"/>
  <c r="P22" i="2" s="1"/>
  <c r="F126" i="2"/>
  <c r="H125" i="2"/>
  <c r="M125" i="2" s="1"/>
  <c r="O125" i="2" s="1"/>
  <c r="P125" i="2" s="1"/>
  <c r="L125" i="2"/>
  <c r="H23" i="2"/>
  <c r="L23" i="2"/>
  <c r="I23" i="2" l="1"/>
  <c r="J23" i="2" s="1"/>
  <c r="M23" i="2"/>
  <c r="O23" i="2" s="1"/>
  <c r="P23" i="2" s="1"/>
  <c r="H126" i="2"/>
  <c r="M126" i="2" s="1"/>
  <c r="O126" i="2" s="1"/>
  <c r="P126" i="2" s="1"/>
  <c r="F127" i="2"/>
  <c r="L126" i="2"/>
  <c r="H24" i="2"/>
  <c r="L24" i="2"/>
  <c r="I24" i="2" l="1"/>
  <c r="J24" i="2" s="1"/>
  <c r="M24" i="2"/>
  <c r="O24" i="2" s="1"/>
  <c r="P24" i="2" s="1"/>
  <c r="F128" i="2"/>
  <c r="L127" i="2"/>
  <c r="H127" i="2"/>
  <c r="M127" i="2" s="1"/>
  <c r="O127" i="2" s="1"/>
  <c r="P127" i="2" s="1"/>
  <c r="L25" i="2"/>
  <c r="H25" i="2"/>
  <c r="I25" i="2" l="1"/>
  <c r="J25" i="2" s="1"/>
  <c r="M25" i="2"/>
  <c r="O25" i="2" s="1"/>
  <c r="P25" i="2" s="1"/>
  <c r="F129" i="2"/>
  <c r="H128" i="2"/>
  <c r="M128" i="2" s="1"/>
  <c r="O128" i="2" s="1"/>
  <c r="P128" i="2" s="1"/>
  <c r="L128" i="2"/>
  <c r="L26" i="2"/>
  <c r="H26" i="2"/>
  <c r="I26" i="2" l="1"/>
  <c r="J26" i="2" s="1"/>
  <c r="M26" i="2"/>
  <c r="O26" i="2" s="1"/>
  <c r="P26" i="2" s="1"/>
  <c r="H129" i="2"/>
  <c r="M129" i="2" s="1"/>
  <c r="O129" i="2" s="1"/>
  <c r="P129" i="2" s="1"/>
  <c r="F130" i="2"/>
  <c r="L129" i="2"/>
  <c r="H27" i="2"/>
  <c r="L27" i="2"/>
  <c r="I27" i="2" l="1"/>
  <c r="J27" i="2" s="1"/>
  <c r="M27" i="2"/>
  <c r="O27" i="2" s="1"/>
  <c r="P27" i="2" s="1"/>
  <c r="F131" i="2"/>
  <c r="H130" i="2"/>
  <c r="M130" i="2" s="1"/>
  <c r="O130" i="2" s="1"/>
  <c r="P130" i="2" s="1"/>
  <c r="L130" i="2"/>
  <c r="L28" i="2"/>
  <c r="H28" i="2"/>
  <c r="I28" i="2" l="1"/>
  <c r="J28" i="2" s="1"/>
  <c r="M28" i="2"/>
  <c r="O28" i="2" s="1"/>
  <c r="P28" i="2" s="1"/>
  <c r="H131" i="2"/>
  <c r="M131" i="2" s="1"/>
  <c r="O131" i="2" s="1"/>
  <c r="P131" i="2" s="1"/>
  <c r="L131" i="2"/>
  <c r="F132" i="2"/>
  <c r="L29" i="2"/>
  <c r="H29" i="2"/>
  <c r="I29" i="2" l="1"/>
  <c r="J29" i="2" s="1"/>
  <c r="M29" i="2"/>
  <c r="O29" i="2" s="1"/>
  <c r="P29" i="2" s="1"/>
  <c r="F133" i="2"/>
  <c r="H132" i="2"/>
  <c r="M132" i="2" s="1"/>
  <c r="O132" i="2" s="1"/>
  <c r="P132" i="2" s="1"/>
  <c r="L132" i="2"/>
  <c r="L30" i="2"/>
  <c r="H30" i="2"/>
  <c r="I30" i="2" l="1"/>
  <c r="J30" i="2" s="1"/>
  <c r="M30" i="2"/>
  <c r="O30" i="2" s="1"/>
  <c r="P30" i="2" s="1"/>
  <c r="H133" i="2"/>
  <c r="M133" i="2" s="1"/>
  <c r="O133" i="2" s="1"/>
  <c r="P133" i="2" s="1"/>
  <c r="L133" i="2"/>
  <c r="F134" i="2"/>
  <c r="L31" i="2"/>
  <c r="H31" i="2"/>
  <c r="I31" i="2" l="1"/>
  <c r="J31" i="2" s="1"/>
  <c r="M31" i="2"/>
  <c r="O31" i="2" s="1"/>
  <c r="P31" i="2" s="1"/>
  <c r="F135" i="2"/>
  <c r="L134" i="2"/>
  <c r="H134" i="2"/>
  <c r="M134" i="2" s="1"/>
  <c r="O134" i="2" s="1"/>
  <c r="P134" i="2" s="1"/>
  <c r="L32" i="2"/>
  <c r="H32" i="2"/>
  <c r="I32" i="2" l="1"/>
  <c r="J32" i="2" s="1"/>
  <c r="M32" i="2"/>
  <c r="O32" i="2" s="1"/>
  <c r="P32" i="2" s="1"/>
  <c r="H135" i="2"/>
  <c r="M135" i="2" s="1"/>
  <c r="O135" i="2" s="1"/>
  <c r="P135" i="2" s="1"/>
  <c r="F136" i="2"/>
  <c r="L135" i="2"/>
  <c r="L33" i="2"/>
  <c r="H33" i="2"/>
  <c r="I33" i="2" l="1"/>
  <c r="J33" i="2" s="1"/>
  <c r="M33" i="2"/>
  <c r="O33" i="2" s="1"/>
  <c r="P33" i="2" s="1"/>
  <c r="L136" i="2"/>
  <c r="H136" i="2"/>
  <c r="M136" i="2" s="1"/>
  <c r="O136" i="2" s="1"/>
  <c r="P136" i="2" s="1"/>
  <c r="F137" i="2"/>
  <c r="L34" i="2"/>
  <c r="H34" i="2"/>
  <c r="I34" i="2" l="1"/>
  <c r="J34" i="2" s="1"/>
  <c r="M34" i="2"/>
  <c r="O34" i="2" s="1"/>
  <c r="P34" i="2" s="1"/>
  <c r="F138" i="2"/>
  <c r="F139" i="2" s="1"/>
  <c r="L137" i="2"/>
  <c r="H137" i="2"/>
  <c r="M137" i="2" s="1"/>
  <c r="O137" i="2" s="1"/>
  <c r="P137" i="2" s="1"/>
  <c r="H35" i="2"/>
  <c r="L35" i="2"/>
  <c r="I35" i="2" l="1"/>
  <c r="J35" i="2" s="1"/>
  <c r="M35" i="2"/>
  <c r="O35" i="2" s="1"/>
  <c r="P35" i="2" s="1"/>
  <c r="H138" i="2"/>
  <c r="M138" i="2" s="1"/>
  <c r="O138" i="2" s="1"/>
  <c r="P138" i="2" s="1"/>
  <c r="L138" i="2"/>
  <c r="H36" i="2"/>
  <c r="L36" i="2"/>
  <c r="I36" i="2" l="1"/>
  <c r="J36" i="2" s="1"/>
  <c r="M36" i="2"/>
  <c r="O36" i="2" s="1"/>
  <c r="P36" i="2" s="1"/>
  <c r="L139" i="2"/>
  <c r="F140" i="2"/>
  <c r="H139" i="2"/>
  <c r="M139" i="2" s="1"/>
  <c r="O139" i="2" s="1"/>
  <c r="P139" i="2" s="1"/>
  <c r="H37" i="2"/>
  <c r="L37" i="2"/>
  <c r="I37" i="2" l="1"/>
  <c r="J37" i="2" s="1"/>
  <c r="M37" i="2"/>
  <c r="O37" i="2" s="1"/>
  <c r="P37" i="2" s="1"/>
  <c r="H140" i="2"/>
  <c r="M140" i="2" s="1"/>
  <c r="O140" i="2" s="1"/>
  <c r="P140" i="2" s="1"/>
  <c r="F141" i="2"/>
  <c r="L140" i="2"/>
  <c r="H38" i="2"/>
  <c r="L38" i="2"/>
  <c r="I38" i="2" l="1"/>
  <c r="J38" i="2" s="1"/>
  <c r="M38" i="2"/>
  <c r="O38" i="2" s="1"/>
  <c r="P38" i="2" s="1"/>
  <c r="F142" i="2"/>
  <c r="H141" i="2"/>
  <c r="M141" i="2" s="1"/>
  <c r="O141" i="2" s="1"/>
  <c r="P141" i="2" s="1"/>
  <c r="L141" i="2"/>
  <c r="H39" i="2"/>
  <c r="L39" i="2"/>
  <c r="I39" i="2" l="1"/>
  <c r="J39" i="2" s="1"/>
  <c r="M39" i="2"/>
  <c r="O39" i="2" s="1"/>
  <c r="P39" i="2" s="1"/>
  <c r="F143" i="2"/>
  <c r="H142" i="2"/>
  <c r="M142" i="2" s="1"/>
  <c r="O142" i="2" s="1"/>
  <c r="P142" i="2" s="1"/>
  <c r="L142" i="2"/>
  <c r="H40" i="2"/>
  <c r="L40" i="2"/>
  <c r="I40" i="2" l="1"/>
  <c r="J40" i="2" s="1"/>
  <c r="M40" i="2"/>
  <c r="O40" i="2" s="1"/>
  <c r="P40" i="2" s="1"/>
  <c r="F144" i="2"/>
  <c r="H143" i="2"/>
  <c r="M143" i="2" s="1"/>
  <c r="O143" i="2" s="1"/>
  <c r="P143" i="2" s="1"/>
  <c r="L143" i="2"/>
  <c r="L41" i="2"/>
  <c r="H41" i="2"/>
  <c r="I41" i="2" l="1"/>
  <c r="J41" i="2" s="1"/>
  <c r="M41" i="2"/>
  <c r="O41" i="2" s="1"/>
  <c r="P41" i="2" s="1"/>
  <c r="F145" i="2"/>
  <c r="H144" i="2"/>
  <c r="M144" i="2" s="1"/>
  <c r="O144" i="2" s="1"/>
  <c r="P144" i="2" s="1"/>
  <c r="L144" i="2"/>
  <c r="H42" i="2"/>
  <c r="L42" i="2"/>
  <c r="I42" i="2" l="1"/>
  <c r="J42" i="2" s="1"/>
  <c r="M42" i="2"/>
  <c r="O42" i="2" s="1"/>
  <c r="P42" i="2" s="1"/>
  <c r="F146" i="2"/>
  <c r="L145" i="2"/>
  <c r="H145" i="2"/>
  <c r="M145" i="2" s="1"/>
  <c r="O145" i="2" s="1"/>
  <c r="P145" i="2" s="1"/>
  <c r="H43" i="2"/>
  <c r="L43" i="2"/>
  <c r="I43" i="2" l="1"/>
  <c r="J43" i="2" s="1"/>
  <c r="M43" i="2"/>
  <c r="O43" i="2" s="1"/>
  <c r="P43" i="2" s="1"/>
  <c r="F147" i="2"/>
  <c r="L146" i="2"/>
  <c r="H146" i="2"/>
  <c r="M146" i="2" s="1"/>
  <c r="O146" i="2" s="1"/>
  <c r="P146" i="2" s="1"/>
  <c r="H44" i="2"/>
  <c r="L44" i="2"/>
  <c r="I44" i="2" l="1"/>
  <c r="J44" i="2" s="1"/>
  <c r="M44" i="2"/>
  <c r="O44" i="2" s="1"/>
  <c r="P44" i="2" s="1"/>
  <c r="F148" i="2"/>
  <c r="L147" i="2"/>
  <c r="H147" i="2"/>
  <c r="M147" i="2" s="1"/>
  <c r="O147" i="2" s="1"/>
  <c r="P147" i="2" s="1"/>
  <c r="H45" i="2"/>
  <c r="L45" i="2"/>
  <c r="I45" i="2" l="1"/>
  <c r="J45" i="2" s="1"/>
  <c r="M45" i="2"/>
  <c r="O45" i="2" s="1"/>
  <c r="P45" i="2" s="1"/>
  <c r="F149" i="2"/>
  <c r="L148" i="2"/>
  <c r="H148" i="2"/>
  <c r="M148" i="2" s="1"/>
  <c r="O148" i="2" s="1"/>
  <c r="P148" i="2" s="1"/>
  <c r="H46" i="2"/>
  <c r="L46" i="2"/>
  <c r="I46" i="2" l="1"/>
  <c r="J46" i="2" s="1"/>
  <c r="M46" i="2"/>
  <c r="O46" i="2" s="1"/>
  <c r="P46" i="2" s="1"/>
  <c r="F150" i="2"/>
  <c r="H149" i="2"/>
  <c r="M149" i="2" s="1"/>
  <c r="O149" i="2" s="1"/>
  <c r="P149" i="2" s="1"/>
  <c r="L149" i="2"/>
  <c r="H47" i="2"/>
  <c r="L47" i="2"/>
  <c r="I47" i="2" l="1"/>
  <c r="J47" i="2" s="1"/>
  <c r="M47" i="2"/>
  <c r="O47" i="2" s="1"/>
  <c r="P47" i="2" s="1"/>
  <c r="F151" i="2"/>
  <c r="L150" i="2"/>
  <c r="H150" i="2"/>
  <c r="M150" i="2" s="1"/>
  <c r="O150" i="2" s="1"/>
  <c r="P150" i="2" s="1"/>
  <c r="H48" i="2"/>
  <c r="L48" i="2"/>
  <c r="I48" i="2" l="1"/>
  <c r="J48" i="2" s="1"/>
  <c r="M48" i="2"/>
  <c r="O48" i="2" s="1"/>
  <c r="P48" i="2" s="1"/>
  <c r="F152" i="2"/>
  <c r="H151" i="2"/>
  <c r="M151" i="2" s="1"/>
  <c r="O151" i="2" s="1"/>
  <c r="P151" i="2" s="1"/>
  <c r="L151" i="2"/>
  <c r="H49" i="2"/>
  <c r="L49" i="2"/>
  <c r="I49" i="2" l="1"/>
  <c r="J49" i="2" s="1"/>
  <c r="M49" i="2"/>
  <c r="O49" i="2" s="1"/>
  <c r="P49" i="2" s="1"/>
  <c r="F153" i="2"/>
  <c r="H152" i="2"/>
  <c r="M152" i="2" s="1"/>
  <c r="O152" i="2" s="1"/>
  <c r="P152" i="2" s="1"/>
  <c r="L152" i="2"/>
  <c r="H50" i="2"/>
  <c r="L50" i="2"/>
  <c r="I50" i="2" l="1"/>
  <c r="J50" i="2" s="1"/>
  <c r="M50" i="2"/>
  <c r="O50" i="2" s="1"/>
  <c r="P50" i="2" s="1"/>
  <c r="F154" i="2"/>
  <c r="H153" i="2"/>
  <c r="M153" i="2" s="1"/>
  <c r="O153" i="2" s="1"/>
  <c r="P153" i="2" s="1"/>
  <c r="L153" i="2"/>
  <c r="H51" i="2"/>
  <c r="L51" i="2"/>
  <c r="I51" i="2" l="1"/>
  <c r="J51" i="2" s="1"/>
  <c r="M51" i="2"/>
  <c r="O51" i="2" s="1"/>
  <c r="P51" i="2" s="1"/>
  <c r="F155" i="2"/>
  <c r="L154" i="2"/>
  <c r="H154" i="2"/>
  <c r="M154" i="2" s="1"/>
  <c r="O154" i="2" s="1"/>
  <c r="P154" i="2" s="1"/>
  <c r="H52" i="2"/>
  <c r="L52" i="2"/>
  <c r="I52" i="2" l="1"/>
  <c r="J52" i="2" s="1"/>
  <c r="M52" i="2"/>
  <c r="O52" i="2" s="1"/>
  <c r="P52" i="2" s="1"/>
  <c r="F156" i="2"/>
  <c r="H155" i="2"/>
  <c r="M155" i="2" s="1"/>
  <c r="O155" i="2" s="1"/>
  <c r="P155" i="2" s="1"/>
  <c r="L155" i="2"/>
  <c r="H53" i="2"/>
  <c r="L53" i="2"/>
  <c r="I53" i="2" l="1"/>
  <c r="J53" i="2" s="1"/>
  <c r="M53" i="2"/>
  <c r="O53" i="2" s="1"/>
  <c r="P53" i="2" s="1"/>
  <c r="F157" i="2"/>
  <c r="H156" i="2"/>
  <c r="M156" i="2" s="1"/>
  <c r="O156" i="2" s="1"/>
  <c r="P156" i="2" s="1"/>
  <c r="L156" i="2"/>
  <c r="H54" i="2"/>
  <c r="L54" i="2"/>
  <c r="I54" i="2" l="1"/>
  <c r="J54" i="2" s="1"/>
  <c r="M54" i="2"/>
  <c r="O54" i="2" s="1"/>
  <c r="P54" i="2" s="1"/>
  <c r="F158" i="2"/>
  <c r="L157" i="2"/>
  <c r="H157" i="2"/>
  <c r="M157" i="2" s="1"/>
  <c r="O157" i="2" s="1"/>
  <c r="P157" i="2" s="1"/>
  <c r="H55" i="2"/>
  <c r="L55" i="2"/>
  <c r="I55" i="2" l="1"/>
  <c r="J55" i="2" s="1"/>
  <c r="M55" i="2"/>
  <c r="O55" i="2" s="1"/>
  <c r="P55" i="2" s="1"/>
  <c r="F159" i="2"/>
  <c r="L158" i="2"/>
  <c r="H158" i="2"/>
  <c r="M158" i="2" s="1"/>
  <c r="O158" i="2" s="1"/>
  <c r="P158" i="2" s="1"/>
  <c r="H56" i="2"/>
  <c r="L56" i="2"/>
  <c r="I56" i="2" l="1"/>
  <c r="J56" i="2" s="1"/>
  <c r="M56" i="2"/>
  <c r="O56" i="2" s="1"/>
  <c r="P56" i="2" s="1"/>
  <c r="F160" i="2"/>
  <c r="L159" i="2"/>
  <c r="H159" i="2"/>
  <c r="M159" i="2" s="1"/>
  <c r="O159" i="2" s="1"/>
  <c r="P159" i="2" s="1"/>
  <c r="H57" i="2"/>
  <c r="L57" i="2"/>
  <c r="I57" i="2" l="1"/>
  <c r="J57" i="2" s="1"/>
  <c r="M57" i="2"/>
  <c r="O57" i="2" s="1"/>
  <c r="P57" i="2" s="1"/>
  <c r="F161" i="2"/>
  <c r="L160" i="2"/>
  <c r="H160" i="2"/>
  <c r="M160" i="2" s="1"/>
  <c r="O160" i="2" s="1"/>
  <c r="P160" i="2" s="1"/>
  <c r="H58" i="2"/>
  <c r="L58" i="2"/>
  <c r="I58" i="2" l="1"/>
  <c r="J58" i="2" s="1"/>
  <c r="M58" i="2"/>
  <c r="O58" i="2" s="1"/>
  <c r="P58" i="2" s="1"/>
  <c r="F162" i="2"/>
  <c r="H161" i="2"/>
  <c r="M161" i="2" s="1"/>
  <c r="O161" i="2" s="1"/>
  <c r="P161" i="2" s="1"/>
  <c r="L161" i="2"/>
  <c r="H59" i="2"/>
  <c r="L59" i="2"/>
  <c r="I59" i="2" l="1"/>
  <c r="J59" i="2" s="1"/>
  <c r="M59" i="2"/>
  <c r="O59" i="2" s="1"/>
  <c r="P59" i="2" s="1"/>
  <c r="F163" i="2"/>
  <c r="L162" i="2"/>
  <c r="H162" i="2"/>
  <c r="M162" i="2" s="1"/>
  <c r="O162" i="2" s="1"/>
  <c r="P162" i="2" s="1"/>
  <c r="H60" i="2"/>
  <c r="L60" i="2"/>
  <c r="I60" i="2" l="1"/>
  <c r="J60" i="2" s="1"/>
  <c r="M60" i="2"/>
  <c r="O60" i="2" s="1"/>
  <c r="P60" i="2" s="1"/>
  <c r="F164" i="2"/>
  <c r="H163" i="2"/>
  <c r="M163" i="2" s="1"/>
  <c r="O163" i="2" s="1"/>
  <c r="P163" i="2" s="1"/>
  <c r="L163" i="2"/>
  <c r="H61" i="2"/>
  <c r="L61" i="2"/>
  <c r="I61" i="2" l="1"/>
  <c r="J61" i="2" s="1"/>
  <c r="M61" i="2"/>
  <c r="O61" i="2" s="1"/>
  <c r="P61" i="2" s="1"/>
  <c r="F165" i="2"/>
  <c r="H164" i="2"/>
  <c r="M164" i="2" s="1"/>
  <c r="O164" i="2" s="1"/>
  <c r="P164" i="2" s="1"/>
  <c r="L164" i="2"/>
  <c r="H62" i="2"/>
  <c r="L62" i="2"/>
  <c r="I62" i="2" l="1"/>
  <c r="J62" i="2" s="1"/>
  <c r="M62" i="2"/>
  <c r="O62" i="2" s="1"/>
  <c r="P62" i="2" s="1"/>
  <c r="F166" i="2"/>
  <c r="H165" i="2"/>
  <c r="M165" i="2" s="1"/>
  <c r="O165" i="2" s="1"/>
  <c r="P165" i="2" s="1"/>
  <c r="L165" i="2"/>
  <c r="H63" i="2"/>
  <c r="L63" i="2"/>
  <c r="I63" i="2" l="1"/>
  <c r="J63" i="2" s="1"/>
  <c r="M63" i="2"/>
  <c r="O63" i="2" s="1"/>
  <c r="P63" i="2" s="1"/>
  <c r="F167" i="2"/>
  <c r="H166" i="2"/>
  <c r="M166" i="2" s="1"/>
  <c r="O166" i="2" s="1"/>
  <c r="P166" i="2" s="1"/>
  <c r="L166" i="2"/>
  <c r="H64" i="2"/>
  <c r="L64" i="2"/>
  <c r="I64" i="2" l="1"/>
  <c r="J64" i="2" s="1"/>
  <c r="M64" i="2"/>
  <c r="O64" i="2" s="1"/>
  <c r="P64" i="2" s="1"/>
  <c r="F168" i="2"/>
  <c r="H167" i="2"/>
  <c r="M167" i="2" s="1"/>
  <c r="O167" i="2" s="1"/>
  <c r="P167" i="2" s="1"/>
  <c r="L167" i="2"/>
  <c r="H65" i="2"/>
  <c r="L65" i="2"/>
  <c r="I65" i="2" l="1"/>
  <c r="J65" i="2" s="1"/>
  <c r="M65" i="2"/>
  <c r="O65" i="2" s="1"/>
  <c r="P65" i="2" s="1"/>
  <c r="F169" i="2"/>
  <c r="H168" i="2"/>
  <c r="M168" i="2" s="1"/>
  <c r="O168" i="2" s="1"/>
  <c r="P168" i="2" s="1"/>
  <c r="L168" i="2"/>
  <c r="L66" i="2"/>
  <c r="H66" i="2"/>
  <c r="I66" i="2" l="1"/>
  <c r="J66" i="2" s="1"/>
  <c r="M66" i="2"/>
  <c r="O66" i="2" s="1"/>
  <c r="P66" i="2" s="1"/>
  <c r="F170" i="2"/>
  <c r="L169" i="2"/>
  <c r="H169" i="2"/>
  <c r="M169" i="2" s="1"/>
  <c r="O169" i="2" s="1"/>
  <c r="P169" i="2" s="1"/>
  <c r="L67" i="2"/>
  <c r="H67" i="2"/>
  <c r="I67" i="2" l="1"/>
  <c r="J67" i="2" s="1"/>
  <c r="M67" i="2"/>
  <c r="O67" i="2" s="1"/>
  <c r="P67" i="2" s="1"/>
  <c r="F171" i="2"/>
  <c r="L170" i="2"/>
  <c r="H170" i="2"/>
  <c r="M170" i="2" s="1"/>
  <c r="O170" i="2" s="1"/>
  <c r="P170" i="2" s="1"/>
  <c r="H68" i="2"/>
  <c r="L68" i="2"/>
  <c r="I68" i="2" l="1"/>
  <c r="J68" i="2" s="1"/>
  <c r="M68" i="2"/>
  <c r="O68" i="2" s="1"/>
  <c r="P68" i="2" s="1"/>
  <c r="F172" i="2"/>
  <c r="L171" i="2"/>
  <c r="H171" i="2"/>
  <c r="M171" i="2" s="1"/>
  <c r="O171" i="2" s="1"/>
  <c r="P171" i="2" s="1"/>
  <c r="L69" i="2"/>
  <c r="H69" i="2"/>
  <c r="I69" i="2" l="1"/>
  <c r="J69" i="2" s="1"/>
  <c r="M69" i="2"/>
  <c r="O69" i="2" s="1"/>
  <c r="P69" i="2" s="1"/>
  <c r="F173" i="2"/>
  <c r="L172" i="2"/>
  <c r="H172" i="2"/>
  <c r="M172" i="2" s="1"/>
  <c r="O172" i="2" s="1"/>
  <c r="P172" i="2" s="1"/>
  <c r="H70" i="2"/>
  <c r="L70" i="2"/>
  <c r="I70" i="2" l="1"/>
  <c r="J70" i="2" s="1"/>
  <c r="M70" i="2"/>
  <c r="O70" i="2" s="1"/>
  <c r="P70" i="2" s="1"/>
  <c r="F174" i="2"/>
  <c r="L173" i="2"/>
  <c r="H173" i="2"/>
  <c r="M173" i="2" s="1"/>
  <c r="O173" i="2" s="1"/>
  <c r="P173" i="2" s="1"/>
  <c r="L71" i="2"/>
  <c r="H71" i="2"/>
  <c r="I71" i="2" l="1"/>
  <c r="J71" i="2" s="1"/>
  <c r="M71" i="2"/>
  <c r="O71" i="2" s="1"/>
  <c r="P71" i="2" s="1"/>
  <c r="F175" i="2"/>
  <c r="L174" i="2"/>
  <c r="H174" i="2"/>
  <c r="M174" i="2" s="1"/>
  <c r="O174" i="2" s="1"/>
  <c r="P174" i="2" s="1"/>
  <c r="H72" i="2"/>
  <c r="L72" i="2"/>
  <c r="I72" i="2" l="1"/>
  <c r="J72" i="2" s="1"/>
  <c r="M72" i="2"/>
  <c r="O72" i="2" s="1"/>
  <c r="P72" i="2" s="1"/>
  <c r="F176" i="2"/>
  <c r="H175" i="2"/>
  <c r="M175" i="2" s="1"/>
  <c r="O175" i="2" s="1"/>
  <c r="P175" i="2" s="1"/>
  <c r="L175" i="2"/>
  <c r="L73" i="2"/>
  <c r="H73" i="2"/>
  <c r="I73" i="2" l="1"/>
  <c r="J73" i="2" s="1"/>
  <c r="M73" i="2"/>
  <c r="O73" i="2" s="1"/>
  <c r="P73" i="2" s="1"/>
  <c r="F177" i="2"/>
  <c r="H176" i="2"/>
  <c r="M176" i="2" s="1"/>
  <c r="O176" i="2" s="1"/>
  <c r="P176" i="2" s="1"/>
  <c r="L176" i="2"/>
  <c r="H74" i="2"/>
  <c r="L74" i="2"/>
  <c r="I74" i="2" l="1"/>
  <c r="J74" i="2" s="1"/>
  <c r="M74" i="2"/>
  <c r="O74" i="2" s="1"/>
  <c r="P74" i="2" s="1"/>
  <c r="F178" i="2"/>
  <c r="H177" i="2"/>
  <c r="M177" i="2" s="1"/>
  <c r="O177" i="2" s="1"/>
  <c r="P177" i="2" s="1"/>
  <c r="L177" i="2"/>
  <c r="L75" i="2"/>
  <c r="H75" i="2"/>
  <c r="I75" i="2" l="1"/>
  <c r="J75" i="2" s="1"/>
  <c r="M75" i="2"/>
  <c r="O75" i="2" s="1"/>
  <c r="P75" i="2" s="1"/>
  <c r="F179" i="2"/>
  <c r="L178" i="2"/>
  <c r="H178" i="2"/>
  <c r="M178" i="2" s="1"/>
  <c r="O178" i="2" s="1"/>
  <c r="P178" i="2" s="1"/>
  <c r="L76" i="2"/>
  <c r="H76" i="2"/>
  <c r="I76" i="2" l="1"/>
  <c r="J76" i="2" s="1"/>
  <c r="M76" i="2"/>
  <c r="O76" i="2" s="1"/>
  <c r="P76" i="2" s="1"/>
  <c r="F180" i="2"/>
  <c r="L179" i="2"/>
  <c r="H179" i="2"/>
  <c r="M179" i="2" s="1"/>
  <c r="O179" i="2" s="1"/>
  <c r="P179" i="2" s="1"/>
  <c r="L77" i="2"/>
  <c r="H77" i="2"/>
  <c r="I77" i="2" l="1"/>
  <c r="J77" i="2" s="1"/>
  <c r="M77" i="2"/>
  <c r="O77" i="2" s="1"/>
  <c r="P77" i="2" s="1"/>
  <c r="F181" i="2"/>
  <c r="L180" i="2"/>
  <c r="H180" i="2"/>
  <c r="M180" i="2" s="1"/>
  <c r="O180" i="2" s="1"/>
  <c r="P180" i="2" s="1"/>
  <c r="H78" i="2"/>
  <c r="L78" i="2"/>
  <c r="I78" i="2" l="1"/>
  <c r="J78" i="2" s="1"/>
  <c r="M78" i="2"/>
  <c r="O78" i="2" s="1"/>
  <c r="P78" i="2" s="1"/>
  <c r="F182" i="2"/>
  <c r="L181" i="2"/>
  <c r="H181" i="2"/>
  <c r="M181" i="2" s="1"/>
  <c r="O181" i="2" s="1"/>
  <c r="P181" i="2" s="1"/>
  <c r="H79" i="2"/>
  <c r="L79" i="2"/>
  <c r="I79" i="2" l="1"/>
  <c r="J79" i="2" s="1"/>
  <c r="M79" i="2"/>
  <c r="O79" i="2" s="1"/>
  <c r="P79" i="2" s="1"/>
  <c r="F183" i="2"/>
  <c r="L182" i="2"/>
  <c r="H182" i="2"/>
  <c r="M182" i="2" s="1"/>
  <c r="O182" i="2" s="1"/>
  <c r="P182" i="2" s="1"/>
  <c r="H80" i="2"/>
  <c r="L80" i="2"/>
  <c r="I80" i="2" l="1"/>
  <c r="J80" i="2" s="1"/>
  <c r="M80" i="2"/>
  <c r="O80" i="2" s="1"/>
  <c r="P80" i="2" s="1"/>
  <c r="F184" i="2"/>
  <c r="L183" i="2"/>
  <c r="H183" i="2"/>
  <c r="M183" i="2" s="1"/>
  <c r="O183" i="2" s="1"/>
  <c r="P183" i="2" s="1"/>
  <c r="H81" i="2"/>
  <c r="L81" i="2"/>
  <c r="I81" i="2" l="1"/>
  <c r="J81" i="2" s="1"/>
  <c r="M81" i="2"/>
  <c r="O81" i="2" s="1"/>
  <c r="P81" i="2" s="1"/>
  <c r="F185" i="2"/>
  <c r="H184" i="2"/>
  <c r="M184" i="2" s="1"/>
  <c r="O184" i="2" s="1"/>
  <c r="P184" i="2" s="1"/>
  <c r="L184" i="2"/>
  <c r="H82" i="2"/>
  <c r="L82" i="2"/>
  <c r="I82" i="2" l="1"/>
  <c r="J82" i="2" s="1"/>
  <c r="M82" i="2"/>
  <c r="O82" i="2" s="1"/>
  <c r="P82" i="2" s="1"/>
  <c r="F186" i="2"/>
  <c r="L185" i="2"/>
  <c r="H185" i="2"/>
  <c r="M185" i="2" s="1"/>
  <c r="O185" i="2" s="1"/>
  <c r="P185" i="2" s="1"/>
  <c r="H83" i="2"/>
  <c r="L83" i="2"/>
  <c r="I83" i="2" l="1"/>
  <c r="J83" i="2" s="1"/>
  <c r="M83" i="2"/>
  <c r="O83" i="2" s="1"/>
  <c r="P83" i="2" s="1"/>
  <c r="F187" i="2"/>
  <c r="L186" i="2"/>
  <c r="H186" i="2"/>
  <c r="M186" i="2" s="1"/>
  <c r="O186" i="2" s="1"/>
  <c r="P186" i="2" s="1"/>
  <c r="H84" i="2"/>
  <c r="L84" i="2"/>
  <c r="I84" i="2" l="1"/>
  <c r="J84" i="2" s="1"/>
  <c r="M84" i="2"/>
  <c r="O84" i="2" s="1"/>
  <c r="P84" i="2" s="1"/>
  <c r="F188" i="2"/>
  <c r="H187" i="2"/>
  <c r="M187" i="2" s="1"/>
  <c r="O187" i="2" s="1"/>
  <c r="P187" i="2" s="1"/>
  <c r="L187" i="2"/>
  <c r="H85" i="2"/>
  <c r="L85" i="2"/>
  <c r="I85" i="2" l="1"/>
  <c r="J85" i="2" s="1"/>
  <c r="M85" i="2"/>
  <c r="O85" i="2" s="1"/>
  <c r="P85" i="2" s="1"/>
  <c r="F189" i="2"/>
  <c r="H188" i="2"/>
  <c r="M188" i="2" s="1"/>
  <c r="O188" i="2" s="1"/>
  <c r="P188" i="2" s="1"/>
  <c r="L188" i="2"/>
  <c r="H86" i="2"/>
  <c r="L86" i="2"/>
  <c r="I86" i="2" l="1"/>
  <c r="J86" i="2" s="1"/>
  <c r="M86" i="2"/>
  <c r="O86" i="2" s="1"/>
  <c r="P86" i="2" s="1"/>
  <c r="F190" i="2"/>
  <c r="H189" i="2"/>
  <c r="M189" i="2" s="1"/>
  <c r="O189" i="2" s="1"/>
  <c r="P189" i="2" s="1"/>
  <c r="L189" i="2"/>
  <c r="L87" i="2"/>
  <c r="H87" i="2"/>
  <c r="I87" i="2" l="1"/>
  <c r="J87" i="2" s="1"/>
  <c r="M87" i="2"/>
  <c r="O87" i="2" s="1"/>
  <c r="P87" i="2" s="1"/>
  <c r="F191" i="2"/>
  <c r="H190" i="2"/>
  <c r="M190" i="2" s="1"/>
  <c r="O190" i="2" s="1"/>
  <c r="P190" i="2" s="1"/>
  <c r="L190" i="2"/>
  <c r="H88" i="2"/>
  <c r="L88" i="2"/>
  <c r="I88" i="2" l="1"/>
  <c r="J88" i="2" s="1"/>
  <c r="M88" i="2"/>
  <c r="O88" i="2" s="1"/>
  <c r="P88" i="2" s="1"/>
  <c r="F192" i="2"/>
  <c r="L191" i="2"/>
  <c r="H191" i="2"/>
  <c r="M191" i="2" s="1"/>
  <c r="O191" i="2" s="1"/>
  <c r="P191" i="2" s="1"/>
  <c r="H89" i="2"/>
  <c r="L89" i="2"/>
  <c r="I89" i="2" l="1"/>
  <c r="J89" i="2" s="1"/>
  <c r="M89" i="2"/>
  <c r="O89" i="2" s="1"/>
  <c r="P89" i="2" s="1"/>
  <c r="F193" i="2"/>
  <c r="H192" i="2"/>
  <c r="M192" i="2" s="1"/>
  <c r="O192" i="2" s="1"/>
  <c r="P192" i="2" s="1"/>
  <c r="L192" i="2"/>
  <c r="H90" i="2"/>
  <c r="L90" i="2"/>
  <c r="I90" i="2" l="1"/>
  <c r="J90" i="2" s="1"/>
  <c r="M90" i="2"/>
  <c r="O90" i="2" s="1"/>
  <c r="P90" i="2" s="1"/>
  <c r="F194" i="2"/>
  <c r="L193" i="2"/>
  <c r="H193" i="2"/>
  <c r="M193" i="2" s="1"/>
  <c r="O193" i="2" s="1"/>
  <c r="P193" i="2" s="1"/>
  <c r="H91" i="2"/>
  <c r="L91" i="2"/>
  <c r="I91" i="2" l="1"/>
  <c r="J91" i="2" s="1"/>
  <c r="M91" i="2"/>
  <c r="O91" i="2" s="1"/>
  <c r="P91" i="2" s="1"/>
  <c r="F195" i="2"/>
  <c r="L194" i="2"/>
  <c r="H194" i="2"/>
  <c r="M194" i="2" s="1"/>
  <c r="O194" i="2" s="1"/>
  <c r="P194" i="2" s="1"/>
  <c r="H92" i="2"/>
  <c r="L92" i="2"/>
  <c r="I92" i="2" l="1"/>
  <c r="J92" i="2" s="1"/>
  <c r="M92" i="2"/>
  <c r="O92" i="2" s="1"/>
  <c r="P92" i="2" s="1"/>
  <c r="F196" i="2"/>
  <c r="L195" i="2"/>
  <c r="H195" i="2"/>
  <c r="M195" i="2" s="1"/>
  <c r="O195" i="2" s="1"/>
  <c r="P195" i="2" s="1"/>
  <c r="H93" i="2"/>
  <c r="L93" i="2"/>
  <c r="I93" i="2" l="1"/>
  <c r="J93" i="2" s="1"/>
  <c r="M93" i="2"/>
  <c r="O93" i="2" s="1"/>
  <c r="P93" i="2" s="1"/>
  <c r="F197" i="2"/>
  <c r="H196" i="2"/>
  <c r="M196" i="2" s="1"/>
  <c r="O196" i="2" s="1"/>
  <c r="P196" i="2" s="1"/>
  <c r="L196" i="2"/>
  <c r="H94" i="2"/>
  <c r="L94" i="2"/>
  <c r="I94" i="2" l="1"/>
  <c r="J94" i="2" s="1"/>
  <c r="M94" i="2"/>
  <c r="O94" i="2" s="1"/>
  <c r="P94" i="2" s="1"/>
  <c r="F198" i="2"/>
  <c r="H197" i="2"/>
  <c r="M197" i="2" s="1"/>
  <c r="O197" i="2" s="1"/>
  <c r="P197" i="2" s="1"/>
  <c r="L197" i="2"/>
  <c r="H95" i="2"/>
  <c r="L95" i="2"/>
  <c r="I95" i="2" l="1"/>
  <c r="J95" i="2" s="1"/>
  <c r="M95" i="2"/>
  <c r="O95" i="2" s="1"/>
  <c r="P95" i="2" s="1"/>
  <c r="F199" i="2"/>
  <c r="L198" i="2"/>
  <c r="H198" i="2"/>
  <c r="M198" i="2" s="1"/>
  <c r="O198" i="2" s="1"/>
  <c r="P198" i="2" s="1"/>
  <c r="H96" i="2"/>
  <c r="L96" i="2"/>
  <c r="I96" i="2" l="1"/>
  <c r="J96" i="2" s="1"/>
  <c r="M96" i="2"/>
  <c r="O96" i="2" s="1"/>
  <c r="P96" i="2" s="1"/>
  <c r="F200" i="2"/>
  <c r="H199" i="2"/>
  <c r="M199" i="2" s="1"/>
  <c r="O199" i="2" s="1"/>
  <c r="P199" i="2" s="1"/>
  <c r="L199" i="2"/>
  <c r="H97" i="2"/>
  <c r="L97" i="2"/>
  <c r="I97" i="2" l="1"/>
  <c r="J97" i="2" s="1"/>
  <c r="M97" i="2"/>
  <c r="O97" i="2" s="1"/>
  <c r="P97" i="2" s="1"/>
  <c r="F201" i="2"/>
  <c r="H200" i="2"/>
  <c r="M200" i="2" s="1"/>
  <c r="O200" i="2" s="1"/>
  <c r="P200" i="2" s="1"/>
  <c r="L200" i="2"/>
  <c r="H98" i="2"/>
  <c r="L98" i="2"/>
  <c r="I98" i="2" l="1"/>
  <c r="J98" i="2" s="1"/>
  <c r="M98" i="2"/>
  <c r="O98" i="2" s="1"/>
  <c r="P98" i="2" s="1"/>
  <c r="F202" i="2"/>
  <c r="H201" i="2"/>
  <c r="M201" i="2" s="1"/>
  <c r="O201" i="2" s="1"/>
  <c r="P201" i="2" s="1"/>
  <c r="L201" i="2"/>
  <c r="H99" i="2"/>
  <c r="L99" i="2"/>
  <c r="I99" i="2" l="1"/>
  <c r="J99" i="2" s="1"/>
  <c r="M99" i="2"/>
  <c r="O99" i="2" s="1"/>
  <c r="P99" i="2" s="1"/>
  <c r="F203" i="2"/>
  <c r="H202" i="2"/>
  <c r="M202" i="2" s="1"/>
  <c r="O202" i="2" s="1"/>
  <c r="P202" i="2" s="1"/>
  <c r="L202" i="2"/>
  <c r="H100" i="2"/>
  <c r="L100" i="2"/>
  <c r="I100" i="2" l="1"/>
  <c r="J100" i="2" s="1"/>
  <c r="M100" i="2"/>
  <c r="O100" i="2" s="1"/>
  <c r="P100" i="2" s="1"/>
  <c r="F204" i="2"/>
  <c r="H203" i="2"/>
  <c r="M203" i="2" s="1"/>
  <c r="O203" i="2" s="1"/>
  <c r="P203" i="2" s="1"/>
  <c r="L203" i="2"/>
  <c r="L101" i="2"/>
  <c r="H101" i="2"/>
  <c r="I101" i="2" l="1"/>
  <c r="J101" i="2" s="1"/>
  <c r="M101" i="2"/>
  <c r="O101" i="2" s="1"/>
  <c r="P101" i="2" s="1"/>
  <c r="F205" i="2"/>
  <c r="H204" i="2"/>
  <c r="M204" i="2" s="1"/>
  <c r="O204" i="2" s="1"/>
  <c r="P204" i="2" s="1"/>
  <c r="L204" i="2"/>
  <c r="L102" i="2"/>
  <c r="H102" i="2"/>
  <c r="M102" i="2" s="1"/>
  <c r="O102" i="2" s="1"/>
  <c r="P102" i="2" s="1"/>
  <c r="F206" i="2" l="1"/>
  <c r="L205" i="2"/>
  <c r="H205" i="2"/>
  <c r="M205" i="2" s="1"/>
  <c r="O205" i="2" s="1"/>
  <c r="P205" i="2" s="1"/>
  <c r="I102" i="2"/>
  <c r="J102" i="2" s="1"/>
  <c r="I103" i="2" l="1"/>
  <c r="F207" i="2"/>
  <c r="L206" i="2"/>
  <c r="H206" i="2"/>
  <c r="M206" i="2" s="1"/>
  <c r="O206" i="2" s="1"/>
  <c r="P206" i="2" s="1"/>
  <c r="J103" i="2"/>
  <c r="I104" i="2"/>
  <c r="F208" i="2" l="1"/>
  <c r="L207" i="2"/>
  <c r="H207" i="2"/>
  <c r="M207" i="2" s="1"/>
  <c r="O207" i="2" s="1"/>
  <c r="P207" i="2" s="1"/>
  <c r="J104" i="2"/>
  <c r="I105" i="2"/>
  <c r="F209" i="2" l="1"/>
  <c r="L208" i="2"/>
  <c r="H208" i="2"/>
  <c r="M208" i="2" s="1"/>
  <c r="O208" i="2" s="1"/>
  <c r="P208" i="2" s="1"/>
  <c r="J105" i="2"/>
  <c r="I106" i="2"/>
  <c r="F210" i="2" l="1"/>
  <c r="H209" i="2"/>
  <c r="M209" i="2" s="1"/>
  <c r="O209" i="2" s="1"/>
  <c r="P209" i="2" s="1"/>
  <c r="L209" i="2"/>
  <c r="J106" i="2"/>
  <c r="I107" i="2"/>
  <c r="F211" i="2" l="1"/>
  <c r="L210" i="2"/>
  <c r="H210" i="2"/>
  <c r="M210" i="2" s="1"/>
  <c r="O210" i="2" s="1"/>
  <c r="P210" i="2" s="1"/>
  <c r="J107" i="2"/>
  <c r="I108" i="2"/>
  <c r="F212" i="2" l="1"/>
  <c r="H211" i="2"/>
  <c r="M211" i="2" s="1"/>
  <c r="O211" i="2" s="1"/>
  <c r="P211" i="2" s="1"/>
  <c r="L211" i="2"/>
  <c r="J108" i="2"/>
  <c r="I109" i="2"/>
  <c r="F213" i="2" l="1"/>
  <c r="H212" i="2"/>
  <c r="M212" i="2" s="1"/>
  <c r="O212" i="2" s="1"/>
  <c r="P212" i="2" s="1"/>
  <c r="L212" i="2"/>
  <c r="J109" i="2"/>
  <c r="I110" i="2"/>
  <c r="F214" i="2" l="1"/>
  <c r="H213" i="2"/>
  <c r="M213" i="2" s="1"/>
  <c r="O213" i="2" s="1"/>
  <c r="P213" i="2" s="1"/>
  <c r="L213" i="2"/>
  <c r="J110" i="2"/>
  <c r="I111" i="2"/>
  <c r="F215" i="2" l="1"/>
  <c r="H214" i="2"/>
  <c r="M214" i="2" s="1"/>
  <c r="O214" i="2" s="1"/>
  <c r="P214" i="2" s="1"/>
  <c r="L214" i="2"/>
  <c r="J111" i="2"/>
  <c r="I112" i="2"/>
  <c r="F216" i="2" l="1"/>
  <c r="H215" i="2"/>
  <c r="M215" i="2" s="1"/>
  <c r="O215" i="2" s="1"/>
  <c r="P215" i="2" s="1"/>
  <c r="L215" i="2"/>
  <c r="J112" i="2"/>
  <c r="I113" i="2"/>
  <c r="F217" i="2" l="1"/>
  <c r="H216" i="2"/>
  <c r="M216" i="2" s="1"/>
  <c r="O216" i="2" s="1"/>
  <c r="P216" i="2" s="1"/>
  <c r="L216" i="2"/>
  <c r="J113" i="2"/>
  <c r="I114" i="2"/>
  <c r="F218" i="2" l="1"/>
  <c r="L217" i="2"/>
  <c r="H217" i="2"/>
  <c r="M217" i="2" s="1"/>
  <c r="O217" i="2" s="1"/>
  <c r="P217" i="2" s="1"/>
  <c r="J114" i="2"/>
  <c r="I115" i="2"/>
  <c r="F219" i="2" l="1"/>
  <c r="L218" i="2"/>
  <c r="H218" i="2"/>
  <c r="M218" i="2" s="1"/>
  <c r="O218" i="2" s="1"/>
  <c r="P218" i="2" s="1"/>
  <c r="J115" i="2"/>
  <c r="I116" i="2"/>
  <c r="F220" i="2" l="1"/>
  <c r="L219" i="2"/>
  <c r="H219" i="2"/>
  <c r="M219" i="2" s="1"/>
  <c r="O219" i="2" s="1"/>
  <c r="P219" i="2" s="1"/>
  <c r="J116" i="2"/>
  <c r="I117" i="2"/>
  <c r="F221" i="2" l="1"/>
  <c r="L220" i="2"/>
  <c r="H220" i="2"/>
  <c r="M220" i="2" s="1"/>
  <c r="O220" i="2" s="1"/>
  <c r="P220" i="2" s="1"/>
  <c r="J117" i="2"/>
  <c r="I118" i="2"/>
  <c r="F222" i="2" l="1"/>
  <c r="H221" i="2"/>
  <c r="M221" i="2" s="1"/>
  <c r="O221" i="2" s="1"/>
  <c r="P221" i="2" s="1"/>
  <c r="L221" i="2"/>
  <c r="J118" i="2"/>
  <c r="I119" i="2"/>
  <c r="F223" i="2" l="1"/>
  <c r="L222" i="2"/>
  <c r="H222" i="2"/>
  <c r="M222" i="2" s="1"/>
  <c r="O222" i="2" s="1"/>
  <c r="P222" i="2" s="1"/>
  <c r="J119" i="2"/>
  <c r="I120" i="2"/>
  <c r="F224" i="2" l="1"/>
  <c r="H223" i="2"/>
  <c r="M223" i="2" s="1"/>
  <c r="O223" i="2" s="1"/>
  <c r="P223" i="2" s="1"/>
  <c r="L223" i="2"/>
  <c r="J120" i="2"/>
  <c r="I121" i="2"/>
  <c r="F225" i="2" l="1"/>
  <c r="H224" i="2"/>
  <c r="M224" i="2" s="1"/>
  <c r="O224" i="2" s="1"/>
  <c r="P224" i="2" s="1"/>
  <c r="L224" i="2"/>
  <c r="J121" i="2"/>
  <c r="I122" i="2"/>
  <c r="F226" i="2" l="1"/>
  <c r="H225" i="2"/>
  <c r="M225" i="2" s="1"/>
  <c r="O225" i="2" s="1"/>
  <c r="P225" i="2" s="1"/>
  <c r="L225" i="2"/>
  <c r="J122" i="2"/>
  <c r="I123" i="2"/>
  <c r="F227" i="2" l="1"/>
  <c r="H226" i="2"/>
  <c r="M226" i="2" s="1"/>
  <c r="O226" i="2" s="1"/>
  <c r="P226" i="2" s="1"/>
  <c r="L226" i="2"/>
  <c r="J123" i="2"/>
  <c r="I124" i="2"/>
  <c r="F228" i="2" l="1"/>
  <c r="H227" i="2"/>
  <c r="M227" i="2" s="1"/>
  <c r="O227" i="2" s="1"/>
  <c r="P227" i="2" s="1"/>
  <c r="L227" i="2"/>
  <c r="J124" i="2"/>
  <c r="I125" i="2"/>
  <c r="F229" i="2" l="1"/>
  <c r="H228" i="2"/>
  <c r="M228" i="2" s="1"/>
  <c r="O228" i="2" s="1"/>
  <c r="P228" i="2" s="1"/>
  <c r="L228" i="2"/>
  <c r="J125" i="2"/>
  <c r="I126" i="2"/>
  <c r="F230" i="2" l="1"/>
  <c r="L229" i="2"/>
  <c r="H229" i="2"/>
  <c r="M229" i="2" s="1"/>
  <c r="O229" i="2" s="1"/>
  <c r="P229" i="2" s="1"/>
  <c r="J126" i="2"/>
  <c r="I127" i="2"/>
  <c r="F231" i="2" l="1"/>
  <c r="L230" i="2"/>
  <c r="H230" i="2"/>
  <c r="M230" i="2" s="1"/>
  <c r="O230" i="2" s="1"/>
  <c r="P230" i="2" s="1"/>
  <c r="J127" i="2"/>
  <c r="I128" i="2"/>
  <c r="F232" i="2" l="1"/>
  <c r="L231" i="2"/>
  <c r="H231" i="2"/>
  <c r="M231" i="2" s="1"/>
  <c r="O231" i="2" s="1"/>
  <c r="P231" i="2" s="1"/>
  <c r="J128" i="2"/>
  <c r="I129" i="2"/>
  <c r="F233" i="2" l="1"/>
  <c r="L232" i="2"/>
  <c r="H232" i="2"/>
  <c r="M232" i="2" s="1"/>
  <c r="O232" i="2" s="1"/>
  <c r="P232" i="2" s="1"/>
  <c r="J129" i="2"/>
  <c r="I130" i="2"/>
  <c r="F234" i="2" l="1"/>
  <c r="L233" i="2"/>
  <c r="H233" i="2"/>
  <c r="M233" i="2" s="1"/>
  <c r="O233" i="2" s="1"/>
  <c r="P233" i="2" s="1"/>
  <c r="J130" i="2"/>
  <c r="I131" i="2"/>
  <c r="F235" i="2" l="1"/>
  <c r="L234" i="2"/>
  <c r="H234" i="2"/>
  <c r="M234" i="2" s="1"/>
  <c r="O234" i="2" s="1"/>
  <c r="P234" i="2" s="1"/>
  <c r="J131" i="2"/>
  <c r="I132" i="2"/>
  <c r="F236" i="2" l="1"/>
  <c r="H235" i="2"/>
  <c r="M235" i="2" s="1"/>
  <c r="O235" i="2" s="1"/>
  <c r="P235" i="2" s="1"/>
  <c r="L235" i="2"/>
  <c r="J132" i="2"/>
  <c r="I133" i="2"/>
  <c r="F237" i="2" l="1"/>
  <c r="H236" i="2"/>
  <c r="M236" i="2" s="1"/>
  <c r="O236" i="2" s="1"/>
  <c r="P236" i="2" s="1"/>
  <c r="L236" i="2"/>
  <c r="J133" i="2"/>
  <c r="I134" i="2"/>
  <c r="F238" i="2" l="1"/>
  <c r="H237" i="2"/>
  <c r="M237" i="2" s="1"/>
  <c r="O237" i="2" s="1"/>
  <c r="P237" i="2" s="1"/>
  <c r="L237" i="2"/>
  <c r="J134" i="2"/>
  <c r="I135" i="2"/>
  <c r="F239" i="2" l="1"/>
  <c r="H238" i="2"/>
  <c r="M238" i="2" s="1"/>
  <c r="O238" i="2" s="1"/>
  <c r="P238" i="2" s="1"/>
  <c r="L238" i="2"/>
  <c r="J135" i="2"/>
  <c r="I136" i="2"/>
  <c r="F240" i="2" l="1"/>
  <c r="H239" i="2"/>
  <c r="M239" i="2" s="1"/>
  <c r="O239" i="2" s="1"/>
  <c r="P239" i="2" s="1"/>
  <c r="L239" i="2"/>
  <c r="J136" i="2"/>
  <c r="I137" i="2"/>
  <c r="F241" i="2" l="1"/>
  <c r="L240" i="2"/>
  <c r="H240" i="2"/>
  <c r="M240" i="2" s="1"/>
  <c r="O240" i="2" s="1"/>
  <c r="P240" i="2" s="1"/>
  <c r="J137" i="2"/>
  <c r="I138" i="2"/>
  <c r="F242" i="2" l="1"/>
  <c r="F243" i="2" s="1"/>
  <c r="L241" i="2"/>
  <c r="H241" i="2"/>
  <c r="M241" i="2" s="1"/>
  <c r="O241" i="2" s="1"/>
  <c r="P241" i="2" s="1"/>
  <c r="J138" i="2"/>
  <c r="I139" i="2"/>
  <c r="F244" i="2" l="1"/>
  <c r="H243" i="2"/>
  <c r="L243" i="2"/>
  <c r="L242" i="2"/>
  <c r="H242" i="2"/>
  <c r="M242" i="2" s="1"/>
  <c r="O242" i="2" s="1"/>
  <c r="P242" i="2" s="1"/>
  <c r="J139" i="2"/>
  <c r="I140" i="2"/>
  <c r="M243" i="2" l="1"/>
  <c r="O243" i="2" s="1"/>
  <c r="P243" i="2" s="1"/>
  <c r="F245" i="2"/>
  <c r="L244" i="2"/>
  <c r="H244" i="2"/>
  <c r="J140" i="2"/>
  <c r="I141" i="2"/>
  <c r="M244" i="2" l="1"/>
  <c r="O244" i="2" s="1"/>
  <c r="P244" i="2" s="1"/>
  <c r="F246" i="2"/>
  <c r="L245" i="2"/>
  <c r="H245" i="2"/>
  <c r="J141" i="2"/>
  <c r="I142" i="2"/>
  <c r="AE2" i="1" l="1"/>
  <c r="AD2" i="1"/>
  <c r="AF2" i="1" s="1"/>
  <c r="M245" i="2"/>
  <c r="O245" i="2" s="1"/>
  <c r="P245" i="2" s="1"/>
  <c r="F247" i="2"/>
  <c r="L246" i="2"/>
  <c r="H246" i="2"/>
  <c r="J142" i="2"/>
  <c r="I143" i="2"/>
  <c r="AC2" i="1" l="1"/>
  <c r="AD3" i="1" s="1"/>
  <c r="AG2" i="1"/>
  <c r="AH2" i="1" s="1"/>
  <c r="M246" i="2"/>
  <c r="O246" i="2" s="1"/>
  <c r="P246" i="2" s="1"/>
  <c r="F248" i="2"/>
  <c r="L247" i="2"/>
  <c r="H247" i="2"/>
  <c r="J143" i="2"/>
  <c r="I144" i="2"/>
  <c r="AH3" i="1" l="1"/>
  <c r="AJ2" i="1"/>
  <c r="AJ3" i="1" s="1"/>
  <c r="AE3" i="1"/>
  <c r="AC3" i="1" s="1"/>
  <c r="F249" i="2"/>
  <c r="L248" i="2"/>
  <c r="H248" i="2"/>
  <c r="M247" i="2"/>
  <c r="O247" i="2" s="1"/>
  <c r="P247" i="2" s="1"/>
  <c r="J144" i="2"/>
  <c r="I145" i="2"/>
  <c r="AK3" i="1" l="1"/>
  <c r="M248" i="2"/>
  <c r="O248" i="2" s="1"/>
  <c r="P248" i="2" s="1"/>
  <c r="F250" i="2"/>
  <c r="L249" i="2"/>
  <c r="H249" i="2"/>
  <c r="J145" i="2"/>
  <c r="I146" i="2"/>
  <c r="F251" i="2" l="1"/>
  <c r="L250" i="2"/>
  <c r="H250" i="2"/>
  <c r="M249" i="2"/>
  <c r="O249" i="2" s="1"/>
  <c r="P249" i="2" s="1"/>
  <c r="J146" i="2"/>
  <c r="I147" i="2"/>
  <c r="M250" i="2" l="1"/>
  <c r="O250" i="2" s="1"/>
  <c r="P250" i="2" s="1"/>
  <c r="F252" i="2"/>
  <c r="H251" i="2"/>
  <c r="L251" i="2"/>
  <c r="J147" i="2"/>
  <c r="I148" i="2"/>
  <c r="M251" i="2" l="1"/>
  <c r="O251" i="2" s="1"/>
  <c r="P251" i="2" s="1"/>
  <c r="F253" i="2"/>
  <c r="L252" i="2"/>
  <c r="H252" i="2"/>
  <c r="J148" i="2"/>
  <c r="I149" i="2"/>
  <c r="M252" i="2" l="1"/>
  <c r="O252" i="2" s="1"/>
  <c r="P252" i="2" s="1"/>
  <c r="F254" i="2"/>
  <c r="L253" i="2"/>
  <c r="H253" i="2"/>
  <c r="J149" i="2"/>
  <c r="I150" i="2"/>
  <c r="M253" i="2" l="1"/>
  <c r="O253" i="2" s="1"/>
  <c r="P253" i="2" s="1"/>
  <c r="F255" i="2"/>
  <c r="H254" i="2"/>
  <c r="L254" i="2"/>
  <c r="J150" i="2"/>
  <c r="I151" i="2"/>
  <c r="M254" i="2" l="1"/>
  <c r="O254" i="2" s="1"/>
  <c r="P254" i="2" s="1"/>
  <c r="F256" i="2"/>
  <c r="H255" i="2"/>
  <c r="L255" i="2"/>
  <c r="J151" i="2"/>
  <c r="I152" i="2"/>
  <c r="M255" i="2" l="1"/>
  <c r="O255" i="2" s="1"/>
  <c r="P255" i="2" s="1"/>
  <c r="F257" i="2"/>
  <c r="H256" i="2"/>
  <c r="L256" i="2"/>
  <c r="J152" i="2"/>
  <c r="I153" i="2"/>
  <c r="F258" i="2" l="1"/>
  <c r="H257" i="2"/>
  <c r="L257" i="2"/>
  <c r="M256" i="2"/>
  <c r="O256" i="2" s="1"/>
  <c r="P256" i="2" s="1"/>
  <c r="J153" i="2"/>
  <c r="I154" i="2"/>
  <c r="M257" i="2" l="1"/>
  <c r="O257" i="2" s="1"/>
  <c r="P257" i="2" s="1"/>
  <c r="F259" i="2"/>
  <c r="L258" i="2"/>
  <c r="H258" i="2"/>
  <c r="J154" i="2"/>
  <c r="I155" i="2"/>
  <c r="M258" i="2" l="1"/>
  <c r="O258" i="2" s="1"/>
  <c r="P258" i="2" s="1"/>
  <c r="F260" i="2"/>
  <c r="L259" i="2"/>
  <c r="H259" i="2"/>
  <c r="J155" i="2"/>
  <c r="I156" i="2"/>
  <c r="F261" i="2" l="1"/>
  <c r="L260" i="2"/>
  <c r="H260" i="2"/>
  <c r="M259" i="2"/>
  <c r="O259" i="2" s="1"/>
  <c r="P259" i="2" s="1"/>
  <c r="J156" i="2"/>
  <c r="I157" i="2"/>
  <c r="M260" i="2" l="1"/>
  <c r="O260" i="2" s="1"/>
  <c r="P260" i="2" s="1"/>
  <c r="F262" i="2"/>
  <c r="L261" i="2"/>
  <c r="H261" i="2"/>
  <c r="J157" i="2"/>
  <c r="I158" i="2"/>
  <c r="M261" i="2" l="1"/>
  <c r="O261" i="2" s="1"/>
  <c r="P261" i="2" s="1"/>
  <c r="F263" i="2"/>
  <c r="L262" i="2"/>
  <c r="H262" i="2"/>
  <c r="J158" i="2"/>
  <c r="I159" i="2"/>
  <c r="M262" i="2" l="1"/>
  <c r="O262" i="2" s="1"/>
  <c r="P262" i="2" s="1"/>
  <c r="F264" i="2"/>
  <c r="L263" i="2"/>
  <c r="H263" i="2"/>
  <c r="J159" i="2"/>
  <c r="I160" i="2"/>
  <c r="F265" i="2" l="1"/>
  <c r="L264" i="2"/>
  <c r="H264" i="2"/>
  <c r="M263" i="2"/>
  <c r="O263" i="2" s="1"/>
  <c r="P263" i="2" s="1"/>
  <c r="J160" i="2"/>
  <c r="I161" i="2"/>
  <c r="M264" i="2" l="1"/>
  <c r="O264" i="2" s="1"/>
  <c r="P264" i="2" s="1"/>
  <c r="F266" i="2"/>
  <c r="L265" i="2"/>
  <c r="H265" i="2"/>
  <c r="J161" i="2"/>
  <c r="I162" i="2"/>
  <c r="M265" i="2" l="1"/>
  <c r="O265" i="2" s="1"/>
  <c r="P265" i="2" s="1"/>
  <c r="F267" i="2"/>
  <c r="L266" i="2"/>
  <c r="H266" i="2"/>
  <c r="J162" i="2"/>
  <c r="I163" i="2"/>
  <c r="F268" i="2" l="1"/>
  <c r="H267" i="2"/>
  <c r="L267" i="2"/>
  <c r="M266" i="2"/>
  <c r="O266" i="2" s="1"/>
  <c r="P266" i="2" s="1"/>
  <c r="J163" i="2"/>
  <c r="I164" i="2"/>
  <c r="M267" i="2" l="1"/>
  <c r="O267" i="2" s="1"/>
  <c r="P267" i="2" s="1"/>
  <c r="F269" i="2"/>
  <c r="L268" i="2"/>
  <c r="H268" i="2"/>
  <c r="J164" i="2"/>
  <c r="I165" i="2"/>
  <c r="M268" i="2" l="1"/>
  <c r="O268" i="2" s="1"/>
  <c r="P268" i="2" s="1"/>
  <c r="F270" i="2"/>
  <c r="L269" i="2"/>
  <c r="H269" i="2"/>
  <c r="J165" i="2"/>
  <c r="I166" i="2"/>
  <c r="F271" i="2" l="1"/>
  <c r="L270" i="2"/>
  <c r="H270" i="2"/>
  <c r="M269" i="2"/>
  <c r="O269" i="2" s="1"/>
  <c r="P269" i="2" s="1"/>
  <c r="J166" i="2"/>
  <c r="I167" i="2"/>
  <c r="M270" i="2" l="1"/>
  <c r="O270" i="2" s="1"/>
  <c r="P270" i="2" s="1"/>
  <c r="F272" i="2"/>
  <c r="L271" i="2"/>
  <c r="H271" i="2"/>
  <c r="J167" i="2"/>
  <c r="I168" i="2"/>
  <c r="M271" i="2" l="1"/>
  <c r="O271" i="2" s="1"/>
  <c r="P271" i="2" s="1"/>
  <c r="F273" i="2"/>
  <c r="L272" i="2"/>
  <c r="H272" i="2"/>
  <c r="J168" i="2"/>
  <c r="I169" i="2"/>
  <c r="M272" i="2" l="1"/>
  <c r="O272" i="2" s="1"/>
  <c r="P272" i="2" s="1"/>
  <c r="F274" i="2"/>
  <c r="L273" i="2"/>
  <c r="H273" i="2"/>
  <c r="J169" i="2"/>
  <c r="I170" i="2"/>
  <c r="M273" i="2" l="1"/>
  <c r="O273" i="2" s="1"/>
  <c r="P273" i="2" s="1"/>
  <c r="F275" i="2"/>
  <c r="L274" i="2"/>
  <c r="H274" i="2"/>
  <c r="J170" i="2"/>
  <c r="I171" i="2"/>
  <c r="M274" i="2" l="1"/>
  <c r="O274" i="2" s="1"/>
  <c r="P274" i="2" s="1"/>
  <c r="F276" i="2"/>
  <c r="H275" i="2"/>
  <c r="L275" i="2"/>
  <c r="J171" i="2"/>
  <c r="I172" i="2"/>
  <c r="M275" i="2" l="1"/>
  <c r="O275" i="2" s="1"/>
  <c r="P275" i="2" s="1"/>
  <c r="F277" i="2"/>
  <c r="L276" i="2"/>
  <c r="H276" i="2"/>
  <c r="J172" i="2"/>
  <c r="I173" i="2"/>
  <c r="F278" i="2" l="1"/>
  <c r="L277" i="2"/>
  <c r="H277" i="2"/>
  <c r="M276" i="2"/>
  <c r="O276" i="2" s="1"/>
  <c r="P276" i="2" s="1"/>
  <c r="J173" i="2"/>
  <c r="I174" i="2"/>
  <c r="M277" i="2" l="1"/>
  <c r="O277" i="2" s="1"/>
  <c r="P277" i="2" s="1"/>
  <c r="F279" i="2"/>
  <c r="H278" i="2"/>
  <c r="L278" i="2"/>
  <c r="J174" i="2"/>
  <c r="I175" i="2"/>
  <c r="M278" i="2" l="1"/>
  <c r="O278" i="2" s="1"/>
  <c r="P278" i="2" s="1"/>
  <c r="F280" i="2"/>
  <c r="H279" i="2"/>
  <c r="L279" i="2"/>
  <c r="J175" i="2"/>
  <c r="I176" i="2"/>
  <c r="M279" i="2" l="1"/>
  <c r="O279" i="2" s="1"/>
  <c r="P279" i="2" s="1"/>
  <c r="F281" i="2"/>
  <c r="H280" i="2"/>
  <c r="L280" i="2"/>
  <c r="J176" i="2"/>
  <c r="I177" i="2"/>
  <c r="M280" i="2" l="1"/>
  <c r="O280" i="2" s="1"/>
  <c r="P280" i="2" s="1"/>
  <c r="F282" i="2"/>
  <c r="H281" i="2"/>
  <c r="L281" i="2"/>
  <c r="J177" i="2"/>
  <c r="I178" i="2"/>
  <c r="F283" i="2" l="1"/>
  <c r="L282" i="2"/>
  <c r="H282" i="2"/>
  <c r="M281" i="2"/>
  <c r="O281" i="2" s="1"/>
  <c r="P281" i="2" s="1"/>
  <c r="J178" i="2"/>
  <c r="I179" i="2"/>
  <c r="M282" i="2" l="1"/>
  <c r="O282" i="2" s="1"/>
  <c r="P282" i="2" s="1"/>
  <c r="F284" i="2"/>
  <c r="L283" i="2"/>
  <c r="H283" i="2"/>
  <c r="J179" i="2"/>
  <c r="I180" i="2"/>
  <c r="F285" i="2" l="1"/>
  <c r="L284" i="2"/>
  <c r="H284" i="2"/>
  <c r="M283" i="2"/>
  <c r="O283" i="2" s="1"/>
  <c r="P283" i="2" s="1"/>
  <c r="J180" i="2"/>
  <c r="I181" i="2"/>
  <c r="M284" i="2" l="1"/>
  <c r="O284" i="2" s="1"/>
  <c r="P284" i="2" s="1"/>
  <c r="F286" i="2"/>
  <c r="H285" i="2"/>
  <c r="L285" i="2"/>
  <c r="J181" i="2"/>
  <c r="I182" i="2"/>
  <c r="F287" i="2" l="1"/>
  <c r="L286" i="2"/>
  <c r="H286" i="2"/>
  <c r="M285" i="2"/>
  <c r="O285" i="2" s="1"/>
  <c r="P285" i="2" s="1"/>
  <c r="J182" i="2"/>
  <c r="I183" i="2"/>
  <c r="M286" i="2" l="1"/>
  <c r="O286" i="2" s="1"/>
  <c r="P286" i="2" s="1"/>
  <c r="F288" i="2"/>
  <c r="H287" i="2"/>
  <c r="L287" i="2"/>
  <c r="J183" i="2"/>
  <c r="I184" i="2"/>
  <c r="F289" i="2" l="1"/>
  <c r="L288" i="2"/>
  <c r="H288" i="2"/>
  <c r="M287" i="2"/>
  <c r="O287" i="2" s="1"/>
  <c r="P287" i="2" s="1"/>
  <c r="J184" i="2"/>
  <c r="I185" i="2"/>
  <c r="M288" i="2" l="1"/>
  <c r="O288" i="2" s="1"/>
  <c r="P288" i="2" s="1"/>
  <c r="F290" i="2"/>
  <c r="H289" i="2"/>
  <c r="L289" i="2"/>
  <c r="J185" i="2"/>
  <c r="I186" i="2"/>
  <c r="F291" i="2" l="1"/>
  <c r="H290" i="2"/>
  <c r="L290" i="2"/>
  <c r="M289" i="2"/>
  <c r="O289" i="2" s="1"/>
  <c r="P289" i="2" s="1"/>
  <c r="J186" i="2"/>
  <c r="I187" i="2"/>
  <c r="M290" i="2" l="1"/>
  <c r="O290" i="2" s="1"/>
  <c r="P290" i="2" s="1"/>
  <c r="F292" i="2"/>
  <c r="L291" i="2"/>
  <c r="H291" i="2"/>
  <c r="J187" i="2"/>
  <c r="I188" i="2"/>
  <c r="F293" i="2" l="1"/>
  <c r="L292" i="2"/>
  <c r="H292" i="2"/>
  <c r="M291" i="2"/>
  <c r="O291" i="2" s="1"/>
  <c r="P291" i="2" s="1"/>
  <c r="J188" i="2"/>
  <c r="I189" i="2"/>
  <c r="M292" i="2" l="1"/>
  <c r="O292" i="2" s="1"/>
  <c r="P292" i="2" s="1"/>
  <c r="F294" i="2"/>
  <c r="H293" i="2"/>
  <c r="L293" i="2"/>
  <c r="J189" i="2"/>
  <c r="I190" i="2"/>
  <c r="F295" i="2" l="1"/>
  <c r="L294" i="2"/>
  <c r="H294" i="2"/>
  <c r="M293" i="2"/>
  <c r="O293" i="2" s="1"/>
  <c r="P293" i="2" s="1"/>
  <c r="J190" i="2"/>
  <c r="I191" i="2"/>
  <c r="M294" i="2" l="1"/>
  <c r="O294" i="2" s="1"/>
  <c r="P294" i="2" s="1"/>
  <c r="F296" i="2"/>
  <c r="L295" i="2"/>
  <c r="H295" i="2"/>
  <c r="J191" i="2"/>
  <c r="I192" i="2"/>
  <c r="F297" i="2" l="1"/>
  <c r="L296" i="2"/>
  <c r="H296" i="2"/>
  <c r="M295" i="2"/>
  <c r="O295" i="2" s="1"/>
  <c r="P295" i="2" s="1"/>
  <c r="J192" i="2"/>
  <c r="I193" i="2"/>
  <c r="M296" i="2" l="1"/>
  <c r="O296" i="2" s="1"/>
  <c r="P296" i="2" s="1"/>
  <c r="F298" i="2"/>
  <c r="H297" i="2"/>
  <c r="L297" i="2"/>
  <c r="J193" i="2"/>
  <c r="I194" i="2"/>
  <c r="F299" i="2" l="1"/>
  <c r="L298" i="2"/>
  <c r="H298" i="2"/>
  <c r="M297" i="2"/>
  <c r="O297" i="2" s="1"/>
  <c r="P297" i="2" s="1"/>
  <c r="J194" i="2"/>
  <c r="I195" i="2"/>
  <c r="M298" i="2" l="1"/>
  <c r="O298" i="2" s="1"/>
  <c r="P298" i="2" s="1"/>
  <c r="F300" i="2"/>
  <c r="H299" i="2"/>
  <c r="L299" i="2"/>
  <c r="J195" i="2"/>
  <c r="I196" i="2"/>
  <c r="M299" i="2" l="1"/>
  <c r="O299" i="2" s="1"/>
  <c r="P299" i="2" s="1"/>
  <c r="F301" i="2"/>
  <c r="L300" i="2"/>
  <c r="H300" i="2"/>
  <c r="J196" i="2"/>
  <c r="I197" i="2"/>
  <c r="M300" i="2" l="1"/>
  <c r="O300" i="2" s="1"/>
  <c r="P300" i="2" s="1"/>
  <c r="F302" i="2"/>
  <c r="H301" i="2"/>
  <c r="L301" i="2"/>
  <c r="J197" i="2"/>
  <c r="I198" i="2"/>
  <c r="F303" i="2" l="1"/>
  <c r="H302" i="2"/>
  <c r="L302" i="2"/>
  <c r="M301" i="2"/>
  <c r="O301" i="2" s="1"/>
  <c r="P301" i="2" s="1"/>
  <c r="J198" i="2"/>
  <c r="I199" i="2"/>
  <c r="M302" i="2" l="1"/>
  <c r="O302" i="2" s="1"/>
  <c r="P302" i="2" s="1"/>
  <c r="F304" i="2"/>
  <c r="L303" i="2"/>
  <c r="H303" i="2"/>
  <c r="J199" i="2"/>
  <c r="I200" i="2"/>
  <c r="M303" i="2" l="1"/>
  <c r="O303" i="2" s="1"/>
  <c r="P303" i="2" s="1"/>
  <c r="F305" i="2"/>
  <c r="L304" i="2"/>
  <c r="H304" i="2"/>
  <c r="J200" i="2"/>
  <c r="I201" i="2"/>
  <c r="F306" i="2" l="1"/>
  <c r="L305" i="2"/>
  <c r="H305" i="2"/>
  <c r="M304" i="2"/>
  <c r="O304" i="2" s="1"/>
  <c r="P304" i="2" s="1"/>
  <c r="J201" i="2"/>
  <c r="I202" i="2"/>
  <c r="M305" i="2" l="1"/>
  <c r="O305" i="2" s="1"/>
  <c r="P305" i="2" s="1"/>
  <c r="F307" i="2"/>
  <c r="L306" i="2"/>
  <c r="H306" i="2"/>
  <c r="J202" i="2"/>
  <c r="I203" i="2"/>
  <c r="F308" i="2" l="1"/>
  <c r="L307" i="2"/>
  <c r="H307" i="2"/>
  <c r="M306" i="2"/>
  <c r="O306" i="2" s="1"/>
  <c r="P306" i="2" s="1"/>
  <c r="J203" i="2"/>
  <c r="I204" i="2"/>
  <c r="M307" i="2" l="1"/>
  <c r="O307" i="2" s="1"/>
  <c r="P307" i="2" s="1"/>
  <c r="F309" i="2"/>
  <c r="H308" i="2"/>
  <c r="L308" i="2"/>
  <c r="J204" i="2"/>
  <c r="I205" i="2"/>
  <c r="M308" i="2" l="1"/>
  <c r="O308" i="2" s="1"/>
  <c r="P308" i="2" s="1"/>
  <c r="F310" i="2"/>
  <c r="L309" i="2"/>
  <c r="H309" i="2"/>
  <c r="J205" i="2"/>
  <c r="I206" i="2"/>
  <c r="M309" i="2" l="1"/>
  <c r="O309" i="2" s="1"/>
  <c r="P309" i="2" s="1"/>
  <c r="F311" i="2"/>
  <c r="L310" i="2"/>
  <c r="H310" i="2"/>
  <c r="J206" i="2"/>
  <c r="I207" i="2"/>
  <c r="F312" i="2" l="1"/>
  <c r="H311" i="2"/>
  <c r="L311" i="2"/>
  <c r="M310" i="2"/>
  <c r="O310" i="2" s="1"/>
  <c r="P310" i="2" s="1"/>
  <c r="J207" i="2"/>
  <c r="I208" i="2"/>
  <c r="M311" i="2" l="1"/>
  <c r="O311" i="2" s="1"/>
  <c r="P311" i="2" s="1"/>
  <c r="F313" i="2"/>
  <c r="L312" i="2"/>
  <c r="H312" i="2"/>
  <c r="J208" i="2"/>
  <c r="I209" i="2"/>
  <c r="F314" i="2" l="1"/>
  <c r="L313" i="2"/>
  <c r="H313" i="2"/>
  <c r="M312" i="2"/>
  <c r="O312" i="2" s="1"/>
  <c r="P312" i="2" s="1"/>
  <c r="J209" i="2"/>
  <c r="I210" i="2"/>
  <c r="M313" i="2" l="1"/>
  <c r="O313" i="2" s="1"/>
  <c r="P313" i="2" s="1"/>
  <c r="F315" i="2"/>
  <c r="L314" i="2"/>
  <c r="H314" i="2"/>
  <c r="J210" i="2"/>
  <c r="I211" i="2"/>
  <c r="M314" i="2" l="1"/>
  <c r="O314" i="2" s="1"/>
  <c r="P314" i="2" s="1"/>
  <c r="F316" i="2"/>
  <c r="H315" i="2"/>
  <c r="L315" i="2"/>
  <c r="J211" i="2"/>
  <c r="I212" i="2"/>
  <c r="M315" i="2" l="1"/>
  <c r="O315" i="2" s="1"/>
  <c r="P315" i="2" s="1"/>
  <c r="F317" i="2"/>
  <c r="H316" i="2"/>
  <c r="L316" i="2"/>
  <c r="J212" i="2"/>
  <c r="I213" i="2"/>
  <c r="M316" i="2" l="1"/>
  <c r="O316" i="2" s="1"/>
  <c r="P316" i="2" s="1"/>
  <c r="F318" i="2"/>
  <c r="H317" i="2"/>
  <c r="L317" i="2"/>
  <c r="J213" i="2"/>
  <c r="I214" i="2"/>
  <c r="F319" i="2" l="1"/>
  <c r="L318" i="2"/>
  <c r="H318" i="2"/>
  <c r="M317" i="2"/>
  <c r="O317" i="2" s="1"/>
  <c r="P317" i="2" s="1"/>
  <c r="J214" i="2"/>
  <c r="I215" i="2"/>
  <c r="M318" i="2" l="1"/>
  <c r="O318" i="2" s="1"/>
  <c r="P318" i="2" s="1"/>
  <c r="F320" i="2"/>
  <c r="L319" i="2"/>
  <c r="H319" i="2"/>
  <c r="J215" i="2"/>
  <c r="I216" i="2"/>
  <c r="M319" i="2" l="1"/>
  <c r="O319" i="2" s="1"/>
  <c r="P319" i="2" s="1"/>
  <c r="F321" i="2"/>
  <c r="L320" i="2"/>
  <c r="H320" i="2"/>
  <c r="J216" i="2"/>
  <c r="I217" i="2"/>
  <c r="F322" i="2" l="1"/>
  <c r="H321" i="2"/>
  <c r="L321" i="2"/>
  <c r="M320" i="2"/>
  <c r="O320" i="2" s="1"/>
  <c r="P320" i="2" s="1"/>
  <c r="J217" i="2"/>
  <c r="I218" i="2"/>
  <c r="M321" i="2" l="1"/>
  <c r="O321" i="2" s="1"/>
  <c r="P321" i="2" s="1"/>
  <c r="F323" i="2"/>
  <c r="L322" i="2"/>
  <c r="H322" i="2"/>
  <c r="J218" i="2"/>
  <c r="I219" i="2"/>
  <c r="F324" i="2" l="1"/>
  <c r="H323" i="2"/>
  <c r="L323" i="2"/>
  <c r="M322" i="2"/>
  <c r="O322" i="2" s="1"/>
  <c r="P322" i="2" s="1"/>
  <c r="J219" i="2"/>
  <c r="I220" i="2"/>
  <c r="M323" i="2" l="1"/>
  <c r="O323" i="2" s="1"/>
  <c r="P323" i="2" s="1"/>
  <c r="F325" i="2"/>
  <c r="L324" i="2"/>
  <c r="H324" i="2"/>
  <c r="J220" i="2"/>
  <c r="I221" i="2"/>
  <c r="F326" i="2" l="1"/>
  <c r="L325" i="2"/>
  <c r="H325" i="2"/>
  <c r="M324" i="2"/>
  <c r="O324" i="2" s="1"/>
  <c r="P324" i="2" s="1"/>
  <c r="J221" i="2"/>
  <c r="I222" i="2"/>
  <c r="M325" i="2" l="1"/>
  <c r="O325" i="2" s="1"/>
  <c r="P325" i="2" s="1"/>
  <c r="F327" i="2"/>
  <c r="L326" i="2"/>
  <c r="H326" i="2"/>
  <c r="J222" i="2"/>
  <c r="I223" i="2"/>
  <c r="M326" i="2" l="1"/>
  <c r="O326" i="2" s="1"/>
  <c r="P326" i="2" s="1"/>
  <c r="F328" i="2"/>
  <c r="H327" i="2"/>
  <c r="L327" i="2"/>
  <c r="J223" i="2"/>
  <c r="I224" i="2"/>
  <c r="F329" i="2" l="1"/>
  <c r="L328" i="2"/>
  <c r="H328" i="2"/>
  <c r="M327" i="2"/>
  <c r="O327" i="2" s="1"/>
  <c r="P327" i="2" s="1"/>
  <c r="J224" i="2"/>
  <c r="I225" i="2"/>
  <c r="M328" i="2" l="1"/>
  <c r="O328" i="2" s="1"/>
  <c r="P328" i="2" s="1"/>
  <c r="F330" i="2"/>
  <c r="H329" i="2"/>
  <c r="L329" i="2"/>
  <c r="J225" i="2"/>
  <c r="I226" i="2"/>
  <c r="M329" i="2" l="1"/>
  <c r="O329" i="2" s="1"/>
  <c r="P329" i="2" s="1"/>
  <c r="F331" i="2"/>
  <c r="L330" i="2"/>
  <c r="H330" i="2"/>
  <c r="J226" i="2"/>
  <c r="I227" i="2"/>
  <c r="M330" i="2" l="1"/>
  <c r="O330" i="2" s="1"/>
  <c r="P330" i="2" s="1"/>
  <c r="F332" i="2"/>
  <c r="L331" i="2"/>
  <c r="H331" i="2"/>
  <c r="J227" i="2"/>
  <c r="I228" i="2"/>
  <c r="M331" i="2" l="1"/>
  <c r="O331" i="2" s="1"/>
  <c r="P331" i="2" s="1"/>
  <c r="F333" i="2"/>
  <c r="H332" i="2"/>
  <c r="L332" i="2"/>
  <c r="J228" i="2"/>
  <c r="I229" i="2"/>
  <c r="M332" i="2" l="1"/>
  <c r="O332" i="2" s="1"/>
  <c r="P332" i="2" s="1"/>
  <c r="F334" i="2"/>
  <c r="L333" i="2"/>
  <c r="H333" i="2"/>
  <c r="J229" i="2"/>
  <c r="I230" i="2"/>
  <c r="M333" i="2" l="1"/>
  <c r="O333" i="2" s="1"/>
  <c r="P333" i="2" s="1"/>
  <c r="F335" i="2"/>
  <c r="L334" i="2"/>
  <c r="H334" i="2"/>
  <c r="J230" i="2"/>
  <c r="I231" i="2"/>
  <c r="F336" i="2" l="1"/>
  <c r="L335" i="2"/>
  <c r="H335" i="2"/>
  <c r="M334" i="2"/>
  <c r="O334" i="2" s="1"/>
  <c r="P334" i="2" s="1"/>
  <c r="J231" i="2"/>
  <c r="I232" i="2"/>
  <c r="M335" i="2" l="1"/>
  <c r="O335" i="2" s="1"/>
  <c r="P335" i="2" s="1"/>
  <c r="F337" i="2"/>
  <c r="L336" i="2"/>
  <c r="H336" i="2"/>
  <c r="J232" i="2"/>
  <c r="I233" i="2"/>
  <c r="F338" i="2" l="1"/>
  <c r="H337" i="2"/>
  <c r="L337" i="2"/>
  <c r="M336" i="2"/>
  <c r="O336" i="2" s="1"/>
  <c r="P336" i="2" s="1"/>
  <c r="J233" i="2"/>
  <c r="I234" i="2"/>
  <c r="M337" i="2" l="1"/>
  <c r="O337" i="2" s="1"/>
  <c r="P337" i="2" s="1"/>
  <c r="F339" i="2"/>
  <c r="H338" i="2"/>
  <c r="L338" i="2"/>
  <c r="J234" i="2"/>
  <c r="I235" i="2"/>
  <c r="M338" i="2" l="1"/>
  <c r="O338" i="2" s="1"/>
  <c r="P338" i="2" s="1"/>
  <c r="F340" i="2"/>
  <c r="H339" i="2"/>
  <c r="L339" i="2"/>
  <c r="J235" i="2"/>
  <c r="I236" i="2"/>
  <c r="F341" i="2" l="1"/>
  <c r="H340" i="2"/>
  <c r="L340" i="2"/>
  <c r="M339" i="2"/>
  <c r="O339" i="2" s="1"/>
  <c r="P339" i="2" s="1"/>
  <c r="J236" i="2"/>
  <c r="I237" i="2"/>
  <c r="M340" i="2" l="1"/>
  <c r="O340" i="2" s="1"/>
  <c r="P340" i="2" s="1"/>
  <c r="F342" i="2"/>
  <c r="H341" i="2"/>
  <c r="L341" i="2"/>
  <c r="J237" i="2"/>
  <c r="I238" i="2"/>
  <c r="F343" i="2" l="1"/>
  <c r="L342" i="2"/>
  <c r="H342" i="2"/>
  <c r="M341" i="2"/>
  <c r="O341" i="2" s="1"/>
  <c r="P341" i="2" s="1"/>
  <c r="J238" i="2"/>
  <c r="I239" i="2"/>
  <c r="M342" i="2" l="1"/>
  <c r="O342" i="2" s="1"/>
  <c r="P342" i="2" s="1"/>
  <c r="F344" i="2"/>
  <c r="L343" i="2"/>
  <c r="H343" i="2"/>
  <c r="J239" i="2"/>
  <c r="I240" i="2"/>
  <c r="F345" i="2" l="1"/>
  <c r="L344" i="2"/>
  <c r="H344" i="2"/>
  <c r="M343" i="2"/>
  <c r="O343" i="2" s="1"/>
  <c r="P343" i="2" s="1"/>
  <c r="J240" i="2"/>
  <c r="I241" i="2"/>
  <c r="M344" i="2" l="1"/>
  <c r="O344" i="2" s="1"/>
  <c r="P344" i="2" s="1"/>
  <c r="F346" i="2"/>
  <c r="H345" i="2"/>
  <c r="L345" i="2"/>
  <c r="J241" i="2"/>
  <c r="I242" i="2"/>
  <c r="F347" i="2" l="1"/>
  <c r="L346" i="2"/>
  <c r="H346" i="2"/>
  <c r="M345" i="2"/>
  <c r="O345" i="2" s="1"/>
  <c r="P345" i="2" s="1"/>
  <c r="J242" i="2"/>
  <c r="I243" i="2"/>
  <c r="J243" i="2" l="1"/>
  <c r="I244" i="2"/>
  <c r="M346" i="2"/>
  <c r="O346" i="2" s="1"/>
  <c r="P346" i="2" s="1"/>
  <c r="F348" i="2"/>
  <c r="H347" i="2"/>
  <c r="L347" i="2"/>
  <c r="M347" i="2" l="1"/>
  <c r="O347" i="2" s="1"/>
  <c r="P347" i="2" s="1"/>
  <c r="F349" i="2"/>
  <c r="L348" i="2"/>
  <c r="H348" i="2"/>
  <c r="J244" i="2"/>
  <c r="I245" i="2"/>
  <c r="J245" i="2" l="1"/>
  <c r="I246" i="2"/>
  <c r="F350" i="2"/>
  <c r="L349" i="2"/>
  <c r="H349" i="2"/>
  <c r="M348" i="2"/>
  <c r="O348" i="2" s="1"/>
  <c r="P348" i="2" s="1"/>
  <c r="M349" i="2" l="1"/>
  <c r="O349" i="2" s="1"/>
  <c r="P349" i="2" s="1"/>
  <c r="F351" i="2"/>
  <c r="H350" i="2"/>
  <c r="L350" i="2"/>
  <c r="J246" i="2"/>
  <c r="I247" i="2"/>
  <c r="J247" i="2" l="1"/>
  <c r="I248" i="2"/>
  <c r="F352" i="2"/>
  <c r="H351" i="2"/>
  <c r="L351" i="2"/>
  <c r="M350" i="2"/>
  <c r="O350" i="2" s="1"/>
  <c r="P350" i="2" s="1"/>
  <c r="M351" i="2" l="1"/>
  <c r="O351" i="2" s="1"/>
  <c r="P351" i="2" s="1"/>
  <c r="F353" i="2"/>
  <c r="L352" i="2"/>
  <c r="H352" i="2"/>
  <c r="J248" i="2"/>
  <c r="I249" i="2"/>
  <c r="J249" i="2" l="1"/>
  <c r="I250" i="2"/>
  <c r="F354" i="2"/>
  <c r="L353" i="2"/>
  <c r="H353" i="2"/>
  <c r="M352" i="2"/>
  <c r="O352" i="2" s="1"/>
  <c r="P352" i="2" s="1"/>
  <c r="M353" i="2" l="1"/>
  <c r="O353" i="2" s="1"/>
  <c r="P353" i="2" s="1"/>
  <c r="F355" i="2"/>
  <c r="L354" i="2"/>
  <c r="H354" i="2"/>
  <c r="J250" i="2"/>
  <c r="I251" i="2"/>
  <c r="M354" i="2" l="1"/>
  <c r="O354" i="2" s="1"/>
  <c r="P354" i="2" s="1"/>
  <c r="J251" i="2"/>
  <c r="I252" i="2"/>
  <c r="F356" i="2"/>
  <c r="L355" i="2"/>
  <c r="H355" i="2"/>
  <c r="M355" i="2" l="1"/>
  <c r="O355" i="2" s="1"/>
  <c r="P355" i="2" s="1"/>
  <c r="F357" i="2"/>
  <c r="L356" i="2"/>
  <c r="H356" i="2"/>
  <c r="J252" i="2"/>
  <c r="I253" i="2"/>
  <c r="J253" i="2" l="1"/>
  <c r="I254" i="2"/>
  <c r="F358" i="2"/>
  <c r="H357" i="2"/>
  <c r="L357" i="2"/>
  <c r="M356" i="2"/>
  <c r="O356" i="2" s="1"/>
  <c r="P356" i="2" s="1"/>
  <c r="M357" i="2" l="1"/>
  <c r="O357" i="2" s="1"/>
  <c r="P357" i="2" s="1"/>
  <c r="F359" i="2"/>
  <c r="L358" i="2"/>
  <c r="H358" i="2"/>
  <c r="J254" i="2"/>
  <c r="I255" i="2"/>
  <c r="F360" i="2" l="1"/>
  <c r="H359" i="2"/>
  <c r="L359" i="2"/>
  <c r="J255" i="2"/>
  <c r="I256" i="2"/>
  <c r="M358" i="2"/>
  <c r="O358" i="2" s="1"/>
  <c r="P358" i="2" s="1"/>
  <c r="J256" i="2" l="1"/>
  <c r="I257" i="2"/>
  <c r="M359" i="2"/>
  <c r="O359" i="2" s="1"/>
  <c r="P359" i="2" s="1"/>
  <c r="F361" i="2"/>
  <c r="L360" i="2"/>
  <c r="H360" i="2"/>
  <c r="M360" i="2" l="1"/>
  <c r="O360" i="2" s="1"/>
  <c r="P360" i="2" s="1"/>
  <c r="F362" i="2"/>
  <c r="H361" i="2"/>
  <c r="L361" i="2"/>
  <c r="J257" i="2"/>
  <c r="I258" i="2"/>
  <c r="H362" i="2" l="1"/>
  <c r="L362" i="2"/>
  <c r="J258" i="2"/>
  <c r="I259" i="2"/>
  <c r="M361" i="2"/>
  <c r="O361" i="2" s="1"/>
  <c r="P361" i="2" s="1"/>
  <c r="J259" i="2" l="1"/>
  <c r="I260" i="2"/>
  <c r="M362" i="2"/>
  <c r="O362" i="2" s="1"/>
  <c r="P362" i="2" s="1"/>
  <c r="J260" i="2" l="1"/>
  <c r="I261" i="2"/>
  <c r="J261" i="2" l="1"/>
  <c r="I262" i="2"/>
  <c r="J262" i="2" l="1"/>
  <c r="I263" i="2"/>
  <c r="J263" i="2" l="1"/>
  <c r="I264" i="2"/>
  <c r="J264" i="2" l="1"/>
  <c r="I265" i="2"/>
  <c r="J265" i="2" l="1"/>
  <c r="I266" i="2"/>
  <c r="J266" i="2" l="1"/>
  <c r="I267" i="2"/>
  <c r="J267" i="2" l="1"/>
  <c r="I268" i="2"/>
  <c r="J268" i="2" l="1"/>
  <c r="I269" i="2"/>
  <c r="J269" i="2" l="1"/>
  <c r="I270" i="2"/>
  <c r="J270" i="2" l="1"/>
  <c r="I271" i="2"/>
  <c r="J271" i="2" l="1"/>
  <c r="I272" i="2"/>
  <c r="J272" i="2" l="1"/>
  <c r="I273" i="2"/>
  <c r="J273" i="2" l="1"/>
  <c r="I274" i="2"/>
  <c r="J274" i="2" l="1"/>
  <c r="I275" i="2"/>
  <c r="J275" i="2" l="1"/>
  <c r="I276" i="2"/>
  <c r="J276" i="2" l="1"/>
  <c r="I277" i="2"/>
  <c r="J277" i="2" l="1"/>
  <c r="I278" i="2"/>
  <c r="J278" i="2" l="1"/>
  <c r="I279" i="2"/>
  <c r="J279" i="2" l="1"/>
  <c r="I280" i="2"/>
  <c r="J280" i="2" l="1"/>
  <c r="I281" i="2"/>
  <c r="J281" i="2" l="1"/>
  <c r="I282" i="2"/>
  <c r="J282" i="2" l="1"/>
  <c r="I283" i="2"/>
  <c r="J283" i="2" l="1"/>
  <c r="I284" i="2"/>
  <c r="J284" i="2" l="1"/>
  <c r="I285" i="2"/>
  <c r="J285" i="2" l="1"/>
  <c r="I286" i="2"/>
  <c r="J286" i="2" l="1"/>
  <c r="I287" i="2"/>
  <c r="J287" i="2" l="1"/>
  <c r="I288" i="2"/>
  <c r="J288" i="2" l="1"/>
  <c r="I289" i="2"/>
  <c r="J289" i="2" l="1"/>
  <c r="I290" i="2"/>
  <c r="J290" i="2" l="1"/>
  <c r="I291" i="2"/>
  <c r="J291" i="2" l="1"/>
  <c r="I292" i="2"/>
  <c r="J292" i="2" l="1"/>
  <c r="I293" i="2"/>
  <c r="J293" i="2" l="1"/>
  <c r="I294" i="2"/>
  <c r="J294" i="2" l="1"/>
  <c r="I295" i="2"/>
  <c r="J295" i="2" l="1"/>
  <c r="I296" i="2"/>
  <c r="J296" i="2" l="1"/>
  <c r="I297" i="2"/>
  <c r="J297" i="2" l="1"/>
  <c r="I298" i="2"/>
  <c r="J298" i="2" l="1"/>
  <c r="I299" i="2"/>
  <c r="J299" i="2" l="1"/>
  <c r="I300" i="2"/>
  <c r="J300" i="2" l="1"/>
  <c r="I301" i="2"/>
  <c r="J301" i="2" l="1"/>
  <c r="I302" i="2"/>
  <c r="J302" i="2" l="1"/>
  <c r="I303" i="2"/>
  <c r="J303" i="2" l="1"/>
  <c r="I304" i="2"/>
  <c r="J304" i="2" l="1"/>
  <c r="I305" i="2"/>
  <c r="J305" i="2" l="1"/>
  <c r="I306" i="2"/>
  <c r="J306" i="2" l="1"/>
  <c r="I307" i="2"/>
  <c r="J307" i="2" l="1"/>
  <c r="I308" i="2"/>
  <c r="J308" i="2" l="1"/>
  <c r="I309" i="2"/>
  <c r="J309" i="2" l="1"/>
  <c r="I310" i="2"/>
  <c r="J310" i="2" l="1"/>
  <c r="I311" i="2"/>
  <c r="J311" i="2" l="1"/>
  <c r="I312" i="2"/>
  <c r="J312" i="2" l="1"/>
  <c r="I313" i="2"/>
  <c r="J313" i="2" l="1"/>
  <c r="I314" i="2"/>
  <c r="J314" i="2" l="1"/>
  <c r="I315" i="2"/>
  <c r="J315" i="2" l="1"/>
  <c r="I316" i="2"/>
  <c r="J316" i="2" l="1"/>
  <c r="I317" i="2"/>
  <c r="J317" i="2" l="1"/>
  <c r="I318" i="2"/>
  <c r="J318" i="2" l="1"/>
  <c r="I319" i="2"/>
  <c r="J319" i="2" l="1"/>
  <c r="I320" i="2"/>
  <c r="J320" i="2" l="1"/>
  <c r="I321" i="2"/>
  <c r="J321" i="2" l="1"/>
  <c r="I322" i="2"/>
  <c r="J322" i="2" l="1"/>
  <c r="I323" i="2"/>
  <c r="J323" i="2" l="1"/>
  <c r="I324" i="2"/>
  <c r="J324" i="2" l="1"/>
  <c r="I325" i="2"/>
  <c r="J325" i="2" l="1"/>
  <c r="I326" i="2"/>
  <c r="J326" i="2" l="1"/>
  <c r="I327" i="2"/>
  <c r="J327" i="2" l="1"/>
  <c r="I328" i="2"/>
  <c r="J328" i="2" l="1"/>
  <c r="I329" i="2"/>
  <c r="J329" i="2" l="1"/>
  <c r="I330" i="2"/>
  <c r="J330" i="2" l="1"/>
  <c r="I331" i="2"/>
  <c r="J331" i="2" l="1"/>
  <c r="I332" i="2"/>
  <c r="J332" i="2" l="1"/>
  <c r="I333" i="2"/>
  <c r="J333" i="2" l="1"/>
  <c r="I334" i="2"/>
  <c r="J334" i="2" l="1"/>
  <c r="I335" i="2"/>
  <c r="J335" i="2" l="1"/>
  <c r="I336" i="2"/>
  <c r="J336" i="2" l="1"/>
  <c r="I337" i="2"/>
  <c r="J337" i="2" l="1"/>
  <c r="I338" i="2"/>
  <c r="J338" i="2" l="1"/>
  <c r="I339" i="2"/>
  <c r="J339" i="2" l="1"/>
  <c r="I340" i="2"/>
  <c r="J340" i="2" l="1"/>
  <c r="I341" i="2"/>
  <c r="J341" i="2" l="1"/>
  <c r="I342" i="2"/>
  <c r="J342" i="2" l="1"/>
  <c r="I343" i="2"/>
  <c r="J343" i="2" l="1"/>
  <c r="I344" i="2"/>
  <c r="J344" i="2" l="1"/>
  <c r="I345" i="2"/>
  <c r="J345" i="2" l="1"/>
  <c r="I346" i="2"/>
  <c r="J346" i="2" l="1"/>
  <c r="I347" i="2"/>
  <c r="J347" i="2" l="1"/>
  <c r="I348" i="2"/>
  <c r="J348" i="2" l="1"/>
  <c r="I349" i="2"/>
  <c r="J349" i="2" l="1"/>
  <c r="I350" i="2"/>
  <c r="J350" i="2" l="1"/>
  <c r="I351" i="2"/>
  <c r="J351" i="2" l="1"/>
  <c r="I352" i="2"/>
  <c r="J352" i="2" l="1"/>
  <c r="I353" i="2"/>
  <c r="J353" i="2" l="1"/>
  <c r="I354" i="2"/>
  <c r="J354" i="2" l="1"/>
  <c r="I355" i="2"/>
  <c r="J355" i="2" l="1"/>
  <c r="I356" i="2"/>
  <c r="J356" i="2" l="1"/>
  <c r="I357" i="2"/>
  <c r="J357" i="2" l="1"/>
  <c r="I358" i="2"/>
  <c r="J358" i="2" l="1"/>
  <c r="I359" i="2"/>
  <c r="J359" i="2" l="1"/>
  <c r="I360" i="2"/>
  <c r="J360" i="2" l="1"/>
  <c r="I361" i="2"/>
  <c r="J361" i="2" l="1"/>
  <c r="I362" i="2"/>
  <c r="J362" i="2" s="1"/>
  <c r="H7" i="3"/>
  <c r="I7" i="3" s="1"/>
  <c r="H6" i="3"/>
  <c r="I6" i="3" s="1"/>
  <c r="H5" i="3"/>
  <c r="I5" i="3" s="1"/>
  <c r="H4" i="3"/>
  <c r="E2" i="3" l="1"/>
</calcChain>
</file>

<file path=xl/sharedStrings.xml><?xml version="1.0" encoding="utf-8"?>
<sst xmlns="http://schemas.openxmlformats.org/spreadsheetml/2006/main" count="292" uniqueCount="194">
  <si>
    <t>Capital</t>
  </si>
  <si>
    <t>Risk</t>
  </si>
  <si>
    <t>Buy Price</t>
  </si>
  <si>
    <t>Stop Lose Level</t>
  </si>
  <si>
    <t>Risk $</t>
  </si>
  <si>
    <t>No Of Shares</t>
  </si>
  <si>
    <t>Take Profit</t>
  </si>
  <si>
    <t>Profit $</t>
  </si>
  <si>
    <t>Symbol</t>
  </si>
  <si>
    <t>Date</t>
  </si>
  <si>
    <t>P2L</t>
  </si>
  <si>
    <t>Long</t>
  </si>
  <si>
    <t>Short</t>
  </si>
  <si>
    <t>Move %</t>
  </si>
  <si>
    <t>Position</t>
  </si>
  <si>
    <t>Status</t>
  </si>
  <si>
    <t>Type</t>
  </si>
  <si>
    <t>W/L</t>
  </si>
  <si>
    <t>Sector</t>
  </si>
  <si>
    <t>VALE</t>
  </si>
  <si>
    <t>SGH</t>
  </si>
  <si>
    <t>intrest</t>
  </si>
  <si>
    <t>months</t>
  </si>
  <si>
    <t>position risk</t>
  </si>
  <si>
    <t>position risk (Money)</t>
  </si>
  <si>
    <t>partfolio($)</t>
  </si>
  <si>
    <t>partfolio(NIS)</t>
  </si>
  <si>
    <t>USD/NIS</t>
  </si>
  <si>
    <t>Start Partfolio</t>
  </si>
  <si>
    <t>profit Before Tax</t>
  </si>
  <si>
    <t>profit After Tax</t>
  </si>
  <si>
    <t>montly payments from paycheck</t>
  </si>
  <si>
    <t>RS</t>
  </si>
  <si>
    <t xml:space="preserve">Over/Under </t>
  </si>
  <si>
    <t>under</t>
  </si>
  <si>
    <t>over</t>
  </si>
  <si>
    <t>Closed Date</t>
  </si>
  <si>
    <t>W/L Sum</t>
  </si>
  <si>
    <t>ARKK</t>
  </si>
  <si>
    <t>VNQ</t>
  </si>
  <si>
    <t>4% rule year before tax</t>
  </si>
  <si>
    <t>after tax</t>
  </si>
  <si>
    <t>tax %</t>
  </si>
  <si>
    <t xml:space="preserve">monthly net </t>
  </si>
  <si>
    <t>portfolio</t>
  </si>
  <si>
    <t>stocks</t>
  </si>
  <si>
    <t>ark etf innovation</t>
  </si>
  <si>
    <t>vanguard real estate fund</t>
  </si>
  <si>
    <t>vanguard index total stock fund</t>
  </si>
  <si>
    <t>symbol</t>
  </si>
  <si>
    <t>VTI</t>
  </si>
  <si>
    <t>amount</t>
  </si>
  <si>
    <t>enter price</t>
  </si>
  <si>
    <t>start capital</t>
  </si>
  <si>
    <t>prifit/lose</t>
  </si>
  <si>
    <t>current capital</t>
  </si>
  <si>
    <t>total enteries</t>
  </si>
  <si>
    <t>win</t>
  </si>
  <si>
    <t>loses</t>
  </si>
  <si>
    <t>win R</t>
  </si>
  <si>
    <t>lose R</t>
  </si>
  <si>
    <t>total R</t>
  </si>
  <si>
    <t>balance</t>
  </si>
  <si>
    <t>R avr per trade</t>
  </si>
  <si>
    <t>profit/lose</t>
  </si>
  <si>
    <t>Time</t>
  </si>
  <si>
    <t>COMMANT</t>
  </si>
  <si>
    <t>pending</t>
  </si>
  <si>
    <t>QCOM</t>
  </si>
  <si>
    <t>Technology</t>
  </si>
  <si>
    <t>commision</t>
  </si>
  <si>
    <t>total</t>
  </si>
  <si>
    <t>NVDA</t>
  </si>
  <si>
    <t>calculated model</t>
  </si>
  <si>
    <t>top resistense 3 time -new high</t>
  </si>
  <si>
    <t xml:space="preserve">good setup -new high - broke resistence - waiting for pull back </t>
  </si>
  <si>
    <t>Healthcare</t>
  </si>
  <si>
    <t>HUM</t>
  </si>
  <si>
    <t>awaiing</t>
  </si>
  <si>
    <t>new high waiting for pullback posible at 422 or lower at 401</t>
  </si>
  <si>
    <t xml:space="preserve"> Exchange Traded Fund </t>
  </si>
  <si>
    <t>double top -tested resistence 3 times</t>
  </si>
  <si>
    <t>MCD</t>
  </si>
  <si>
    <t>Consumer Cyclical </t>
  </si>
  <si>
    <t>HWM</t>
  </si>
  <si>
    <t>Industrials</t>
  </si>
  <si>
    <t xml:space="preserve">double bottom - if resistence break buy </t>
  </si>
  <si>
    <t>example</t>
  </si>
  <si>
    <t>PYPL</t>
  </si>
  <si>
    <t>Financial</t>
  </si>
  <si>
    <t>closed</t>
  </si>
  <si>
    <t>bad report q3 miss close to support</t>
  </si>
  <si>
    <t>break resistence the last 7 months -missed this!!!!!!!! Becouse I didn’t put an order!!! Fucking idiot</t>
  </si>
  <si>
    <t>inPosition</t>
  </si>
  <si>
    <t>FB</t>
  </si>
  <si>
    <t>17:40PM</t>
  </si>
  <si>
    <t>RAMP</t>
  </si>
  <si>
    <t>BUY</t>
  </si>
  <si>
    <t>NFLX</t>
  </si>
  <si>
    <t>BABA</t>
  </si>
  <si>
    <t>broke resistence 3 months and cloed over the resistence - if touch 260 short</t>
  </si>
  <si>
    <t>ASND</t>
  </si>
  <si>
    <t>bad report ernings drops allready 14$ buy at 150</t>
  </si>
  <si>
    <t>14:00:00 AM</t>
  </si>
  <si>
    <t>Consumer Cyclical</t>
  </si>
  <si>
    <t>NIO</t>
  </si>
  <si>
    <t>18/11/2020</t>
  </si>
  <si>
    <t>PFSI</t>
  </si>
  <si>
    <r>
      <t>HERO</t>
    </r>
    <r>
      <rPr>
        <sz val="11"/>
        <color theme="1"/>
        <rFont val="Verdana"/>
        <family val="2"/>
      </rPr>
      <t> </t>
    </r>
  </si>
  <si>
    <t> GLOBAL X VIDEO GAMES&amp; ESPORT</t>
  </si>
  <si>
    <t>date</t>
  </si>
  <si>
    <t>type</t>
  </si>
  <si>
    <t>in price</t>
  </si>
  <si>
    <t>out price</t>
  </si>
  <si>
    <t>LOW</t>
  </si>
  <si>
    <t xml:space="preserve">BUY </t>
  </si>
  <si>
    <t>size</t>
  </si>
  <si>
    <t>P/L</t>
  </si>
  <si>
    <t>Position Size</t>
  </si>
  <si>
    <t>16.09.2014</t>
  </si>
  <si>
    <t>03.10.2014</t>
  </si>
  <si>
    <t>17.10.2014</t>
  </si>
  <si>
    <t>17.12.2014</t>
  </si>
  <si>
    <t>29.12.20114</t>
  </si>
  <si>
    <t>22.01.2015</t>
  </si>
  <si>
    <t>04.02.2015</t>
  </si>
  <si>
    <t>12.03.2015</t>
  </si>
  <si>
    <t>30.03.2015</t>
  </si>
  <si>
    <t>07.05.2015</t>
  </si>
  <si>
    <t>16.06.2015</t>
  </si>
  <si>
    <t>10.07.2015</t>
  </si>
  <si>
    <t>22.07.2015</t>
  </si>
  <si>
    <t>28.07.2015</t>
  </si>
  <si>
    <t>02.10.2015</t>
  </si>
  <si>
    <t>10.11.2015</t>
  </si>
  <si>
    <t>16.02.2015</t>
  </si>
  <si>
    <t>01.03.2015</t>
  </si>
  <si>
    <t>13.04.2015</t>
  </si>
  <si>
    <t>10.05.2015</t>
  </si>
  <si>
    <t>16.05.2015</t>
  </si>
  <si>
    <t>EPS</t>
  </si>
  <si>
    <t>Ticker</t>
  </si>
  <si>
    <t>EPS next 5Y</t>
  </si>
  <si>
    <t>P/E</t>
  </si>
  <si>
    <t>Intrinsic Value</t>
  </si>
  <si>
    <t>Price</t>
  </si>
  <si>
    <t>Profit 5 Years Per Share</t>
  </si>
  <si>
    <t>BMRN</t>
  </si>
  <si>
    <t>CEO</t>
  </si>
  <si>
    <t>GOLD</t>
  </si>
  <si>
    <t>5Y Grouth %</t>
  </si>
  <si>
    <t>HZNP</t>
  </si>
  <si>
    <t>Dividend precent (Y)</t>
  </si>
  <si>
    <t>KGC </t>
  </si>
  <si>
    <t>LKQ</t>
  </si>
  <si>
    <t>MCY</t>
  </si>
  <si>
    <t>MRVL</t>
  </si>
  <si>
    <t>NEM</t>
  </si>
  <si>
    <t>PNFP</t>
  </si>
  <si>
    <t>PRAA</t>
  </si>
  <si>
    <t>RTLR</t>
  </si>
  <si>
    <t>TKC</t>
  </si>
  <si>
    <t>Dividend(Y) Per Share</t>
  </si>
  <si>
    <t>Dividend(Q) Per Share</t>
  </si>
  <si>
    <t>AIV </t>
  </si>
  <si>
    <t>ABBV</t>
  </si>
  <si>
    <t>CMA</t>
  </si>
  <si>
    <t>FRT </t>
  </si>
  <si>
    <t>IP</t>
  </si>
  <si>
    <t>VNO</t>
  </si>
  <si>
    <t>APAM</t>
  </si>
  <si>
    <t>ATCO</t>
  </si>
  <si>
    <t>AY</t>
  </si>
  <si>
    <t>CMP</t>
  </si>
  <si>
    <t>GEL</t>
  </si>
  <si>
    <t>EPRT</t>
  </si>
  <si>
    <t>KREF</t>
  </si>
  <si>
    <t>VOD</t>
  </si>
  <si>
    <t>Shares</t>
  </si>
  <si>
    <t>Size</t>
  </si>
  <si>
    <t>FRHC</t>
  </si>
  <si>
    <t>CRM</t>
  </si>
  <si>
    <t>RVP</t>
  </si>
  <si>
    <t>INFU</t>
  </si>
  <si>
    <t>PQG</t>
  </si>
  <si>
    <t>ULBI</t>
  </si>
  <si>
    <t>USM</t>
  </si>
  <si>
    <t>NTLA</t>
  </si>
  <si>
    <t>NVDA </t>
  </si>
  <si>
    <t>ATRS</t>
  </si>
  <si>
    <t>ARAY</t>
  </si>
  <si>
    <t>DT</t>
  </si>
  <si>
    <t>KMI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</si>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</sst>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 [$₪-40D]\ * #,##0.00_ ;_ [$₪-40D]\ * \-#,##0.00_ ;_ [$₪-40D]\ * &quot;-&quot;??_ ;_ @_ "/>
    <numFmt numFmtId="165" formatCode="[$-F400]h:mm:ss\ AM/PM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5" tint="-0.249977111117893"/>
      <name val="Calibri"/>
      <family val="2"/>
      <scheme val="minor"/>
    </font>
    <font>
      <b/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 Light"/>
      <family val="2"/>
      <scheme val="maj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3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name val="Calibri"/>
      <family val="2"/>
      <scheme val="minor"/>
    </font>
    <font>
      <sz val="15"/>
      <name val="Calibri"/>
      <family val="2"/>
      <scheme val="minor"/>
    </font>
    <font>
      <b/>
      <sz val="12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1"/>
      <color rgb="FF090909"/>
      <name val="Verdana"/>
      <family val="2"/>
    </font>
    <font>
      <sz val="11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 "/>
    </font>
    <font>
      <b/>
      <sz val="11"/>
      <color rgb="FF000000"/>
      <name val="Calibri"/>
      <family val="2"/>
      <scheme val="minor"/>
    </font>
    <font>
      <sz val="11"/>
      <color rgb="FF090909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D3D3D3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85">
    <xf numFmtId="0" fontId="0" fillId="0" borderId="0" xfId="0"/>
    <xf numFmtId="0" fontId="0" fillId="4" borderId="1" xfId="0" applyFill="1" applyBorder="1"/>
    <xf numFmtId="9" fontId="0" fillId="0" borderId="0" xfId="2" applyFon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0" xfId="0" applyFill="1"/>
    <xf numFmtId="9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44" fontId="8" fillId="5" borderId="1" xfId="1" quotePrefix="1" applyFont="1" applyFill="1" applyBorder="1" applyAlignment="1">
      <alignment horizontal="center" vertical="center"/>
    </xf>
    <xf numFmtId="0" fontId="8" fillId="5" borderId="1" xfId="1" quotePrefix="1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44" fontId="6" fillId="5" borderId="1" xfId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2" applyNumberFormat="1" applyFont="1" applyFill="1" applyBorder="1" applyAlignment="1">
      <alignment horizontal="center" vertic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5" borderId="1" xfId="2" applyFont="1" applyFill="1" applyBorder="1" applyAlignment="1">
      <alignment horizontal="center" vertical="center"/>
    </xf>
    <xf numFmtId="44" fontId="6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44" fontId="4" fillId="5" borderId="1" xfId="1" applyFont="1" applyFill="1" applyBorder="1" applyAlignment="1">
      <alignment horizontal="center" vertical="center"/>
    </xf>
    <xf numFmtId="9" fontId="4" fillId="5" borderId="1" xfId="2" applyFont="1" applyFill="1" applyBorder="1" applyAlignment="1">
      <alignment horizontal="center" vertical="center"/>
    </xf>
    <xf numFmtId="0" fontId="4" fillId="5" borderId="1" xfId="1" applyNumberFormat="1" applyFont="1" applyFill="1" applyBorder="1" applyAlignment="1">
      <alignment horizontal="center" vertical="center"/>
    </xf>
    <xf numFmtId="44" fontId="4" fillId="5" borderId="1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8" fillId="5" borderId="1" xfId="0" quotePrefix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6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20" fontId="13" fillId="5" borderId="1" xfId="0" applyNumberFormat="1" applyFont="1" applyFill="1" applyBorder="1" applyAlignment="1">
      <alignment horizontal="center" vertical="center"/>
    </xf>
    <xf numFmtId="20" fontId="15" fillId="5" borderId="1" xfId="0" applyNumberFormat="1" applyFont="1" applyFill="1" applyBorder="1" applyAlignment="1">
      <alignment horizontal="center" vertical="center"/>
    </xf>
    <xf numFmtId="20" fontId="4" fillId="5" borderId="1" xfId="0" applyNumberFormat="1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4" fontId="8" fillId="5" borderId="1" xfId="1" quotePrefix="1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44" fontId="4" fillId="8" borderId="1" xfId="1" applyFont="1" applyFill="1" applyBorder="1" applyAlignment="1">
      <alignment horizontal="center" vertical="center"/>
    </xf>
    <xf numFmtId="9" fontId="4" fillId="8" borderId="1" xfId="2" applyFont="1" applyFill="1" applyBorder="1" applyAlignment="1">
      <alignment horizontal="center" vertical="center"/>
    </xf>
    <xf numFmtId="0" fontId="4" fillId="8" borderId="1" xfId="1" applyNumberFormat="1" applyFont="1" applyFill="1" applyBorder="1" applyAlignment="1">
      <alignment horizontal="center" vertical="center"/>
    </xf>
    <xf numFmtId="44" fontId="4" fillId="8" borderId="1" xfId="0" applyNumberFormat="1" applyFont="1" applyFill="1" applyBorder="1" applyAlignment="1">
      <alignment horizontal="center" vertical="center"/>
    </xf>
    <xf numFmtId="14" fontId="4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44" fontId="8" fillId="8" borderId="1" xfId="1" quotePrefix="1" applyFont="1" applyFill="1" applyBorder="1" applyAlignment="1">
      <alignment horizontal="center" vertical="center"/>
    </xf>
    <xf numFmtId="44" fontId="8" fillId="8" borderId="1" xfId="1" quotePrefix="1" applyNumberFormat="1" applyFont="1" applyFill="1" applyBorder="1" applyAlignment="1">
      <alignment horizontal="center" vertical="center"/>
    </xf>
    <xf numFmtId="0" fontId="8" fillId="8" borderId="1" xfId="1" quotePrefix="1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44" fontId="4" fillId="4" borderId="1" xfId="1" applyFont="1" applyFill="1" applyBorder="1" applyAlignment="1">
      <alignment horizontal="center" vertical="center"/>
    </xf>
    <xf numFmtId="9" fontId="4" fillId="4" borderId="1" xfId="2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44" fontId="4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44" fontId="8" fillId="4" borderId="1" xfId="1" quotePrefix="1" applyFont="1" applyFill="1" applyBorder="1" applyAlignment="1">
      <alignment horizontal="center" vertical="center"/>
    </xf>
    <xf numFmtId="44" fontId="8" fillId="4" borderId="1" xfId="1" quotePrefix="1" applyNumberFormat="1" applyFont="1" applyFill="1" applyBorder="1" applyAlignment="1">
      <alignment horizontal="center" vertical="center"/>
    </xf>
    <xf numFmtId="0" fontId="8" fillId="4" borderId="1" xfId="1" quotePrefix="1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8" fillId="4" borderId="1" xfId="3" applyFont="1" applyFill="1" applyBorder="1" applyAlignment="1">
      <alignment horizontal="center" vertical="center"/>
    </xf>
    <xf numFmtId="0" fontId="8" fillId="8" borderId="0" xfId="3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44" fontId="4" fillId="5" borderId="2" xfId="1" applyFont="1" applyFill="1" applyBorder="1" applyAlignment="1">
      <alignment horizontal="center" vertical="center"/>
    </xf>
    <xf numFmtId="9" fontId="4" fillId="5" borderId="2" xfId="2" applyFont="1" applyFill="1" applyBorder="1" applyAlignment="1">
      <alignment horizontal="center" vertical="center"/>
    </xf>
    <xf numFmtId="0" fontId="4" fillId="5" borderId="2" xfId="1" applyNumberFormat="1" applyFont="1" applyFill="1" applyBorder="1" applyAlignment="1">
      <alignment horizontal="center" vertical="center"/>
    </xf>
    <xf numFmtId="44" fontId="4" fillId="5" borderId="2" xfId="0" applyNumberFormat="1" applyFont="1" applyFill="1" applyBorder="1" applyAlignment="1">
      <alignment horizontal="center" vertical="center"/>
    </xf>
    <xf numFmtId="14" fontId="4" fillId="5" borderId="2" xfId="0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44" fontId="8" fillId="5" borderId="2" xfId="1" quotePrefix="1" applyFont="1" applyFill="1" applyBorder="1" applyAlignment="1">
      <alignment horizontal="center" vertical="center"/>
    </xf>
    <xf numFmtId="44" fontId="8" fillId="5" borderId="2" xfId="1" quotePrefix="1" applyNumberFormat="1" applyFont="1" applyFill="1" applyBorder="1" applyAlignment="1">
      <alignment horizontal="center" vertical="center"/>
    </xf>
    <xf numFmtId="0" fontId="8" fillId="5" borderId="2" xfId="1" quotePrefix="1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3" applyFont="1" applyFill="1" applyBorder="1" applyAlignment="1">
      <alignment horizontal="center" vertical="center"/>
    </xf>
    <xf numFmtId="44" fontId="4" fillId="9" borderId="1" xfId="1" applyFont="1" applyFill="1" applyBorder="1" applyAlignment="1">
      <alignment horizontal="center" vertical="center"/>
    </xf>
    <xf numFmtId="9" fontId="4" fillId="9" borderId="1" xfId="2" applyFont="1" applyFill="1" applyBorder="1" applyAlignment="1">
      <alignment horizontal="center" vertical="center"/>
    </xf>
    <xf numFmtId="0" fontId="4" fillId="9" borderId="1" xfId="1" applyNumberFormat="1" applyFont="1" applyFill="1" applyBorder="1" applyAlignment="1">
      <alignment horizontal="center" vertical="center"/>
    </xf>
    <xf numFmtId="44" fontId="4" fillId="9" borderId="1" xfId="0" applyNumberFormat="1" applyFont="1" applyFill="1" applyBorder="1" applyAlignment="1">
      <alignment horizontal="center" vertical="center"/>
    </xf>
    <xf numFmtId="14" fontId="4" fillId="9" borderId="1" xfId="0" applyNumberFormat="1" applyFont="1" applyFill="1" applyBorder="1" applyAlignment="1">
      <alignment horizontal="center" vertical="center"/>
    </xf>
    <xf numFmtId="165" fontId="4" fillId="9" borderId="1" xfId="0" applyNumberFormat="1" applyFont="1" applyFill="1" applyBorder="1" applyAlignment="1">
      <alignment horizontal="center" vertical="center"/>
    </xf>
    <xf numFmtId="44" fontId="8" fillId="9" borderId="1" xfId="1" quotePrefix="1" applyFont="1" applyFill="1" applyBorder="1" applyAlignment="1">
      <alignment horizontal="center" vertical="center"/>
    </xf>
    <xf numFmtId="44" fontId="8" fillId="9" borderId="1" xfId="1" quotePrefix="1" applyNumberFormat="1" applyFont="1" applyFill="1" applyBorder="1" applyAlignment="1">
      <alignment horizontal="center" vertical="center"/>
    </xf>
    <xf numFmtId="0" fontId="8" fillId="9" borderId="1" xfId="1" quotePrefix="1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8" fillId="9" borderId="0" xfId="3" applyFont="1" applyFill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3" applyFont="1" applyFill="1" applyBorder="1" applyAlignment="1">
      <alignment horizontal="center" vertical="center"/>
    </xf>
    <xf numFmtId="44" fontId="4" fillId="10" borderId="1" xfId="1" applyFont="1" applyFill="1" applyBorder="1" applyAlignment="1">
      <alignment horizontal="center" vertical="center"/>
    </xf>
    <xf numFmtId="9" fontId="4" fillId="10" borderId="1" xfId="2" applyFont="1" applyFill="1" applyBorder="1" applyAlignment="1">
      <alignment horizontal="center" vertical="center"/>
    </xf>
    <xf numFmtId="0" fontId="4" fillId="10" borderId="1" xfId="1" applyNumberFormat="1" applyFont="1" applyFill="1" applyBorder="1" applyAlignment="1">
      <alignment horizontal="center" vertical="center"/>
    </xf>
    <xf numFmtId="44" fontId="4" fillId="10" borderId="1" xfId="0" applyNumberFormat="1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165" fontId="4" fillId="10" borderId="1" xfId="0" applyNumberFormat="1" applyFont="1" applyFill="1" applyBorder="1" applyAlignment="1">
      <alignment horizontal="center" vertical="center"/>
    </xf>
    <xf numFmtId="44" fontId="8" fillId="10" borderId="1" xfId="1" quotePrefix="1" applyFont="1" applyFill="1" applyBorder="1" applyAlignment="1">
      <alignment horizontal="center" vertical="center"/>
    </xf>
    <xf numFmtId="44" fontId="8" fillId="10" borderId="1" xfId="1" quotePrefix="1" applyNumberFormat="1" applyFont="1" applyFill="1" applyBorder="1" applyAlignment="1">
      <alignment horizontal="center" vertical="center"/>
    </xf>
    <xf numFmtId="0" fontId="8" fillId="10" borderId="1" xfId="1" quotePrefix="1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8" fontId="4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8" fontId="4" fillId="9" borderId="1" xfId="0" applyNumberFormat="1" applyFont="1" applyFill="1" applyBorder="1" applyAlignment="1">
      <alignment horizontal="center" vertical="center"/>
    </xf>
    <xf numFmtId="20" fontId="4" fillId="9" borderId="1" xfId="0" applyNumberFormat="1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7" fillId="4" borderId="0" xfId="3" applyFont="1" applyFill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4" fontId="4" fillId="11" borderId="1" xfId="1" applyFont="1" applyFill="1" applyBorder="1" applyAlignment="1">
      <alignment horizontal="center" vertical="center"/>
    </xf>
    <xf numFmtId="9" fontId="4" fillId="11" borderId="1" xfId="2" applyFont="1" applyFill="1" applyBorder="1" applyAlignment="1">
      <alignment horizontal="center" vertical="center"/>
    </xf>
    <xf numFmtId="0" fontId="4" fillId="11" borderId="1" xfId="1" applyNumberFormat="1" applyFont="1" applyFill="1" applyBorder="1" applyAlignment="1">
      <alignment horizontal="center" vertical="center"/>
    </xf>
    <xf numFmtId="44" fontId="4" fillId="11" borderId="1" xfId="0" applyNumberFormat="1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/>
    </xf>
    <xf numFmtId="18" fontId="4" fillId="11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44" fontId="8" fillId="11" borderId="1" xfId="1" quotePrefix="1" applyFont="1" applyFill="1" applyBorder="1" applyAlignment="1">
      <alignment horizontal="center" vertical="center"/>
    </xf>
    <xf numFmtId="44" fontId="8" fillId="11" borderId="1" xfId="1" quotePrefix="1" applyNumberFormat="1" applyFont="1" applyFill="1" applyBorder="1" applyAlignment="1">
      <alignment horizontal="center" vertical="center"/>
    </xf>
    <xf numFmtId="0" fontId="8" fillId="11" borderId="1" xfId="1" quotePrefix="1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7" fillId="0" borderId="0" xfId="0" applyFont="1"/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6" fillId="5" borderId="1" xfId="3" applyFill="1" applyBorder="1" applyAlignment="1">
      <alignment horizontal="center" vertical="center" wrapText="1"/>
    </xf>
    <xf numFmtId="0" fontId="19" fillId="7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0" fillId="5" borderId="1" xfId="2" applyFont="1" applyFill="1" applyBorder="1" applyAlignment="1">
      <alignment horizontal="center" vertical="center"/>
    </xf>
    <xf numFmtId="0" fontId="16" fillId="5" borderId="1" xfId="3" applyFill="1" applyBorder="1" applyAlignment="1">
      <alignment horizontal="center" vertical="center"/>
    </xf>
    <xf numFmtId="0" fontId="0" fillId="5" borderId="1" xfId="2" applyNumberFormat="1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2" fillId="0" borderId="1" xfId="0" applyFont="1" applyBorder="1"/>
    <xf numFmtId="0" fontId="16" fillId="11" borderId="1" xfId="3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9" fontId="0" fillId="11" borderId="1" xfId="2" applyFont="1" applyFill="1" applyBorder="1" applyAlignment="1">
      <alignment horizontal="center" vertical="center"/>
    </xf>
    <xf numFmtId="0" fontId="16" fillId="12" borderId="4" xfId="3" applyFill="1" applyBorder="1" applyAlignment="1">
      <alignment vertical="center" wrapText="1"/>
    </xf>
    <xf numFmtId="0" fontId="0" fillId="13" borderId="1" xfId="0" applyFill="1" applyBorder="1" applyAlignment="1">
      <alignment horizontal="center" vertical="center"/>
    </xf>
    <xf numFmtId="9" fontId="0" fillId="13" borderId="1" xfId="2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16" fillId="13" borderId="1" xfId="3" applyFill="1" applyBorder="1" applyAlignment="1">
      <alignment vertical="center" wrapText="1"/>
    </xf>
    <xf numFmtId="0" fontId="0" fillId="13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6" fillId="0" borderId="0" xfId="3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CBC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viz.com/screener.ashx?v=111&amp;f=sec_financial" TargetMode="External"/><Relationship Id="rId3" Type="http://schemas.openxmlformats.org/officeDocument/2006/relationships/hyperlink" Target="https://finviz.com/screener.ashx?v=111&amp;f=sec_healthcare" TargetMode="External"/><Relationship Id="rId7" Type="http://schemas.openxmlformats.org/officeDocument/2006/relationships/hyperlink" Target="https://finviz.com/screener.ashx?v=111&amp;f=sec_industrial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finviz.com/quote.ashx?t=NVDA&amp;ty=c&amp;ta=1&amp;p=d" TargetMode="External"/><Relationship Id="rId1" Type="http://schemas.openxmlformats.org/officeDocument/2006/relationships/hyperlink" Target="https://finviz.com/quote.ashx?t=QCOM&amp;ty=c&amp;ta=1&amp;p=d" TargetMode="External"/><Relationship Id="rId6" Type="http://schemas.openxmlformats.org/officeDocument/2006/relationships/hyperlink" Target="https://finviz.com/quote.ashx?t=HWM&amp;ty=c&amp;ta=1&amp;p=d" TargetMode="External"/><Relationship Id="rId11" Type="http://schemas.openxmlformats.org/officeDocument/2006/relationships/hyperlink" Target="https://finviz.com/screener.ashx?v=111&amp;f=sec_consumercyclical" TargetMode="External"/><Relationship Id="rId5" Type="http://schemas.openxmlformats.org/officeDocument/2006/relationships/hyperlink" Target="https://finviz.com/screener.ashx?v=111&amp;f=sec_consumercyclical" TargetMode="External"/><Relationship Id="rId10" Type="http://schemas.openxmlformats.org/officeDocument/2006/relationships/hyperlink" Target="https://finviz.com/screener.ashx?v=111&amp;f=sec_consumercyclical" TargetMode="External"/><Relationship Id="rId4" Type="http://schemas.openxmlformats.org/officeDocument/2006/relationships/hyperlink" Target="https://finviz.com/quote.ashx?t=HUM&amp;ty=c&amp;ta=1&amp;p=d" TargetMode="External"/><Relationship Id="rId9" Type="http://schemas.openxmlformats.org/officeDocument/2006/relationships/hyperlink" Target="https://finviz.com/screener.ashx?v=111&amp;f=sec_consumercyclica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finviz.com/quote.ashx?t=LKQ&amp;ty=c&amp;p=d&amp;b=1" TargetMode="External"/><Relationship Id="rId13" Type="http://schemas.openxmlformats.org/officeDocument/2006/relationships/hyperlink" Target="https://finviz.com/quote.ashx?t=TKC&amp;ty=c&amp;p=d&amp;b=1" TargetMode="External"/><Relationship Id="rId18" Type="http://schemas.openxmlformats.org/officeDocument/2006/relationships/hyperlink" Target="https://finviz.com/quote.ashx?t=FRT&amp;ty=c&amp;p=d&amp;b=1" TargetMode="External"/><Relationship Id="rId26" Type="http://schemas.openxmlformats.org/officeDocument/2006/relationships/hyperlink" Target="https://finviz.com/quote.ashx?t=KREF&amp;ty=c&amp;p=d&amp;b=1" TargetMode="External"/><Relationship Id="rId39" Type="http://schemas.openxmlformats.org/officeDocument/2006/relationships/hyperlink" Target="https://finviz.com/quote.ashx?t=NVDA&amp;ty=c&amp;p=d&amp;b=1" TargetMode="External"/><Relationship Id="rId3" Type="http://schemas.openxmlformats.org/officeDocument/2006/relationships/hyperlink" Target="https://finviz.com/quote.ashx?t=GOLD&amp;ty=c&amp;p=d&amp;b=1" TargetMode="External"/><Relationship Id="rId21" Type="http://schemas.openxmlformats.org/officeDocument/2006/relationships/hyperlink" Target="https://finviz.com/quote.ashx?t=APAM&amp;ty=c&amp;p=d&amp;b=1" TargetMode="External"/><Relationship Id="rId34" Type="http://schemas.openxmlformats.org/officeDocument/2006/relationships/hyperlink" Target="https://finviz.com/quote.ashx?t=PQG&amp;ty=c&amp;p=d&amp;b=1" TargetMode="External"/><Relationship Id="rId42" Type="http://schemas.openxmlformats.org/officeDocument/2006/relationships/hyperlink" Target="https://finviz.com/quote.ashx?t=DT&amp;ty=c&amp;p=d&amp;b=1" TargetMode="External"/><Relationship Id="rId7" Type="http://schemas.openxmlformats.org/officeDocument/2006/relationships/hyperlink" Target="https://finviz.com/quote.ashx?t=LKQ&amp;ty=c&amp;p=d&amp;b=1" TargetMode="External"/><Relationship Id="rId12" Type="http://schemas.openxmlformats.org/officeDocument/2006/relationships/hyperlink" Target="https://finviz.com/quote.ashx?t=RTLR&amp;ty=c&amp;p=d&amp;b=1" TargetMode="External"/><Relationship Id="rId17" Type="http://schemas.openxmlformats.org/officeDocument/2006/relationships/hyperlink" Target="https://finviz.com/quote.ashx?t=CMA&amp;ty=c&amp;p=d&amp;b=1" TargetMode="External"/><Relationship Id="rId25" Type="http://schemas.openxmlformats.org/officeDocument/2006/relationships/hyperlink" Target="https://finviz.com/quote.ashx?t=EPRT&amp;ty=c&amp;p=d&amp;b=1" TargetMode="External"/><Relationship Id="rId33" Type="http://schemas.openxmlformats.org/officeDocument/2006/relationships/hyperlink" Target="https://finviz.com/quote.ashx?t=BABA&amp;ty=c&amp;p=d&amp;b=1" TargetMode="External"/><Relationship Id="rId38" Type="http://schemas.openxmlformats.org/officeDocument/2006/relationships/hyperlink" Target="https://finviz.com/quote.ashx?t=NTLA&amp;ty=c&amp;p=d&amp;b=1" TargetMode="External"/><Relationship Id="rId2" Type="http://schemas.openxmlformats.org/officeDocument/2006/relationships/hyperlink" Target="https://finviz.com/quote.ashx?t=CEO&amp;ty=c&amp;p=d&amp;b=1" TargetMode="External"/><Relationship Id="rId16" Type="http://schemas.openxmlformats.org/officeDocument/2006/relationships/hyperlink" Target="https://finviz.com/quote.ashx?t=ABBV&amp;ty=c&amp;p=d&amp;b=1" TargetMode="External"/><Relationship Id="rId20" Type="http://schemas.openxmlformats.org/officeDocument/2006/relationships/hyperlink" Target="https://finviz.com/quote.ashx?t=VNO&amp;ty=c&amp;p=d&amp;b=1" TargetMode="External"/><Relationship Id="rId29" Type="http://schemas.openxmlformats.org/officeDocument/2006/relationships/hyperlink" Target="https://finviz.com/quote.ashx?t=CRM&amp;ty=c&amp;p=d&amp;b=1" TargetMode="External"/><Relationship Id="rId41" Type="http://schemas.openxmlformats.org/officeDocument/2006/relationships/hyperlink" Target="https://finviz.com/quote.ashx?t=ARAY&amp;ty=c&amp;p=d&amp;b=1" TargetMode="External"/><Relationship Id="rId1" Type="http://schemas.openxmlformats.org/officeDocument/2006/relationships/hyperlink" Target="https://finviz.com/quote.ashx?t=BMRN&amp;ty=c&amp;p=d&amp;b=1" TargetMode="External"/><Relationship Id="rId6" Type="http://schemas.openxmlformats.org/officeDocument/2006/relationships/hyperlink" Target="https://finviz.com/quote.ashx?t=LKQ&amp;ty=c&amp;p=d&amp;b=1" TargetMode="External"/><Relationship Id="rId11" Type="http://schemas.openxmlformats.org/officeDocument/2006/relationships/hyperlink" Target="https://finviz.com/quote.ashx?t=PRAA&amp;ty=c&amp;p=d&amp;b=1" TargetMode="External"/><Relationship Id="rId24" Type="http://schemas.openxmlformats.org/officeDocument/2006/relationships/hyperlink" Target="https://finviz.com/quote.ashx?t=GEL&amp;ty=c&amp;p=d&amp;b=1" TargetMode="External"/><Relationship Id="rId32" Type="http://schemas.openxmlformats.org/officeDocument/2006/relationships/hyperlink" Target="https://finviz.com/quote.ashx?t=INFU&amp;ty=c&amp;p=d&amp;b=1" TargetMode="External"/><Relationship Id="rId37" Type="http://schemas.openxmlformats.org/officeDocument/2006/relationships/hyperlink" Target="https://finviz.com/quote.ashx?t=AY&amp;ty=c&amp;ta=1&amp;p=d" TargetMode="External"/><Relationship Id="rId40" Type="http://schemas.openxmlformats.org/officeDocument/2006/relationships/hyperlink" Target="https://finviz.com/quote.ashx?t=ATRS&amp;ty=c&amp;p=d&amp;b=1" TargetMode="External"/><Relationship Id="rId5" Type="http://schemas.openxmlformats.org/officeDocument/2006/relationships/hyperlink" Target="https://finviz.com/quote.ashx?t=KGC&amp;ty=c&amp;p=d&amp;b=1" TargetMode="External"/><Relationship Id="rId15" Type="http://schemas.openxmlformats.org/officeDocument/2006/relationships/hyperlink" Target="https://finviz.com/quote.ashx?t=AIV&amp;ty=c&amp;p=d&amp;b=1" TargetMode="External"/><Relationship Id="rId23" Type="http://schemas.openxmlformats.org/officeDocument/2006/relationships/hyperlink" Target="https://finviz.com/quote.ashx?t=CMP&amp;ty=c&amp;p=d&amp;b=1" TargetMode="External"/><Relationship Id="rId28" Type="http://schemas.openxmlformats.org/officeDocument/2006/relationships/hyperlink" Target="https://finviz.com/quote.ashx?t=FRHC&amp;ty=c&amp;p=d&amp;b=1" TargetMode="External"/><Relationship Id="rId36" Type="http://schemas.openxmlformats.org/officeDocument/2006/relationships/hyperlink" Target="https://finviz.com/quote.ashx?t=ULBI&amp;ty=c&amp;p=d&amp;b=1" TargetMode="External"/><Relationship Id="rId10" Type="http://schemas.openxmlformats.org/officeDocument/2006/relationships/hyperlink" Target="https://finviz.com/quote.ashx?t=PNFP&amp;ty=c&amp;p=d&amp;b=1" TargetMode="External"/><Relationship Id="rId19" Type="http://schemas.openxmlformats.org/officeDocument/2006/relationships/hyperlink" Target="https://finviz.com/quote.ashx?t=IP&amp;ty=c&amp;p=d&amp;b=1" TargetMode="External"/><Relationship Id="rId31" Type="http://schemas.openxmlformats.org/officeDocument/2006/relationships/hyperlink" Target="https://finviz.com/quote.ashx?t=RVP&amp;ty=c&amp;p=d&amp;b=1" TargetMode="External"/><Relationship Id="rId44" Type="http://schemas.openxmlformats.org/officeDocument/2006/relationships/printerSettings" Target="../printerSettings/printerSettings3.bin"/><Relationship Id="rId4" Type="http://schemas.openxmlformats.org/officeDocument/2006/relationships/hyperlink" Target="https://finviz.com/quote.ashx?t=HZNP&amp;ty=c&amp;p=d&amp;b=1" TargetMode="External"/><Relationship Id="rId9" Type="http://schemas.openxmlformats.org/officeDocument/2006/relationships/hyperlink" Target="https://finviz.com/quote.ashx?t=NEM&amp;ty=c&amp;p=d&amp;b=1" TargetMode="External"/><Relationship Id="rId14" Type="http://schemas.openxmlformats.org/officeDocument/2006/relationships/hyperlink" Target="https://finviz.com/quote.ashx?t=PYPL&amp;ty=c&amp;p=d&amp;b=1" TargetMode="External"/><Relationship Id="rId22" Type="http://schemas.openxmlformats.org/officeDocument/2006/relationships/hyperlink" Target="https://finviz.com/quote.ashx?t=ATCO&amp;ty=c&amp;p=d&amp;b=1" TargetMode="External"/><Relationship Id="rId27" Type="http://schemas.openxmlformats.org/officeDocument/2006/relationships/hyperlink" Target="https://finviz.com/quote.ashx?t=VOD&amp;ty=c&amp;p=d&amp;b=1" TargetMode="External"/><Relationship Id="rId30" Type="http://schemas.openxmlformats.org/officeDocument/2006/relationships/hyperlink" Target="https://finviz.com/quote.ashx?t=NVDA&amp;ty=c&amp;p=d&amp;b=1" TargetMode="External"/><Relationship Id="rId35" Type="http://schemas.openxmlformats.org/officeDocument/2006/relationships/hyperlink" Target="https://finviz.com/quote.ashx?t=ULBI&amp;ty=c&amp;p=d&amp;b=1" TargetMode="External"/><Relationship Id="rId43" Type="http://schemas.openxmlformats.org/officeDocument/2006/relationships/hyperlink" Target="https://finviz.com/quote.ashx?t=KMI&amp;ty=c&amp;ta=1&amp;p=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V79"/>
  <sheetViews>
    <sheetView topLeftCell="A9" zoomScale="70" zoomScaleNormal="70" workbookViewId="0">
      <selection activeCell="K24" sqref="K24"/>
    </sheetView>
  </sheetViews>
  <sheetFormatPr defaultRowHeight="17.399999999999999"/>
  <cols>
    <col min="1" max="1" width="12.33203125" style="12" bestFit="1" customWidth="1"/>
    <col min="2" max="2" width="21.6640625" style="51" customWidth="1"/>
    <col min="3" max="3" width="14.6640625" style="13" customWidth="1"/>
    <col min="4" max="4" width="40.109375" style="12" bestFit="1" customWidth="1"/>
    <col min="5" max="5" width="15" style="51" customWidth="1"/>
    <col min="6" max="6" width="7" style="51" customWidth="1"/>
    <col min="7" max="7" width="17.88671875" style="51" customWidth="1"/>
    <col min="8" max="8" width="14.21875" style="51" bestFit="1" customWidth="1"/>
    <col min="9" max="9" width="20.88671875" style="51" bestFit="1" customWidth="1"/>
    <col min="10" max="10" width="19.77734375" style="52" customWidth="1"/>
    <col min="11" max="11" width="18.109375" style="52" bestFit="1" customWidth="1"/>
    <col min="12" max="12" width="19.33203125" style="52" bestFit="1" customWidth="1"/>
    <col min="13" max="13" width="13.21875" style="52" customWidth="1"/>
    <col min="14" max="14" width="13.33203125" style="52" customWidth="1"/>
    <col min="15" max="15" width="18.109375" style="52" customWidth="1"/>
    <col min="16" max="16" width="14.77734375" style="52" customWidth="1"/>
    <col min="17" max="17" width="16.77734375" style="53" customWidth="1"/>
    <col min="18" max="18" width="17.77734375" style="52" customWidth="1"/>
    <col min="19" max="19" width="9.33203125" style="52" bestFit="1" customWidth="1"/>
    <col min="20" max="20" width="12.33203125" style="52" customWidth="1"/>
    <col min="21" max="21" width="11.33203125" style="52" customWidth="1"/>
    <col min="22" max="22" width="14.109375" style="52" customWidth="1"/>
    <col min="23" max="23" width="11.33203125" style="52" customWidth="1"/>
    <col min="24" max="24" width="13.5546875" style="52" customWidth="1"/>
    <col min="25" max="25" width="22" style="54" bestFit="1" customWidth="1"/>
    <col min="26" max="26" width="22" style="54" customWidth="1"/>
    <col min="27" max="27" width="119.33203125" style="54" bestFit="1" customWidth="1"/>
    <col min="28" max="29" width="16.6640625" style="39" bestFit="1" customWidth="1"/>
    <col min="30" max="30" width="9" style="39" bestFit="1" customWidth="1"/>
    <col min="31" max="31" width="9.6640625" style="39" bestFit="1" customWidth="1"/>
    <col min="32" max="33" width="10.5546875" style="39" bestFit="1" customWidth="1"/>
    <col min="34" max="35" width="18.6640625" style="39" customWidth="1"/>
    <col min="36" max="36" width="18" style="55" bestFit="1" customWidth="1"/>
    <col min="37" max="37" width="18" style="39" bestFit="1" customWidth="1"/>
    <col min="38" max="38" width="8.88671875" style="35"/>
    <col min="39" max="48" width="8.88671875" style="49"/>
    <col min="49" max="16384" width="8.88671875" style="5"/>
  </cols>
  <sheetData>
    <row r="1" spans="1:48" s="91" customFormat="1">
      <c r="A1" s="84" t="s">
        <v>8</v>
      </c>
      <c r="B1" s="84" t="s">
        <v>33</v>
      </c>
      <c r="C1" s="84" t="s">
        <v>32</v>
      </c>
      <c r="D1" s="84" t="s">
        <v>18</v>
      </c>
      <c r="E1" s="84" t="s">
        <v>0</v>
      </c>
      <c r="F1" s="84" t="s">
        <v>1</v>
      </c>
      <c r="G1" s="84" t="s">
        <v>10</v>
      </c>
      <c r="H1" s="84" t="s">
        <v>2</v>
      </c>
      <c r="I1" s="84" t="s">
        <v>3</v>
      </c>
      <c r="J1" s="84" t="s">
        <v>4</v>
      </c>
      <c r="K1" s="84" t="s">
        <v>5</v>
      </c>
      <c r="L1" s="84" t="s">
        <v>6</v>
      </c>
      <c r="M1" s="84" t="s">
        <v>7</v>
      </c>
      <c r="N1" s="84" t="s">
        <v>14</v>
      </c>
      <c r="O1" s="84" t="s">
        <v>13</v>
      </c>
      <c r="P1" s="85" t="s">
        <v>9</v>
      </c>
      <c r="Q1" s="86" t="s">
        <v>65</v>
      </c>
      <c r="R1" s="85" t="s">
        <v>36</v>
      </c>
      <c r="S1" s="85" t="s">
        <v>16</v>
      </c>
      <c r="T1" s="85" t="s">
        <v>15</v>
      </c>
      <c r="U1" s="85" t="s">
        <v>17</v>
      </c>
      <c r="V1" s="85" t="s">
        <v>37</v>
      </c>
      <c r="W1" s="85" t="s">
        <v>17</v>
      </c>
      <c r="X1" s="85" t="s">
        <v>70</v>
      </c>
      <c r="Y1" s="87" t="s">
        <v>71</v>
      </c>
      <c r="Z1" s="87" t="s">
        <v>73</v>
      </c>
      <c r="AA1" s="87" t="s">
        <v>66</v>
      </c>
      <c r="AB1" s="88" t="s">
        <v>62</v>
      </c>
      <c r="AC1" s="88" t="s">
        <v>56</v>
      </c>
      <c r="AD1" s="88" t="s">
        <v>57</v>
      </c>
      <c r="AE1" s="88" t="s">
        <v>58</v>
      </c>
      <c r="AF1" s="88" t="s">
        <v>59</v>
      </c>
      <c r="AG1" s="88" t="s">
        <v>60</v>
      </c>
      <c r="AH1" s="88" t="s">
        <v>61</v>
      </c>
      <c r="AI1" s="88" t="s">
        <v>70</v>
      </c>
      <c r="AJ1" s="88" t="s">
        <v>63</v>
      </c>
      <c r="AK1" s="88" t="s">
        <v>64</v>
      </c>
      <c r="AL1" s="89"/>
      <c r="AM1" s="90"/>
      <c r="AN1" s="90"/>
      <c r="AO1" s="90"/>
      <c r="AP1" s="90"/>
      <c r="AQ1" s="90"/>
      <c r="AR1" s="90"/>
      <c r="AS1" s="90"/>
      <c r="AT1" s="90"/>
      <c r="AU1" s="90"/>
      <c r="AV1" s="90"/>
    </row>
    <row r="2" spans="1:48" s="37" customFormat="1">
      <c r="A2" s="18" t="s">
        <v>19</v>
      </c>
      <c r="B2" s="18"/>
      <c r="C2" s="18"/>
      <c r="D2" s="18"/>
      <c r="E2" s="26">
        <v>3000</v>
      </c>
      <c r="F2" s="27">
        <v>0.01</v>
      </c>
      <c r="G2" s="27">
        <v>0.02</v>
      </c>
      <c r="H2" s="26"/>
      <c r="I2" s="26"/>
      <c r="J2" s="26">
        <f t="shared" ref="J2:J10" si="0">E2*F2</f>
        <v>30</v>
      </c>
      <c r="K2" s="108" t="e">
        <f>ROUND(J2/(H2-I2),0)</f>
        <v>#DIV/0!</v>
      </c>
      <c r="L2" s="29">
        <f t="shared" ref="L2:L10" si="1">(H2-I2)*(100*G2)+H2</f>
        <v>0</v>
      </c>
      <c r="M2" s="26" t="e">
        <f>(L2-H2)*K2</f>
        <v>#DIV/0!</v>
      </c>
      <c r="N2" s="29" t="e">
        <f t="shared" ref="N2:N10" si="2">H2*K2</f>
        <v>#DIV/0!</v>
      </c>
      <c r="O2" s="27" t="e">
        <f>1-H2/L2</f>
        <v>#DIV/0!</v>
      </c>
      <c r="P2" s="30"/>
      <c r="Q2" s="30"/>
      <c r="R2" s="30"/>
      <c r="S2" s="18" t="s">
        <v>11</v>
      </c>
      <c r="T2" s="18"/>
      <c r="U2" s="36"/>
      <c r="V2" s="16">
        <f t="shared" ref="V2:V7" si="3">_xlfn.IFS(U2=2,M2,U2=-1,J2*-1,U2="",0)</f>
        <v>0</v>
      </c>
      <c r="W2" s="16" t="e">
        <f t="shared" ref="W2:W11" si="4">_xlfn.IFS(V2&gt;0,"win",V2&lt;0,"lose")</f>
        <v>#N/A</v>
      </c>
      <c r="Y2" s="17"/>
      <c r="Z2" s="17"/>
      <c r="AA2" s="17" t="s">
        <v>87</v>
      </c>
      <c r="AB2" s="26">
        <v>3000</v>
      </c>
      <c r="AC2" s="20">
        <f>AD2+AE2</f>
        <v>4</v>
      </c>
      <c r="AD2" s="20">
        <f>COUNTIF(W2:W395,"win")</f>
        <v>2</v>
      </c>
      <c r="AE2" s="20">
        <f>COUNTIF(W2:W1235,"lose")</f>
        <v>2</v>
      </c>
      <c r="AF2" s="20">
        <f>AD2*2</f>
        <v>4</v>
      </c>
      <c r="AG2" s="20">
        <f>AE2</f>
        <v>2</v>
      </c>
      <c r="AH2" s="20">
        <f>AF2-AG2</f>
        <v>2</v>
      </c>
      <c r="AI2" s="19">
        <v>2.5</v>
      </c>
      <c r="AJ2" s="21">
        <f>AH2/AC2+1</f>
        <v>1.5</v>
      </c>
      <c r="AK2" s="21"/>
      <c r="AL2" s="20"/>
    </row>
    <row r="3" spans="1:48" s="37" customFormat="1">
      <c r="A3" s="18" t="s">
        <v>20</v>
      </c>
      <c r="B3" s="18"/>
      <c r="C3" s="18"/>
      <c r="D3" s="18"/>
      <c r="E3" s="26">
        <v>3000</v>
      </c>
      <c r="F3" s="27">
        <v>0.01</v>
      </c>
      <c r="G3" s="27">
        <v>0.02</v>
      </c>
      <c r="H3" s="26"/>
      <c r="I3" s="26"/>
      <c r="J3" s="26">
        <f t="shared" si="0"/>
        <v>30</v>
      </c>
      <c r="K3" s="108" t="e">
        <f>ROUND(J3/(H3-I3),0)</f>
        <v>#DIV/0!</v>
      </c>
      <c r="L3" s="29">
        <f t="shared" si="1"/>
        <v>0</v>
      </c>
      <c r="M3" s="26" t="e">
        <f>(H3-L3)*K3</f>
        <v>#DIV/0!</v>
      </c>
      <c r="N3" s="29" t="e">
        <f t="shared" si="2"/>
        <v>#DIV/0!</v>
      </c>
      <c r="O3" s="27" t="e">
        <f>1-L3/H3</f>
        <v>#DIV/0!</v>
      </c>
      <c r="P3" s="30"/>
      <c r="Q3" s="30"/>
      <c r="R3" s="30"/>
      <c r="S3" s="18" t="s">
        <v>12</v>
      </c>
      <c r="T3" s="18"/>
      <c r="U3" s="18"/>
      <c r="V3" s="16">
        <f t="shared" si="3"/>
        <v>0</v>
      </c>
      <c r="W3" s="16" t="e">
        <f t="shared" si="4"/>
        <v>#N/A</v>
      </c>
      <c r="X3" s="16"/>
      <c r="Y3" s="17"/>
      <c r="Z3" s="17"/>
      <c r="AA3" s="17" t="s">
        <v>87</v>
      </c>
      <c r="AB3" s="22"/>
      <c r="AC3" s="22">
        <f>AD3+AE3</f>
        <v>1</v>
      </c>
      <c r="AD3" s="23">
        <f>AD2/AC2</f>
        <v>0.5</v>
      </c>
      <c r="AE3" s="23">
        <f>AE2/AC2</f>
        <v>0.5</v>
      </c>
      <c r="AF3" s="19">
        <f>AB2*0.01*2</f>
        <v>60</v>
      </c>
      <c r="AG3" s="24">
        <f>AB2*0.01</f>
        <v>30</v>
      </c>
      <c r="AH3" s="24">
        <f>AH2*AB2*0.01-AC2*AI2</f>
        <v>50</v>
      </c>
      <c r="AI3" s="24"/>
      <c r="AJ3" s="24">
        <f>AB2*0.01*AJ2</f>
        <v>45</v>
      </c>
      <c r="AK3" s="23">
        <f>AH3/AB2</f>
        <v>1.6666666666666666E-2</v>
      </c>
      <c r="AL3" s="20"/>
    </row>
    <row r="4" spans="1:48" s="79" customFormat="1">
      <c r="A4" s="81" t="s">
        <v>68</v>
      </c>
      <c r="B4" s="68" t="s">
        <v>34</v>
      </c>
      <c r="C4" s="68">
        <v>93</v>
      </c>
      <c r="D4" s="68" t="s">
        <v>69</v>
      </c>
      <c r="E4" s="69">
        <v>3000</v>
      </c>
      <c r="F4" s="70">
        <v>0.01</v>
      </c>
      <c r="G4" s="70">
        <v>0.02</v>
      </c>
      <c r="H4" s="69">
        <v>130.97999999999999</v>
      </c>
      <c r="I4" s="69">
        <v>125</v>
      </c>
      <c r="J4" s="69">
        <f t="shared" si="0"/>
        <v>30</v>
      </c>
      <c r="K4" s="108">
        <f>ROUND(J4/(H4-I4),0)</f>
        <v>5</v>
      </c>
      <c r="L4" s="72">
        <f t="shared" si="1"/>
        <v>142.93999999999997</v>
      </c>
      <c r="M4" s="69">
        <f t="shared" ref="M4:M10" si="5">(L4-H4)*K4</f>
        <v>59.799999999999898</v>
      </c>
      <c r="N4" s="72">
        <f t="shared" si="2"/>
        <v>654.9</v>
      </c>
      <c r="O4" s="70">
        <f t="shared" ref="O4:O10" si="6">1-H4/L4</f>
        <v>8.3671470547082571E-2</v>
      </c>
      <c r="P4" s="73">
        <v>44054</v>
      </c>
      <c r="Q4" s="74">
        <v>0.99097222222222225</v>
      </c>
      <c r="R4" s="73"/>
      <c r="S4" s="68" t="s">
        <v>11</v>
      </c>
      <c r="T4" s="68" t="s">
        <v>67</v>
      </c>
      <c r="U4" s="68"/>
      <c r="V4" s="75">
        <f t="shared" si="3"/>
        <v>0</v>
      </c>
      <c r="W4" s="75" t="e">
        <f t="shared" si="4"/>
        <v>#N/A</v>
      </c>
      <c r="X4" s="75">
        <v>5</v>
      </c>
      <c r="Y4" s="76">
        <f>V4-X4</f>
        <v>-5</v>
      </c>
      <c r="Z4" s="77">
        <v>0.19902</v>
      </c>
      <c r="AA4" s="77" t="s">
        <v>75</v>
      </c>
    </row>
    <row r="5" spans="1:48" s="130" customFormat="1" ht="97.2" hidden="1" customHeight="1">
      <c r="A5" s="119" t="s">
        <v>72</v>
      </c>
      <c r="B5" s="118" t="s">
        <v>35</v>
      </c>
      <c r="C5" s="118">
        <v>96</v>
      </c>
      <c r="D5" s="118" t="s">
        <v>69</v>
      </c>
      <c r="E5" s="120">
        <v>3000</v>
      </c>
      <c r="F5" s="121">
        <v>0.01</v>
      </c>
      <c r="G5" s="121">
        <v>0.02</v>
      </c>
      <c r="H5" s="120">
        <v>523</v>
      </c>
      <c r="I5" s="120">
        <v>500</v>
      </c>
      <c r="J5" s="120">
        <f t="shared" si="0"/>
        <v>30</v>
      </c>
      <c r="K5" s="122">
        <v>2</v>
      </c>
      <c r="L5" s="123">
        <v>532.84</v>
      </c>
      <c r="M5" s="120">
        <f t="shared" si="5"/>
        <v>19.680000000000064</v>
      </c>
      <c r="N5" s="123">
        <f t="shared" si="2"/>
        <v>1046</v>
      </c>
      <c r="O5" s="121">
        <f t="shared" si="6"/>
        <v>1.8467082050897088E-2</v>
      </c>
      <c r="P5" s="124">
        <v>44115</v>
      </c>
      <c r="Q5" s="125">
        <v>1.4965277777777777</v>
      </c>
      <c r="R5" s="124"/>
      <c r="S5" s="118" t="s">
        <v>11</v>
      </c>
      <c r="T5" s="118" t="s">
        <v>90</v>
      </c>
      <c r="U5" s="118">
        <v>2</v>
      </c>
      <c r="V5" s="126">
        <f t="shared" si="3"/>
        <v>19.680000000000064</v>
      </c>
      <c r="W5" s="126" t="str">
        <f t="shared" si="4"/>
        <v>win</v>
      </c>
      <c r="X5" s="126">
        <v>2.5</v>
      </c>
      <c r="Y5" s="127">
        <f t="shared" ref="Y5:Y10" si="7">V5-X5</f>
        <v>17.180000000000064</v>
      </c>
      <c r="Z5" s="128">
        <v>0.15109</v>
      </c>
      <c r="AA5" s="128" t="s">
        <v>74</v>
      </c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</row>
    <row r="6" spans="1:48" s="116" customFormat="1" ht="84.6" customHeight="1">
      <c r="A6" s="105" t="s">
        <v>77</v>
      </c>
      <c r="B6" s="104" t="s">
        <v>34</v>
      </c>
      <c r="C6" s="104">
        <v>77</v>
      </c>
      <c r="D6" s="117" t="s">
        <v>76</v>
      </c>
      <c r="E6" s="106">
        <v>3000</v>
      </c>
      <c r="F6" s="107">
        <v>0.01</v>
      </c>
      <c r="G6" s="107">
        <v>0.02</v>
      </c>
      <c r="H6" s="106">
        <v>423</v>
      </c>
      <c r="I6" s="106">
        <v>409</v>
      </c>
      <c r="J6" s="106">
        <f t="shared" si="0"/>
        <v>30</v>
      </c>
      <c r="K6" s="108">
        <f>ROUND(J6/(H6-I6),0)</f>
        <v>2</v>
      </c>
      <c r="L6" s="109">
        <f t="shared" si="1"/>
        <v>451</v>
      </c>
      <c r="M6" s="106">
        <f t="shared" si="5"/>
        <v>56</v>
      </c>
      <c r="N6" s="109">
        <f t="shared" si="2"/>
        <v>846</v>
      </c>
      <c r="O6" s="107">
        <f t="shared" si="6"/>
        <v>6.2084257206208471E-2</v>
      </c>
      <c r="P6" s="110">
        <v>44085</v>
      </c>
      <c r="Q6" s="111">
        <v>2.0833333333333332E-2</v>
      </c>
      <c r="R6" s="110"/>
      <c r="S6" s="104" t="s">
        <v>11</v>
      </c>
      <c r="T6" s="104" t="s">
        <v>93</v>
      </c>
      <c r="U6" s="104"/>
      <c r="V6" s="112">
        <f t="shared" si="3"/>
        <v>0</v>
      </c>
      <c r="W6" s="112" t="e">
        <f t="shared" si="4"/>
        <v>#N/A</v>
      </c>
      <c r="X6" s="75">
        <v>5</v>
      </c>
      <c r="Y6" s="113">
        <f t="shared" si="7"/>
        <v>-5</v>
      </c>
      <c r="Z6" s="114">
        <v>0.15109</v>
      </c>
      <c r="AA6" s="114" t="s">
        <v>79</v>
      </c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</row>
    <row r="7" spans="1:48" s="78" customFormat="1">
      <c r="A7" s="68" t="s">
        <v>50</v>
      </c>
      <c r="B7" s="68"/>
      <c r="C7" s="68"/>
      <c r="D7" s="68" t="s">
        <v>80</v>
      </c>
      <c r="E7" s="69">
        <v>3000</v>
      </c>
      <c r="F7" s="70">
        <v>0.01</v>
      </c>
      <c r="G7" s="70">
        <v>0.02</v>
      </c>
      <c r="H7" s="69">
        <v>173</v>
      </c>
      <c r="I7" s="69">
        <v>169.5</v>
      </c>
      <c r="J7" s="69">
        <f t="shared" si="0"/>
        <v>30</v>
      </c>
      <c r="K7" s="71">
        <f>ROUND(J7/(H7-I7),0)</f>
        <v>9</v>
      </c>
      <c r="L7" s="72">
        <f t="shared" si="1"/>
        <v>180</v>
      </c>
      <c r="M7" s="69">
        <f t="shared" si="5"/>
        <v>63</v>
      </c>
      <c r="N7" s="72">
        <f t="shared" si="2"/>
        <v>1557</v>
      </c>
      <c r="O7" s="70">
        <f t="shared" si="6"/>
        <v>3.8888888888888862E-2</v>
      </c>
      <c r="P7" s="73">
        <v>44085</v>
      </c>
      <c r="Q7" s="74">
        <v>0.44027777777777777</v>
      </c>
      <c r="R7" s="73"/>
      <c r="S7" s="68" t="s">
        <v>11</v>
      </c>
      <c r="T7" s="68" t="s">
        <v>78</v>
      </c>
      <c r="U7" s="68"/>
      <c r="V7" s="75">
        <f t="shared" si="3"/>
        <v>0</v>
      </c>
      <c r="W7" s="75" t="e">
        <f t="shared" si="4"/>
        <v>#N/A</v>
      </c>
      <c r="X7" s="75">
        <v>5</v>
      </c>
      <c r="Y7" s="76">
        <f t="shared" si="7"/>
        <v>-5</v>
      </c>
      <c r="Z7" s="77"/>
      <c r="AA7" s="77" t="s">
        <v>81</v>
      </c>
    </row>
    <row r="8" spans="1:48" s="67" customFormat="1" hidden="1">
      <c r="A8" s="57" t="s">
        <v>82</v>
      </c>
      <c r="B8" s="57" t="s">
        <v>35</v>
      </c>
      <c r="C8" s="57">
        <v>69</v>
      </c>
      <c r="D8" s="82" t="s">
        <v>83</v>
      </c>
      <c r="E8" s="58">
        <v>3000</v>
      </c>
      <c r="F8" s="59">
        <v>0.01</v>
      </c>
      <c r="G8" s="59">
        <v>0.02</v>
      </c>
      <c r="H8" s="58">
        <v>218</v>
      </c>
      <c r="I8" s="58">
        <v>214</v>
      </c>
      <c r="J8" s="58">
        <f t="shared" si="0"/>
        <v>30</v>
      </c>
      <c r="K8" s="60">
        <f>ROUND(J8/(H8-I8),0)</f>
        <v>8</v>
      </c>
      <c r="L8" s="61">
        <f t="shared" si="1"/>
        <v>226</v>
      </c>
      <c r="M8" s="58">
        <f t="shared" si="5"/>
        <v>64</v>
      </c>
      <c r="N8" s="61">
        <f t="shared" si="2"/>
        <v>1744</v>
      </c>
      <c r="O8" s="59">
        <f t="shared" si="6"/>
        <v>3.539823008849563E-2</v>
      </c>
      <c r="P8" s="62">
        <v>44085</v>
      </c>
      <c r="Q8" s="63">
        <v>0.4513888888888889</v>
      </c>
      <c r="R8" s="62">
        <v>44085</v>
      </c>
      <c r="S8" s="57" t="s">
        <v>11</v>
      </c>
      <c r="T8" s="57" t="s">
        <v>90</v>
      </c>
      <c r="U8" s="57">
        <v>-1</v>
      </c>
      <c r="V8" s="64">
        <v>-61</v>
      </c>
      <c r="W8" s="64" t="str">
        <f t="shared" si="4"/>
        <v>lose</v>
      </c>
      <c r="X8" s="64">
        <v>2.5</v>
      </c>
      <c r="Y8" s="65">
        <f t="shared" si="7"/>
        <v>-63.5</v>
      </c>
      <c r="Z8" s="66"/>
      <c r="AA8" s="66" t="s">
        <v>86</v>
      </c>
    </row>
    <row r="9" spans="1:48" s="103" customFormat="1">
      <c r="A9" s="34" t="s">
        <v>84</v>
      </c>
      <c r="B9" s="92" t="s">
        <v>34</v>
      </c>
      <c r="C9" s="92">
        <v>61</v>
      </c>
      <c r="D9" s="34" t="s">
        <v>85</v>
      </c>
      <c r="E9" s="93">
        <v>3000</v>
      </c>
      <c r="F9" s="94">
        <v>0.01</v>
      </c>
      <c r="G9" s="94">
        <v>0.02</v>
      </c>
      <c r="H9" s="93">
        <v>19.3</v>
      </c>
      <c r="I9" s="93">
        <v>18</v>
      </c>
      <c r="J9" s="93">
        <f t="shared" si="0"/>
        <v>30</v>
      </c>
      <c r="K9" s="95">
        <f>ROUND(J9/(H9-I9),0)</f>
        <v>23</v>
      </c>
      <c r="L9" s="96">
        <f t="shared" si="1"/>
        <v>21.900000000000002</v>
      </c>
      <c r="M9" s="93">
        <f t="shared" si="5"/>
        <v>59.800000000000033</v>
      </c>
      <c r="N9" s="96">
        <f t="shared" si="2"/>
        <v>443.90000000000003</v>
      </c>
      <c r="O9" s="94">
        <f t="shared" si="6"/>
        <v>0.11872146118721472</v>
      </c>
      <c r="P9" s="97">
        <v>44085</v>
      </c>
      <c r="Q9" s="98">
        <v>0.45833333333333331</v>
      </c>
      <c r="R9" s="97"/>
      <c r="S9" s="92" t="s">
        <v>11</v>
      </c>
      <c r="T9" s="92" t="s">
        <v>78</v>
      </c>
      <c r="U9" s="92"/>
      <c r="V9" s="99">
        <f t="shared" ref="V9:V18" si="8">_xlfn.IFS(U9=2,M9,U9=-1,J9*-1,U9="",0)</f>
        <v>0</v>
      </c>
      <c r="W9" s="99" t="e">
        <f t="shared" si="4"/>
        <v>#N/A</v>
      </c>
      <c r="X9" s="99"/>
      <c r="Y9" s="100">
        <f t="shared" si="7"/>
        <v>0</v>
      </c>
      <c r="Z9" s="101"/>
      <c r="AA9" s="101" t="s">
        <v>92</v>
      </c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</row>
    <row r="10" spans="1:48" s="130" customFormat="1" hidden="1">
      <c r="A10" s="118" t="s">
        <v>88</v>
      </c>
      <c r="B10" s="118" t="s">
        <v>34</v>
      </c>
      <c r="C10" s="118">
        <v>91</v>
      </c>
      <c r="D10" s="119" t="s">
        <v>89</v>
      </c>
      <c r="E10" s="120">
        <v>3000</v>
      </c>
      <c r="F10" s="121">
        <v>0.01</v>
      </c>
      <c r="G10" s="121">
        <v>0.02</v>
      </c>
      <c r="H10" s="120">
        <v>187</v>
      </c>
      <c r="I10" s="120">
        <v>184</v>
      </c>
      <c r="J10" s="120">
        <f t="shared" si="0"/>
        <v>30</v>
      </c>
      <c r="K10" s="122">
        <f t="shared" ref="K10" si="9">ROUNDUP(J10/(H10-I10),0)</f>
        <v>10</v>
      </c>
      <c r="L10" s="123">
        <f t="shared" si="1"/>
        <v>193</v>
      </c>
      <c r="M10" s="120">
        <f t="shared" si="5"/>
        <v>60</v>
      </c>
      <c r="N10" s="123">
        <f t="shared" si="2"/>
        <v>1870</v>
      </c>
      <c r="O10" s="121">
        <f t="shared" si="6"/>
        <v>3.1088082901554404E-2</v>
      </c>
      <c r="P10" s="124">
        <v>44085</v>
      </c>
      <c r="Q10" s="125">
        <v>2100.875</v>
      </c>
      <c r="R10" s="124"/>
      <c r="S10" s="118" t="s">
        <v>11</v>
      </c>
      <c r="T10" s="118" t="s">
        <v>90</v>
      </c>
      <c r="U10" s="118">
        <v>2</v>
      </c>
      <c r="V10" s="126">
        <f t="shared" si="8"/>
        <v>60</v>
      </c>
      <c r="W10" s="126" t="str">
        <f t="shared" si="4"/>
        <v>win</v>
      </c>
      <c r="X10" s="126">
        <v>2.5</v>
      </c>
      <c r="Y10" s="127">
        <f t="shared" si="7"/>
        <v>57.5</v>
      </c>
      <c r="Z10" s="128"/>
      <c r="AA10" s="128" t="s">
        <v>91</v>
      </c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</row>
    <row r="11" spans="1:48" s="115" customFormat="1" ht="83.4" customHeight="1">
      <c r="A11" s="104" t="s">
        <v>82</v>
      </c>
      <c r="B11" s="104" t="s">
        <v>35</v>
      </c>
      <c r="C11" s="104">
        <v>69</v>
      </c>
      <c r="D11" s="105" t="s">
        <v>83</v>
      </c>
      <c r="E11" s="106">
        <v>3000</v>
      </c>
      <c r="F11" s="107">
        <v>0.01</v>
      </c>
      <c r="G11" s="107">
        <v>0.02</v>
      </c>
      <c r="H11" s="106">
        <v>214</v>
      </c>
      <c r="I11" s="106">
        <v>211</v>
      </c>
      <c r="J11" s="106">
        <f t="shared" ref="J11:J17" si="10">E11*F11</f>
        <v>30</v>
      </c>
      <c r="K11" s="108">
        <f>ROUND(J11/(H11-I11),0)</f>
        <v>10</v>
      </c>
      <c r="L11" s="109">
        <f t="shared" ref="L11:L17" si="11">(H11-I11)*(100*G11)+H11</f>
        <v>220</v>
      </c>
      <c r="M11" s="106">
        <f>(L11-H11)*K11</f>
        <v>60</v>
      </c>
      <c r="N11" s="109">
        <f t="shared" ref="N11:N17" si="12">H11*K11</f>
        <v>2140</v>
      </c>
      <c r="O11" s="107">
        <f>1-H11/L11</f>
        <v>2.7272727272727226E-2</v>
      </c>
      <c r="P11" s="110">
        <v>44085</v>
      </c>
      <c r="Q11" s="111">
        <v>0.90972222222222221</v>
      </c>
      <c r="R11" s="110"/>
      <c r="S11" s="104" t="s">
        <v>11</v>
      </c>
      <c r="T11" s="104" t="s">
        <v>93</v>
      </c>
      <c r="U11" s="104"/>
      <c r="V11" s="112">
        <f t="shared" si="8"/>
        <v>0</v>
      </c>
      <c r="W11" s="112" t="e">
        <f t="shared" si="4"/>
        <v>#N/A</v>
      </c>
      <c r="X11" s="75">
        <v>5</v>
      </c>
      <c r="Y11" s="113">
        <f>V11-X11</f>
        <v>-5</v>
      </c>
      <c r="Z11" s="114"/>
      <c r="AA11" s="114" t="s">
        <v>86</v>
      </c>
    </row>
    <row r="12" spans="1:48" s="78" customFormat="1" ht="83.4" customHeight="1">
      <c r="A12" s="68" t="s">
        <v>94</v>
      </c>
      <c r="B12" s="68" t="s">
        <v>35</v>
      </c>
      <c r="C12" s="68">
        <v>83</v>
      </c>
      <c r="D12" s="81" t="s">
        <v>83</v>
      </c>
      <c r="E12" s="69">
        <v>3000</v>
      </c>
      <c r="F12" s="70">
        <v>0.01</v>
      </c>
      <c r="G12" s="70">
        <v>0.02</v>
      </c>
      <c r="H12" s="69">
        <v>257.8</v>
      </c>
      <c r="I12" s="69">
        <v>244</v>
      </c>
      <c r="J12" s="69">
        <f t="shared" si="10"/>
        <v>30</v>
      </c>
      <c r="K12" s="71">
        <f>ROUND(J12/(H12-I12),0)</f>
        <v>2</v>
      </c>
      <c r="L12" s="72">
        <f t="shared" si="11"/>
        <v>285.40000000000003</v>
      </c>
      <c r="M12" s="69">
        <f>(L12-H12)*K12</f>
        <v>55.200000000000045</v>
      </c>
      <c r="N12" s="72">
        <f t="shared" si="12"/>
        <v>515.6</v>
      </c>
      <c r="O12" s="70">
        <f>1-H12/L12</f>
        <v>9.6706377014716294E-2</v>
      </c>
      <c r="P12" s="73">
        <v>44115</v>
      </c>
      <c r="Q12" s="74">
        <v>0.44444444444444442</v>
      </c>
      <c r="R12" s="73"/>
      <c r="S12" s="68" t="s">
        <v>11</v>
      </c>
      <c r="T12" s="68" t="s">
        <v>78</v>
      </c>
      <c r="U12" s="68"/>
      <c r="V12" s="75">
        <f t="shared" si="8"/>
        <v>0</v>
      </c>
      <c r="W12" s="75" t="e">
        <f t="shared" ref="W12:W20" si="13">_xlfn.IFS(V12&gt;0,"win",V12&lt;0,"lose")</f>
        <v>#N/A</v>
      </c>
      <c r="X12" s="75">
        <v>5</v>
      </c>
      <c r="Y12" s="76">
        <f>V12-X12</f>
        <v>-5</v>
      </c>
      <c r="Z12" s="77"/>
      <c r="AA12" s="77" t="s">
        <v>86</v>
      </c>
    </row>
    <row r="13" spans="1:48" s="37" customFormat="1" ht="118.2" customHeight="1">
      <c r="A13" s="18" t="s">
        <v>84</v>
      </c>
      <c r="B13" s="18" t="s">
        <v>34</v>
      </c>
      <c r="C13" s="18">
        <v>83</v>
      </c>
      <c r="D13" s="18"/>
      <c r="E13" s="26">
        <v>3000</v>
      </c>
      <c r="F13" s="27">
        <v>0.01</v>
      </c>
      <c r="G13" s="27">
        <v>0.02</v>
      </c>
      <c r="H13" s="26">
        <v>25</v>
      </c>
      <c r="I13" s="26">
        <v>26</v>
      </c>
      <c r="J13" s="26">
        <f t="shared" si="10"/>
        <v>30</v>
      </c>
      <c r="K13" s="28">
        <f>ROUND(J13/(I13-H13),0)</f>
        <v>30</v>
      </c>
      <c r="L13" s="29">
        <f t="shared" si="11"/>
        <v>23</v>
      </c>
      <c r="M13" s="26">
        <f>(H13-L13)*K13</f>
        <v>60</v>
      </c>
      <c r="N13" s="29">
        <f t="shared" si="12"/>
        <v>750</v>
      </c>
      <c r="O13" s="27">
        <f>1-L13/H13</f>
        <v>7.999999999999996E-2</v>
      </c>
      <c r="P13" s="30">
        <v>44115</v>
      </c>
      <c r="Q13" s="30" t="s">
        <v>95</v>
      </c>
      <c r="R13" s="30"/>
      <c r="S13" s="18" t="s">
        <v>12</v>
      </c>
      <c r="T13" s="18" t="s">
        <v>67</v>
      </c>
      <c r="U13" s="18"/>
      <c r="V13" s="16">
        <f t="shared" si="8"/>
        <v>0</v>
      </c>
      <c r="W13" s="16" t="e">
        <f t="shared" si="13"/>
        <v>#N/A</v>
      </c>
      <c r="X13" s="75">
        <v>5</v>
      </c>
      <c r="Y13" s="56">
        <f>V13-X13</f>
        <v>-5</v>
      </c>
      <c r="Z13" s="17"/>
      <c r="AA13" s="17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48" s="116" customFormat="1">
      <c r="A14" s="134" t="s">
        <v>96</v>
      </c>
      <c r="B14" s="115"/>
      <c r="C14" s="134">
        <v>90</v>
      </c>
      <c r="D14" s="115"/>
      <c r="E14" s="106">
        <v>3000</v>
      </c>
      <c r="F14" s="107">
        <v>0.01</v>
      </c>
      <c r="G14" s="107">
        <v>0.02</v>
      </c>
      <c r="H14" s="106">
        <v>63</v>
      </c>
      <c r="I14" s="106">
        <v>58</v>
      </c>
      <c r="J14" s="106">
        <f t="shared" si="10"/>
        <v>30</v>
      </c>
      <c r="K14" s="108">
        <f>ROUND(J14/(H14-I14),0)</f>
        <v>6</v>
      </c>
      <c r="L14" s="109">
        <f t="shared" si="11"/>
        <v>73</v>
      </c>
      <c r="M14" s="106">
        <f>(L14-H14)*K14</f>
        <v>60</v>
      </c>
      <c r="N14" s="109">
        <f t="shared" si="12"/>
        <v>378</v>
      </c>
      <c r="O14" s="107">
        <f>1-H14/L14</f>
        <v>0.13698630136986301</v>
      </c>
      <c r="P14" s="110">
        <v>44176</v>
      </c>
      <c r="Q14" s="135">
        <v>0.36458333333333331</v>
      </c>
      <c r="R14" s="110"/>
      <c r="S14" s="104" t="s">
        <v>97</v>
      </c>
      <c r="T14" s="104" t="s">
        <v>90</v>
      </c>
      <c r="U14" s="104">
        <v>-1</v>
      </c>
      <c r="V14" s="112">
        <f t="shared" si="8"/>
        <v>-30</v>
      </c>
      <c r="W14" s="112" t="str">
        <f t="shared" si="13"/>
        <v>lose</v>
      </c>
      <c r="X14" s="112">
        <v>5</v>
      </c>
      <c r="Y14" s="113">
        <f>V14-X14</f>
        <v>-35</v>
      </c>
      <c r="Z14" s="114"/>
      <c r="AA14" s="114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</row>
    <row r="15" spans="1:48" s="133" customFormat="1">
      <c r="A15" s="131" t="s">
        <v>98</v>
      </c>
      <c r="B15" s="78"/>
      <c r="C15" s="131">
        <v>82</v>
      </c>
      <c r="D15" s="78"/>
      <c r="E15" s="69">
        <v>3000</v>
      </c>
      <c r="F15" s="70">
        <v>0.01</v>
      </c>
      <c r="G15" s="70">
        <v>0.02</v>
      </c>
      <c r="H15" s="69">
        <v>460</v>
      </c>
      <c r="I15" s="69">
        <v>455</v>
      </c>
      <c r="J15" s="69">
        <f t="shared" si="10"/>
        <v>30</v>
      </c>
      <c r="K15" s="71">
        <f>ROUND(J15/(H15-I15),0)</f>
        <v>6</v>
      </c>
      <c r="L15" s="72">
        <f t="shared" si="11"/>
        <v>470</v>
      </c>
      <c r="M15" s="69">
        <f>(L15-H15)*K15</f>
        <v>60</v>
      </c>
      <c r="N15" s="72">
        <f t="shared" si="12"/>
        <v>2760</v>
      </c>
      <c r="O15" s="70">
        <f>1-H15/L15</f>
        <v>2.1276595744680882E-2</v>
      </c>
      <c r="P15" s="73">
        <v>44176</v>
      </c>
      <c r="Q15" s="132">
        <v>0.36458333333333331</v>
      </c>
      <c r="R15" s="73"/>
      <c r="S15" s="68" t="s">
        <v>97</v>
      </c>
      <c r="T15" s="68" t="s">
        <v>67</v>
      </c>
      <c r="U15" s="68"/>
      <c r="V15" s="75">
        <f t="shared" si="8"/>
        <v>0</v>
      </c>
      <c r="W15" s="75" t="e">
        <f t="shared" si="13"/>
        <v>#N/A</v>
      </c>
      <c r="X15" s="75">
        <v>5</v>
      </c>
      <c r="Y15" s="76">
        <f>V15-X15</f>
        <v>-5</v>
      </c>
      <c r="Z15" s="77"/>
      <c r="AA15" s="77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</row>
    <row r="16" spans="1:48" s="139" customFormat="1">
      <c r="A16" s="131" t="s">
        <v>99</v>
      </c>
      <c r="B16" s="131" t="s">
        <v>34</v>
      </c>
      <c r="C16" s="131">
        <v>79</v>
      </c>
      <c r="D16" s="138" t="s">
        <v>104</v>
      </c>
      <c r="E16" s="69">
        <v>3000</v>
      </c>
      <c r="F16" s="70">
        <v>0.01</v>
      </c>
      <c r="G16" s="70">
        <v>0.02</v>
      </c>
      <c r="H16" s="69">
        <v>266.5</v>
      </c>
      <c r="I16" s="69">
        <v>264</v>
      </c>
      <c r="J16" s="69">
        <f t="shared" si="10"/>
        <v>30</v>
      </c>
      <c r="K16" s="71">
        <f>ROUND(J16/(H16-I16),0)</f>
        <v>12</v>
      </c>
      <c r="L16" s="72">
        <f t="shared" si="11"/>
        <v>271.5</v>
      </c>
      <c r="M16" s="69">
        <f>(L16-H16)*K16</f>
        <v>60</v>
      </c>
      <c r="N16" s="72">
        <f t="shared" si="12"/>
        <v>3198</v>
      </c>
      <c r="O16" s="70">
        <f>1-H16/L16</f>
        <v>1.8416206261510082E-2</v>
      </c>
      <c r="P16" s="73">
        <v>44176</v>
      </c>
      <c r="Q16" s="132" t="s">
        <v>103</v>
      </c>
      <c r="R16" s="73"/>
      <c r="S16" s="68" t="s">
        <v>97</v>
      </c>
      <c r="T16" s="104" t="s">
        <v>90</v>
      </c>
      <c r="U16" s="68"/>
      <c r="V16" s="75">
        <f t="shared" si="8"/>
        <v>0</v>
      </c>
      <c r="W16" s="75" t="e">
        <f t="shared" si="13"/>
        <v>#N/A</v>
      </c>
      <c r="X16" s="75">
        <v>5</v>
      </c>
      <c r="Y16" s="77"/>
      <c r="Z16" s="77"/>
      <c r="AA16" s="77" t="s">
        <v>100</v>
      </c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</row>
    <row r="17" spans="1:38" s="133" customFormat="1">
      <c r="A17" s="131" t="s">
        <v>101</v>
      </c>
      <c r="B17" s="131"/>
      <c r="C17" s="131"/>
      <c r="D17" s="68"/>
      <c r="E17" s="69">
        <v>3000</v>
      </c>
      <c r="F17" s="70">
        <v>0.01</v>
      </c>
      <c r="G17" s="70">
        <v>0.02</v>
      </c>
      <c r="H17" s="69">
        <v>155</v>
      </c>
      <c r="I17" s="69">
        <v>150</v>
      </c>
      <c r="J17" s="69">
        <f t="shared" si="10"/>
        <v>30</v>
      </c>
      <c r="K17" s="71">
        <f>ROUND(J17/(H17-I17),0)</f>
        <v>6</v>
      </c>
      <c r="L17" s="72">
        <f t="shared" si="11"/>
        <v>165</v>
      </c>
      <c r="M17" s="69">
        <f>(L17-H17)*K17</f>
        <v>60</v>
      </c>
      <c r="N17" s="72">
        <f t="shared" si="12"/>
        <v>930</v>
      </c>
      <c r="O17" s="70">
        <f>1-H17/L17</f>
        <v>6.0606060606060552E-2</v>
      </c>
      <c r="P17" s="73">
        <v>44176</v>
      </c>
      <c r="Q17" s="132">
        <v>0.41666666666666669</v>
      </c>
      <c r="R17" s="73"/>
      <c r="S17" s="68" t="s">
        <v>97</v>
      </c>
      <c r="T17" s="68" t="s">
        <v>67</v>
      </c>
      <c r="U17" s="68"/>
      <c r="V17" s="75">
        <f t="shared" si="8"/>
        <v>0</v>
      </c>
      <c r="W17" s="75" t="e">
        <f t="shared" si="13"/>
        <v>#N/A</v>
      </c>
      <c r="X17" s="75">
        <v>5</v>
      </c>
      <c r="Y17" s="76">
        <f>V17-X17</f>
        <v>-5</v>
      </c>
      <c r="Z17" s="77"/>
      <c r="AA17" s="77" t="s">
        <v>102</v>
      </c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</row>
    <row r="18" spans="1:38" s="137" customFormat="1">
      <c r="A18" s="104" t="s">
        <v>105</v>
      </c>
      <c r="B18" s="104"/>
      <c r="C18" s="104">
        <v>99</v>
      </c>
      <c r="D18" s="104"/>
      <c r="E18" s="106">
        <v>3000</v>
      </c>
      <c r="F18" s="107">
        <v>0.01</v>
      </c>
      <c r="G18" s="107">
        <v>0.02</v>
      </c>
      <c r="H18" s="106">
        <v>46.8</v>
      </c>
      <c r="I18" s="106">
        <v>49</v>
      </c>
      <c r="J18" s="106">
        <f t="shared" ref="J18:J20" si="14">E18*F18</f>
        <v>30</v>
      </c>
      <c r="K18" s="108">
        <f>ROUND(J18/(I18-H18),0)</f>
        <v>14</v>
      </c>
      <c r="L18" s="109">
        <f t="shared" ref="L18:L20" si="15">(H18-I18)*(100*G18)+H18</f>
        <v>42.399999999999991</v>
      </c>
      <c r="M18" s="106">
        <f>(H18-L18)*K18</f>
        <v>61.60000000000008</v>
      </c>
      <c r="N18" s="109">
        <f t="shared" ref="N18:N20" si="16">H18*K18</f>
        <v>655.19999999999993</v>
      </c>
      <c r="O18" s="107">
        <f>1-L18/H18</f>
        <v>9.4017094017094127E-2</v>
      </c>
      <c r="P18" s="110">
        <v>44176</v>
      </c>
      <c r="Q18" s="136">
        <v>0.74236111111111114</v>
      </c>
      <c r="R18" s="110"/>
      <c r="S18" s="104" t="s">
        <v>12</v>
      </c>
      <c r="T18" s="104" t="s">
        <v>90</v>
      </c>
      <c r="U18" s="134"/>
      <c r="V18" s="112">
        <f t="shared" si="8"/>
        <v>0</v>
      </c>
      <c r="W18" s="112" t="e">
        <f t="shared" si="13"/>
        <v>#N/A</v>
      </c>
      <c r="X18" s="112">
        <v>5</v>
      </c>
      <c r="Y18" s="113">
        <f>V18-X18</f>
        <v>-5</v>
      </c>
      <c r="Z18" s="114"/>
      <c r="AA18" s="11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</row>
    <row r="19" spans="1:38" s="152" customFormat="1">
      <c r="A19" s="140" t="s">
        <v>96</v>
      </c>
      <c r="B19" s="141"/>
      <c r="C19" s="140">
        <v>90</v>
      </c>
      <c r="D19" s="141"/>
      <c r="E19" s="142">
        <v>3000</v>
      </c>
      <c r="F19" s="143">
        <v>0.01</v>
      </c>
      <c r="G19" s="143">
        <v>0.02</v>
      </c>
      <c r="H19" s="142">
        <v>63</v>
      </c>
      <c r="I19" s="142">
        <v>58</v>
      </c>
      <c r="J19" s="142">
        <f t="shared" si="14"/>
        <v>30</v>
      </c>
      <c r="K19" s="144">
        <f>ROUND(J19/(H19-I19),0)</f>
        <v>6</v>
      </c>
      <c r="L19" s="145">
        <f t="shared" si="15"/>
        <v>73</v>
      </c>
      <c r="M19" s="142">
        <f>(L19-H19)*K19</f>
        <v>60</v>
      </c>
      <c r="N19" s="145">
        <f t="shared" si="16"/>
        <v>378</v>
      </c>
      <c r="O19" s="143">
        <f>1-H19/L19</f>
        <v>0.13698630136986301</v>
      </c>
      <c r="P19" s="146" t="s">
        <v>106</v>
      </c>
      <c r="Q19" s="147">
        <v>0.53125</v>
      </c>
      <c r="R19" s="146"/>
      <c r="S19" s="148" t="s">
        <v>97</v>
      </c>
      <c r="T19" s="148" t="s">
        <v>67</v>
      </c>
      <c r="U19" s="148"/>
      <c r="V19" s="149">
        <f t="shared" ref="V19:V20" si="17">_xlfn.IFS(U19=2,M19,U19=-1,J19*-1,U19="",0)</f>
        <v>0</v>
      </c>
      <c r="W19" s="149" t="e">
        <f t="shared" si="13"/>
        <v>#N/A</v>
      </c>
      <c r="X19" s="149">
        <v>5</v>
      </c>
      <c r="Y19" s="150">
        <f>V19-X19</f>
        <v>-5</v>
      </c>
      <c r="Z19" s="151"/>
      <c r="AA19" s="15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</row>
    <row r="20" spans="1:38" s="37" customFormat="1">
      <c r="A20" s="15" t="s">
        <v>107</v>
      </c>
      <c r="B20" s="15"/>
      <c r="C20" s="15">
        <v>91</v>
      </c>
      <c r="D20" s="18"/>
      <c r="E20" s="26">
        <v>3000</v>
      </c>
      <c r="F20" s="27">
        <v>0.01</v>
      </c>
      <c r="G20" s="27">
        <v>0.02</v>
      </c>
      <c r="H20" s="26">
        <v>57.06</v>
      </c>
      <c r="I20" s="26">
        <v>55.4</v>
      </c>
      <c r="J20" s="26">
        <f t="shared" si="14"/>
        <v>30</v>
      </c>
      <c r="K20" s="28">
        <f>ROUND(J20/(H20-I20),0)</f>
        <v>18</v>
      </c>
      <c r="L20" s="29">
        <f t="shared" si="15"/>
        <v>60.38000000000001</v>
      </c>
      <c r="M20" s="26">
        <f>(L20-H20)*K20</f>
        <v>59.760000000000133</v>
      </c>
      <c r="N20" s="29">
        <f t="shared" si="16"/>
        <v>1027.08</v>
      </c>
      <c r="O20" s="27">
        <f>1-H20/L20</f>
        <v>5.4985094402120072E-2</v>
      </c>
      <c r="P20" s="30"/>
      <c r="Q20" s="31"/>
      <c r="R20" s="30"/>
      <c r="S20" s="18"/>
      <c r="T20" s="18"/>
      <c r="U20" s="20"/>
      <c r="V20" s="16">
        <f t="shared" si="17"/>
        <v>0</v>
      </c>
      <c r="W20" s="16" t="e">
        <f t="shared" si="13"/>
        <v>#N/A</v>
      </c>
      <c r="X20" s="16"/>
      <c r="Y20" s="17"/>
      <c r="Z20" s="17"/>
      <c r="AA20" s="17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</row>
    <row r="21" spans="1:38" s="37" customFormat="1">
      <c r="A21" s="153" t="s">
        <v>108</v>
      </c>
      <c r="B21" s="15"/>
      <c r="C21" s="15"/>
      <c r="D21" s="18" t="s">
        <v>109</v>
      </c>
      <c r="E21" s="26">
        <v>3000</v>
      </c>
      <c r="F21" s="27">
        <v>0.01</v>
      </c>
      <c r="G21" s="27">
        <v>0.02</v>
      </c>
      <c r="H21" s="26">
        <v>27</v>
      </c>
      <c r="I21" s="26">
        <v>25</v>
      </c>
      <c r="J21" s="26">
        <f t="shared" ref="J21" si="18">E21*F21</f>
        <v>30</v>
      </c>
      <c r="K21" s="28">
        <v>30</v>
      </c>
      <c r="L21" s="29">
        <f t="shared" ref="L21" si="19">(H21-I21)*(100*G21)+H21</f>
        <v>31</v>
      </c>
      <c r="M21" s="26">
        <f>(L21-H21)*K21</f>
        <v>120</v>
      </c>
      <c r="N21" s="29">
        <f t="shared" ref="N21" si="20">H21*K21</f>
        <v>810</v>
      </c>
      <c r="O21" s="27">
        <f>1-H21/L21</f>
        <v>0.12903225806451613</v>
      </c>
      <c r="P21" s="30"/>
      <c r="Q21" s="31"/>
      <c r="R21" s="30"/>
      <c r="S21" s="18"/>
      <c r="T21" s="18"/>
      <c r="U21" s="20"/>
      <c r="V21" s="16"/>
      <c r="W21" s="16"/>
      <c r="X21" s="16"/>
      <c r="Y21" s="17"/>
      <c r="Z21" s="17"/>
      <c r="AA21" s="17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</row>
    <row r="22" spans="1:38" s="38" customFormat="1">
      <c r="A22" s="15"/>
      <c r="B22" s="15"/>
      <c r="C22" s="15"/>
      <c r="D22" s="15"/>
      <c r="E22" s="26"/>
      <c r="F22" s="27"/>
      <c r="G22" s="27"/>
      <c r="H22" s="26"/>
      <c r="I22" s="26"/>
      <c r="J22" s="26"/>
      <c r="K22" s="28"/>
      <c r="L22" s="29"/>
      <c r="M22" s="26"/>
      <c r="N22" s="29"/>
      <c r="O22" s="27"/>
      <c r="P22" s="30"/>
      <c r="Q22" s="30"/>
      <c r="R22" s="30"/>
      <c r="S22" s="18"/>
      <c r="T22" s="18"/>
      <c r="U22" s="20"/>
      <c r="V22" s="16"/>
      <c r="W22" s="16"/>
      <c r="X22" s="16"/>
      <c r="Y22" s="17"/>
      <c r="Z22" s="17"/>
      <c r="AA22" s="17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</row>
    <row r="23" spans="1:38" s="40" customFormat="1">
      <c r="A23" s="15"/>
      <c r="B23" s="15"/>
      <c r="C23" s="15"/>
      <c r="D23" s="18"/>
      <c r="E23" s="26"/>
      <c r="F23" s="27"/>
      <c r="G23" s="27"/>
      <c r="H23" s="26"/>
      <c r="I23" s="26"/>
      <c r="J23" s="26"/>
      <c r="K23" s="28"/>
      <c r="L23" s="29"/>
      <c r="M23" s="26"/>
      <c r="N23" s="29"/>
      <c r="O23" s="27"/>
      <c r="P23" s="30"/>
      <c r="Q23" s="30"/>
      <c r="R23" s="30"/>
      <c r="S23" s="18"/>
      <c r="T23" s="18"/>
      <c r="U23" s="20"/>
      <c r="V23" s="16"/>
      <c r="W23" s="16"/>
      <c r="X23" s="16"/>
      <c r="Y23" s="17"/>
      <c r="Z23" s="17"/>
      <c r="AA23" s="17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1:38" s="37" customFormat="1">
      <c r="A24" s="18"/>
      <c r="B24" s="18"/>
      <c r="C24" s="15"/>
      <c r="D24" s="18"/>
      <c r="E24" s="26"/>
      <c r="F24" s="27"/>
      <c r="G24" s="27"/>
      <c r="H24" s="26"/>
      <c r="I24" s="26"/>
      <c r="J24" s="26"/>
      <c r="K24" s="28"/>
      <c r="L24" s="29"/>
      <c r="M24" s="26"/>
      <c r="N24" s="29"/>
      <c r="O24" s="27"/>
      <c r="P24" s="30"/>
      <c r="Q24" s="30"/>
      <c r="R24" s="30"/>
      <c r="S24" s="18"/>
      <c r="T24" s="18"/>
      <c r="U24" s="20"/>
      <c r="V24" s="16"/>
      <c r="W24" s="16"/>
      <c r="X24" s="16"/>
      <c r="Y24" s="17"/>
      <c r="Z24" s="17"/>
      <c r="AA24" s="17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</row>
    <row r="25" spans="1:38" s="37" customFormat="1">
      <c r="A25" s="18"/>
      <c r="B25" s="18"/>
      <c r="C25" s="18"/>
      <c r="D25" s="18"/>
      <c r="E25" s="26"/>
      <c r="F25" s="27"/>
      <c r="G25" s="27"/>
      <c r="H25" s="26"/>
      <c r="I25" s="26"/>
      <c r="J25" s="26"/>
      <c r="K25" s="28"/>
      <c r="L25" s="29"/>
      <c r="M25" s="26"/>
      <c r="N25" s="29"/>
      <c r="O25" s="27"/>
      <c r="P25" s="30"/>
      <c r="Q25" s="30"/>
      <c r="R25" s="20"/>
      <c r="S25" s="18"/>
      <c r="T25" s="18"/>
      <c r="U25" s="20"/>
      <c r="V25" s="16"/>
      <c r="W25" s="16"/>
      <c r="X25" s="16"/>
      <c r="Y25" s="17"/>
      <c r="Z25" s="17"/>
      <c r="AA25" s="17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</row>
    <row r="26" spans="1:38" s="37" customFormat="1">
      <c r="A26" s="18"/>
      <c r="B26" s="18"/>
      <c r="C26" s="18"/>
      <c r="D26" s="18"/>
      <c r="E26" s="26"/>
      <c r="F26" s="27"/>
      <c r="G26" s="27"/>
      <c r="H26" s="26"/>
      <c r="I26" s="26"/>
      <c r="J26" s="26"/>
      <c r="K26" s="28"/>
      <c r="L26" s="29"/>
      <c r="M26" s="26"/>
      <c r="N26" s="29"/>
      <c r="O26" s="27"/>
      <c r="P26" s="30"/>
      <c r="R26" s="31"/>
      <c r="S26" s="18"/>
      <c r="T26" s="18"/>
      <c r="U26" s="20"/>
      <c r="V26" s="16"/>
      <c r="W26" s="16"/>
      <c r="X26" s="16"/>
      <c r="Y26" s="17"/>
      <c r="Z26" s="17"/>
      <c r="AA26" s="17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</row>
    <row r="27" spans="1:38" s="39" customFormat="1">
      <c r="A27" s="18"/>
      <c r="B27" s="18"/>
      <c r="C27" s="18"/>
      <c r="D27" s="18"/>
      <c r="E27" s="26"/>
      <c r="F27" s="27"/>
      <c r="G27" s="27"/>
      <c r="H27" s="26"/>
      <c r="I27" s="26"/>
      <c r="J27" s="26"/>
      <c r="K27" s="28"/>
      <c r="L27" s="29"/>
      <c r="M27" s="26"/>
      <c r="N27" s="29"/>
      <c r="O27" s="27"/>
      <c r="P27" s="30"/>
      <c r="Q27" s="31"/>
      <c r="R27" s="20"/>
      <c r="S27" s="18"/>
      <c r="T27" s="18"/>
      <c r="U27" s="20"/>
      <c r="V27" s="16"/>
      <c r="W27" s="16"/>
      <c r="X27" s="16"/>
      <c r="Y27" s="17"/>
      <c r="Z27" s="17"/>
      <c r="AA27" s="17"/>
    </row>
    <row r="28" spans="1:38" s="40" customFormat="1">
      <c r="A28" s="18"/>
      <c r="B28" s="18"/>
      <c r="C28" s="25"/>
      <c r="D28" s="20"/>
      <c r="E28" s="26"/>
      <c r="F28" s="27"/>
      <c r="G28" s="27"/>
      <c r="H28" s="26"/>
      <c r="I28" s="26"/>
      <c r="J28" s="26"/>
      <c r="K28" s="28"/>
      <c r="L28" s="29"/>
      <c r="M28" s="26"/>
      <c r="N28" s="29"/>
      <c r="O28" s="27"/>
      <c r="P28" s="30"/>
      <c r="Q28" s="31"/>
      <c r="R28" s="20"/>
      <c r="S28" s="18"/>
      <c r="T28" s="18"/>
      <c r="U28" s="20"/>
      <c r="V28" s="16"/>
      <c r="W28" s="16"/>
      <c r="X28" s="16"/>
      <c r="Y28" s="41"/>
      <c r="Z28" s="41"/>
      <c r="AA28" s="41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</row>
    <row r="29" spans="1:38" s="40" customFormat="1">
      <c r="A29" s="18"/>
      <c r="B29" s="18"/>
      <c r="C29" s="18"/>
      <c r="D29" s="18"/>
      <c r="E29" s="26"/>
      <c r="F29" s="27"/>
      <c r="G29" s="27"/>
      <c r="H29" s="26"/>
      <c r="I29" s="26"/>
      <c r="J29" s="26"/>
      <c r="K29" s="28"/>
      <c r="L29" s="29"/>
      <c r="M29" s="26"/>
      <c r="N29" s="29"/>
      <c r="O29" s="27"/>
      <c r="P29" s="30"/>
      <c r="Q29" s="31"/>
      <c r="R29" s="30"/>
      <c r="S29" s="18"/>
      <c r="T29" s="18"/>
      <c r="U29" s="36"/>
      <c r="V29" s="16"/>
      <c r="W29" s="16"/>
      <c r="X29" s="16"/>
      <c r="Y29" s="41"/>
      <c r="Z29" s="41"/>
      <c r="AA29" s="41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</row>
    <row r="30" spans="1:38" s="37" customFormat="1">
      <c r="A30" s="18"/>
      <c r="B30" s="18"/>
      <c r="C30" s="18"/>
      <c r="D30" s="18"/>
      <c r="E30" s="26"/>
      <c r="F30" s="27"/>
      <c r="G30" s="27"/>
      <c r="H30" s="26"/>
      <c r="I30" s="26"/>
      <c r="J30" s="26"/>
      <c r="K30" s="28"/>
      <c r="L30" s="29"/>
      <c r="M30" s="26"/>
      <c r="N30" s="29"/>
      <c r="O30" s="27"/>
      <c r="P30" s="30"/>
      <c r="Q30" s="31"/>
      <c r="R30" s="30"/>
      <c r="S30" s="18"/>
      <c r="T30" s="18"/>
      <c r="U30" s="36"/>
      <c r="V30" s="16"/>
      <c r="W30" s="16"/>
      <c r="X30" s="16"/>
      <c r="Y30" s="17"/>
      <c r="Z30" s="17"/>
      <c r="AA30" s="17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</row>
    <row r="31" spans="1:38" s="42" customFormat="1">
      <c r="A31" s="18"/>
      <c r="B31" s="18"/>
      <c r="C31" s="18"/>
      <c r="D31" s="18"/>
      <c r="E31" s="26"/>
      <c r="F31" s="27"/>
      <c r="G31" s="27"/>
      <c r="H31" s="26"/>
      <c r="I31" s="26"/>
      <c r="J31" s="26"/>
      <c r="K31" s="28"/>
      <c r="L31" s="29"/>
      <c r="M31" s="26"/>
      <c r="N31" s="29"/>
      <c r="O31" s="27"/>
      <c r="P31" s="30"/>
      <c r="Q31" s="31"/>
      <c r="R31" s="20"/>
      <c r="S31" s="18"/>
      <c r="T31" s="18"/>
      <c r="U31" s="36"/>
      <c r="V31" s="16"/>
      <c r="W31" s="16"/>
      <c r="X31" s="16"/>
      <c r="Y31" s="41"/>
      <c r="Z31" s="41"/>
      <c r="AA31" s="41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</row>
    <row r="32" spans="1:38" s="37" customFormat="1">
      <c r="A32" s="18"/>
      <c r="B32" s="18"/>
      <c r="C32" s="18"/>
      <c r="D32" s="18"/>
      <c r="E32" s="26"/>
      <c r="F32" s="27"/>
      <c r="G32" s="27"/>
      <c r="H32" s="26"/>
      <c r="I32" s="26"/>
      <c r="J32" s="26"/>
      <c r="K32" s="28"/>
      <c r="L32" s="29"/>
      <c r="M32" s="26"/>
      <c r="N32" s="29"/>
      <c r="O32" s="27"/>
      <c r="P32" s="30"/>
      <c r="Q32" s="31"/>
      <c r="R32" s="30"/>
      <c r="S32" s="18"/>
      <c r="T32" s="18"/>
      <c r="U32" s="36"/>
      <c r="V32" s="16"/>
      <c r="W32" s="16"/>
      <c r="X32" s="16"/>
      <c r="Y32" s="17"/>
      <c r="Z32" s="17"/>
      <c r="AA32" s="17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</row>
    <row r="33" spans="1:48" s="43" customFormat="1" ht="19.8">
      <c r="A33" s="18"/>
      <c r="B33" s="18"/>
      <c r="C33" s="18"/>
      <c r="D33" s="18"/>
      <c r="E33" s="26"/>
      <c r="F33" s="27"/>
      <c r="G33" s="27"/>
      <c r="H33" s="26"/>
      <c r="I33" s="26"/>
      <c r="J33" s="26"/>
      <c r="K33" s="28"/>
      <c r="L33" s="29"/>
      <c r="M33" s="26"/>
      <c r="N33" s="29"/>
      <c r="O33" s="27"/>
      <c r="P33" s="30"/>
      <c r="Q33" s="30"/>
      <c r="R33" s="20"/>
      <c r="S33" s="18"/>
      <c r="T33" s="18"/>
      <c r="U33" s="36"/>
      <c r="V33" s="16"/>
      <c r="W33" s="16"/>
      <c r="X33" s="16"/>
      <c r="Y33" s="41"/>
      <c r="Z33" s="41"/>
      <c r="AA33" s="41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spans="1:48" s="37" customFormat="1">
      <c r="A34" s="18"/>
      <c r="B34" s="18"/>
      <c r="C34" s="18"/>
      <c r="D34" s="18"/>
      <c r="E34" s="26"/>
      <c r="F34" s="27"/>
      <c r="G34" s="27"/>
      <c r="H34" s="26"/>
      <c r="I34" s="26"/>
      <c r="J34" s="26"/>
      <c r="K34" s="28"/>
      <c r="L34" s="29"/>
      <c r="M34" s="26"/>
      <c r="N34" s="29"/>
      <c r="O34" s="27"/>
      <c r="P34" s="30"/>
      <c r="Q34" s="31"/>
      <c r="R34" s="30"/>
      <c r="S34" s="18"/>
      <c r="T34" s="18"/>
      <c r="U34" s="20"/>
      <c r="V34" s="16"/>
      <c r="W34" s="16"/>
      <c r="X34" s="16"/>
      <c r="Y34" s="17"/>
      <c r="Z34" s="17"/>
      <c r="AA34" s="17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</row>
    <row r="35" spans="1:48" s="37" customFormat="1">
      <c r="A35" s="18"/>
      <c r="B35" s="18"/>
      <c r="C35" s="18"/>
      <c r="D35" s="18"/>
      <c r="E35" s="26"/>
      <c r="F35" s="27"/>
      <c r="G35" s="27"/>
      <c r="H35" s="26"/>
      <c r="I35" s="26"/>
      <c r="J35" s="26"/>
      <c r="K35" s="28"/>
      <c r="L35" s="29"/>
      <c r="M35" s="26"/>
      <c r="N35" s="29"/>
      <c r="O35" s="27"/>
      <c r="P35" s="30"/>
      <c r="Q35" s="31"/>
      <c r="R35" s="20"/>
      <c r="S35" s="18"/>
      <c r="T35" s="18"/>
      <c r="U35" s="20"/>
      <c r="V35" s="16"/>
      <c r="W35" s="16"/>
      <c r="X35" s="16"/>
      <c r="Y35" s="17"/>
      <c r="Z35" s="17"/>
      <c r="AA35" s="17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</row>
    <row r="36" spans="1:48" s="38" customFormat="1">
      <c r="A36" s="18"/>
      <c r="B36" s="18"/>
      <c r="C36" s="18"/>
      <c r="D36" s="83"/>
      <c r="E36" s="26"/>
      <c r="F36" s="27"/>
      <c r="G36" s="27"/>
      <c r="H36" s="26"/>
      <c r="I36" s="26"/>
      <c r="J36" s="26"/>
      <c r="K36" s="28"/>
      <c r="L36" s="29"/>
      <c r="M36" s="26"/>
      <c r="N36" s="29"/>
      <c r="O36" s="27"/>
      <c r="P36" s="30"/>
      <c r="Q36" s="44"/>
      <c r="R36" s="30"/>
      <c r="S36" s="18"/>
      <c r="T36" s="18"/>
      <c r="U36" s="15"/>
      <c r="V36" s="16"/>
      <c r="W36" s="16"/>
      <c r="X36" s="16"/>
      <c r="Y36" s="17"/>
      <c r="Z36" s="17"/>
      <c r="AA36" s="17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48" s="33" customFormat="1">
      <c r="A37" s="18"/>
      <c r="B37" s="18"/>
      <c r="C37" s="18"/>
      <c r="D37" s="18"/>
      <c r="E37" s="26"/>
      <c r="F37" s="27"/>
      <c r="G37" s="27"/>
      <c r="H37" s="26"/>
      <c r="I37" s="26"/>
      <c r="J37" s="26"/>
      <c r="K37" s="28"/>
      <c r="L37" s="29"/>
      <c r="M37" s="26"/>
      <c r="N37" s="29"/>
      <c r="O37" s="27"/>
      <c r="P37" s="30"/>
      <c r="Q37" s="45"/>
      <c r="R37" s="30"/>
      <c r="S37" s="18"/>
      <c r="T37" s="18"/>
      <c r="U37" s="18"/>
      <c r="V37" s="16"/>
      <c r="W37" s="16"/>
      <c r="X37" s="16"/>
      <c r="Y37" s="17"/>
      <c r="Z37" s="17"/>
      <c r="AA37" s="17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</row>
    <row r="38" spans="1:48" s="38" customFormat="1">
      <c r="A38" s="18"/>
      <c r="B38" s="18"/>
      <c r="C38" s="15"/>
      <c r="D38" s="18"/>
      <c r="E38" s="26"/>
      <c r="F38" s="27"/>
      <c r="G38" s="27"/>
      <c r="H38" s="26"/>
      <c r="I38" s="26"/>
      <c r="J38" s="26"/>
      <c r="K38" s="28"/>
      <c r="L38" s="29"/>
      <c r="M38" s="26"/>
      <c r="N38" s="29"/>
      <c r="O38" s="27"/>
      <c r="P38" s="30"/>
      <c r="Q38" s="45"/>
      <c r="R38" s="30"/>
      <c r="S38" s="18"/>
      <c r="T38" s="18"/>
      <c r="U38" s="15"/>
      <c r="V38" s="16"/>
      <c r="W38" s="16"/>
      <c r="X38" s="16"/>
      <c r="Y38" s="17"/>
      <c r="Z38" s="17"/>
      <c r="AA38" s="17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1:48" s="37" customFormat="1">
      <c r="A39" s="18"/>
      <c r="B39" s="18"/>
      <c r="C39" s="18"/>
      <c r="D39" s="18"/>
      <c r="E39" s="26"/>
      <c r="F39" s="27"/>
      <c r="G39" s="27"/>
      <c r="H39" s="26"/>
      <c r="I39" s="26"/>
      <c r="J39" s="26"/>
      <c r="K39" s="28"/>
      <c r="L39" s="29"/>
      <c r="M39" s="26"/>
      <c r="N39" s="29"/>
      <c r="O39" s="27"/>
      <c r="P39" s="30"/>
      <c r="Q39" s="45"/>
      <c r="R39" s="30"/>
      <c r="S39" s="18"/>
      <c r="T39" s="18"/>
      <c r="U39" s="15"/>
      <c r="V39" s="16"/>
      <c r="W39" s="16"/>
      <c r="X39" s="16"/>
      <c r="Y39" s="17"/>
      <c r="Z39" s="17"/>
      <c r="AA39" s="17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</row>
    <row r="40" spans="1:48" s="47" customFormat="1" ht="34.200000000000003" customHeight="1">
      <c r="A40" s="18"/>
      <c r="B40" s="18"/>
      <c r="C40" s="15"/>
      <c r="D40" s="18"/>
      <c r="E40" s="26"/>
      <c r="F40" s="27"/>
      <c r="G40" s="27"/>
      <c r="H40" s="26"/>
      <c r="I40" s="26"/>
      <c r="J40" s="26"/>
      <c r="K40" s="28"/>
      <c r="L40" s="29"/>
      <c r="M40" s="26"/>
      <c r="N40" s="29"/>
      <c r="O40" s="27"/>
      <c r="P40" s="30"/>
      <c r="Q40" s="46"/>
      <c r="R40" s="30"/>
      <c r="S40" s="18"/>
      <c r="T40" s="18"/>
      <c r="U40" s="20"/>
      <c r="V40" s="16"/>
      <c r="W40" s="16"/>
      <c r="X40" s="16"/>
      <c r="Y40" s="17"/>
      <c r="Z40" s="17"/>
      <c r="AA40" s="41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42"/>
      <c r="AN40" s="42"/>
      <c r="AO40" s="42"/>
      <c r="AP40" s="42"/>
      <c r="AQ40" s="42"/>
      <c r="AR40" s="42"/>
      <c r="AS40" s="42"/>
      <c r="AT40" s="42"/>
      <c r="AU40" s="42"/>
      <c r="AV40" s="42"/>
    </row>
    <row r="41" spans="1:48" s="37" customFormat="1" ht="102.6" customHeight="1">
      <c r="A41" s="15"/>
      <c r="B41" s="15"/>
      <c r="C41" s="15"/>
      <c r="D41" s="18"/>
      <c r="E41" s="26"/>
      <c r="F41" s="27"/>
      <c r="G41" s="27"/>
      <c r="H41" s="26"/>
      <c r="I41" s="26"/>
      <c r="J41" s="26"/>
      <c r="K41" s="28"/>
      <c r="L41" s="29"/>
      <c r="M41" s="26"/>
      <c r="N41" s="29"/>
      <c r="O41" s="27"/>
      <c r="P41" s="30"/>
      <c r="Q41" s="30"/>
      <c r="R41" s="30"/>
      <c r="S41" s="18"/>
      <c r="T41" s="18"/>
      <c r="U41" s="20"/>
      <c r="V41" s="16"/>
      <c r="W41" s="16"/>
      <c r="X41" s="16"/>
      <c r="Y41" s="17"/>
      <c r="Z41" s="17"/>
      <c r="AA41" s="17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</row>
    <row r="42" spans="1:48" s="50" customFormat="1">
      <c r="A42" s="80"/>
      <c r="B42" s="35"/>
      <c r="C42" s="14"/>
      <c r="D42" s="80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48"/>
      <c r="Z42" s="48"/>
      <c r="AA42" s="48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5"/>
      <c r="AM42" s="49"/>
      <c r="AN42" s="49"/>
      <c r="AO42" s="49"/>
      <c r="AP42" s="49"/>
      <c r="AQ42" s="49"/>
      <c r="AR42" s="49"/>
      <c r="AS42" s="49"/>
      <c r="AT42" s="49"/>
      <c r="AU42" s="49"/>
      <c r="AV42" s="49"/>
    </row>
    <row r="43" spans="1:48" s="50" customFormat="1">
      <c r="A43" s="80"/>
      <c r="B43" s="35"/>
      <c r="C43" s="14"/>
      <c r="D43" s="80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48"/>
      <c r="Z43" s="48"/>
      <c r="AA43" s="48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5"/>
      <c r="AM43" s="49"/>
      <c r="AN43" s="49"/>
      <c r="AO43" s="49"/>
      <c r="AP43" s="49"/>
      <c r="AQ43" s="49"/>
      <c r="AR43" s="49"/>
      <c r="AS43" s="49"/>
      <c r="AT43" s="49"/>
      <c r="AU43" s="49"/>
      <c r="AV43" s="49"/>
    </row>
    <row r="44" spans="1:48" s="50" customFormat="1">
      <c r="A44" s="80"/>
      <c r="B44" s="35"/>
      <c r="C44" s="14"/>
      <c r="D44" s="80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48"/>
      <c r="Z44" s="48"/>
      <c r="AA44" s="48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5"/>
      <c r="AM44" s="49"/>
      <c r="AN44" s="49"/>
      <c r="AO44" s="49"/>
      <c r="AP44" s="49"/>
      <c r="AQ44" s="49"/>
      <c r="AR44" s="49"/>
      <c r="AS44" s="49"/>
      <c r="AT44" s="49"/>
      <c r="AU44" s="49"/>
      <c r="AV44" s="49"/>
    </row>
    <row r="45" spans="1:48" s="50" customFormat="1">
      <c r="A45" s="80"/>
      <c r="B45" s="35"/>
      <c r="C45" s="14"/>
      <c r="D45" s="80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48"/>
      <c r="Z45" s="48"/>
      <c r="AA45" s="48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5"/>
      <c r="AM45" s="49"/>
      <c r="AN45" s="49"/>
      <c r="AO45" s="49"/>
      <c r="AP45" s="49"/>
      <c r="AQ45" s="49"/>
      <c r="AR45" s="49"/>
      <c r="AS45" s="49"/>
      <c r="AT45" s="49"/>
      <c r="AU45" s="49"/>
      <c r="AV45" s="49"/>
    </row>
    <row r="46" spans="1:48" s="50" customFormat="1">
      <c r="A46" s="80"/>
      <c r="B46" s="35"/>
      <c r="C46" s="14"/>
      <c r="D46" s="80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48"/>
      <c r="Z46" s="48"/>
      <c r="AA46" s="48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5"/>
      <c r="AM46" s="49"/>
      <c r="AN46" s="49"/>
      <c r="AO46" s="49"/>
      <c r="AP46" s="49"/>
      <c r="AQ46" s="49"/>
      <c r="AR46" s="49"/>
      <c r="AS46" s="49"/>
      <c r="AT46" s="49"/>
      <c r="AU46" s="49"/>
      <c r="AV46" s="49"/>
    </row>
    <row r="47" spans="1:48" s="50" customFormat="1">
      <c r="A47" s="80"/>
      <c r="B47" s="35"/>
      <c r="C47" s="14"/>
      <c r="D47" s="80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48"/>
      <c r="Z47" s="48"/>
      <c r="AA47" s="48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5"/>
      <c r="AM47" s="49"/>
      <c r="AN47" s="49"/>
      <c r="AO47" s="49"/>
      <c r="AP47" s="49"/>
      <c r="AQ47" s="49"/>
      <c r="AR47" s="49"/>
      <c r="AS47" s="49"/>
      <c r="AT47" s="49"/>
      <c r="AU47" s="49"/>
      <c r="AV47" s="49"/>
    </row>
    <row r="48" spans="1:48" s="50" customFormat="1">
      <c r="A48" s="80"/>
      <c r="B48" s="35"/>
      <c r="C48" s="14"/>
      <c r="D48" s="80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48"/>
      <c r="Z48" s="48"/>
      <c r="AA48" s="48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5"/>
      <c r="AM48" s="49"/>
      <c r="AN48" s="49"/>
      <c r="AO48" s="49"/>
      <c r="AP48" s="49"/>
      <c r="AQ48" s="49"/>
      <c r="AR48" s="49"/>
      <c r="AS48" s="49"/>
      <c r="AT48" s="49"/>
      <c r="AU48" s="49"/>
      <c r="AV48" s="49"/>
    </row>
    <row r="49" spans="1:48" s="50" customFormat="1">
      <c r="A49" s="80"/>
      <c r="B49" s="35"/>
      <c r="C49" s="14"/>
      <c r="D49" s="80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48"/>
      <c r="Z49" s="48"/>
      <c r="AA49" s="48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5"/>
      <c r="AM49" s="49"/>
      <c r="AN49" s="49"/>
      <c r="AO49" s="49"/>
      <c r="AP49" s="49"/>
      <c r="AQ49" s="49"/>
      <c r="AR49" s="49"/>
      <c r="AS49" s="49"/>
      <c r="AT49" s="49"/>
      <c r="AU49" s="49"/>
      <c r="AV49" s="49"/>
    </row>
    <row r="50" spans="1:48" s="50" customFormat="1">
      <c r="A50" s="80"/>
      <c r="B50" s="35"/>
      <c r="C50" s="14"/>
      <c r="D50" s="80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48"/>
      <c r="Z50" s="48"/>
      <c r="AA50" s="48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5"/>
      <c r="AM50" s="49"/>
      <c r="AN50" s="49"/>
      <c r="AO50" s="49"/>
      <c r="AP50" s="49"/>
      <c r="AQ50" s="49"/>
      <c r="AR50" s="49"/>
      <c r="AS50" s="49"/>
      <c r="AT50" s="49"/>
      <c r="AU50" s="49"/>
      <c r="AV50" s="49"/>
    </row>
    <row r="51" spans="1:48" s="50" customFormat="1">
      <c r="A51" s="80"/>
      <c r="B51" s="35"/>
      <c r="C51" s="14"/>
      <c r="D51" s="80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48"/>
      <c r="Z51" s="48"/>
      <c r="AA51" s="48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5"/>
      <c r="AM51" s="49"/>
      <c r="AN51" s="49"/>
      <c r="AO51" s="49"/>
      <c r="AP51" s="49"/>
      <c r="AQ51" s="49"/>
      <c r="AR51" s="49"/>
      <c r="AS51" s="49"/>
      <c r="AT51" s="49"/>
      <c r="AU51" s="49"/>
      <c r="AV51" s="49"/>
    </row>
    <row r="52" spans="1:48" s="50" customFormat="1">
      <c r="A52" s="80"/>
      <c r="B52" s="35"/>
      <c r="C52" s="14"/>
      <c r="D52" s="80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48"/>
      <c r="Z52" s="48"/>
      <c r="AA52" s="48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5"/>
      <c r="AM52" s="49"/>
      <c r="AN52" s="49"/>
      <c r="AO52" s="49"/>
      <c r="AP52" s="49"/>
      <c r="AQ52" s="49"/>
      <c r="AR52" s="49"/>
      <c r="AS52" s="49"/>
      <c r="AT52" s="49"/>
      <c r="AU52" s="49"/>
      <c r="AV52" s="49"/>
    </row>
    <row r="53" spans="1:48" s="50" customFormat="1">
      <c r="A53" s="80"/>
      <c r="B53" s="35"/>
      <c r="C53" s="14"/>
      <c r="D53" s="80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48"/>
      <c r="Z53" s="48"/>
      <c r="AA53" s="48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5"/>
      <c r="AM53" s="49"/>
      <c r="AN53" s="49"/>
      <c r="AO53" s="49"/>
      <c r="AP53" s="49"/>
      <c r="AQ53" s="49"/>
      <c r="AR53" s="49"/>
      <c r="AS53" s="49"/>
      <c r="AT53" s="49"/>
      <c r="AU53" s="49"/>
      <c r="AV53" s="49"/>
    </row>
    <row r="54" spans="1:48" s="50" customFormat="1">
      <c r="A54" s="80"/>
      <c r="B54" s="35"/>
      <c r="C54" s="14"/>
      <c r="D54" s="80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48"/>
      <c r="Z54" s="48"/>
      <c r="AA54" s="48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5"/>
      <c r="AM54" s="49"/>
      <c r="AN54" s="49"/>
      <c r="AO54" s="49"/>
      <c r="AP54" s="49"/>
      <c r="AQ54" s="49"/>
      <c r="AR54" s="49"/>
      <c r="AS54" s="49"/>
      <c r="AT54" s="49"/>
      <c r="AU54" s="49"/>
      <c r="AV54" s="49"/>
    </row>
    <row r="55" spans="1:48" s="50" customFormat="1">
      <c r="A55" s="80"/>
      <c r="B55" s="35"/>
      <c r="C55" s="14"/>
      <c r="D55" s="80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48"/>
      <c r="Z55" s="48"/>
      <c r="AA55" s="48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5"/>
      <c r="AM55" s="49"/>
      <c r="AN55" s="49"/>
      <c r="AO55" s="49"/>
      <c r="AP55" s="49"/>
      <c r="AQ55" s="49"/>
      <c r="AR55" s="49"/>
      <c r="AS55" s="49"/>
      <c r="AT55" s="49"/>
      <c r="AU55" s="49"/>
      <c r="AV55" s="49"/>
    </row>
    <row r="56" spans="1:48" s="50" customFormat="1">
      <c r="A56" s="80"/>
      <c r="B56" s="35"/>
      <c r="C56" s="14"/>
      <c r="D56" s="80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48"/>
      <c r="Z56" s="48"/>
      <c r="AA56" s="48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5"/>
      <c r="AM56" s="49"/>
      <c r="AN56" s="49"/>
      <c r="AO56" s="49"/>
      <c r="AP56" s="49"/>
      <c r="AQ56" s="49"/>
      <c r="AR56" s="49"/>
      <c r="AS56" s="49"/>
      <c r="AT56" s="49"/>
      <c r="AU56" s="49"/>
      <c r="AV56" s="49"/>
    </row>
    <row r="57" spans="1:48" s="50" customFormat="1">
      <c r="A57" s="80"/>
      <c r="B57" s="35"/>
      <c r="C57" s="14"/>
      <c r="D57" s="80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48"/>
      <c r="Z57" s="48"/>
      <c r="AA57" s="48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5"/>
      <c r="AM57" s="49"/>
      <c r="AN57" s="49"/>
      <c r="AO57" s="49"/>
      <c r="AP57" s="49"/>
      <c r="AQ57" s="49"/>
      <c r="AR57" s="49"/>
      <c r="AS57" s="49"/>
      <c r="AT57" s="49"/>
      <c r="AU57" s="49"/>
      <c r="AV57" s="49"/>
    </row>
    <row r="58" spans="1:48" s="50" customFormat="1">
      <c r="A58" s="80"/>
      <c r="B58" s="35"/>
      <c r="C58" s="14"/>
      <c r="D58" s="80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48"/>
      <c r="Z58" s="48"/>
      <c r="AA58" s="48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5"/>
      <c r="AM58" s="49"/>
      <c r="AN58" s="49"/>
      <c r="AO58" s="49"/>
      <c r="AP58" s="49"/>
      <c r="AQ58" s="49"/>
      <c r="AR58" s="49"/>
      <c r="AS58" s="49"/>
      <c r="AT58" s="49"/>
      <c r="AU58" s="49"/>
      <c r="AV58" s="49"/>
    </row>
    <row r="59" spans="1:48" s="50" customFormat="1">
      <c r="A59" s="80"/>
      <c r="B59" s="35"/>
      <c r="C59" s="14"/>
      <c r="D59" s="80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48"/>
      <c r="Z59" s="48"/>
      <c r="AA59" s="48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5"/>
      <c r="AM59" s="49"/>
      <c r="AN59" s="49"/>
      <c r="AO59" s="49"/>
      <c r="AP59" s="49"/>
      <c r="AQ59" s="49"/>
      <c r="AR59" s="49"/>
      <c r="AS59" s="49"/>
      <c r="AT59" s="49"/>
      <c r="AU59" s="49"/>
      <c r="AV59" s="49"/>
    </row>
    <row r="60" spans="1:48" s="50" customFormat="1">
      <c r="A60" s="80"/>
      <c r="B60" s="35"/>
      <c r="C60" s="14"/>
      <c r="D60" s="80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48"/>
      <c r="Z60" s="48"/>
      <c r="AA60" s="48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5"/>
      <c r="AM60" s="49"/>
      <c r="AN60" s="49"/>
      <c r="AO60" s="49"/>
      <c r="AP60" s="49"/>
      <c r="AQ60" s="49"/>
      <c r="AR60" s="49"/>
      <c r="AS60" s="49"/>
      <c r="AT60" s="49"/>
      <c r="AU60" s="49"/>
      <c r="AV60" s="49"/>
    </row>
    <row r="61" spans="1:48" s="50" customFormat="1">
      <c r="A61" s="80"/>
      <c r="B61" s="35"/>
      <c r="C61" s="14"/>
      <c r="D61" s="80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48"/>
      <c r="Z61" s="48"/>
      <c r="AA61" s="48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5"/>
      <c r="AM61" s="49"/>
      <c r="AN61" s="49"/>
      <c r="AO61" s="49"/>
      <c r="AP61" s="49"/>
      <c r="AQ61" s="49"/>
      <c r="AR61" s="49"/>
      <c r="AS61" s="49"/>
      <c r="AT61" s="49"/>
      <c r="AU61" s="49"/>
      <c r="AV61" s="49"/>
    </row>
    <row r="62" spans="1:48" s="50" customFormat="1">
      <c r="A62" s="80"/>
      <c r="B62" s="35"/>
      <c r="C62" s="14"/>
      <c r="D62" s="80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48"/>
      <c r="Z62" s="48"/>
      <c r="AA62" s="48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5"/>
      <c r="AM62" s="49"/>
      <c r="AN62" s="49"/>
      <c r="AO62" s="49"/>
      <c r="AP62" s="49"/>
      <c r="AQ62" s="49"/>
      <c r="AR62" s="49"/>
      <c r="AS62" s="49"/>
      <c r="AT62" s="49"/>
      <c r="AU62" s="49"/>
      <c r="AV62" s="49"/>
    </row>
    <row r="63" spans="1:48" s="50" customFormat="1">
      <c r="A63" s="80"/>
      <c r="B63" s="35"/>
      <c r="C63" s="14"/>
      <c r="D63" s="80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48"/>
      <c r="Z63" s="48"/>
      <c r="AA63" s="48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5"/>
      <c r="AM63" s="49"/>
      <c r="AN63" s="49"/>
      <c r="AO63" s="49"/>
      <c r="AP63" s="49"/>
      <c r="AQ63" s="49"/>
      <c r="AR63" s="49"/>
      <c r="AS63" s="49"/>
      <c r="AT63" s="49"/>
      <c r="AU63" s="49"/>
      <c r="AV63" s="49"/>
    </row>
    <row r="64" spans="1:48" s="50" customFormat="1">
      <c r="A64" s="80"/>
      <c r="B64" s="35"/>
      <c r="C64" s="14"/>
      <c r="D64" s="80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48"/>
      <c r="Z64" s="48"/>
      <c r="AA64" s="48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5"/>
      <c r="AM64" s="49"/>
      <c r="AN64" s="49"/>
      <c r="AO64" s="49"/>
      <c r="AP64" s="49"/>
      <c r="AQ64" s="49"/>
      <c r="AR64" s="49"/>
      <c r="AS64" s="49"/>
      <c r="AT64" s="49"/>
      <c r="AU64" s="49"/>
      <c r="AV64" s="49"/>
    </row>
    <row r="65" spans="1:48" s="50" customFormat="1">
      <c r="A65" s="80"/>
      <c r="B65" s="35"/>
      <c r="C65" s="14"/>
      <c r="D65" s="80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48"/>
      <c r="Z65" s="48"/>
      <c r="AA65" s="48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5"/>
      <c r="AM65" s="49"/>
      <c r="AN65" s="49"/>
      <c r="AO65" s="49"/>
      <c r="AP65" s="49"/>
      <c r="AQ65" s="49"/>
      <c r="AR65" s="49"/>
      <c r="AS65" s="49"/>
      <c r="AT65" s="49"/>
      <c r="AU65" s="49"/>
      <c r="AV65" s="49"/>
    </row>
    <row r="66" spans="1:48" s="50" customFormat="1">
      <c r="A66" s="80"/>
      <c r="B66" s="35"/>
      <c r="C66" s="14"/>
      <c r="D66" s="80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48"/>
      <c r="Z66" s="48"/>
      <c r="AA66" s="48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5"/>
      <c r="AM66" s="49"/>
      <c r="AN66" s="49"/>
      <c r="AO66" s="49"/>
      <c r="AP66" s="49"/>
      <c r="AQ66" s="49"/>
      <c r="AR66" s="49"/>
      <c r="AS66" s="49"/>
      <c r="AT66" s="49"/>
      <c r="AU66" s="49"/>
      <c r="AV66" s="49"/>
    </row>
    <row r="67" spans="1:48" s="50" customFormat="1">
      <c r="A67" s="80"/>
      <c r="B67" s="35"/>
      <c r="C67" s="14"/>
      <c r="D67" s="80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48"/>
      <c r="Z67" s="48"/>
      <c r="AA67" s="48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5"/>
      <c r="AM67" s="49"/>
      <c r="AN67" s="49"/>
      <c r="AO67" s="49"/>
      <c r="AP67" s="49"/>
      <c r="AQ67" s="49"/>
      <c r="AR67" s="49"/>
      <c r="AS67" s="49"/>
      <c r="AT67" s="49"/>
      <c r="AU67" s="49"/>
      <c r="AV67" s="49"/>
    </row>
    <row r="68" spans="1:48" s="50" customFormat="1">
      <c r="A68" s="80"/>
      <c r="B68" s="35"/>
      <c r="C68" s="14"/>
      <c r="D68" s="80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48"/>
      <c r="Z68" s="48"/>
      <c r="AA68" s="48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5"/>
      <c r="AM68" s="49"/>
      <c r="AN68" s="49"/>
      <c r="AO68" s="49"/>
      <c r="AP68" s="49"/>
      <c r="AQ68" s="49"/>
      <c r="AR68" s="49"/>
      <c r="AS68" s="49"/>
      <c r="AT68" s="49"/>
      <c r="AU68" s="49"/>
      <c r="AV68" s="49"/>
    </row>
    <row r="69" spans="1:48" s="50" customFormat="1">
      <c r="A69" s="80"/>
      <c r="B69" s="35"/>
      <c r="C69" s="14"/>
      <c r="D69" s="80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48"/>
      <c r="Z69" s="48"/>
      <c r="AA69" s="48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5"/>
      <c r="AM69" s="49"/>
      <c r="AN69" s="49"/>
      <c r="AO69" s="49"/>
      <c r="AP69" s="49"/>
      <c r="AQ69" s="49"/>
      <c r="AR69" s="49"/>
      <c r="AS69" s="49"/>
      <c r="AT69" s="49"/>
      <c r="AU69" s="49"/>
      <c r="AV69" s="49"/>
    </row>
    <row r="70" spans="1:48" s="50" customFormat="1">
      <c r="A70" s="80"/>
      <c r="B70" s="35"/>
      <c r="C70" s="14"/>
      <c r="D70" s="80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48"/>
      <c r="Z70" s="48"/>
      <c r="AA70" s="48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5"/>
      <c r="AM70" s="49"/>
      <c r="AN70" s="49"/>
      <c r="AO70" s="49"/>
      <c r="AP70" s="49"/>
      <c r="AQ70" s="49"/>
      <c r="AR70" s="49"/>
      <c r="AS70" s="49"/>
      <c r="AT70" s="49"/>
      <c r="AU70" s="49"/>
      <c r="AV70" s="49"/>
    </row>
    <row r="71" spans="1:48" s="50" customFormat="1">
      <c r="A71" s="80"/>
      <c r="B71" s="35"/>
      <c r="C71" s="14"/>
      <c r="D71" s="80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48"/>
      <c r="Z71" s="48"/>
      <c r="AA71" s="48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5"/>
      <c r="AM71" s="49"/>
      <c r="AN71" s="49"/>
      <c r="AO71" s="49"/>
      <c r="AP71" s="49"/>
      <c r="AQ71" s="49"/>
      <c r="AR71" s="49"/>
      <c r="AS71" s="49"/>
      <c r="AT71" s="49"/>
      <c r="AU71" s="49"/>
      <c r="AV71" s="49"/>
    </row>
    <row r="72" spans="1:48" s="50" customFormat="1">
      <c r="A72" s="80"/>
      <c r="B72" s="35"/>
      <c r="C72" s="14"/>
      <c r="D72" s="80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48"/>
      <c r="Z72" s="48"/>
      <c r="AA72" s="48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5"/>
      <c r="AM72" s="49"/>
      <c r="AN72" s="49"/>
      <c r="AO72" s="49"/>
      <c r="AP72" s="49"/>
      <c r="AQ72" s="49"/>
      <c r="AR72" s="49"/>
      <c r="AS72" s="49"/>
      <c r="AT72" s="49"/>
      <c r="AU72" s="49"/>
      <c r="AV72" s="49"/>
    </row>
    <row r="73" spans="1:48" s="50" customFormat="1">
      <c r="A73" s="80"/>
      <c r="B73" s="35"/>
      <c r="C73" s="14"/>
      <c r="D73" s="80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48"/>
      <c r="Z73" s="48"/>
      <c r="AA73" s="48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5"/>
      <c r="AM73" s="49"/>
      <c r="AN73" s="49"/>
      <c r="AO73" s="49"/>
      <c r="AP73" s="49"/>
      <c r="AQ73" s="49"/>
      <c r="AR73" s="49"/>
      <c r="AS73" s="49"/>
      <c r="AT73" s="49"/>
      <c r="AU73" s="49"/>
      <c r="AV73" s="49"/>
    </row>
    <row r="74" spans="1:48" s="50" customFormat="1">
      <c r="A74" s="80"/>
      <c r="B74" s="35"/>
      <c r="C74" s="14"/>
      <c r="D74" s="80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48"/>
      <c r="Z74" s="48"/>
      <c r="AA74" s="48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5"/>
      <c r="AM74" s="49"/>
      <c r="AN74" s="49"/>
      <c r="AO74" s="49"/>
      <c r="AP74" s="49"/>
      <c r="AQ74" s="49"/>
      <c r="AR74" s="49"/>
      <c r="AS74" s="49"/>
      <c r="AT74" s="49"/>
      <c r="AU74" s="49"/>
      <c r="AV74" s="49"/>
    </row>
    <row r="75" spans="1:48" s="50" customFormat="1">
      <c r="A75" s="80"/>
      <c r="B75" s="35"/>
      <c r="C75" s="14"/>
      <c r="D75" s="80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48"/>
      <c r="Z75" s="48"/>
      <c r="AA75" s="48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5"/>
      <c r="AM75" s="49"/>
      <c r="AN75" s="49"/>
      <c r="AO75" s="49"/>
      <c r="AP75" s="49"/>
      <c r="AQ75" s="49"/>
      <c r="AR75" s="49"/>
      <c r="AS75" s="49"/>
      <c r="AT75" s="49"/>
      <c r="AU75" s="49"/>
      <c r="AV75" s="49"/>
    </row>
    <row r="76" spans="1:48" s="50" customFormat="1">
      <c r="A76" s="80"/>
      <c r="B76" s="35"/>
      <c r="C76" s="14"/>
      <c r="D76" s="80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48"/>
      <c r="Z76" s="48"/>
      <c r="AA76" s="48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5"/>
      <c r="AM76" s="49"/>
      <c r="AN76" s="49"/>
      <c r="AO76" s="49"/>
      <c r="AP76" s="49"/>
      <c r="AQ76" s="49"/>
      <c r="AR76" s="49"/>
      <c r="AS76" s="49"/>
      <c r="AT76" s="49"/>
      <c r="AU76" s="49"/>
      <c r="AV76" s="49"/>
    </row>
    <row r="77" spans="1:48" s="50" customFormat="1">
      <c r="A77" s="80"/>
      <c r="B77" s="35"/>
      <c r="C77" s="14"/>
      <c r="D77" s="80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48"/>
      <c r="Z77" s="48"/>
      <c r="AA77" s="48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5"/>
      <c r="AM77" s="49"/>
      <c r="AN77" s="49"/>
      <c r="AO77" s="49"/>
      <c r="AP77" s="49"/>
      <c r="AQ77" s="49"/>
      <c r="AR77" s="49"/>
      <c r="AS77" s="49"/>
      <c r="AT77" s="49"/>
      <c r="AU77" s="49"/>
      <c r="AV77" s="49"/>
    </row>
    <row r="78" spans="1:48" s="50" customFormat="1">
      <c r="A78" s="80"/>
      <c r="B78" s="35"/>
      <c r="C78" s="14"/>
      <c r="D78" s="80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48"/>
      <c r="Z78" s="48"/>
      <c r="AA78" s="48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5"/>
      <c r="AM78" s="49"/>
      <c r="AN78" s="49"/>
      <c r="AO78" s="49"/>
      <c r="AP78" s="49"/>
      <c r="AQ78" s="49"/>
      <c r="AR78" s="49"/>
      <c r="AS78" s="49"/>
      <c r="AT78" s="49"/>
      <c r="AU78" s="49"/>
      <c r="AV78" s="49"/>
    </row>
    <row r="79" spans="1:48" s="50" customFormat="1">
      <c r="A79" s="80"/>
      <c r="B79" s="35"/>
      <c r="C79" s="14"/>
      <c r="D79" s="80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48"/>
      <c r="Z79" s="48"/>
      <c r="AA79" s="48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5"/>
      <c r="AM79" s="49"/>
      <c r="AN79" s="49"/>
      <c r="AO79" s="49"/>
      <c r="AP79" s="49"/>
      <c r="AQ79" s="49"/>
      <c r="AR79" s="49"/>
      <c r="AS79" s="49"/>
      <c r="AT79" s="49"/>
      <c r="AU79" s="49"/>
      <c r="AV79" s="49"/>
    </row>
  </sheetData>
  <autoFilter ref="A1:W79" xr:uid="{0660BB19-B1C9-47F1-A246-2F6487401309}">
    <filterColumn colId="19">
      <filters blank="1">
        <filter val="awaiing"/>
        <filter val="inPosition"/>
        <filter val="pending"/>
      </filters>
    </filterColumn>
  </autoFilter>
  <hyperlinks>
    <hyperlink ref="A4" r:id="rId1" display="https://finviz.com/quote.ashx?t=QCOM&amp;ty=c&amp;ta=1&amp;p=d" xr:uid="{FF2D3606-EB90-4E98-B216-8526034AF3E5}"/>
    <hyperlink ref="A5" r:id="rId2" display="https://finviz.com/quote.ashx?t=NVDA&amp;ty=c&amp;ta=1&amp;p=d" xr:uid="{2E9ECB9F-47C5-44F8-B3C2-FBA2AA07A5AF}"/>
    <hyperlink ref="D6" r:id="rId3" display="https://finviz.com/screener.ashx?v=111&amp;f=sec_healthcare" xr:uid="{14E5FE97-3984-4E27-8517-EEAB89648C5E}"/>
    <hyperlink ref="A6" r:id="rId4" display="https://finviz.com/quote.ashx?t=HUM&amp;ty=c&amp;ta=1&amp;p=d" xr:uid="{7BB473E4-5587-4B7A-A6FA-7448B426C2B5}"/>
    <hyperlink ref="D8" r:id="rId5" display="https://finviz.com/screener.ashx?v=111&amp;f=sec_consumercyclical" xr:uid="{220B1898-40B1-4CC1-AD67-9C2525C0FD13}"/>
    <hyperlink ref="A9" r:id="rId6" display="https://finviz.com/quote.ashx?t=HWM&amp;ty=c&amp;ta=1&amp;p=d" xr:uid="{741DA99E-2770-45B6-B04D-684F1903F225}"/>
    <hyperlink ref="D9" r:id="rId7" display="https://finviz.com/screener.ashx?v=111&amp;f=sec_industrials" xr:uid="{3F7501E6-432E-4C61-BECE-AE79078D066C}"/>
    <hyperlink ref="D10" r:id="rId8" display="https://finviz.com/screener.ashx?v=111&amp;f=sec_financial" xr:uid="{B8A54B59-900E-4AE5-8F4D-55707213DB02}"/>
    <hyperlink ref="D11" r:id="rId9" display="https://finviz.com/screener.ashx?v=111&amp;f=sec_consumercyclical" xr:uid="{69F393EB-7739-4AE8-A836-B028E9AAD362}"/>
    <hyperlink ref="D12" r:id="rId10" display="https://finviz.com/screener.ashx?v=111&amp;f=sec_consumercyclical" xr:uid="{9AF7CFDA-40E3-41F9-A427-496E00EB75D2}"/>
    <hyperlink ref="D16" r:id="rId11" display="https://finviz.com/screener.ashx?v=111&amp;f=sec_consumercyclical" xr:uid="{7E077EA0-E92D-41EE-AE08-D305FCD674A2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06C3-61C8-4DCC-9F3D-5A36E66E40A2}">
  <dimension ref="A1:J31"/>
  <sheetViews>
    <sheetView topLeftCell="A4" workbookViewId="0">
      <selection activeCell="I5" sqref="I5"/>
    </sheetView>
  </sheetViews>
  <sheetFormatPr defaultRowHeight="14.4"/>
  <cols>
    <col min="1" max="1" width="8.88671875" style="5"/>
    <col min="2" max="2" width="11.109375" style="5" bestFit="1" customWidth="1"/>
    <col min="3" max="3" width="10.5546875" style="5" bestFit="1" customWidth="1"/>
    <col min="4" max="5" width="8.88671875" style="5"/>
    <col min="6" max="6" width="8.6640625" style="5" bestFit="1" customWidth="1"/>
    <col min="7" max="7" width="8.88671875" style="5"/>
    <col min="8" max="9" width="11.44140625" style="5" customWidth="1"/>
    <col min="10" max="10" width="13.33203125" style="5" customWidth="1"/>
  </cols>
  <sheetData>
    <row r="1" spans="1:10">
      <c r="A1" s="5" t="s">
        <v>49</v>
      </c>
      <c r="B1" s="5" t="s">
        <v>62</v>
      </c>
      <c r="C1" s="5" t="s">
        <v>110</v>
      </c>
      <c r="D1" s="5" t="s">
        <v>1</v>
      </c>
      <c r="E1" s="5" t="s">
        <v>111</v>
      </c>
      <c r="F1" s="5" t="s">
        <v>112</v>
      </c>
      <c r="G1" s="5" t="s">
        <v>113</v>
      </c>
      <c r="H1" s="5" t="s">
        <v>116</v>
      </c>
      <c r="I1" s="5" t="s">
        <v>118</v>
      </c>
      <c r="J1" s="5" t="s">
        <v>117</v>
      </c>
    </row>
    <row r="2" spans="1:10">
      <c r="B2" s="155"/>
      <c r="C2" s="154"/>
      <c r="D2" s="156"/>
      <c r="F2" s="155"/>
      <c r="G2" s="155"/>
      <c r="H2" s="158"/>
      <c r="I2" s="157"/>
      <c r="J2" s="157"/>
    </row>
    <row r="3" spans="1:10">
      <c r="B3" s="155"/>
      <c r="C3" s="154"/>
      <c r="D3" s="156"/>
      <c r="F3" s="155"/>
      <c r="G3" s="155"/>
      <c r="H3" s="158"/>
      <c r="I3" s="157"/>
      <c r="J3" s="157"/>
    </row>
    <row r="4" spans="1:10">
      <c r="B4" s="155"/>
      <c r="C4" s="154"/>
      <c r="D4" s="156"/>
      <c r="F4" s="155"/>
      <c r="G4" s="155"/>
      <c r="H4" s="158"/>
      <c r="I4" s="157"/>
      <c r="J4" s="157"/>
    </row>
    <row r="5" spans="1:10">
      <c r="B5" s="155">
        <f>2400+3000</f>
        <v>5400</v>
      </c>
      <c r="C5" s="154"/>
      <c r="D5" s="156"/>
      <c r="F5" s="155"/>
      <c r="G5" s="155"/>
      <c r="H5" s="158"/>
      <c r="I5" s="157">
        <f>21*300+3000</f>
        <v>9300</v>
      </c>
      <c r="J5" s="157">
        <f>(B31-I5)/I5</f>
        <v>6.3870967741935486E-2</v>
      </c>
    </row>
    <row r="6" spans="1:10">
      <c r="B6" s="155"/>
      <c r="C6" s="154"/>
      <c r="D6" s="156"/>
      <c r="F6" s="155"/>
      <c r="G6" s="155"/>
      <c r="H6" s="158"/>
      <c r="I6" s="157"/>
      <c r="J6" s="157"/>
    </row>
    <row r="7" spans="1:10">
      <c r="B7" s="155"/>
      <c r="C7" s="154"/>
      <c r="D7" s="156"/>
      <c r="F7" s="155"/>
      <c r="G7" s="155"/>
      <c r="H7" s="158"/>
      <c r="I7" s="157"/>
      <c r="J7" s="157"/>
    </row>
    <row r="8" spans="1:10">
      <c r="A8" s="5" t="s">
        <v>114</v>
      </c>
      <c r="B8" s="155">
        <v>3000</v>
      </c>
      <c r="C8" s="154"/>
      <c r="D8" s="156"/>
      <c r="F8" s="155"/>
      <c r="G8" s="155"/>
      <c r="H8" s="158"/>
      <c r="I8" s="157"/>
      <c r="J8" s="157"/>
    </row>
    <row r="9" spans="1:10">
      <c r="A9" s="5" t="s">
        <v>114</v>
      </c>
      <c r="B9" s="155">
        <f>B8+J8</f>
        <v>3000</v>
      </c>
      <c r="C9" s="154">
        <v>41859</v>
      </c>
      <c r="D9" s="156">
        <v>0.01</v>
      </c>
      <c r="E9" s="5" t="s">
        <v>115</v>
      </c>
      <c r="F9" s="155">
        <v>49.72</v>
      </c>
      <c r="G9" s="155">
        <v>53.03</v>
      </c>
      <c r="H9" s="158">
        <v>50</v>
      </c>
      <c r="I9" s="157">
        <f t="shared" ref="I9:I31" si="0">H9*F9</f>
        <v>2486</v>
      </c>
      <c r="J9" s="157">
        <f t="shared" ref="J9:J31" si="1">(G9-F9)*H9-5</f>
        <v>160.50000000000011</v>
      </c>
    </row>
    <row r="10" spans="1:10">
      <c r="A10" s="5" t="s">
        <v>114</v>
      </c>
      <c r="B10" s="155">
        <f>B9+J9+300</f>
        <v>3460.5</v>
      </c>
      <c r="C10" s="154" t="s">
        <v>119</v>
      </c>
      <c r="D10" s="156">
        <v>0.01</v>
      </c>
      <c r="E10" s="5" t="s">
        <v>115</v>
      </c>
      <c r="F10" s="155">
        <v>53.7</v>
      </c>
      <c r="G10" s="155">
        <v>53.46</v>
      </c>
      <c r="H10" s="158">
        <v>50</v>
      </c>
      <c r="I10" s="157">
        <f t="shared" si="0"/>
        <v>2685</v>
      </c>
      <c r="J10" s="157">
        <f t="shared" si="1"/>
        <v>-17.000000000000099</v>
      </c>
    </row>
    <row r="11" spans="1:10">
      <c r="A11" s="5" t="s">
        <v>114</v>
      </c>
      <c r="B11" s="155">
        <f>B10+J10</f>
        <v>3443.5</v>
      </c>
      <c r="C11" s="154" t="s">
        <v>120</v>
      </c>
      <c r="D11" s="156">
        <v>0.01</v>
      </c>
      <c r="E11" s="5" t="s">
        <v>115</v>
      </c>
      <c r="F11" s="155">
        <v>53.59</v>
      </c>
      <c r="G11" s="155">
        <v>52.47</v>
      </c>
      <c r="H11" s="158">
        <v>50</v>
      </c>
      <c r="I11" s="157">
        <f t="shared" si="0"/>
        <v>2679.5</v>
      </c>
      <c r="J11" s="157">
        <f t="shared" si="1"/>
        <v>-61.000000000000227</v>
      </c>
    </row>
    <row r="12" spans="1:10">
      <c r="A12" s="5" t="s">
        <v>114</v>
      </c>
      <c r="B12" s="155">
        <f>B11+J11</f>
        <v>3382.5</v>
      </c>
      <c r="C12" s="154" t="s">
        <v>121</v>
      </c>
      <c r="D12" s="156">
        <v>0.01</v>
      </c>
      <c r="E12" s="5" t="s">
        <v>115</v>
      </c>
      <c r="F12" s="155">
        <v>52.51</v>
      </c>
      <c r="G12" s="155">
        <v>64.87</v>
      </c>
      <c r="H12" s="158">
        <v>50</v>
      </c>
      <c r="I12" s="157">
        <f t="shared" si="0"/>
        <v>2625.5</v>
      </c>
      <c r="J12" s="157">
        <f t="shared" si="1"/>
        <v>613.00000000000034</v>
      </c>
    </row>
    <row r="13" spans="1:10">
      <c r="A13" s="5" t="s">
        <v>114</v>
      </c>
      <c r="B13" s="155">
        <f>B12+J12+600</f>
        <v>4595.5</v>
      </c>
      <c r="C13" s="154" t="s">
        <v>122</v>
      </c>
      <c r="D13" s="156">
        <v>0.01</v>
      </c>
      <c r="E13" s="5" t="s">
        <v>115</v>
      </c>
      <c r="F13" s="155">
        <v>65.95</v>
      </c>
      <c r="G13" s="155">
        <v>67.5</v>
      </c>
      <c r="H13" s="158">
        <v>50</v>
      </c>
      <c r="I13" s="157">
        <f t="shared" si="0"/>
        <v>3297.5</v>
      </c>
      <c r="J13" s="157">
        <f t="shared" si="1"/>
        <v>72.499999999999858</v>
      </c>
    </row>
    <row r="14" spans="1:10">
      <c r="A14" s="5" t="s">
        <v>114</v>
      </c>
      <c r="B14" s="155">
        <f>B13+J13</f>
        <v>4668</v>
      </c>
      <c r="C14" s="154" t="s">
        <v>123</v>
      </c>
      <c r="D14" s="156">
        <v>0.01</v>
      </c>
      <c r="E14" s="5" t="s">
        <v>115</v>
      </c>
      <c r="F14" s="155">
        <v>68.569999999999993</v>
      </c>
      <c r="G14" s="155">
        <v>67.7</v>
      </c>
      <c r="H14" s="158">
        <v>50</v>
      </c>
      <c r="I14" s="157">
        <f t="shared" si="0"/>
        <v>3428.4999999999995</v>
      </c>
      <c r="J14" s="157">
        <f t="shared" si="1"/>
        <v>-48.499999999999517</v>
      </c>
    </row>
    <row r="15" spans="1:10">
      <c r="A15" s="5" t="s">
        <v>114</v>
      </c>
      <c r="B15" s="155">
        <f>B14+J14+300</f>
        <v>4919.5000000000009</v>
      </c>
      <c r="C15" s="154" t="s">
        <v>124</v>
      </c>
      <c r="D15" s="156">
        <v>0.01</v>
      </c>
      <c r="E15" s="5" t="s">
        <v>115</v>
      </c>
      <c r="F15" s="155">
        <v>69.55</v>
      </c>
      <c r="G15" s="155">
        <v>67.760000000000005</v>
      </c>
      <c r="H15" s="158">
        <v>50</v>
      </c>
      <c r="I15" s="157">
        <f t="shared" si="0"/>
        <v>3477.5</v>
      </c>
      <c r="J15" s="157">
        <f t="shared" si="1"/>
        <v>-94.499999999999602</v>
      </c>
    </row>
    <row r="16" spans="1:10">
      <c r="A16" s="5" t="s">
        <v>114</v>
      </c>
      <c r="B16" s="155">
        <f>B15+J15+300</f>
        <v>5125.0000000000009</v>
      </c>
      <c r="C16" s="154" t="s">
        <v>125</v>
      </c>
      <c r="D16" s="156">
        <v>0.01</v>
      </c>
      <c r="E16" s="5" t="s">
        <v>115</v>
      </c>
      <c r="F16" s="155">
        <v>70.67</v>
      </c>
      <c r="G16" s="155">
        <v>74.05</v>
      </c>
      <c r="H16" s="158">
        <v>50</v>
      </c>
      <c r="I16" s="157">
        <f t="shared" si="0"/>
        <v>3533.5</v>
      </c>
      <c r="J16" s="157">
        <f t="shared" si="1"/>
        <v>163.99999999999977</v>
      </c>
    </row>
    <row r="17" spans="1:10">
      <c r="A17" s="5" t="s">
        <v>114</v>
      </c>
      <c r="B17" s="155">
        <f>B16+J16+300</f>
        <v>5589.0000000000009</v>
      </c>
      <c r="C17" s="154" t="s">
        <v>126</v>
      </c>
      <c r="D17" s="156">
        <v>0.01</v>
      </c>
      <c r="E17" s="5" t="s">
        <v>115</v>
      </c>
      <c r="F17" s="155">
        <v>74.94</v>
      </c>
      <c r="G17" s="155">
        <v>74.260000000000005</v>
      </c>
      <c r="H17" s="158">
        <v>50</v>
      </c>
      <c r="I17" s="157">
        <f t="shared" si="0"/>
        <v>3747</v>
      </c>
      <c r="J17" s="157">
        <f t="shared" si="1"/>
        <v>-38.999999999999631</v>
      </c>
    </row>
    <row r="18" spans="1:10">
      <c r="A18" s="5" t="s">
        <v>114</v>
      </c>
      <c r="B18" s="155">
        <f>B17+J17</f>
        <v>5550.0000000000009</v>
      </c>
      <c r="C18" s="154" t="s">
        <v>127</v>
      </c>
      <c r="D18" s="156">
        <v>0.01</v>
      </c>
      <c r="E18" s="5" t="s">
        <v>115</v>
      </c>
      <c r="F18" s="155">
        <v>74.8</v>
      </c>
      <c r="G18" s="155">
        <v>73.81</v>
      </c>
      <c r="H18" s="158">
        <v>50</v>
      </c>
      <c r="I18" s="157">
        <f t="shared" si="0"/>
        <v>3740</v>
      </c>
      <c r="J18" s="157">
        <f t="shared" si="1"/>
        <v>-54.499999999999744</v>
      </c>
    </row>
    <row r="19" spans="1:10">
      <c r="A19" s="5" t="s">
        <v>114</v>
      </c>
      <c r="B19" s="155">
        <f>B18+J18+600</f>
        <v>6095.5000000000009</v>
      </c>
      <c r="C19" s="154" t="s">
        <v>128</v>
      </c>
      <c r="D19" s="156">
        <v>0.01</v>
      </c>
      <c r="E19" s="5" t="s">
        <v>115</v>
      </c>
      <c r="F19" s="155">
        <v>72.290000000000006</v>
      </c>
      <c r="G19" s="155">
        <v>71.83</v>
      </c>
      <c r="H19" s="158">
        <v>50</v>
      </c>
      <c r="I19" s="157">
        <f t="shared" si="0"/>
        <v>3614.5000000000005</v>
      </c>
      <c r="J19" s="157">
        <f t="shared" si="1"/>
        <v>-28.000000000000398</v>
      </c>
    </row>
    <row r="20" spans="1:10">
      <c r="A20" s="5" t="s">
        <v>114</v>
      </c>
      <c r="B20" s="155">
        <f>B19+J19+300</f>
        <v>6367.5000000000009</v>
      </c>
      <c r="C20" s="154" t="s">
        <v>129</v>
      </c>
      <c r="D20" s="156">
        <v>0.01</v>
      </c>
      <c r="E20" s="5" t="s">
        <v>115</v>
      </c>
      <c r="F20" s="155">
        <v>69.400000000000006</v>
      </c>
      <c r="G20" s="155">
        <v>69.66</v>
      </c>
      <c r="H20" s="158">
        <v>50</v>
      </c>
      <c r="I20" s="157">
        <f t="shared" si="0"/>
        <v>3470.0000000000005</v>
      </c>
      <c r="J20" s="157">
        <f t="shared" si="1"/>
        <v>7.9999999999995453</v>
      </c>
    </row>
    <row r="21" spans="1:10">
      <c r="A21" s="5" t="s">
        <v>114</v>
      </c>
      <c r="B21" s="155">
        <f>B20+J20+300</f>
        <v>6675.5</v>
      </c>
      <c r="C21" s="154" t="s">
        <v>130</v>
      </c>
      <c r="D21" s="156">
        <v>0.01</v>
      </c>
      <c r="E21" s="5" t="s">
        <v>115</v>
      </c>
      <c r="F21" s="155">
        <v>67.849999999999994</v>
      </c>
      <c r="G21" s="155">
        <v>67.53</v>
      </c>
      <c r="H21" s="158">
        <v>50</v>
      </c>
      <c r="I21" s="157">
        <f t="shared" si="0"/>
        <v>3392.4999999999995</v>
      </c>
      <c r="J21" s="157">
        <f t="shared" si="1"/>
        <v>-20.999999999999659</v>
      </c>
    </row>
    <row r="22" spans="1:10">
      <c r="A22" s="5" t="s">
        <v>114</v>
      </c>
      <c r="B22" s="155">
        <f>B21+J21</f>
        <v>6654.5</v>
      </c>
      <c r="C22" s="154" t="s">
        <v>131</v>
      </c>
      <c r="D22" s="156">
        <v>0.01</v>
      </c>
      <c r="E22" s="5" t="s">
        <v>115</v>
      </c>
      <c r="F22" s="155">
        <v>67.44</v>
      </c>
      <c r="G22" s="155">
        <v>67.180000000000007</v>
      </c>
      <c r="H22" s="158">
        <v>50</v>
      </c>
      <c r="I22" s="157">
        <f t="shared" si="0"/>
        <v>3372</v>
      </c>
      <c r="J22" s="157">
        <f t="shared" si="1"/>
        <v>-17.999999999999545</v>
      </c>
    </row>
    <row r="23" spans="1:10">
      <c r="A23" s="5" t="s">
        <v>114</v>
      </c>
      <c r="B23" s="155">
        <f>B22+J22</f>
        <v>6636.5</v>
      </c>
      <c r="C23" s="154" t="s">
        <v>132</v>
      </c>
      <c r="D23" s="156">
        <v>0.01</v>
      </c>
      <c r="E23" s="5" t="s">
        <v>115</v>
      </c>
      <c r="F23" s="155">
        <v>66.66</v>
      </c>
      <c r="G23" s="155">
        <v>71.11</v>
      </c>
      <c r="H23" s="158">
        <v>50</v>
      </c>
      <c r="I23" s="157">
        <f t="shared" si="0"/>
        <v>3333</v>
      </c>
      <c r="J23" s="157">
        <f t="shared" si="1"/>
        <v>217.50000000000014</v>
      </c>
    </row>
    <row r="24" spans="1:10">
      <c r="A24" s="5" t="s">
        <v>114</v>
      </c>
      <c r="B24" s="155">
        <f>B23+J23+300</f>
        <v>7154</v>
      </c>
      <c r="C24" s="154" t="s">
        <v>133</v>
      </c>
      <c r="D24" s="156">
        <v>0.01</v>
      </c>
      <c r="E24" s="5" t="s">
        <v>115</v>
      </c>
      <c r="F24" s="155">
        <v>70.23</v>
      </c>
      <c r="G24" s="155">
        <v>72.040000000000006</v>
      </c>
      <c r="H24" s="158">
        <v>50</v>
      </c>
      <c r="I24" s="157">
        <f t="shared" si="0"/>
        <v>3511.5</v>
      </c>
      <c r="J24" s="157">
        <f t="shared" si="1"/>
        <v>85.500000000000114</v>
      </c>
    </row>
    <row r="25" spans="1:10">
      <c r="A25" s="5" t="s">
        <v>114</v>
      </c>
      <c r="B25" s="155">
        <f>B24+J24+300</f>
        <v>7539.5</v>
      </c>
      <c r="C25" s="154" t="s">
        <v>134</v>
      </c>
      <c r="D25" s="156">
        <v>0.01</v>
      </c>
      <c r="E25" s="5" t="s">
        <v>115</v>
      </c>
      <c r="F25" s="155">
        <v>73.739999999999995</v>
      </c>
      <c r="G25" s="155">
        <v>72.12</v>
      </c>
      <c r="H25" s="158">
        <v>50</v>
      </c>
      <c r="I25" s="157">
        <f t="shared" si="0"/>
        <v>3686.9999999999995</v>
      </c>
      <c r="J25" s="157">
        <f t="shared" si="1"/>
        <v>-85.999999999999517</v>
      </c>
    </row>
    <row r="26" spans="1:10">
      <c r="A26" s="5" t="s">
        <v>114</v>
      </c>
      <c r="B26" s="155">
        <f>B25+J25+900</f>
        <v>8353.5</v>
      </c>
      <c r="C26" s="154" t="s">
        <v>135</v>
      </c>
      <c r="D26" s="156">
        <v>0.01</v>
      </c>
      <c r="E26" s="5" t="s">
        <v>115</v>
      </c>
      <c r="F26" s="155">
        <v>67.430000000000007</v>
      </c>
      <c r="G26" s="155">
        <v>67.53</v>
      </c>
      <c r="H26" s="158">
        <v>50</v>
      </c>
      <c r="I26" s="157">
        <f t="shared" si="0"/>
        <v>3371.5000000000005</v>
      </c>
      <c r="J26" s="157">
        <f t="shared" si="1"/>
        <v>-2.8421709430404007E-13</v>
      </c>
    </row>
    <row r="27" spans="1:10">
      <c r="A27" s="5" t="s">
        <v>114</v>
      </c>
      <c r="B27" s="155">
        <f>B26+J26+300</f>
        <v>8653.5</v>
      </c>
      <c r="C27" s="154" t="s">
        <v>136</v>
      </c>
      <c r="D27" s="156">
        <v>0.01</v>
      </c>
      <c r="E27" s="5" t="s">
        <v>115</v>
      </c>
      <c r="F27" s="155">
        <v>69.040000000000006</v>
      </c>
      <c r="G27" s="155">
        <v>75.349999999999994</v>
      </c>
      <c r="H27" s="158">
        <v>50</v>
      </c>
      <c r="I27" s="157">
        <f t="shared" si="0"/>
        <v>3452.0000000000005</v>
      </c>
      <c r="J27" s="157">
        <f t="shared" si="1"/>
        <v>310.49999999999943</v>
      </c>
    </row>
    <row r="28" spans="1:10">
      <c r="A28" s="5" t="s">
        <v>114</v>
      </c>
      <c r="B28" s="155">
        <f>B27+J27+300</f>
        <v>9264</v>
      </c>
      <c r="C28" s="154" t="s">
        <v>137</v>
      </c>
      <c r="D28" s="156">
        <v>0.01</v>
      </c>
      <c r="E28" s="5" t="s">
        <v>115</v>
      </c>
      <c r="F28" s="155">
        <v>76.66</v>
      </c>
      <c r="G28" s="155">
        <v>76.41</v>
      </c>
      <c r="H28" s="158">
        <v>50</v>
      </c>
      <c r="I28" s="157">
        <f t="shared" si="0"/>
        <v>3833</v>
      </c>
      <c r="J28" s="157">
        <f t="shared" si="1"/>
        <v>-17.5</v>
      </c>
    </row>
    <row r="29" spans="1:10">
      <c r="A29" s="5" t="s">
        <v>114</v>
      </c>
      <c r="B29" s="155">
        <f>B28+J28+300</f>
        <v>9546.5</v>
      </c>
      <c r="C29" s="154" t="s">
        <v>138</v>
      </c>
      <c r="D29" s="156">
        <v>0.01</v>
      </c>
      <c r="E29" s="5" t="s">
        <v>115</v>
      </c>
      <c r="F29" s="155">
        <v>76.989999999999995</v>
      </c>
      <c r="G29" s="155">
        <v>75.13</v>
      </c>
      <c r="H29" s="158">
        <v>50</v>
      </c>
      <c r="I29" s="157">
        <f t="shared" si="0"/>
        <v>3849.4999999999995</v>
      </c>
      <c r="J29" s="157">
        <f t="shared" si="1"/>
        <v>-97.999999999999972</v>
      </c>
    </row>
    <row r="30" spans="1:10">
      <c r="A30" s="5" t="s">
        <v>114</v>
      </c>
      <c r="B30" s="155">
        <f>B29+J29+300</f>
        <v>9748.5</v>
      </c>
      <c r="C30" s="154" t="s">
        <v>139</v>
      </c>
      <c r="D30" s="156">
        <v>0.01</v>
      </c>
      <c r="E30" s="5" t="s">
        <v>115</v>
      </c>
      <c r="F30" s="155">
        <v>77</v>
      </c>
      <c r="G30" s="155">
        <v>80.010000000000005</v>
      </c>
      <c r="H30" s="158">
        <v>50</v>
      </c>
      <c r="I30" s="157">
        <f t="shared" si="0"/>
        <v>3850</v>
      </c>
      <c r="J30" s="157">
        <f t="shared" si="1"/>
        <v>145.50000000000026</v>
      </c>
    </row>
    <row r="31" spans="1:10">
      <c r="A31" s="5" t="s">
        <v>114</v>
      </c>
      <c r="B31" s="155">
        <f>B30+J30</f>
        <v>9894</v>
      </c>
      <c r="C31" s="154"/>
      <c r="D31" s="156">
        <v>0.01</v>
      </c>
      <c r="E31" s="5" t="s">
        <v>115</v>
      </c>
      <c r="F31" s="155"/>
      <c r="G31" s="155"/>
      <c r="H31" s="158">
        <v>50</v>
      </c>
      <c r="I31" s="157">
        <f t="shared" si="0"/>
        <v>0</v>
      </c>
      <c r="J31" s="157">
        <f t="shared" si="1"/>
        <v>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C733-A415-42F0-AA64-01AF431998A4}">
  <dimension ref="A1:P362"/>
  <sheetViews>
    <sheetView zoomScale="80" zoomScaleNormal="80" workbookViewId="0">
      <selection activeCell="E362" sqref="E3:E362"/>
    </sheetView>
  </sheetViews>
  <sheetFormatPr defaultRowHeight="14.4"/>
  <cols>
    <col min="1" max="1" width="14.5546875" customWidth="1"/>
    <col min="2" max="2" width="11.109375" bestFit="1" customWidth="1"/>
    <col min="4" max="4" width="14.6640625" bestFit="1" customWidth="1"/>
    <col min="5" max="5" width="27.88671875" bestFit="1" customWidth="1"/>
    <col min="6" max="6" width="17.44140625" customWidth="1"/>
    <col min="7" max="7" width="13.88671875" customWidth="1"/>
    <col min="8" max="8" width="14.5546875" bestFit="1" customWidth="1"/>
    <col min="9" max="9" width="15" bestFit="1" customWidth="1"/>
    <col min="10" max="10" width="15" customWidth="1"/>
    <col min="11" max="11" width="11.88671875" customWidth="1"/>
    <col min="12" max="12" width="18.21875" bestFit="1" customWidth="1"/>
    <col min="13" max="13" width="20.109375" bestFit="1" customWidth="1"/>
    <col min="14" max="14" width="13.5546875" bestFit="1" customWidth="1"/>
    <col min="15" max="15" width="12.77734375" customWidth="1"/>
    <col min="16" max="16" width="11.21875" bestFit="1" customWidth="1"/>
  </cols>
  <sheetData>
    <row r="1" spans="1:16">
      <c r="C1" s="5"/>
      <c r="D1" s="5"/>
      <c r="E1" s="5"/>
      <c r="F1" s="5"/>
      <c r="G1" s="5"/>
      <c r="H1" s="5"/>
      <c r="I1" s="5"/>
      <c r="J1" s="5"/>
    </row>
    <row r="2" spans="1:16">
      <c r="B2" s="2"/>
      <c r="C2" s="6" t="s">
        <v>22</v>
      </c>
      <c r="D2" s="6" t="s">
        <v>21</v>
      </c>
      <c r="E2" s="6" t="s">
        <v>31</v>
      </c>
      <c r="F2" s="6" t="s">
        <v>25</v>
      </c>
      <c r="G2" s="1" t="s">
        <v>27</v>
      </c>
      <c r="H2" s="6" t="s">
        <v>26</v>
      </c>
      <c r="I2" s="6" t="s">
        <v>29</v>
      </c>
      <c r="J2" s="6" t="s">
        <v>30</v>
      </c>
      <c r="K2" s="6" t="s">
        <v>23</v>
      </c>
      <c r="L2" s="6" t="s">
        <v>24</v>
      </c>
      <c r="M2" s="6" t="s">
        <v>40</v>
      </c>
      <c r="N2" s="6" t="s">
        <v>42</v>
      </c>
      <c r="O2" s="6" t="s">
        <v>41</v>
      </c>
      <c r="P2" s="6" t="s">
        <v>43</v>
      </c>
    </row>
    <row r="3" spans="1:16">
      <c r="A3" t="s">
        <v>28</v>
      </c>
      <c r="B3" s="3">
        <v>20000</v>
      </c>
      <c r="C3" s="7">
        <v>1</v>
      </c>
      <c r="D3" s="2">
        <v>3.0000000000000001E-3</v>
      </c>
      <c r="E3" s="9">
        <v>2000</v>
      </c>
      <c r="F3" s="4">
        <f>B3*D3+B3+E3/G3</f>
        <v>20646.51026392962</v>
      </c>
      <c r="G3">
        <v>3.41</v>
      </c>
      <c r="H3" s="9">
        <f t="shared" ref="H3:H34" si="0">F3*G3</f>
        <v>70404.600000000006</v>
      </c>
      <c r="I3" s="9">
        <v>0</v>
      </c>
      <c r="J3" s="9">
        <v>0</v>
      </c>
      <c r="K3" s="8">
        <v>0.01</v>
      </c>
      <c r="L3" s="4">
        <f t="shared" ref="L3:L34" si="1">F3*K3</f>
        <v>206.46510263929622</v>
      </c>
      <c r="N3" s="2">
        <v>0.25</v>
      </c>
    </row>
    <row r="4" spans="1:16">
      <c r="C4" s="7">
        <v>2</v>
      </c>
      <c r="D4" s="2">
        <v>3.0000000000000001E-3</v>
      </c>
      <c r="E4" s="9">
        <v>2000</v>
      </c>
      <c r="F4" s="4">
        <f>F3*D4+F3+E4/G4</f>
        <v>21294.960058651028</v>
      </c>
      <c r="G4">
        <v>3.41</v>
      </c>
      <c r="H4" s="9">
        <f t="shared" si="0"/>
        <v>72615.813800000004</v>
      </c>
      <c r="I4" s="9">
        <f t="shared" ref="I4:I35" si="2">H4-H3+I3</f>
        <v>2211.2137999999977</v>
      </c>
      <c r="J4" s="9">
        <f>I4*0.75</f>
        <v>1658.4103499999983</v>
      </c>
      <c r="K4" s="8">
        <v>0.01</v>
      </c>
      <c r="L4" s="4">
        <f t="shared" si="1"/>
        <v>212.94960058651029</v>
      </c>
      <c r="M4" s="9">
        <f>H4*0.04</f>
        <v>2904.632552</v>
      </c>
      <c r="N4" s="2">
        <v>0.25</v>
      </c>
      <c r="O4" s="9">
        <f>M4*(1-N4)</f>
        <v>2178.4744140000003</v>
      </c>
      <c r="P4" s="9">
        <f>O4/12</f>
        <v>181.53953450000003</v>
      </c>
    </row>
    <row r="5" spans="1:16">
      <c r="C5" s="7">
        <v>3</v>
      </c>
      <c r="D5" s="2">
        <v>3.0000000000000001E-3</v>
      </c>
      <c r="E5" s="9">
        <v>2000</v>
      </c>
      <c r="F5" s="4">
        <f t="shared" ref="F5:F68" si="3">F4*D5+F4+E5/G5</f>
        <v>21945.3552027566</v>
      </c>
      <c r="G5">
        <v>3.41</v>
      </c>
      <c r="H5" s="9">
        <f t="shared" si="0"/>
        <v>74833.661241400012</v>
      </c>
      <c r="I5" s="9">
        <f t="shared" si="2"/>
        <v>4429.0612414000061</v>
      </c>
      <c r="J5" s="9">
        <f t="shared" ref="J5:J68" si="4">I5*0.75</f>
        <v>3321.7959310500046</v>
      </c>
      <c r="K5" s="8">
        <v>0.01</v>
      </c>
      <c r="L5" s="4">
        <f t="shared" si="1"/>
        <v>219.45355202756602</v>
      </c>
      <c r="M5" s="9">
        <f t="shared" ref="M5:M17" si="5">H5*0.04</f>
        <v>2993.3464496560005</v>
      </c>
      <c r="N5" s="2">
        <v>0.25</v>
      </c>
      <c r="O5" s="9">
        <f t="shared" ref="O5:O68" si="6">M5*(1-N5)</f>
        <v>2245.0098372420002</v>
      </c>
      <c r="P5" s="9">
        <f t="shared" ref="P5:P68" si="7">O5/12</f>
        <v>187.08415310350003</v>
      </c>
    </row>
    <row r="6" spans="1:16">
      <c r="C6" s="7">
        <v>4</v>
      </c>
      <c r="D6" s="2">
        <v>3.0000000000000001E-3</v>
      </c>
      <c r="E6" s="9">
        <v>2000</v>
      </c>
      <c r="F6" s="4">
        <f t="shared" si="3"/>
        <v>22597.70153229449</v>
      </c>
      <c r="G6">
        <v>3.41</v>
      </c>
      <c r="H6" s="9">
        <f t="shared" si="0"/>
        <v>77058.162225124208</v>
      </c>
      <c r="I6" s="9">
        <f t="shared" si="2"/>
        <v>6653.5622251242021</v>
      </c>
      <c r="J6" s="9">
        <f t="shared" si="4"/>
        <v>4990.1716688431516</v>
      </c>
      <c r="K6" s="8">
        <v>0.01</v>
      </c>
      <c r="L6" s="4">
        <f t="shared" si="1"/>
        <v>225.97701532294491</v>
      </c>
      <c r="M6" s="9">
        <f t="shared" si="5"/>
        <v>3082.3264890049686</v>
      </c>
      <c r="N6" s="2">
        <v>0.25</v>
      </c>
      <c r="O6" s="9">
        <f t="shared" si="6"/>
        <v>2311.7448667537265</v>
      </c>
      <c r="P6" s="9">
        <f t="shared" si="7"/>
        <v>192.64540556281054</v>
      </c>
    </row>
    <row r="7" spans="1:16">
      <c r="C7" s="7">
        <v>5</v>
      </c>
      <c r="D7" s="2">
        <v>3.0000000000000001E-3</v>
      </c>
      <c r="E7" s="9">
        <v>2000</v>
      </c>
      <c r="F7" s="4">
        <f t="shared" si="3"/>
        <v>23252.004900820993</v>
      </c>
      <c r="G7">
        <v>3.41</v>
      </c>
      <c r="H7" s="9">
        <f t="shared" si="0"/>
        <v>79289.336711799595</v>
      </c>
      <c r="I7" s="9">
        <f t="shared" si="2"/>
        <v>8884.7367117995891</v>
      </c>
      <c r="J7" s="9">
        <f t="shared" si="4"/>
        <v>6663.5525338496918</v>
      </c>
      <c r="K7" s="8">
        <v>0.01</v>
      </c>
      <c r="L7" s="4">
        <f t="shared" si="1"/>
        <v>232.52004900820995</v>
      </c>
      <c r="M7" s="9">
        <f t="shared" si="5"/>
        <v>3171.5734684719837</v>
      </c>
      <c r="N7" s="2">
        <v>0.25</v>
      </c>
      <c r="O7" s="9">
        <f t="shared" si="6"/>
        <v>2378.680101353988</v>
      </c>
      <c r="P7" s="9">
        <f t="shared" si="7"/>
        <v>198.22334177949901</v>
      </c>
    </row>
    <row r="8" spans="1:16">
      <c r="C8" s="7">
        <v>6</v>
      </c>
      <c r="D8" s="2">
        <v>3.0000000000000001E-3</v>
      </c>
      <c r="E8" s="9">
        <v>2000</v>
      </c>
      <c r="F8" s="4">
        <f t="shared" si="3"/>
        <v>23908.271179453077</v>
      </c>
      <c r="G8">
        <v>3.41</v>
      </c>
      <c r="H8" s="9">
        <f t="shared" si="0"/>
        <v>81527.204721934992</v>
      </c>
      <c r="I8" s="9">
        <f t="shared" si="2"/>
        <v>11122.604721934986</v>
      </c>
      <c r="J8" s="9">
        <f t="shared" si="4"/>
        <v>8341.9535414512393</v>
      </c>
      <c r="K8" s="8">
        <v>0.01</v>
      </c>
      <c r="L8" s="4">
        <f t="shared" si="1"/>
        <v>239.08271179453078</v>
      </c>
      <c r="M8" s="9">
        <f t="shared" si="5"/>
        <v>3261.0881888773997</v>
      </c>
      <c r="N8" s="2">
        <v>0.25</v>
      </c>
      <c r="O8" s="9">
        <f t="shared" si="6"/>
        <v>2445.8161416580497</v>
      </c>
      <c r="P8" s="9">
        <f t="shared" si="7"/>
        <v>203.81801180483748</v>
      </c>
    </row>
    <row r="9" spans="1:16">
      <c r="C9" s="7">
        <v>7</v>
      </c>
      <c r="D9" s="2">
        <v>3.0000000000000001E-3</v>
      </c>
      <c r="E9" s="9">
        <v>2000</v>
      </c>
      <c r="F9" s="4">
        <f t="shared" si="3"/>
        <v>24566.506256921057</v>
      </c>
      <c r="G9">
        <v>3.41</v>
      </c>
      <c r="H9" s="9">
        <f t="shared" si="0"/>
        <v>83771.786336100806</v>
      </c>
      <c r="I9" s="9">
        <f t="shared" si="2"/>
        <v>13367.1863361008</v>
      </c>
      <c r="J9" s="9">
        <f t="shared" si="4"/>
        <v>10025.3897520756</v>
      </c>
      <c r="K9" s="8">
        <v>0.01</v>
      </c>
      <c r="L9" s="4">
        <f t="shared" si="1"/>
        <v>245.66506256921056</v>
      </c>
      <c r="M9" s="9">
        <f t="shared" si="5"/>
        <v>3350.8714534440323</v>
      </c>
      <c r="N9" s="2">
        <v>0.25</v>
      </c>
      <c r="O9" s="9">
        <f t="shared" si="6"/>
        <v>2513.153590083024</v>
      </c>
      <c r="P9" s="9">
        <f t="shared" si="7"/>
        <v>209.42946584025199</v>
      </c>
    </row>
    <row r="10" spans="1:16">
      <c r="C10" s="7">
        <v>8</v>
      </c>
      <c r="D10" s="2">
        <v>3.0000000000000001E-3</v>
      </c>
      <c r="E10" s="9">
        <v>2000</v>
      </c>
      <c r="F10" s="4">
        <f t="shared" si="3"/>
        <v>25226.716039621439</v>
      </c>
      <c r="G10">
        <v>3.41</v>
      </c>
      <c r="H10" s="9">
        <f t="shared" si="0"/>
        <v>86023.101695109115</v>
      </c>
      <c r="I10" s="9">
        <f t="shared" si="2"/>
        <v>15618.501695109109</v>
      </c>
      <c r="J10" s="9">
        <f t="shared" si="4"/>
        <v>11713.876271331832</v>
      </c>
      <c r="K10" s="8">
        <v>0.01</v>
      </c>
      <c r="L10" s="4">
        <f t="shared" si="1"/>
        <v>252.26716039621439</v>
      </c>
      <c r="M10" s="9">
        <f t="shared" si="5"/>
        <v>3440.9240678043648</v>
      </c>
      <c r="N10" s="2">
        <v>0.25</v>
      </c>
      <c r="O10" s="9">
        <f t="shared" si="6"/>
        <v>2580.6930508532737</v>
      </c>
      <c r="P10" s="9">
        <f t="shared" si="7"/>
        <v>215.0577542377728</v>
      </c>
    </row>
    <row r="11" spans="1:16">
      <c r="C11" s="7">
        <v>9</v>
      </c>
      <c r="D11" s="2">
        <v>3.0000000000000001E-3</v>
      </c>
      <c r="E11" s="9">
        <v>2000</v>
      </c>
      <c r="F11" s="4">
        <f t="shared" si="3"/>
        <v>25888.906451669922</v>
      </c>
      <c r="G11">
        <v>3.41</v>
      </c>
      <c r="H11" s="9">
        <f t="shared" si="0"/>
        <v>88281.17100019443</v>
      </c>
      <c r="I11" s="9">
        <f t="shared" si="2"/>
        <v>17876.571000194424</v>
      </c>
      <c r="J11" s="9">
        <f t="shared" si="4"/>
        <v>13407.428250145818</v>
      </c>
      <c r="K11" s="8">
        <v>0.01</v>
      </c>
      <c r="L11" s="4">
        <f t="shared" si="1"/>
        <v>258.88906451669925</v>
      </c>
      <c r="M11" s="9">
        <f t="shared" si="5"/>
        <v>3531.2468400077773</v>
      </c>
      <c r="N11" s="2">
        <v>0.25</v>
      </c>
      <c r="O11" s="9">
        <f t="shared" si="6"/>
        <v>2648.4351300058329</v>
      </c>
      <c r="P11" s="9">
        <f t="shared" si="7"/>
        <v>220.70292750048608</v>
      </c>
    </row>
    <row r="12" spans="1:16">
      <c r="C12" s="7">
        <v>10</v>
      </c>
      <c r="D12" s="2">
        <v>3.0000000000000001E-3</v>
      </c>
      <c r="E12" s="9">
        <v>2000</v>
      </c>
      <c r="F12" s="4">
        <f t="shared" si="3"/>
        <v>26553.083434954551</v>
      </c>
      <c r="G12">
        <v>3.41</v>
      </c>
      <c r="H12" s="9">
        <f t="shared" si="0"/>
        <v>90546.014513195027</v>
      </c>
      <c r="I12" s="9">
        <f t="shared" si="2"/>
        <v>20141.414513195021</v>
      </c>
      <c r="J12" s="9">
        <f t="shared" si="4"/>
        <v>15106.060884896266</v>
      </c>
      <c r="K12" s="8">
        <v>0.01</v>
      </c>
      <c r="L12" s="4">
        <f t="shared" si="1"/>
        <v>265.5308343495455</v>
      </c>
      <c r="M12" s="9">
        <f t="shared" si="5"/>
        <v>3621.8405805278012</v>
      </c>
      <c r="N12" s="2">
        <v>0.25</v>
      </c>
      <c r="O12" s="9">
        <f t="shared" si="6"/>
        <v>2716.3804353958508</v>
      </c>
      <c r="P12" s="9">
        <f t="shared" si="7"/>
        <v>226.36503628298757</v>
      </c>
    </row>
    <row r="13" spans="1:16">
      <c r="C13" s="7">
        <v>11</v>
      </c>
      <c r="D13" s="2">
        <v>3.0000000000000001E-3</v>
      </c>
      <c r="E13" s="9">
        <v>3000</v>
      </c>
      <c r="F13" s="4">
        <f t="shared" si="3"/>
        <v>27512.508081153843</v>
      </c>
      <c r="G13">
        <v>3.41</v>
      </c>
      <c r="H13" s="9">
        <f t="shared" si="0"/>
        <v>93817.652556734611</v>
      </c>
      <c r="I13" s="9">
        <f t="shared" si="2"/>
        <v>23413.052556734605</v>
      </c>
      <c r="J13" s="9">
        <f t="shared" si="4"/>
        <v>17559.789417550954</v>
      </c>
      <c r="K13" s="8">
        <v>0.01</v>
      </c>
      <c r="L13" s="4">
        <f t="shared" si="1"/>
        <v>275.12508081153845</v>
      </c>
      <c r="M13" s="9">
        <f t="shared" si="5"/>
        <v>3752.7061022693847</v>
      </c>
      <c r="N13" s="2">
        <v>0.25</v>
      </c>
      <c r="O13" s="9">
        <f t="shared" si="6"/>
        <v>2814.5295767020384</v>
      </c>
      <c r="P13" s="9">
        <f t="shared" si="7"/>
        <v>234.54413139183654</v>
      </c>
    </row>
    <row r="14" spans="1:16">
      <c r="C14" s="7">
        <v>12</v>
      </c>
      <c r="D14" s="2">
        <v>3.0000000000000001E-3</v>
      </c>
      <c r="E14" s="9">
        <v>3000</v>
      </c>
      <c r="F14" s="4">
        <f t="shared" si="3"/>
        <v>28474.811001291731</v>
      </c>
      <c r="G14">
        <v>3.41</v>
      </c>
      <c r="H14" s="9">
        <f t="shared" si="0"/>
        <v>97099.105514404815</v>
      </c>
      <c r="I14" s="9">
        <f t="shared" si="2"/>
        <v>26694.505514404809</v>
      </c>
      <c r="J14" s="9">
        <f t="shared" si="4"/>
        <v>20020.879135803607</v>
      </c>
      <c r="K14" s="8">
        <v>0.01</v>
      </c>
      <c r="L14" s="4">
        <f t="shared" si="1"/>
        <v>284.74811001291732</v>
      </c>
      <c r="M14" s="9">
        <f t="shared" si="5"/>
        <v>3883.9642205761925</v>
      </c>
      <c r="N14" s="2">
        <v>0.25</v>
      </c>
      <c r="O14" s="9">
        <f t="shared" si="6"/>
        <v>2912.9731654321445</v>
      </c>
      <c r="P14" s="9">
        <f t="shared" si="7"/>
        <v>242.74776378601203</v>
      </c>
    </row>
    <row r="15" spans="1:16">
      <c r="C15">
        <v>13</v>
      </c>
      <c r="D15" s="2">
        <v>3.0000000000000001E-3</v>
      </c>
      <c r="E15" s="9">
        <v>3000</v>
      </c>
      <c r="F15" s="4">
        <f t="shared" si="3"/>
        <v>29440.000830190034</v>
      </c>
      <c r="G15">
        <v>3.41</v>
      </c>
      <c r="H15" s="9">
        <f t="shared" si="0"/>
        <v>100390.40283094802</v>
      </c>
      <c r="I15" s="9">
        <f t="shared" si="2"/>
        <v>29985.802830948014</v>
      </c>
      <c r="J15" s="9">
        <f t="shared" si="4"/>
        <v>22489.352123211011</v>
      </c>
      <c r="K15" s="8">
        <v>0.01</v>
      </c>
      <c r="L15" s="4">
        <f t="shared" si="1"/>
        <v>294.40000830190036</v>
      </c>
      <c r="M15" s="9">
        <f t="shared" si="5"/>
        <v>4015.6161132379207</v>
      </c>
      <c r="N15" s="2">
        <v>0.25</v>
      </c>
      <c r="O15" s="9">
        <f t="shared" si="6"/>
        <v>3011.7120849284406</v>
      </c>
      <c r="P15" s="9">
        <f t="shared" si="7"/>
        <v>250.97600707737004</v>
      </c>
    </row>
    <row r="16" spans="1:16">
      <c r="C16">
        <v>14</v>
      </c>
      <c r="D16" s="2">
        <v>3.0000000000000001E-3</v>
      </c>
      <c r="E16" s="9">
        <v>3000</v>
      </c>
      <c r="F16" s="4">
        <f t="shared" si="3"/>
        <v>30408.086228575034</v>
      </c>
      <c r="G16">
        <v>3.41</v>
      </c>
      <c r="H16" s="9">
        <f t="shared" si="0"/>
        <v>103691.57403944086</v>
      </c>
      <c r="I16" s="9">
        <f t="shared" si="2"/>
        <v>33286.974039440858</v>
      </c>
      <c r="J16" s="9">
        <f t="shared" si="4"/>
        <v>24965.230529580644</v>
      </c>
      <c r="K16" s="8">
        <v>0.01</v>
      </c>
      <c r="L16" s="4">
        <f t="shared" si="1"/>
        <v>304.08086228575036</v>
      </c>
      <c r="M16" s="9">
        <f t="shared" si="5"/>
        <v>4147.6629615776346</v>
      </c>
      <c r="N16" s="2">
        <v>0.25</v>
      </c>
      <c r="O16" s="9">
        <f t="shared" si="6"/>
        <v>3110.747221183226</v>
      </c>
      <c r="P16" s="9">
        <f t="shared" si="7"/>
        <v>259.22893509860216</v>
      </c>
    </row>
    <row r="17" spans="3:16">
      <c r="C17">
        <v>15</v>
      </c>
      <c r="D17" s="2">
        <v>3.0000000000000001E-3</v>
      </c>
      <c r="E17" s="9">
        <v>3000</v>
      </c>
      <c r="F17" s="4">
        <f t="shared" si="3"/>
        <v>31379.075883155187</v>
      </c>
      <c r="G17">
        <v>3.41</v>
      </c>
      <c r="H17" s="9">
        <f t="shared" si="0"/>
        <v>107002.64876155919</v>
      </c>
      <c r="I17" s="9">
        <f t="shared" si="2"/>
        <v>36598.048761559185</v>
      </c>
      <c r="J17" s="9">
        <f t="shared" si="4"/>
        <v>27448.536571169388</v>
      </c>
      <c r="K17" s="8">
        <v>0.01</v>
      </c>
      <c r="L17" s="4">
        <f t="shared" si="1"/>
        <v>313.7907588315519</v>
      </c>
      <c r="M17" s="9">
        <f t="shared" si="5"/>
        <v>4280.1059504623681</v>
      </c>
      <c r="N17" s="2">
        <v>0.25</v>
      </c>
      <c r="O17" s="9">
        <f t="shared" si="6"/>
        <v>3210.0794628467761</v>
      </c>
      <c r="P17" s="9">
        <f t="shared" si="7"/>
        <v>267.50662190389801</v>
      </c>
    </row>
    <row r="18" spans="3:16">
      <c r="C18">
        <v>16</v>
      </c>
      <c r="D18" s="2">
        <v>3.0000000000000001E-3</v>
      </c>
      <c r="E18" s="9">
        <v>3000</v>
      </c>
      <c r="F18" s="4">
        <f t="shared" si="3"/>
        <v>32352.978506699081</v>
      </c>
      <c r="G18">
        <v>3.41</v>
      </c>
      <c r="H18" s="9">
        <f t="shared" si="0"/>
        <v>110323.65670784387</v>
      </c>
      <c r="I18" s="9">
        <f t="shared" si="2"/>
        <v>39919.056707843862</v>
      </c>
      <c r="J18" s="9">
        <f t="shared" si="4"/>
        <v>29939.292530882896</v>
      </c>
      <c r="K18" s="8">
        <v>0.01</v>
      </c>
      <c r="L18" s="4">
        <f t="shared" si="1"/>
        <v>323.52978506699083</v>
      </c>
      <c r="M18" s="9">
        <f t="shared" ref="M18:M81" si="8">H18*0.04</f>
        <v>4412.9462683137544</v>
      </c>
      <c r="N18" s="2">
        <v>0.25</v>
      </c>
      <c r="O18" s="9">
        <f t="shared" si="6"/>
        <v>3309.7097012353161</v>
      </c>
      <c r="P18" s="9">
        <f t="shared" si="7"/>
        <v>275.80914176960965</v>
      </c>
    </row>
    <row r="19" spans="3:16">
      <c r="C19">
        <v>17</v>
      </c>
      <c r="D19" s="2">
        <v>3.0000000000000001E-3</v>
      </c>
      <c r="E19" s="9">
        <v>3000</v>
      </c>
      <c r="F19" s="4">
        <f t="shared" si="3"/>
        <v>33329.802838113603</v>
      </c>
      <c r="G19">
        <v>3.41</v>
      </c>
      <c r="H19" s="9">
        <f t="shared" si="0"/>
        <v>113654.62767796739</v>
      </c>
      <c r="I19" s="9">
        <f t="shared" si="2"/>
        <v>43250.027677967388</v>
      </c>
      <c r="J19" s="9">
        <f t="shared" si="4"/>
        <v>32437.520758475541</v>
      </c>
      <c r="K19" s="8">
        <v>0.01</v>
      </c>
      <c r="L19" s="4">
        <f t="shared" si="1"/>
        <v>333.29802838113602</v>
      </c>
      <c r="M19" s="9">
        <f t="shared" si="8"/>
        <v>4546.1851071186957</v>
      </c>
      <c r="N19" s="2">
        <v>0.25</v>
      </c>
      <c r="O19" s="9">
        <f t="shared" si="6"/>
        <v>3409.6388303390218</v>
      </c>
      <c r="P19" s="9">
        <f t="shared" si="7"/>
        <v>284.13656919491848</v>
      </c>
    </row>
    <row r="20" spans="3:16">
      <c r="C20">
        <v>18</v>
      </c>
      <c r="D20" s="2">
        <v>3.0000000000000001E-3</v>
      </c>
      <c r="E20" s="9">
        <v>3000</v>
      </c>
      <c r="F20" s="4">
        <f t="shared" si="3"/>
        <v>34309.55764252237</v>
      </c>
      <c r="G20">
        <v>3.41</v>
      </c>
      <c r="H20" s="9">
        <f t="shared" si="0"/>
        <v>116995.59156100129</v>
      </c>
      <c r="I20" s="9">
        <f t="shared" si="2"/>
        <v>46590.991561001283</v>
      </c>
      <c r="J20" s="9">
        <f t="shared" si="4"/>
        <v>34943.243670750962</v>
      </c>
      <c r="K20" s="8">
        <v>0.01</v>
      </c>
      <c r="L20" s="4">
        <f t="shared" si="1"/>
        <v>343.09557642522373</v>
      </c>
      <c r="M20" s="9">
        <f t="shared" si="8"/>
        <v>4679.8236624400515</v>
      </c>
      <c r="N20" s="2">
        <v>0.25</v>
      </c>
      <c r="O20" s="9">
        <f t="shared" si="6"/>
        <v>3509.8677468300384</v>
      </c>
      <c r="P20" s="9">
        <f t="shared" si="7"/>
        <v>292.48897890250322</v>
      </c>
    </row>
    <row r="21" spans="3:16">
      <c r="C21">
        <v>19</v>
      </c>
      <c r="D21" s="2">
        <v>3.0000000000000001E-3</v>
      </c>
      <c r="E21" s="9">
        <v>3000</v>
      </c>
      <c r="F21" s="4">
        <f t="shared" si="3"/>
        <v>35292.251711344368</v>
      </c>
      <c r="G21">
        <v>3.41</v>
      </c>
      <c r="H21" s="9">
        <f t="shared" si="0"/>
        <v>120346.5783356843</v>
      </c>
      <c r="I21" s="9">
        <f t="shared" si="2"/>
        <v>49941.978335684296</v>
      </c>
      <c r="J21" s="9">
        <f t="shared" si="4"/>
        <v>37456.483751763226</v>
      </c>
      <c r="K21" s="8">
        <v>0.01</v>
      </c>
      <c r="L21" s="4">
        <f t="shared" si="1"/>
        <v>352.92251711344369</v>
      </c>
      <c r="M21" s="9">
        <f t="shared" si="8"/>
        <v>4813.8631334273723</v>
      </c>
      <c r="N21" s="2">
        <v>0.25</v>
      </c>
      <c r="O21" s="9">
        <f t="shared" si="6"/>
        <v>3610.3973500705292</v>
      </c>
      <c r="P21" s="9">
        <f t="shared" si="7"/>
        <v>300.86644583921077</v>
      </c>
    </row>
    <row r="22" spans="3:16">
      <c r="C22">
        <v>20</v>
      </c>
      <c r="D22" s="2">
        <v>3.0000000000000001E-3</v>
      </c>
      <c r="E22" s="9">
        <v>3000</v>
      </c>
      <c r="F22" s="4">
        <f t="shared" si="3"/>
        <v>36277.893862372832</v>
      </c>
      <c r="G22">
        <v>3.41</v>
      </c>
      <c r="H22" s="9">
        <f t="shared" si="0"/>
        <v>123707.61807069136</v>
      </c>
      <c r="I22" s="9">
        <f t="shared" si="2"/>
        <v>53303.018070691352</v>
      </c>
      <c r="J22" s="9">
        <f t="shared" si="4"/>
        <v>39977.263553018514</v>
      </c>
      <c r="K22" s="8">
        <v>0.01</v>
      </c>
      <c r="L22" s="4">
        <f t="shared" si="1"/>
        <v>362.77893862372832</v>
      </c>
      <c r="M22" s="9">
        <f t="shared" si="8"/>
        <v>4948.3047228276546</v>
      </c>
      <c r="N22" s="2">
        <v>0.25</v>
      </c>
      <c r="O22" s="9">
        <f t="shared" si="6"/>
        <v>3711.2285421207407</v>
      </c>
      <c r="P22" s="9">
        <f t="shared" si="7"/>
        <v>309.26904517672841</v>
      </c>
    </row>
    <row r="23" spans="3:16">
      <c r="C23">
        <v>21</v>
      </c>
      <c r="D23" s="2">
        <v>3.0000000000000001E-3</v>
      </c>
      <c r="E23" s="9">
        <v>3000</v>
      </c>
      <c r="F23" s="4">
        <f t="shared" si="3"/>
        <v>37266.492939854375</v>
      </c>
      <c r="G23">
        <v>3.41</v>
      </c>
      <c r="H23" s="9">
        <f t="shared" si="0"/>
        <v>127078.74092490342</v>
      </c>
      <c r="I23" s="9">
        <f t="shared" si="2"/>
        <v>56674.140924903419</v>
      </c>
      <c r="J23" s="9">
        <f t="shared" si="4"/>
        <v>42505.605693677564</v>
      </c>
      <c r="K23" s="8">
        <v>0.01</v>
      </c>
      <c r="L23" s="4">
        <f t="shared" si="1"/>
        <v>372.66492939854373</v>
      </c>
      <c r="M23" s="9">
        <f t="shared" si="8"/>
        <v>5083.1496369961369</v>
      </c>
      <c r="N23" s="2">
        <v>0.25</v>
      </c>
      <c r="O23" s="9">
        <f t="shared" si="6"/>
        <v>3812.3622277471027</v>
      </c>
      <c r="P23" s="9">
        <f t="shared" si="7"/>
        <v>317.69685231225856</v>
      </c>
    </row>
    <row r="24" spans="3:16">
      <c r="C24">
        <v>22</v>
      </c>
      <c r="D24" s="2">
        <v>3.0000000000000001E-3</v>
      </c>
      <c r="E24" s="9">
        <v>3000</v>
      </c>
      <c r="F24" s="4">
        <f t="shared" si="3"/>
        <v>38258.057814568368</v>
      </c>
      <c r="G24">
        <v>3.41</v>
      </c>
      <c r="H24" s="9">
        <f t="shared" si="0"/>
        <v>130459.97714767815</v>
      </c>
      <c r="I24" s="9">
        <f t="shared" si="2"/>
        <v>60055.37714767814</v>
      </c>
      <c r="J24" s="9">
        <f t="shared" si="4"/>
        <v>45041.532860758605</v>
      </c>
      <c r="K24" s="8">
        <v>0.01</v>
      </c>
      <c r="L24" s="4">
        <f t="shared" si="1"/>
        <v>382.58057814568372</v>
      </c>
      <c r="M24" s="9">
        <f t="shared" si="8"/>
        <v>5218.3990859071264</v>
      </c>
      <c r="N24" s="2">
        <v>0.25</v>
      </c>
      <c r="O24" s="9">
        <f t="shared" si="6"/>
        <v>3913.7993144303446</v>
      </c>
      <c r="P24" s="9">
        <f t="shared" si="7"/>
        <v>326.1499428691954</v>
      </c>
    </row>
    <row r="25" spans="3:16">
      <c r="C25">
        <v>23</v>
      </c>
      <c r="D25" s="2">
        <v>3.0000000000000001E-3</v>
      </c>
      <c r="E25" s="9">
        <v>3000</v>
      </c>
      <c r="F25" s="4">
        <f t="shared" si="3"/>
        <v>39252.597383906505</v>
      </c>
      <c r="G25">
        <v>3.41</v>
      </c>
      <c r="H25" s="9">
        <f t="shared" si="0"/>
        <v>133851.3570791212</v>
      </c>
      <c r="I25" s="9">
        <f t="shared" si="2"/>
        <v>63446.757079121191</v>
      </c>
      <c r="J25" s="9">
        <f t="shared" si="4"/>
        <v>47585.067809340893</v>
      </c>
      <c r="K25" s="8">
        <v>0.01</v>
      </c>
      <c r="L25" s="4">
        <f t="shared" si="1"/>
        <v>392.52597383906505</v>
      </c>
      <c r="M25" s="9">
        <f t="shared" si="8"/>
        <v>5354.0542831648481</v>
      </c>
      <c r="N25" s="2">
        <v>0.25</v>
      </c>
      <c r="O25" s="9">
        <f t="shared" si="6"/>
        <v>4015.5407123736359</v>
      </c>
      <c r="P25" s="9">
        <f t="shared" si="7"/>
        <v>334.62839269780301</v>
      </c>
    </row>
    <row r="26" spans="3:16">
      <c r="C26">
        <v>24</v>
      </c>
      <c r="D26" s="2">
        <v>3.0000000000000001E-3</v>
      </c>
      <c r="E26" s="9">
        <v>2000</v>
      </c>
      <c r="F26" s="4">
        <f t="shared" si="3"/>
        <v>39956.865439987843</v>
      </c>
      <c r="G26">
        <v>3.41</v>
      </c>
      <c r="H26" s="9">
        <f t="shared" si="0"/>
        <v>136252.91115035856</v>
      </c>
      <c r="I26" s="9">
        <f t="shared" si="2"/>
        <v>65848.311150358553</v>
      </c>
      <c r="J26" s="9">
        <f t="shared" si="4"/>
        <v>49386.233362768915</v>
      </c>
      <c r="K26" s="8">
        <v>0.01</v>
      </c>
      <c r="L26" s="4">
        <f t="shared" si="1"/>
        <v>399.56865439987843</v>
      </c>
      <c r="M26" s="9">
        <f t="shared" si="8"/>
        <v>5450.1164460143427</v>
      </c>
      <c r="N26" s="2">
        <v>0.25</v>
      </c>
      <c r="O26" s="9">
        <f t="shared" si="6"/>
        <v>4087.587334510757</v>
      </c>
      <c r="P26" s="9">
        <f t="shared" si="7"/>
        <v>340.63227787589642</v>
      </c>
    </row>
    <row r="27" spans="3:16">
      <c r="C27">
        <v>25</v>
      </c>
      <c r="D27" s="2">
        <v>3.0000000000000001E-3</v>
      </c>
      <c r="E27" s="9">
        <v>2000</v>
      </c>
      <c r="F27" s="4">
        <f t="shared" si="3"/>
        <v>40663.246300237421</v>
      </c>
      <c r="G27">
        <v>3.41</v>
      </c>
      <c r="H27" s="9">
        <f t="shared" si="0"/>
        <v>138661.66988380961</v>
      </c>
      <c r="I27" s="9">
        <f t="shared" si="2"/>
        <v>68257.0698838096</v>
      </c>
      <c r="J27" s="9">
        <f t="shared" si="4"/>
        <v>51192.8024128572</v>
      </c>
      <c r="K27" s="8">
        <v>0.01</v>
      </c>
      <c r="L27" s="4">
        <f t="shared" si="1"/>
        <v>406.63246300237421</v>
      </c>
      <c r="M27" s="9">
        <f t="shared" si="8"/>
        <v>5546.466795352384</v>
      </c>
      <c r="N27" s="2">
        <v>0.25</v>
      </c>
      <c r="O27" s="9">
        <f t="shared" si="6"/>
        <v>4159.8500965142885</v>
      </c>
      <c r="P27" s="9">
        <f t="shared" si="7"/>
        <v>346.65417470952406</v>
      </c>
    </row>
    <row r="28" spans="3:16">
      <c r="C28">
        <v>26</v>
      </c>
      <c r="D28" s="2">
        <v>3.0000000000000001E-3</v>
      </c>
      <c r="E28" s="9">
        <v>2000</v>
      </c>
      <c r="F28" s="4">
        <f t="shared" si="3"/>
        <v>41371.746303067746</v>
      </c>
      <c r="G28">
        <v>3.41</v>
      </c>
      <c r="H28" s="9">
        <f t="shared" si="0"/>
        <v>141077.65489346103</v>
      </c>
      <c r="I28" s="9">
        <f t="shared" si="2"/>
        <v>70673.054893461027</v>
      </c>
      <c r="J28" s="9">
        <f t="shared" si="4"/>
        <v>53004.79117009577</v>
      </c>
      <c r="K28" s="8">
        <v>0.01</v>
      </c>
      <c r="L28" s="4">
        <f t="shared" si="1"/>
        <v>413.71746303067749</v>
      </c>
      <c r="M28" s="9">
        <f t="shared" si="8"/>
        <v>5643.1061957384418</v>
      </c>
      <c r="N28" s="2">
        <v>0.25</v>
      </c>
      <c r="O28" s="9">
        <f t="shared" si="6"/>
        <v>4232.3296468038316</v>
      </c>
      <c r="P28" s="9">
        <f t="shared" si="7"/>
        <v>352.69413723365261</v>
      </c>
    </row>
    <row r="29" spans="3:16">
      <c r="C29">
        <v>27</v>
      </c>
      <c r="D29" s="2">
        <v>3.0000000000000001E-3</v>
      </c>
      <c r="E29" s="9">
        <v>2000</v>
      </c>
      <c r="F29" s="4">
        <f t="shared" si="3"/>
        <v>42082.371805906565</v>
      </c>
      <c r="G29">
        <v>3.41</v>
      </c>
      <c r="H29" s="9">
        <f t="shared" si="0"/>
        <v>143500.88785814139</v>
      </c>
      <c r="I29" s="9">
        <f t="shared" si="2"/>
        <v>73096.287858141382</v>
      </c>
      <c r="J29" s="9">
        <f t="shared" si="4"/>
        <v>54822.215893606037</v>
      </c>
      <c r="K29" s="8">
        <v>0.01</v>
      </c>
      <c r="L29" s="4">
        <f t="shared" si="1"/>
        <v>420.82371805906564</v>
      </c>
      <c r="M29" s="9">
        <f t="shared" si="8"/>
        <v>5740.0355143256556</v>
      </c>
      <c r="N29" s="2">
        <v>0.25</v>
      </c>
      <c r="O29" s="9">
        <f t="shared" si="6"/>
        <v>4305.0266357442415</v>
      </c>
      <c r="P29" s="9">
        <f t="shared" si="7"/>
        <v>358.75221964535348</v>
      </c>
    </row>
    <row r="30" spans="3:16">
      <c r="C30">
        <v>28</v>
      </c>
      <c r="D30" s="2">
        <v>3.0000000000000001E-3</v>
      </c>
      <c r="E30" s="9">
        <v>2000</v>
      </c>
      <c r="F30" s="4">
        <f t="shared" si="3"/>
        <v>42795.1291852539</v>
      </c>
      <c r="G30">
        <v>3.41</v>
      </c>
      <c r="H30" s="9">
        <f t="shared" si="0"/>
        <v>145931.3905217158</v>
      </c>
      <c r="I30" s="9">
        <f t="shared" si="2"/>
        <v>75526.790521715797</v>
      </c>
      <c r="J30" s="9">
        <f t="shared" si="4"/>
        <v>56645.092891286848</v>
      </c>
      <c r="K30" s="8">
        <v>0.01</v>
      </c>
      <c r="L30" s="4">
        <f t="shared" si="1"/>
        <v>427.95129185253899</v>
      </c>
      <c r="M30" s="9">
        <f t="shared" si="8"/>
        <v>5837.2556208686319</v>
      </c>
      <c r="N30" s="2">
        <v>0.25</v>
      </c>
      <c r="O30" s="9">
        <f t="shared" si="6"/>
        <v>4377.9417156514737</v>
      </c>
      <c r="P30" s="9">
        <f t="shared" si="7"/>
        <v>364.8284763042895</v>
      </c>
    </row>
    <row r="31" spans="3:16">
      <c r="C31">
        <v>29</v>
      </c>
      <c r="D31" s="2">
        <v>3.0000000000000001E-3</v>
      </c>
      <c r="E31" s="9">
        <v>2000</v>
      </c>
      <c r="F31" s="4">
        <f t="shared" si="3"/>
        <v>43510.024836739278</v>
      </c>
      <c r="G31">
        <v>3.41</v>
      </c>
      <c r="H31" s="9">
        <f t="shared" si="0"/>
        <v>148369.18469328096</v>
      </c>
      <c r="I31" s="9">
        <f t="shared" si="2"/>
        <v>77964.584693280951</v>
      </c>
      <c r="J31" s="9">
        <f t="shared" si="4"/>
        <v>58473.438519960713</v>
      </c>
      <c r="K31" s="8">
        <v>0.01</v>
      </c>
      <c r="L31" s="4">
        <f t="shared" si="1"/>
        <v>435.10024836739279</v>
      </c>
      <c r="M31" s="9">
        <f t="shared" si="8"/>
        <v>5934.7673877312382</v>
      </c>
      <c r="N31" s="2">
        <v>0.25</v>
      </c>
      <c r="O31" s="9">
        <f t="shared" si="6"/>
        <v>4451.0755407984288</v>
      </c>
      <c r="P31" s="9">
        <f t="shared" si="7"/>
        <v>370.92296173320238</v>
      </c>
    </row>
    <row r="32" spans="3:16">
      <c r="C32">
        <v>30</v>
      </c>
      <c r="D32" s="2">
        <v>3.0000000000000001E-3</v>
      </c>
      <c r="E32" s="9">
        <v>2000</v>
      </c>
      <c r="F32" s="4">
        <f t="shared" si="3"/>
        <v>44227.065175179116</v>
      </c>
      <c r="G32">
        <v>3.41</v>
      </c>
      <c r="H32" s="9">
        <f t="shared" si="0"/>
        <v>150814.29224736081</v>
      </c>
      <c r="I32" s="9">
        <f t="shared" si="2"/>
        <v>80409.692247360799</v>
      </c>
      <c r="J32" s="9">
        <f t="shared" si="4"/>
        <v>60307.269185520599</v>
      </c>
      <c r="K32" s="8">
        <v>0.01</v>
      </c>
      <c r="L32" s="4">
        <f t="shared" si="1"/>
        <v>442.27065175179115</v>
      </c>
      <c r="M32" s="9">
        <f t="shared" si="8"/>
        <v>6032.571689894432</v>
      </c>
      <c r="N32" s="2">
        <v>0.25</v>
      </c>
      <c r="O32" s="9">
        <f t="shared" si="6"/>
        <v>4524.4287674208244</v>
      </c>
      <c r="P32" s="9">
        <f t="shared" si="7"/>
        <v>377.03573061840206</v>
      </c>
    </row>
    <row r="33" spans="3:16">
      <c r="C33">
        <v>31</v>
      </c>
      <c r="D33" s="2">
        <v>3.0000000000000001E-3</v>
      </c>
      <c r="E33" s="9">
        <v>2000</v>
      </c>
      <c r="F33" s="4">
        <f t="shared" si="3"/>
        <v>44946.256634634272</v>
      </c>
      <c r="G33">
        <v>3.41</v>
      </c>
      <c r="H33" s="9">
        <f t="shared" si="0"/>
        <v>153266.73512410288</v>
      </c>
      <c r="I33" s="9">
        <f t="shared" si="2"/>
        <v>82862.135124102875</v>
      </c>
      <c r="J33" s="9">
        <f t="shared" si="4"/>
        <v>62146.601343077156</v>
      </c>
      <c r="K33" s="8">
        <v>0.01</v>
      </c>
      <c r="L33" s="4">
        <f t="shared" si="1"/>
        <v>449.46256634634273</v>
      </c>
      <c r="M33" s="9">
        <f t="shared" si="8"/>
        <v>6130.6694049641155</v>
      </c>
      <c r="N33" s="2">
        <v>0.25</v>
      </c>
      <c r="O33" s="9">
        <f t="shared" si="6"/>
        <v>4598.0020537230866</v>
      </c>
      <c r="P33" s="9">
        <f t="shared" si="7"/>
        <v>383.16683781025722</v>
      </c>
    </row>
    <row r="34" spans="3:16">
      <c r="C34">
        <v>32</v>
      </c>
      <c r="D34" s="2">
        <v>3.0000000000000001E-3</v>
      </c>
      <c r="E34" s="9">
        <v>2000</v>
      </c>
      <c r="F34" s="4">
        <f t="shared" si="3"/>
        <v>45667.60566846779</v>
      </c>
      <c r="G34">
        <v>3.41</v>
      </c>
      <c r="H34" s="9">
        <f t="shared" si="0"/>
        <v>155726.53532947515</v>
      </c>
      <c r="I34" s="9">
        <f t="shared" si="2"/>
        <v>85321.935329475149</v>
      </c>
      <c r="J34" s="9">
        <f t="shared" si="4"/>
        <v>63991.451497106362</v>
      </c>
      <c r="K34" s="8">
        <v>0.01</v>
      </c>
      <c r="L34" s="4">
        <f t="shared" si="1"/>
        <v>456.67605668467792</v>
      </c>
      <c r="M34" s="9">
        <f t="shared" si="8"/>
        <v>6229.0614131790062</v>
      </c>
      <c r="N34" s="2">
        <v>0.25</v>
      </c>
      <c r="O34" s="9">
        <f t="shared" si="6"/>
        <v>4671.7960598842546</v>
      </c>
      <c r="P34" s="9">
        <f t="shared" si="7"/>
        <v>389.31633832368789</v>
      </c>
    </row>
    <row r="35" spans="3:16">
      <c r="C35">
        <v>33</v>
      </c>
      <c r="D35" s="2">
        <v>3.0000000000000001E-3</v>
      </c>
      <c r="E35" s="9">
        <v>2000</v>
      </c>
      <c r="F35" s="4">
        <f t="shared" si="3"/>
        <v>46391.118749402813</v>
      </c>
      <c r="G35">
        <v>3.41</v>
      </c>
      <c r="H35" s="9">
        <f t="shared" ref="H35:H66" si="9">F35*G35</f>
        <v>158193.71493546359</v>
      </c>
      <c r="I35" s="9">
        <f t="shared" si="2"/>
        <v>87789.114935463585</v>
      </c>
      <c r="J35" s="9">
        <f t="shared" si="4"/>
        <v>65841.836201597689</v>
      </c>
      <c r="K35" s="8">
        <v>0.01</v>
      </c>
      <c r="L35" s="4">
        <f t="shared" ref="L35:L66" si="10">F35*K35</f>
        <v>463.91118749402813</v>
      </c>
      <c r="M35" s="9">
        <f t="shared" si="8"/>
        <v>6327.7485974185438</v>
      </c>
      <c r="N35" s="2">
        <v>0.25</v>
      </c>
      <c r="O35" s="9">
        <f t="shared" si="6"/>
        <v>4745.8114480639078</v>
      </c>
      <c r="P35" s="9">
        <f t="shared" si="7"/>
        <v>395.48428733865899</v>
      </c>
    </row>
    <row r="36" spans="3:16">
      <c r="C36">
        <v>34</v>
      </c>
      <c r="D36" s="2">
        <v>3.0000000000000001E-3</v>
      </c>
      <c r="E36" s="9">
        <v>2000</v>
      </c>
      <c r="F36" s="4">
        <f t="shared" si="3"/>
        <v>47116.802369580641</v>
      </c>
      <c r="G36">
        <v>3.41</v>
      </c>
      <c r="H36" s="9">
        <f t="shared" si="9"/>
        <v>160668.29608027</v>
      </c>
      <c r="I36" s="9">
        <f t="shared" ref="I36:I62" si="11">H36-H35+I35</f>
        <v>90263.69608026999</v>
      </c>
      <c r="J36" s="9">
        <f t="shared" si="4"/>
        <v>67697.772060202493</v>
      </c>
      <c r="K36" s="8">
        <v>0.01</v>
      </c>
      <c r="L36" s="4">
        <f t="shared" si="10"/>
        <v>471.16802369580643</v>
      </c>
      <c r="M36" s="9">
        <f t="shared" si="8"/>
        <v>6426.7318432108004</v>
      </c>
      <c r="N36" s="2">
        <v>0.25</v>
      </c>
      <c r="O36" s="9">
        <f t="shared" si="6"/>
        <v>4820.0488824081003</v>
      </c>
      <c r="P36" s="9">
        <f t="shared" si="7"/>
        <v>401.67074020067503</v>
      </c>
    </row>
    <row r="37" spans="3:16">
      <c r="C37">
        <v>35</v>
      </c>
      <c r="D37" s="2">
        <v>3.0000000000000001E-3</v>
      </c>
      <c r="E37" s="9">
        <v>2000</v>
      </c>
      <c r="F37" s="4">
        <f t="shared" si="3"/>
        <v>47844.663040619002</v>
      </c>
      <c r="G37">
        <v>3.41</v>
      </c>
      <c r="H37" s="9">
        <f t="shared" si="9"/>
        <v>163150.3009685108</v>
      </c>
      <c r="I37" s="9">
        <f t="shared" si="11"/>
        <v>92745.700968510791</v>
      </c>
      <c r="J37" s="9">
        <f t="shared" si="4"/>
        <v>69559.275726383086</v>
      </c>
      <c r="K37" s="8">
        <v>0.01</v>
      </c>
      <c r="L37" s="4">
        <f t="shared" si="10"/>
        <v>478.44663040619002</v>
      </c>
      <c r="M37" s="9">
        <f t="shared" si="8"/>
        <v>6526.0120387404322</v>
      </c>
      <c r="N37" s="2">
        <v>0.25</v>
      </c>
      <c r="O37" s="9">
        <f t="shared" si="6"/>
        <v>4894.5090290553244</v>
      </c>
      <c r="P37" s="9">
        <f t="shared" si="7"/>
        <v>407.87575242127701</v>
      </c>
    </row>
    <row r="38" spans="3:16">
      <c r="C38">
        <v>36</v>
      </c>
      <c r="D38" s="2">
        <v>3.0000000000000001E-3</v>
      </c>
      <c r="E38" s="9">
        <v>3000</v>
      </c>
      <c r="F38" s="4">
        <f t="shared" si="3"/>
        <v>48867.962425635284</v>
      </c>
      <c r="G38">
        <v>3.41</v>
      </c>
      <c r="H38" s="9">
        <f t="shared" si="9"/>
        <v>166639.75187141632</v>
      </c>
      <c r="I38" s="9">
        <f t="shared" si="11"/>
        <v>96235.15187141631</v>
      </c>
      <c r="J38" s="9">
        <f t="shared" si="4"/>
        <v>72176.363903562233</v>
      </c>
      <c r="K38" s="8">
        <v>0.01</v>
      </c>
      <c r="L38" s="4">
        <f t="shared" si="10"/>
        <v>488.67962425635284</v>
      </c>
      <c r="M38" s="9">
        <f t="shared" si="8"/>
        <v>6665.5900748566528</v>
      </c>
      <c r="N38" s="2">
        <v>0.25</v>
      </c>
      <c r="O38" s="9">
        <f t="shared" si="6"/>
        <v>4999.1925561424896</v>
      </c>
      <c r="P38" s="9">
        <f t="shared" si="7"/>
        <v>416.5993796785408</v>
      </c>
    </row>
    <row r="39" spans="3:16">
      <c r="C39">
        <v>37</v>
      </c>
      <c r="D39" s="2">
        <v>3.0000000000000001E-3</v>
      </c>
      <c r="E39" s="9">
        <v>3000</v>
      </c>
      <c r="F39" s="4">
        <f t="shared" si="3"/>
        <v>49894.331708806618</v>
      </c>
      <c r="G39">
        <v>3.41</v>
      </c>
      <c r="H39" s="9">
        <f t="shared" si="9"/>
        <v>170139.67112703057</v>
      </c>
      <c r="I39" s="9">
        <f t="shared" si="11"/>
        <v>99735.071127030562</v>
      </c>
      <c r="J39" s="9">
        <f t="shared" si="4"/>
        <v>74801.303345272929</v>
      </c>
      <c r="K39" s="8">
        <v>0.01</v>
      </c>
      <c r="L39" s="4">
        <f t="shared" si="10"/>
        <v>498.94331708806618</v>
      </c>
      <c r="M39" s="9">
        <f t="shared" si="8"/>
        <v>6805.5868450812231</v>
      </c>
      <c r="N39" s="2">
        <v>0.25</v>
      </c>
      <c r="O39" s="9">
        <f t="shared" si="6"/>
        <v>5104.1901338109174</v>
      </c>
      <c r="P39" s="9">
        <f t="shared" si="7"/>
        <v>425.34917781757645</v>
      </c>
    </row>
    <row r="40" spans="3:16">
      <c r="C40">
        <v>38</v>
      </c>
      <c r="D40" s="2">
        <v>3.0000000000000001E-3</v>
      </c>
      <c r="E40" s="9">
        <v>3000</v>
      </c>
      <c r="F40" s="4">
        <f t="shared" si="3"/>
        <v>50923.780099827469</v>
      </c>
      <c r="G40">
        <v>3.41</v>
      </c>
      <c r="H40" s="9">
        <f t="shared" si="9"/>
        <v>173650.09014041169</v>
      </c>
      <c r="I40" s="9">
        <f t="shared" si="11"/>
        <v>103245.49014041168</v>
      </c>
      <c r="J40" s="9">
        <f t="shared" si="4"/>
        <v>77434.117605308769</v>
      </c>
      <c r="K40" s="8">
        <v>0.01</v>
      </c>
      <c r="L40" s="4">
        <f t="shared" si="10"/>
        <v>509.23780099827468</v>
      </c>
      <c r="M40" s="9">
        <f t="shared" si="8"/>
        <v>6946.0036056164681</v>
      </c>
      <c r="N40" s="2">
        <v>0.25</v>
      </c>
      <c r="O40" s="9">
        <f t="shared" si="6"/>
        <v>5209.5027042123511</v>
      </c>
      <c r="P40" s="9">
        <f t="shared" si="7"/>
        <v>434.12522535102926</v>
      </c>
    </row>
    <row r="41" spans="3:16">
      <c r="C41">
        <v>39</v>
      </c>
      <c r="D41" s="2">
        <v>3.0000000000000001E-3</v>
      </c>
      <c r="E41" s="9">
        <v>3000</v>
      </c>
      <c r="F41" s="4">
        <f t="shared" si="3"/>
        <v>51956.316836021382</v>
      </c>
      <c r="G41">
        <v>3.41</v>
      </c>
      <c r="H41" s="9">
        <f t="shared" si="9"/>
        <v>177171.04041083291</v>
      </c>
      <c r="I41" s="9">
        <f t="shared" si="11"/>
        <v>106766.4404108329</v>
      </c>
      <c r="J41" s="9">
        <f t="shared" si="4"/>
        <v>80074.830308124685</v>
      </c>
      <c r="K41" s="8">
        <v>0.01</v>
      </c>
      <c r="L41" s="4">
        <f t="shared" si="10"/>
        <v>519.56316836021381</v>
      </c>
      <c r="M41" s="9">
        <f t="shared" si="8"/>
        <v>7086.8416164333166</v>
      </c>
      <c r="N41" s="2">
        <v>0.25</v>
      </c>
      <c r="O41" s="9">
        <f t="shared" si="6"/>
        <v>5315.1312123249872</v>
      </c>
      <c r="P41" s="9">
        <f t="shared" si="7"/>
        <v>442.92760102708229</v>
      </c>
    </row>
    <row r="42" spans="3:16">
      <c r="C42">
        <v>40</v>
      </c>
      <c r="D42" s="2">
        <v>3.0000000000000001E-3</v>
      </c>
      <c r="E42" s="9">
        <v>3000</v>
      </c>
      <c r="F42" s="4">
        <f t="shared" si="3"/>
        <v>52991.951182423873</v>
      </c>
      <c r="G42">
        <v>3.41</v>
      </c>
      <c r="H42" s="9">
        <f t="shared" si="9"/>
        <v>180702.55353206542</v>
      </c>
      <c r="I42" s="9">
        <f t="shared" si="11"/>
        <v>110297.95353206541</v>
      </c>
      <c r="J42" s="9">
        <f t="shared" si="4"/>
        <v>82723.465149049065</v>
      </c>
      <c r="K42" s="8">
        <v>0.01</v>
      </c>
      <c r="L42" s="4">
        <f t="shared" si="10"/>
        <v>529.91951182423873</v>
      </c>
      <c r="M42" s="9">
        <f t="shared" si="8"/>
        <v>7228.1021412826167</v>
      </c>
      <c r="N42" s="2">
        <v>0.25</v>
      </c>
      <c r="O42" s="9">
        <f t="shared" si="6"/>
        <v>5421.0766059619627</v>
      </c>
      <c r="P42" s="9">
        <f t="shared" si="7"/>
        <v>451.75638383016354</v>
      </c>
    </row>
    <row r="43" spans="3:16">
      <c r="C43">
        <v>41</v>
      </c>
      <c r="D43" s="2">
        <v>3.0000000000000001E-3</v>
      </c>
      <c r="E43" s="9">
        <v>3000</v>
      </c>
      <c r="F43" s="4">
        <f t="shared" si="3"/>
        <v>54030.692431865573</v>
      </c>
      <c r="G43">
        <v>3.41</v>
      </c>
      <c r="H43" s="9">
        <f t="shared" si="9"/>
        <v>184244.66119266162</v>
      </c>
      <c r="I43" s="9">
        <f t="shared" si="11"/>
        <v>113840.06119266161</v>
      </c>
      <c r="J43" s="9">
        <f t="shared" si="4"/>
        <v>85380.045894496201</v>
      </c>
      <c r="K43" s="8">
        <v>0.01</v>
      </c>
      <c r="L43" s="4">
        <f t="shared" si="10"/>
        <v>540.30692431865577</v>
      </c>
      <c r="M43" s="9">
        <f t="shared" si="8"/>
        <v>7369.786447706465</v>
      </c>
      <c r="N43" s="2">
        <v>0.25</v>
      </c>
      <c r="O43" s="9">
        <f t="shared" si="6"/>
        <v>5527.3398357798487</v>
      </c>
      <c r="P43" s="9">
        <f t="shared" si="7"/>
        <v>460.61165298165406</v>
      </c>
    </row>
    <row r="44" spans="3:16">
      <c r="C44">
        <v>42</v>
      </c>
      <c r="D44" s="2">
        <v>3.0000000000000001E-3</v>
      </c>
      <c r="E44" s="9">
        <v>3000</v>
      </c>
      <c r="F44" s="4">
        <f t="shared" si="3"/>
        <v>55072.549905055595</v>
      </c>
      <c r="G44">
        <v>3.41</v>
      </c>
      <c r="H44" s="9">
        <f t="shared" si="9"/>
        <v>187797.3951762396</v>
      </c>
      <c r="I44" s="9">
        <f t="shared" si="11"/>
        <v>117392.7951762396</v>
      </c>
      <c r="J44" s="9">
        <f t="shared" si="4"/>
        <v>88044.596382179705</v>
      </c>
      <c r="K44" s="8">
        <v>0.01</v>
      </c>
      <c r="L44" s="4">
        <f t="shared" si="10"/>
        <v>550.72549905055598</v>
      </c>
      <c r="M44" s="9">
        <f t="shared" si="8"/>
        <v>7511.8958070495846</v>
      </c>
      <c r="N44" s="2">
        <v>0.25</v>
      </c>
      <c r="O44" s="9">
        <f t="shared" si="6"/>
        <v>5633.921855287188</v>
      </c>
      <c r="P44" s="9">
        <f t="shared" si="7"/>
        <v>469.49348794059898</v>
      </c>
    </row>
    <row r="45" spans="3:16">
      <c r="C45">
        <v>43</v>
      </c>
      <c r="D45" s="2">
        <v>3.0000000000000001E-3</v>
      </c>
      <c r="E45" s="9">
        <v>3000</v>
      </c>
      <c r="F45" s="4">
        <f t="shared" si="3"/>
        <v>56117.532950665191</v>
      </c>
      <c r="G45">
        <v>3.41</v>
      </c>
      <c r="H45" s="9">
        <f t="shared" si="9"/>
        <v>191360.78736176831</v>
      </c>
      <c r="I45" s="9">
        <f t="shared" si="11"/>
        <v>120956.1873617683</v>
      </c>
      <c r="J45" s="9">
        <f t="shared" si="4"/>
        <v>90717.140521326219</v>
      </c>
      <c r="K45" s="8">
        <v>0.01</v>
      </c>
      <c r="L45" s="4">
        <f t="shared" si="10"/>
        <v>561.17532950665191</v>
      </c>
      <c r="M45" s="9">
        <f t="shared" si="8"/>
        <v>7654.4314944707321</v>
      </c>
      <c r="N45" s="2">
        <v>0.25</v>
      </c>
      <c r="O45" s="9">
        <f t="shared" si="6"/>
        <v>5740.8236208530489</v>
      </c>
      <c r="P45" s="9">
        <f t="shared" si="7"/>
        <v>478.40196840442076</v>
      </c>
    </row>
    <row r="46" spans="3:16">
      <c r="C46">
        <v>44</v>
      </c>
      <c r="D46" s="2">
        <v>3.0000000000000001E-3</v>
      </c>
      <c r="E46" s="9">
        <v>3000</v>
      </c>
      <c r="F46" s="4">
        <f t="shared" si="3"/>
        <v>57165.650945411617</v>
      </c>
      <c r="G46">
        <v>3.41</v>
      </c>
      <c r="H46" s="9">
        <f t="shared" si="9"/>
        <v>194934.86972385363</v>
      </c>
      <c r="I46" s="9">
        <f t="shared" si="11"/>
        <v>124530.26972385362</v>
      </c>
      <c r="J46" s="9">
        <f t="shared" si="4"/>
        <v>93397.702292890215</v>
      </c>
      <c r="K46" s="8">
        <v>0.01</v>
      </c>
      <c r="L46" s="4">
        <f t="shared" si="10"/>
        <v>571.65650945411619</v>
      </c>
      <c r="M46" s="9">
        <f t="shared" si="8"/>
        <v>7797.394788954145</v>
      </c>
      <c r="N46" s="2">
        <v>0.25</v>
      </c>
      <c r="O46" s="9">
        <f t="shared" si="6"/>
        <v>5848.0460917156088</v>
      </c>
      <c r="P46" s="9">
        <f t="shared" si="7"/>
        <v>487.33717430963407</v>
      </c>
    </row>
    <row r="47" spans="3:16">
      <c r="C47">
        <v>45</v>
      </c>
      <c r="D47" s="2">
        <v>3.0000000000000001E-3</v>
      </c>
      <c r="E47" s="9">
        <v>3000</v>
      </c>
      <c r="F47" s="4">
        <f t="shared" si="3"/>
        <v>58216.913294142279</v>
      </c>
      <c r="G47">
        <v>3.41</v>
      </c>
      <c r="H47" s="9">
        <f t="shared" si="9"/>
        <v>198519.67433302518</v>
      </c>
      <c r="I47" s="9">
        <f t="shared" si="11"/>
        <v>128115.07433302517</v>
      </c>
      <c r="J47" s="9">
        <f t="shared" si="4"/>
        <v>96086.305749768886</v>
      </c>
      <c r="K47" s="8">
        <v>0.01</v>
      </c>
      <c r="L47" s="4">
        <f t="shared" si="10"/>
        <v>582.16913294142284</v>
      </c>
      <c r="M47" s="9">
        <f t="shared" si="8"/>
        <v>7940.7869733210073</v>
      </c>
      <c r="N47" s="2">
        <v>0.25</v>
      </c>
      <c r="O47" s="9">
        <f t="shared" si="6"/>
        <v>5955.5902299907557</v>
      </c>
      <c r="P47" s="9">
        <f t="shared" si="7"/>
        <v>496.29918583256296</v>
      </c>
    </row>
    <row r="48" spans="3:16">
      <c r="C48">
        <v>46</v>
      </c>
      <c r="D48" s="2">
        <v>3.0000000000000001E-3</v>
      </c>
      <c r="E48" s="9">
        <v>1000</v>
      </c>
      <c r="F48" s="4">
        <f t="shared" si="3"/>
        <v>58684.819165989516</v>
      </c>
      <c r="G48">
        <v>3.41</v>
      </c>
      <c r="H48" s="9">
        <f t="shared" si="9"/>
        <v>200115.23335602426</v>
      </c>
      <c r="I48" s="9">
        <f t="shared" si="11"/>
        <v>129710.63335602425</v>
      </c>
      <c r="J48" s="9">
        <f t="shared" si="4"/>
        <v>97282.97501701818</v>
      </c>
      <c r="K48" s="8">
        <v>0.01</v>
      </c>
      <c r="L48" s="4">
        <f t="shared" si="10"/>
        <v>586.84819165989518</v>
      </c>
      <c r="M48" s="9">
        <f t="shared" si="8"/>
        <v>8004.6093342409704</v>
      </c>
      <c r="N48" s="2">
        <v>0.25</v>
      </c>
      <c r="O48" s="9">
        <f t="shared" si="6"/>
        <v>6003.457000680728</v>
      </c>
      <c r="P48" s="9">
        <f t="shared" si="7"/>
        <v>500.28808339006065</v>
      </c>
    </row>
    <row r="49" spans="3:16">
      <c r="C49">
        <v>47</v>
      </c>
      <c r="D49" s="2">
        <v>3.0000000000000001E-3</v>
      </c>
      <c r="E49" s="9">
        <v>1000</v>
      </c>
      <c r="F49" s="4">
        <f t="shared" si="3"/>
        <v>59154.128755452293</v>
      </c>
      <c r="G49">
        <v>3.41</v>
      </c>
      <c r="H49" s="9">
        <f t="shared" si="9"/>
        <v>201715.57905609233</v>
      </c>
      <c r="I49" s="9">
        <f t="shared" si="11"/>
        <v>131310.97905609233</v>
      </c>
      <c r="J49" s="9">
        <f t="shared" si="4"/>
        <v>98483.234292069246</v>
      </c>
      <c r="K49" s="8">
        <v>0.01</v>
      </c>
      <c r="L49" s="4">
        <f t="shared" si="10"/>
        <v>591.54128755452291</v>
      </c>
      <c r="M49" s="9">
        <f t="shared" si="8"/>
        <v>8068.6231622436935</v>
      </c>
      <c r="N49" s="2">
        <v>0.25</v>
      </c>
      <c r="O49" s="9">
        <f t="shared" si="6"/>
        <v>6051.4673716827701</v>
      </c>
      <c r="P49" s="9">
        <f t="shared" si="7"/>
        <v>504.28894764023084</v>
      </c>
    </row>
    <row r="50" spans="3:16">
      <c r="C50">
        <v>48</v>
      </c>
      <c r="D50" s="2">
        <v>3.0000000000000001E-3</v>
      </c>
      <c r="E50" s="9">
        <v>1000</v>
      </c>
      <c r="F50" s="4">
        <f t="shared" si="3"/>
        <v>59624.846273683463</v>
      </c>
      <c r="G50">
        <v>3.41</v>
      </c>
      <c r="H50" s="9">
        <f t="shared" si="9"/>
        <v>203320.72579326062</v>
      </c>
      <c r="I50" s="9">
        <f t="shared" si="11"/>
        <v>132916.12579326061</v>
      </c>
      <c r="J50" s="9">
        <f t="shared" si="4"/>
        <v>99687.09434494545</v>
      </c>
      <c r="K50" s="8">
        <v>0.01</v>
      </c>
      <c r="L50" s="4">
        <f t="shared" si="10"/>
        <v>596.24846273683465</v>
      </c>
      <c r="M50" s="9">
        <f t="shared" si="8"/>
        <v>8132.8290317304245</v>
      </c>
      <c r="N50" s="2">
        <v>0.25</v>
      </c>
      <c r="O50" s="9">
        <f t="shared" si="6"/>
        <v>6099.6217737978186</v>
      </c>
      <c r="P50" s="9">
        <f t="shared" si="7"/>
        <v>508.30181448315153</v>
      </c>
    </row>
    <row r="51" spans="3:16">
      <c r="C51">
        <v>49</v>
      </c>
      <c r="D51" s="2">
        <v>3.0000000000000001E-3</v>
      </c>
      <c r="E51" s="9">
        <v>1000</v>
      </c>
      <c r="F51" s="4">
        <f t="shared" si="3"/>
        <v>60096.975944469326</v>
      </c>
      <c r="G51">
        <v>3.41</v>
      </c>
      <c r="H51" s="9">
        <f t="shared" si="9"/>
        <v>204930.6879706404</v>
      </c>
      <c r="I51" s="9">
        <f t="shared" si="11"/>
        <v>134526.08797064039</v>
      </c>
      <c r="J51" s="9">
        <f t="shared" si="4"/>
        <v>100894.5659779803</v>
      </c>
      <c r="K51" s="8">
        <v>0.01</v>
      </c>
      <c r="L51" s="4">
        <f t="shared" si="10"/>
        <v>600.9697594446933</v>
      </c>
      <c r="M51" s="9">
        <f t="shared" si="8"/>
        <v>8197.2275188256153</v>
      </c>
      <c r="N51" s="2">
        <v>0.25</v>
      </c>
      <c r="O51" s="9">
        <f t="shared" si="6"/>
        <v>6147.920639119211</v>
      </c>
      <c r="P51" s="9">
        <f t="shared" si="7"/>
        <v>512.32671992660096</v>
      </c>
    </row>
    <row r="52" spans="3:16">
      <c r="C52">
        <v>50</v>
      </c>
      <c r="D52" s="2">
        <v>3.0000000000000001E-3</v>
      </c>
      <c r="E52" s="9">
        <v>1000</v>
      </c>
      <c r="F52" s="4">
        <f t="shared" si="3"/>
        <v>60570.522004267543</v>
      </c>
      <c r="G52">
        <v>3.41</v>
      </c>
      <c r="H52" s="9">
        <f t="shared" si="9"/>
        <v>206545.48003455234</v>
      </c>
      <c r="I52" s="9">
        <f t="shared" si="11"/>
        <v>136140.88003455233</v>
      </c>
      <c r="J52" s="9">
        <f t="shared" si="4"/>
        <v>102105.66002591426</v>
      </c>
      <c r="K52" s="8">
        <v>0.01</v>
      </c>
      <c r="L52" s="4">
        <f t="shared" si="10"/>
        <v>605.70522004267548</v>
      </c>
      <c r="M52" s="9">
        <f t="shared" si="8"/>
        <v>8261.8192013820935</v>
      </c>
      <c r="N52" s="2">
        <v>0.25</v>
      </c>
      <c r="O52" s="9">
        <f t="shared" si="6"/>
        <v>6196.3644010365697</v>
      </c>
      <c r="P52" s="9">
        <f t="shared" si="7"/>
        <v>516.36370008638085</v>
      </c>
    </row>
    <row r="53" spans="3:16">
      <c r="C53">
        <v>51</v>
      </c>
      <c r="D53" s="2">
        <v>3.0000000000000001E-3</v>
      </c>
      <c r="E53" s="9">
        <v>1000</v>
      </c>
      <c r="F53" s="4">
        <f t="shared" si="3"/>
        <v>61045.488702245158</v>
      </c>
      <c r="G53">
        <v>3.41</v>
      </c>
      <c r="H53" s="9">
        <f t="shared" si="9"/>
        <v>208165.11647465601</v>
      </c>
      <c r="I53" s="9">
        <f t="shared" si="11"/>
        <v>137760.516474656</v>
      </c>
      <c r="J53" s="9">
        <f t="shared" si="4"/>
        <v>103320.387355992</v>
      </c>
      <c r="K53" s="8">
        <v>0.01</v>
      </c>
      <c r="L53" s="4">
        <f t="shared" si="10"/>
        <v>610.45488702245154</v>
      </c>
      <c r="M53" s="9">
        <f t="shared" si="8"/>
        <v>8326.6046589862399</v>
      </c>
      <c r="N53" s="2">
        <v>0.25</v>
      </c>
      <c r="O53" s="9">
        <f t="shared" si="6"/>
        <v>6244.9534942396804</v>
      </c>
      <c r="P53" s="9">
        <f t="shared" si="7"/>
        <v>520.41279118663999</v>
      </c>
    </row>
    <row r="54" spans="3:16">
      <c r="C54">
        <v>52</v>
      </c>
      <c r="D54" s="2">
        <v>3.0000000000000001E-3</v>
      </c>
      <c r="E54" s="9">
        <v>1000</v>
      </c>
      <c r="F54" s="4">
        <f t="shared" si="3"/>
        <v>61521.880300316705</v>
      </c>
      <c r="G54">
        <v>3.41</v>
      </c>
      <c r="H54" s="9">
        <f t="shared" si="9"/>
        <v>209789.61182407997</v>
      </c>
      <c r="I54" s="9">
        <f t="shared" si="11"/>
        <v>139385.01182407996</v>
      </c>
      <c r="J54" s="9">
        <f t="shared" si="4"/>
        <v>104538.75886805997</v>
      </c>
      <c r="K54" s="8">
        <v>0.01</v>
      </c>
      <c r="L54" s="4">
        <f t="shared" si="10"/>
        <v>615.21880300316707</v>
      </c>
      <c r="M54" s="9">
        <f t="shared" si="8"/>
        <v>8391.584472963199</v>
      </c>
      <c r="N54" s="2">
        <v>0.25</v>
      </c>
      <c r="O54" s="9">
        <f t="shared" si="6"/>
        <v>6293.6883547223988</v>
      </c>
      <c r="P54" s="9">
        <f t="shared" si="7"/>
        <v>524.47402956019994</v>
      </c>
    </row>
    <row r="55" spans="3:16">
      <c r="C55">
        <v>53</v>
      </c>
      <c r="D55" s="2">
        <v>3.0000000000000001E-3</v>
      </c>
      <c r="E55" s="9">
        <v>1000</v>
      </c>
      <c r="F55" s="4">
        <f t="shared" si="3"/>
        <v>61999.70107318247</v>
      </c>
      <c r="G55">
        <v>3.41</v>
      </c>
      <c r="H55" s="9">
        <f t="shared" si="9"/>
        <v>211418.98065955224</v>
      </c>
      <c r="I55" s="9">
        <f t="shared" si="11"/>
        <v>141014.38065955223</v>
      </c>
      <c r="J55" s="9">
        <f t="shared" si="4"/>
        <v>105760.78549466417</v>
      </c>
      <c r="K55" s="8">
        <v>0.01</v>
      </c>
      <c r="L55" s="4">
        <f t="shared" si="10"/>
        <v>619.99701073182473</v>
      </c>
      <c r="M55" s="9">
        <f t="shared" si="8"/>
        <v>8456.7592263820898</v>
      </c>
      <c r="N55" s="2">
        <v>0.25</v>
      </c>
      <c r="O55" s="9">
        <f t="shared" si="6"/>
        <v>6342.5694197865669</v>
      </c>
      <c r="P55" s="9">
        <f t="shared" si="7"/>
        <v>528.54745164888061</v>
      </c>
    </row>
    <row r="56" spans="3:16">
      <c r="C56">
        <v>54</v>
      </c>
      <c r="D56" s="2">
        <v>3.0000000000000001E-3</v>
      </c>
      <c r="E56" s="9">
        <v>1000</v>
      </c>
      <c r="F56" s="4">
        <f t="shared" si="3"/>
        <v>62478.955308366829</v>
      </c>
      <c r="G56">
        <v>3.41</v>
      </c>
      <c r="H56" s="9">
        <f t="shared" si="9"/>
        <v>213053.23760153088</v>
      </c>
      <c r="I56" s="9">
        <f t="shared" si="11"/>
        <v>142648.63760153088</v>
      </c>
      <c r="J56" s="9">
        <f t="shared" si="4"/>
        <v>106986.47820114816</v>
      </c>
      <c r="K56" s="8">
        <v>0.01</v>
      </c>
      <c r="L56" s="4">
        <f t="shared" si="10"/>
        <v>624.78955308366835</v>
      </c>
      <c r="M56" s="9">
        <f t="shared" si="8"/>
        <v>8522.1295040612349</v>
      </c>
      <c r="N56" s="2">
        <v>0.25</v>
      </c>
      <c r="O56" s="9">
        <f t="shared" si="6"/>
        <v>6391.5971280459262</v>
      </c>
      <c r="P56" s="9">
        <f t="shared" si="7"/>
        <v>532.63309400382718</v>
      </c>
    </row>
    <row r="57" spans="3:16">
      <c r="C57">
        <v>55</v>
      </c>
      <c r="D57" s="2">
        <v>3.0000000000000001E-3</v>
      </c>
      <c r="E57" s="9">
        <v>1000</v>
      </c>
      <c r="F57" s="4">
        <f t="shared" si="3"/>
        <v>62959.647306256738</v>
      </c>
      <c r="G57">
        <v>3.41</v>
      </c>
      <c r="H57" s="9">
        <f t="shared" si="9"/>
        <v>214692.39731433548</v>
      </c>
      <c r="I57" s="9">
        <f t="shared" si="11"/>
        <v>144287.79731433548</v>
      </c>
      <c r="J57" s="9">
        <f t="shared" si="4"/>
        <v>108215.84798575161</v>
      </c>
      <c r="K57" s="8">
        <v>0.01</v>
      </c>
      <c r="L57" s="4">
        <f t="shared" si="10"/>
        <v>629.59647306256738</v>
      </c>
      <c r="M57" s="9">
        <f t="shared" si="8"/>
        <v>8587.6958925734198</v>
      </c>
      <c r="N57" s="2">
        <v>0.25</v>
      </c>
      <c r="O57" s="9">
        <f t="shared" si="6"/>
        <v>6440.7719194300644</v>
      </c>
      <c r="P57" s="9">
        <f t="shared" si="7"/>
        <v>536.73099328583874</v>
      </c>
    </row>
    <row r="58" spans="3:16">
      <c r="C58">
        <v>56</v>
      </c>
      <c r="D58" s="2">
        <v>3.0000000000000001E-3</v>
      </c>
      <c r="E58" s="9">
        <v>1000</v>
      </c>
      <c r="F58" s="4">
        <f t="shared" si="3"/>
        <v>63441.781380140317</v>
      </c>
      <c r="G58">
        <v>3.41</v>
      </c>
      <c r="H58" s="9">
        <f t="shared" si="9"/>
        <v>216336.47450627849</v>
      </c>
      <c r="I58" s="9">
        <f t="shared" si="11"/>
        <v>145931.87450627849</v>
      </c>
      <c r="J58" s="9">
        <f t="shared" si="4"/>
        <v>109448.90587970887</v>
      </c>
      <c r="K58" s="8">
        <v>0.01</v>
      </c>
      <c r="L58" s="4">
        <f t="shared" si="10"/>
        <v>634.41781380140321</v>
      </c>
      <c r="M58" s="9">
        <f t="shared" si="8"/>
        <v>8653.45898025114</v>
      </c>
      <c r="N58" s="2">
        <v>0.25</v>
      </c>
      <c r="O58" s="9">
        <f t="shared" si="6"/>
        <v>6490.094235188355</v>
      </c>
      <c r="P58" s="9">
        <f t="shared" si="7"/>
        <v>540.84118626569625</v>
      </c>
    </row>
    <row r="59" spans="3:16">
      <c r="C59">
        <v>57</v>
      </c>
      <c r="D59" s="2">
        <v>3.0000000000000001E-3</v>
      </c>
      <c r="E59" s="9">
        <v>1000</v>
      </c>
      <c r="F59" s="4">
        <f t="shared" si="3"/>
        <v>63925.361856245552</v>
      </c>
      <c r="G59">
        <v>3.41</v>
      </c>
      <c r="H59" s="9">
        <f t="shared" si="9"/>
        <v>217985.48392979734</v>
      </c>
      <c r="I59" s="9">
        <f t="shared" si="11"/>
        <v>147580.88392979733</v>
      </c>
      <c r="J59" s="9">
        <f t="shared" si="4"/>
        <v>110685.662947348</v>
      </c>
      <c r="K59" s="8">
        <v>0.01</v>
      </c>
      <c r="L59" s="4">
        <f t="shared" si="10"/>
        <v>639.25361856245559</v>
      </c>
      <c r="M59" s="9">
        <f t="shared" si="8"/>
        <v>8719.4193571918931</v>
      </c>
      <c r="N59" s="2">
        <v>0.25</v>
      </c>
      <c r="O59" s="9">
        <f t="shared" si="6"/>
        <v>6539.5645178939194</v>
      </c>
      <c r="P59" s="9">
        <f t="shared" si="7"/>
        <v>544.96370982449332</v>
      </c>
    </row>
    <row r="60" spans="3:16">
      <c r="C60">
        <v>58</v>
      </c>
      <c r="D60" s="2">
        <v>3.0000000000000001E-3</v>
      </c>
      <c r="E60" s="9">
        <v>3000</v>
      </c>
      <c r="F60" s="4">
        <f t="shared" si="3"/>
        <v>64996.903337708718</v>
      </c>
      <c r="G60">
        <v>3.41</v>
      </c>
      <c r="H60" s="9">
        <f t="shared" si="9"/>
        <v>221639.44038158673</v>
      </c>
      <c r="I60" s="9">
        <f t="shared" si="11"/>
        <v>151234.84038158672</v>
      </c>
      <c r="J60" s="9">
        <f t="shared" si="4"/>
        <v>113426.13028619005</v>
      </c>
      <c r="K60" s="8">
        <v>0.01</v>
      </c>
      <c r="L60" s="4">
        <f t="shared" si="10"/>
        <v>649.96903337708716</v>
      </c>
      <c r="M60" s="9">
        <f t="shared" si="8"/>
        <v>8865.5776152634699</v>
      </c>
      <c r="N60" s="2">
        <v>0.25</v>
      </c>
      <c r="O60" s="9">
        <f t="shared" si="6"/>
        <v>6649.1832114476019</v>
      </c>
      <c r="P60" s="9">
        <f t="shared" si="7"/>
        <v>554.09860095396687</v>
      </c>
    </row>
    <row r="61" spans="3:16">
      <c r="C61">
        <v>59</v>
      </c>
      <c r="D61" s="2">
        <v>3.0000000000000001E-3</v>
      </c>
      <c r="E61" s="9">
        <v>3000</v>
      </c>
      <c r="F61" s="4">
        <f t="shared" si="3"/>
        <v>66071.65944361627</v>
      </c>
      <c r="G61">
        <v>3.41</v>
      </c>
      <c r="H61" s="9">
        <f t="shared" si="9"/>
        <v>225304.35870273149</v>
      </c>
      <c r="I61" s="9">
        <f t="shared" si="11"/>
        <v>154899.75870273149</v>
      </c>
      <c r="J61" s="9">
        <f t="shared" si="4"/>
        <v>116174.81902704862</v>
      </c>
      <c r="K61" s="8">
        <v>0.01</v>
      </c>
      <c r="L61" s="4">
        <f t="shared" si="10"/>
        <v>660.71659443616272</v>
      </c>
      <c r="M61" s="9">
        <f t="shared" si="8"/>
        <v>9012.1743481092599</v>
      </c>
      <c r="N61" s="2">
        <v>0.25</v>
      </c>
      <c r="O61" s="9">
        <f t="shared" si="6"/>
        <v>6759.1307610819449</v>
      </c>
      <c r="P61" s="9">
        <f t="shared" si="7"/>
        <v>563.26089675682874</v>
      </c>
    </row>
    <row r="62" spans="3:16">
      <c r="C62">
        <v>60</v>
      </c>
      <c r="D62" s="2">
        <v>3.0000000000000001E-3</v>
      </c>
      <c r="E62" s="9">
        <v>3000</v>
      </c>
      <c r="F62" s="4">
        <f t="shared" si="3"/>
        <v>67149.639817841555</v>
      </c>
      <c r="G62">
        <v>3.41</v>
      </c>
      <c r="H62" s="9">
        <f t="shared" si="9"/>
        <v>228980.2717788397</v>
      </c>
      <c r="I62" s="9">
        <f t="shared" si="11"/>
        <v>158575.67177883969</v>
      </c>
      <c r="J62" s="9">
        <f t="shared" si="4"/>
        <v>118931.75383412978</v>
      </c>
      <c r="K62" s="8">
        <v>0.01</v>
      </c>
      <c r="L62" s="4">
        <f t="shared" si="10"/>
        <v>671.49639817841557</v>
      </c>
      <c r="M62" s="9">
        <f t="shared" si="8"/>
        <v>9159.2108711535875</v>
      </c>
      <c r="N62" s="2">
        <v>0.25</v>
      </c>
      <c r="O62" s="9">
        <f t="shared" si="6"/>
        <v>6869.4081533651906</v>
      </c>
      <c r="P62" s="9">
        <f t="shared" si="7"/>
        <v>572.45067944709922</v>
      </c>
    </row>
    <row r="63" spans="3:16">
      <c r="C63">
        <v>61</v>
      </c>
      <c r="D63" s="2">
        <v>3.0000000000000001E-3</v>
      </c>
      <c r="E63" s="9">
        <v>3000</v>
      </c>
      <c r="F63" s="4">
        <f t="shared" si="3"/>
        <v>68230.85413318951</v>
      </c>
      <c r="G63">
        <v>3.41</v>
      </c>
      <c r="H63" s="9">
        <f t="shared" si="9"/>
        <v>232667.21259417624</v>
      </c>
      <c r="I63" s="9">
        <f t="shared" ref="I63:I82" si="12">H63-H62+I62</f>
        <v>162262.61259417623</v>
      </c>
      <c r="J63" s="9">
        <f t="shared" si="4"/>
        <v>121696.95944563218</v>
      </c>
      <c r="K63" s="8">
        <v>0.01</v>
      </c>
      <c r="L63" s="4">
        <f t="shared" si="10"/>
        <v>682.30854133189507</v>
      </c>
      <c r="M63" s="9">
        <f t="shared" si="8"/>
        <v>9306.688503767049</v>
      </c>
      <c r="N63" s="2">
        <v>0.25</v>
      </c>
      <c r="O63" s="9">
        <f t="shared" si="6"/>
        <v>6980.0163778252863</v>
      </c>
      <c r="P63" s="9">
        <f t="shared" si="7"/>
        <v>581.66803148544057</v>
      </c>
    </row>
    <row r="64" spans="3:16">
      <c r="C64">
        <v>62</v>
      </c>
      <c r="D64" s="2">
        <v>3.0000000000000001E-3</v>
      </c>
      <c r="E64" s="9">
        <v>3000</v>
      </c>
      <c r="F64" s="4">
        <f t="shared" si="3"/>
        <v>69315.312091483502</v>
      </c>
      <c r="G64">
        <v>3.41</v>
      </c>
      <c r="H64" s="9">
        <f t="shared" si="9"/>
        <v>236365.21423195876</v>
      </c>
      <c r="I64" s="9">
        <f t="shared" si="12"/>
        <v>165960.61423195875</v>
      </c>
      <c r="J64" s="9">
        <f t="shared" si="4"/>
        <v>124470.46067396906</v>
      </c>
      <c r="K64" s="8">
        <v>0.01</v>
      </c>
      <c r="L64" s="4">
        <f t="shared" si="10"/>
        <v>693.15312091483509</v>
      </c>
      <c r="M64" s="9">
        <f t="shared" si="8"/>
        <v>9454.6085692783508</v>
      </c>
      <c r="N64" s="2">
        <v>0.25</v>
      </c>
      <c r="O64" s="9">
        <f t="shared" si="6"/>
        <v>7090.9564269587627</v>
      </c>
      <c r="P64" s="9">
        <f t="shared" si="7"/>
        <v>590.91303557989693</v>
      </c>
    </row>
    <row r="65" spans="3:16">
      <c r="C65">
        <v>63</v>
      </c>
      <c r="D65" s="2">
        <v>3.0000000000000001E-3</v>
      </c>
      <c r="E65" s="9">
        <v>3000</v>
      </c>
      <c r="F65" s="4">
        <f t="shared" si="3"/>
        <v>70403.023423652383</v>
      </c>
      <c r="G65">
        <v>3.41</v>
      </c>
      <c r="H65" s="9">
        <f t="shared" si="9"/>
        <v>240074.30987465463</v>
      </c>
      <c r="I65" s="9">
        <f t="shared" si="12"/>
        <v>169669.70987465463</v>
      </c>
      <c r="J65" s="9">
        <f t="shared" si="4"/>
        <v>127252.28240599096</v>
      </c>
      <c r="K65" s="8">
        <v>0.01</v>
      </c>
      <c r="L65" s="4">
        <f t="shared" si="10"/>
        <v>704.03023423652382</v>
      </c>
      <c r="M65" s="9">
        <f t="shared" si="8"/>
        <v>9602.9723949861855</v>
      </c>
      <c r="N65" s="2">
        <v>0.25</v>
      </c>
      <c r="O65" s="9">
        <f t="shared" si="6"/>
        <v>7202.2292962396386</v>
      </c>
      <c r="P65" s="9">
        <f t="shared" si="7"/>
        <v>600.18577468663659</v>
      </c>
    </row>
    <row r="66" spans="3:16">
      <c r="C66">
        <v>64</v>
      </c>
      <c r="D66" s="2">
        <v>3.0000000000000001E-3</v>
      </c>
      <c r="E66" s="9">
        <v>3000</v>
      </c>
      <c r="F66" s="4">
        <f t="shared" si="3"/>
        <v>71493.997889817765</v>
      </c>
      <c r="G66">
        <v>3.41</v>
      </c>
      <c r="H66" s="9">
        <f t="shared" si="9"/>
        <v>243794.5328042786</v>
      </c>
      <c r="I66" s="9">
        <f t="shared" si="12"/>
        <v>173389.93280427859</v>
      </c>
      <c r="J66" s="9">
        <f t="shared" si="4"/>
        <v>130042.44960320895</v>
      </c>
      <c r="K66" s="8">
        <v>0.01</v>
      </c>
      <c r="L66" s="4">
        <f t="shared" si="10"/>
        <v>714.93997889817763</v>
      </c>
      <c r="M66" s="9">
        <f t="shared" si="8"/>
        <v>9751.7813121711442</v>
      </c>
      <c r="N66" s="2">
        <v>0.25</v>
      </c>
      <c r="O66" s="9">
        <f t="shared" si="6"/>
        <v>7313.8359841283582</v>
      </c>
      <c r="P66" s="9">
        <f t="shared" si="7"/>
        <v>609.48633201069651</v>
      </c>
    </row>
    <row r="67" spans="3:16">
      <c r="C67">
        <v>65</v>
      </c>
      <c r="D67" s="2">
        <v>3.0000000000000001E-3</v>
      </c>
      <c r="E67" s="9">
        <v>3000</v>
      </c>
      <c r="F67" s="4">
        <f t="shared" si="3"/>
        <v>72588.245279381648</v>
      </c>
      <c r="G67">
        <v>3.41</v>
      </c>
      <c r="H67" s="9">
        <f t="shared" ref="H67:H98" si="13">F67*G67</f>
        <v>247525.91640269142</v>
      </c>
      <c r="I67" s="9">
        <f t="shared" si="12"/>
        <v>177121.31640269142</v>
      </c>
      <c r="J67" s="9">
        <f t="shared" si="4"/>
        <v>132840.98730201856</v>
      </c>
      <c r="K67" s="8">
        <v>0.01</v>
      </c>
      <c r="L67" s="4">
        <f t="shared" ref="L67:L98" si="14">F67*K67</f>
        <v>725.88245279381647</v>
      </c>
      <c r="M67" s="9">
        <f t="shared" si="8"/>
        <v>9901.0366561076571</v>
      </c>
      <c r="N67" s="2">
        <v>0.25</v>
      </c>
      <c r="O67" s="9">
        <f t="shared" si="6"/>
        <v>7425.7774920807424</v>
      </c>
      <c r="P67" s="9">
        <f t="shared" si="7"/>
        <v>618.81479100672857</v>
      </c>
    </row>
    <row r="68" spans="3:16">
      <c r="C68">
        <v>66</v>
      </c>
      <c r="D68" s="2">
        <v>3.0000000000000001E-3</v>
      </c>
      <c r="E68" s="9">
        <v>3000</v>
      </c>
      <c r="F68" s="4">
        <f t="shared" si="3"/>
        <v>73685.775411114228</v>
      </c>
      <c r="G68">
        <v>3.41</v>
      </c>
      <c r="H68" s="9">
        <f t="shared" si="13"/>
        <v>251268.49415189953</v>
      </c>
      <c r="I68" s="9">
        <f t="shared" si="12"/>
        <v>180863.89415189953</v>
      </c>
      <c r="J68" s="9">
        <f t="shared" si="4"/>
        <v>135647.92061392465</v>
      </c>
      <c r="K68" s="8">
        <v>0.01</v>
      </c>
      <c r="L68" s="4">
        <f t="shared" si="14"/>
        <v>736.8577541111423</v>
      </c>
      <c r="M68" s="9">
        <f t="shared" si="8"/>
        <v>10050.739766075982</v>
      </c>
      <c r="N68" s="2">
        <v>0.25</v>
      </c>
      <c r="O68" s="9">
        <f t="shared" si="6"/>
        <v>7538.0548245569862</v>
      </c>
      <c r="P68" s="9">
        <f t="shared" si="7"/>
        <v>628.17123537974885</v>
      </c>
    </row>
    <row r="69" spans="3:16">
      <c r="C69">
        <v>67</v>
      </c>
      <c r="D69" s="2">
        <v>3.0000000000000001E-3</v>
      </c>
      <c r="E69" s="9">
        <v>3000</v>
      </c>
      <c r="F69" s="4">
        <f t="shared" ref="F69:F102" si="15">F68*D69+F68+E69/G69</f>
        <v>74786.598133242005</v>
      </c>
      <c r="G69">
        <v>3.41</v>
      </c>
      <c r="H69" s="9">
        <f t="shared" si="13"/>
        <v>255022.29963435524</v>
      </c>
      <c r="I69" s="9">
        <f t="shared" si="12"/>
        <v>184617.69963435523</v>
      </c>
      <c r="J69" s="9">
        <f t="shared" ref="J69:J133" si="16">I69*0.75</f>
        <v>138463.27472576642</v>
      </c>
      <c r="K69" s="8">
        <v>0.01</v>
      </c>
      <c r="L69" s="4">
        <f t="shared" si="14"/>
        <v>747.86598133242012</v>
      </c>
      <c r="M69" s="9">
        <f t="shared" si="8"/>
        <v>10200.89198537421</v>
      </c>
      <c r="N69" s="2">
        <v>0.25</v>
      </c>
      <c r="O69" s="9">
        <f t="shared" ref="O69:O132" si="17">M69*(1-N69)</f>
        <v>7650.668989030657</v>
      </c>
      <c r="P69" s="9">
        <f t="shared" ref="P69:P132" si="18">O69/12</f>
        <v>637.55574908588812</v>
      </c>
    </row>
    <row r="70" spans="3:16">
      <c r="C70">
        <v>68</v>
      </c>
      <c r="D70" s="2">
        <v>3.0000000000000001E-3</v>
      </c>
      <c r="E70" s="9">
        <v>2000</v>
      </c>
      <c r="F70" s="4">
        <f t="shared" si="15"/>
        <v>75597.468191571359</v>
      </c>
      <c r="G70">
        <v>3.41</v>
      </c>
      <c r="H70" s="9">
        <f t="shared" si="13"/>
        <v>257787.36653325835</v>
      </c>
      <c r="I70" s="9">
        <f t="shared" si="12"/>
        <v>187382.76653325834</v>
      </c>
      <c r="J70" s="9">
        <f t="shared" si="16"/>
        <v>140537.07489994375</v>
      </c>
      <c r="K70" s="8">
        <v>0.01</v>
      </c>
      <c r="L70" s="4">
        <f t="shared" si="14"/>
        <v>755.97468191571363</v>
      </c>
      <c r="M70" s="9">
        <f t="shared" si="8"/>
        <v>10311.494661330335</v>
      </c>
      <c r="N70" s="2">
        <v>0.25</v>
      </c>
      <c r="O70" s="9">
        <f t="shared" si="17"/>
        <v>7733.6209959977514</v>
      </c>
      <c r="P70" s="9">
        <f t="shared" si="18"/>
        <v>644.46841633314591</v>
      </c>
    </row>
    <row r="71" spans="3:16">
      <c r="C71">
        <v>69</v>
      </c>
      <c r="D71" s="2">
        <v>3.0000000000000001E-3</v>
      </c>
      <c r="E71" s="9">
        <v>2000</v>
      </c>
      <c r="F71" s="4">
        <f t="shared" si="15"/>
        <v>76410.770860075703</v>
      </c>
      <c r="G71">
        <v>3.41</v>
      </c>
      <c r="H71" s="9">
        <f t="shared" si="13"/>
        <v>260560.72863285817</v>
      </c>
      <c r="I71" s="9">
        <f t="shared" si="12"/>
        <v>190156.12863285816</v>
      </c>
      <c r="J71" s="9">
        <f t="shared" si="16"/>
        <v>142617.09647464362</v>
      </c>
      <c r="K71" s="8">
        <v>0.01</v>
      </c>
      <c r="L71" s="4">
        <f t="shared" si="14"/>
        <v>764.10770860075706</v>
      </c>
      <c r="M71" s="9">
        <f t="shared" si="8"/>
        <v>10422.429145314327</v>
      </c>
      <c r="N71" s="2">
        <v>0.25</v>
      </c>
      <c r="O71" s="9">
        <f t="shared" si="17"/>
        <v>7816.8218589857452</v>
      </c>
      <c r="P71" s="9">
        <f t="shared" si="18"/>
        <v>651.40182158214543</v>
      </c>
    </row>
    <row r="72" spans="3:16">
      <c r="C72">
        <v>70</v>
      </c>
      <c r="D72" s="2">
        <v>3.0000000000000001E-3</v>
      </c>
      <c r="E72" s="9">
        <v>2000</v>
      </c>
      <c r="F72" s="4">
        <f t="shared" si="15"/>
        <v>77226.513436585548</v>
      </c>
      <c r="G72">
        <v>3.41</v>
      </c>
      <c r="H72" s="9">
        <f t="shared" si="13"/>
        <v>263342.41081875673</v>
      </c>
      <c r="I72" s="9">
        <f t="shared" si="12"/>
        <v>192937.81081875673</v>
      </c>
      <c r="J72" s="9">
        <f t="shared" si="16"/>
        <v>144703.35811406755</v>
      </c>
      <c r="K72" s="8">
        <v>0.01</v>
      </c>
      <c r="L72" s="4">
        <f t="shared" si="14"/>
        <v>772.26513436585549</v>
      </c>
      <c r="M72" s="9">
        <f t="shared" si="8"/>
        <v>10533.69643275027</v>
      </c>
      <c r="N72" s="2">
        <v>0.25</v>
      </c>
      <c r="O72" s="9">
        <f t="shared" si="17"/>
        <v>7900.2723245627021</v>
      </c>
      <c r="P72" s="9">
        <f t="shared" si="18"/>
        <v>658.35602704689188</v>
      </c>
    </row>
    <row r="73" spans="3:16">
      <c r="C73">
        <v>71</v>
      </c>
      <c r="D73" s="2">
        <v>3.0000000000000001E-3</v>
      </c>
      <c r="E73" s="9">
        <v>2000</v>
      </c>
      <c r="F73" s="4">
        <f t="shared" si="15"/>
        <v>78044.703240824922</v>
      </c>
      <c r="G73">
        <v>3.41</v>
      </c>
      <c r="H73" s="9">
        <f t="shared" si="13"/>
        <v>266132.43805121299</v>
      </c>
      <c r="I73" s="9">
        <f t="shared" si="12"/>
        <v>195727.83805121298</v>
      </c>
      <c r="J73" s="9">
        <f t="shared" si="16"/>
        <v>146795.87853840974</v>
      </c>
      <c r="K73" s="8">
        <v>0.01</v>
      </c>
      <c r="L73" s="4">
        <f t="shared" si="14"/>
        <v>780.44703240824924</v>
      </c>
      <c r="M73" s="9">
        <f t="shared" si="8"/>
        <v>10645.29752204852</v>
      </c>
      <c r="N73" s="2">
        <v>0.25</v>
      </c>
      <c r="O73" s="9">
        <f t="shared" si="17"/>
        <v>7983.9731415363904</v>
      </c>
      <c r="P73" s="9">
        <f t="shared" si="18"/>
        <v>665.33109512803253</v>
      </c>
    </row>
    <row r="74" spans="3:16">
      <c r="C74">
        <v>72</v>
      </c>
      <c r="D74" s="2">
        <v>3.0000000000000001E-3</v>
      </c>
      <c r="E74" s="9">
        <v>2000</v>
      </c>
      <c r="F74" s="4">
        <f t="shared" si="15"/>
        <v>78865.347614477025</v>
      </c>
      <c r="G74">
        <v>3.41</v>
      </c>
      <c r="H74" s="9">
        <f t="shared" si="13"/>
        <v>268930.83536536666</v>
      </c>
      <c r="I74" s="9">
        <f t="shared" si="12"/>
        <v>198526.23536536665</v>
      </c>
      <c r="J74" s="9">
        <f t="shared" si="16"/>
        <v>148894.67652402498</v>
      </c>
      <c r="K74" s="8">
        <v>0.01</v>
      </c>
      <c r="L74" s="4">
        <f t="shared" si="14"/>
        <v>788.65347614477025</v>
      </c>
      <c r="M74" s="9">
        <f t="shared" si="8"/>
        <v>10757.233414614666</v>
      </c>
      <c r="N74" s="2">
        <v>0.25</v>
      </c>
      <c r="O74" s="9">
        <f t="shared" si="17"/>
        <v>8067.925060960999</v>
      </c>
      <c r="P74" s="9">
        <f t="shared" si="18"/>
        <v>672.32708841341662</v>
      </c>
    </row>
    <row r="75" spans="3:16">
      <c r="C75">
        <v>73</v>
      </c>
      <c r="D75" s="2">
        <v>3.0000000000000001E-3</v>
      </c>
      <c r="E75" s="9">
        <v>2000</v>
      </c>
      <c r="F75" s="4">
        <f t="shared" si="15"/>
        <v>79688.453921250082</v>
      </c>
      <c r="G75">
        <v>3.41</v>
      </c>
      <c r="H75" s="9">
        <f t="shared" si="13"/>
        <v>271737.62787146278</v>
      </c>
      <c r="I75" s="9">
        <f t="shared" si="12"/>
        <v>201333.02787146278</v>
      </c>
      <c r="J75" s="9">
        <f t="shared" si="16"/>
        <v>150999.77090359709</v>
      </c>
      <c r="K75" s="8">
        <v>0.01</v>
      </c>
      <c r="L75" s="4">
        <f t="shared" si="14"/>
        <v>796.88453921250084</v>
      </c>
      <c r="M75" s="9">
        <f t="shared" si="8"/>
        <v>10869.505114858512</v>
      </c>
      <c r="N75" s="2">
        <v>0.25</v>
      </c>
      <c r="O75" s="9">
        <f t="shared" si="17"/>
        <v>8152.1288361438837</v>
      </c>
      <c r="P75" s="9">
        <f t="shared" si="18"/>
        <v>679.34406967865698</v>
      </c>
    </row>
    <row r="76" spans="3:16">
      <c r="C76">
        <v>74</v>
      </c>
      <c r="D76" s="2">
        <v>3.0000000000000001E-3</v>
      </c>
      <c r="E76" s="9">
        <v>2000</v>
      </c>
      <c r="F76" s="4">
        <f t="shared" si="15"/>
        <v>80514.02954694345</v>
      </c>
      <c r="G76">
        <v>3.41</v>
      </c>
      <c r="H76" s="9">
        <f t="shared" si="13"/>
        <v>274552.8407550772</v>
      </c>
      <c r="I76" s="9">
        <f t="shared" si="12"/>
        <v>204148.24075507719</v>
      </c>
      <c r="J76" s="9">
        <f t="shared" si="16"/>
        <v>153111.18056630788</v>
      </c>
      <c r="K76" s="8">
        <v>0.01</v>
      </c>
      <c r="L76" s="4">
        <f t="shared" si="14"/>
        <v>805.14029546943448</v>
      </c>
      <c r="M76" s="9">
        <f t="shared" si="8"/>
        <v>10982.113630203088</v>
      </c>
      <c r="N76" s="2">
        <v>0.25</v>
      </c>
      <c r="O76" s="9">
        <f t="shared" si="17"/>
        <v>8236.5852226523166</v>
      </c>
      <c r="P76" s="9">
        <f t="shared" si="18"/>
        <v>686.38210188769301</v>
      </c>
    </row>
    <row r="77" spans="3:16">
      <c r="C77">
        <v>75</v>
      </c>
      <c r="D77" s="2">
        <v>3.0000000000000001E-3</v>
      </c>
      <c r="E77" s="9">
        <v>2000</v>
      </c>
      <c r="F77" s="4">
        <f t="shared" si="15"/>
        <v>81342.081899513898</v>
      </c>
      <c r="G77">
        <v>3.41</v>
      </c>
      <c r="H77" s="9">
        <f t="shared" si="13"/>
        <v>277376.4992773424</v>
      </c>
      <c r="I77" s="9">
        <f t="shared" si="12"/>
        <v>206971.8992773424</v>
      </c>
      <c r="J77" s="9">
        <f t="shared" si="16"/>
        <v>155228.9244580068</v>
      </c>
      <c r="K77" s="8">
        <v>0.01</v>
      </c>
      <c r="L77" s="4">
        <f t="shared" si="14"/>
        <v>813.42081899513903</v>
      </c>
      <c r="M77" s="9">
        <f t="shared" si="8"/>
        <v>11095.059971093697</v>
      </c>
      <c r="N77" s="2">
        <v>0.25</v>
      </c>
      <c r="O77" s="9">
        <f t="shared" si="17"/>
        <v>8321.294978320273</v>
      </c>
      <c r="P77" s="9">
        <f t="shared" si="18"/>
        <v>693.44124819335605</v>
      </c>
    </row>
    <row r="78" spans="3:16">
      <c r="C78">
        <v>76</v>
      </c>
      <c r="D78" s="2">
        <v>3.0000000000000001E-3</v>
      </c>
      <c r="E78" s="9">
        <v>2000</v>
      </c>
      <c r="F78" s="4">
        <f t="shared" si="15"/>
        <v>82172.618409142058</v>
      </c>
      <c r="G78">
        <v>3.41</v>
      </c>
      <c r="H78" s="9">
        <f t="shared" si="13"/>
        <v>280208.62877517444</v>
      </c>
      <c r="I78" s="9">
        <f t="shared" si="12"/>
        <v>209804.02877517443</v>
      </c>
      <c r="J78" s="9">
        <f t="shared" si="16"/>
        <v>157353.02158138083</v>
      </c>
      <c r="K78" s="8">
        <v>0.01</v>
      </c>
      <c r="L78" s="4">
        <f t="shared" si="14"/>
        <v>821.72618409142058</v>
      </c>
      <c r="M78" s="9">
        <f t="shared" si="8"/>
        <v>11208.345151006977</v>
      </c>
      <c r="N78" s="2">
        <v>0.25</v>
      </c>
      <c r="O78" s="9">
        <f t="shared" si="17"/>
        <v>8406.2588632552324</v>
      </c>
      <c r="P78" s="9">
        <f t="shared" si="18"/>
        <v>700.52157193793607</v>
      </c>
    </row>
    <row r="79" spans="3:16">
      <c r="C79">
        <v>77</v>
      </c>
      <c r="D79" s="2">
        <v>3.0000000000000001E-3</v>
      </c>
      <c r="E79" s="9">
        <v>2000</v>
      </c>
      <c r="F79" s="4">
        <f t="shared" si="15"/>
        <v>83005.646528299112</v>
      </c>
      <c r="G79">
        <v>3.41</v>
      </c>
      <c r="H79" s="9">
        <f t="shared" si="13"/>
        <v>283049.25466149999</v>
      </c>
      <c r="I79" s="9">
        <f t="shared" si="12"/>
        <v>212644.65466149998</v>
      </c>
      <c r="J79" s="9">
        <f t="shared" si="16"/>
        <v>159483.49099612498</v>
      </c>
      <c r="K79" s="8">
        <v>0.01</v>
      </c>
      <c r="L79" s="4">
        <f t="shared" si="14"/>
        <v>830.0564652829911</v>
      </c>
      <c r="M79" s="9">
        <f t="shared" si="8"/>
        <v>11321.970186459999</v>
      </c>
      <c r="N79" s="2">
        <v>0.25</v>
      </c>
      <c r="O79" s="9">
        <f t="shared" si="17"/>
        <v>8491.4776398449994</v>
      </c>
      <c r="P79" s="9">
        <f t="shared" si="18"/>
        <v>707.62313665374995</v>
      </c>
    </row>
    <row r="80" spans="3:16">
      <c r="C80">
        <v>78</v>
      </c>
      <c r="D80" s="2">
        <v>3.0000000000000001E-3</v>
      </c>
      <c r="E80" s="9">
        <v>2000</v>
      </c>
      <c r="F80" s="4">
        <f t="shared" si="15"/>
        <v>83841.173731813629</v>
      </c>
      <c r="G80">
        <v>3.41</v>
      </c>
      <c r="H80" s="9">
        <f t="shared" si="13"/>
        <v>285898.4024254845</v>
      </c>
      <c r="I80" s="9">
        <f t="shared" si="12"/>
        <v>215493.80242548449</v>
      </c>
      <c r="J80" s="9">
        <f t="shared" si="16"/>
        <v>161620.35181911336</v>
      </c>
      <c r="K80" s="8">
        <v>0.01</v>
      </c>
      <c r="L80" s="4">
        <f t="shared" si="14"/>
        <v>838.41173731813626</v>
      </c>
      <c r="M80" s="9">
        <f t="shared" si="8"/>
        <v>11435.936097019379</v>
      </c>
      <c r="N80" s="2">
        <v>0.25</v>
      </c>
      <c r="O80" s="9">
        <f t="shared" si="17"/>
        <v>8576.952072764534</v>
      </c>
      <c r="P80" s="9">
        <f t="shared" si="18"/>
        <v>714.74600606371121</v>
      </c>
    </row>
    <row r="81" spans="3:16">
      <c r="C81">
        <v>79</v>
      </c>
      <c r="D81" s="2">
        <v>3.0000000000000001E-3</v>
      </c>
      <c r="E81" s="9">
        <v>2000</v>
      </c>
      <c r="F81" s="4">
        <f t="shared" si="15"/>
        <v>84679.207516938695</v>
      </c>
      <c r="G81">
        <v>3.41</v>
      </c>
      <c r="H81" s="9">
        <f t="shared" si="13"/>
        <v>288756.09763276094</v>
      </c>
      <c r="I81" s="9">
        <f t="shared" si="12"/>
        <v>218351.49763276093</v>
      </c>
      <c r="J81" s="9">
        <f t="shared" si="16"/>
        <v>163763.62322457071</v>
      </c>
      <c r="K81" s="8">
        <v>0.01</v>
      </c>
      <c r="L81" s="4">
        <f t="shared" si="14"/>
        <v>846.79207516938698</v>
      </c>
      <c r="M81" s="9">
        <f t="shared" si="8"/>
        <v>11550.243905310437</v>
      </c>
      <c r="N81" s="2">
        <v>0.25</v>
      </c>
      <c r="O81" s="9">
        <f t="shared" si="17"/>
        <v>8662.6829289828274</v>
      </c>
      <c r="P81" s="9">
        <f t="shared" si="18"/>
        <v>721.89024408190232</v>
      </c>
    </row>
    <row r="82" spans="3:16">
      <c r="C82">
        <v>80</v>
      </c>
      <c r="D82" s="2">
        <v>3.0000000000000001E-3</v>
      </c>
      <c r="E82" s="9">
        <v>2000</v>
      </c>
      <c r="F82" s="4">
        <f t="shared" si="15"/>
        <v>85519.755403419142</v>
      </c>
      <c r="G82">
        <v>3.41</v>
      </c>
      <c r="H82" s="9">
        <f t="shared" si="13"/>
        <v>291622.36592565931</v>
      </c>
      <c r="I82" s="9">
        <f t="shared" si="12"/>
        <v>221217.7659256593</v>
      </c>
      <c r="J82" s="9">
        <f t="shared" si="16"/>
        <v>165913.32444424447</v>
      </c>
      <c r="K82" s="8">
        <v>0.01</v>
      </c>
      <c r="L82" s="4">
        <f t="shared" si="14"/>
        <v>855.1975540341914</v>
      </c>
      <c r="M82" s="9">
        <f t="shared" ref="M82:M145" si="19">H82*0.04</f>
        <v>11664.894637026373</v>
      </c>
      <c r="N82" s="2">
        <v>0.25</v>
      </c>
      <c r="O82" s="9">
        <f t="shared" si="17"/>
        <v>8748.6709777697797</v>
      </c>
      <c r="P82" s="9">
        <f t="shared" si="18"/>
        <v>729.05591481414831</v>
      </c>
    </row>
    <row r="83" spans="3:16">
      <c r="C83">
        <v>81</v>
      </c>
      <c r="D83" s="2">
        <v>3.0000000000000001E-3</v>
      </c>
      <c r="E83" s="9">
        <v>2000</v>
      </c>
      <c r="F83" s="4">
        <f t="shared" si="15"/>
        <v>86362.824933559023</v>
      </c>
      <c r="G83">
        <v>3.41</v>
      </c>
      <c r="H83" s="9">
        <f t="shared" si="13"/>
        <v>294497.23302343627</v>
      </c>
      <c r="I83" s="9">
        <f t="shared" ref="I83:I102" si="20">H83-H82+I82</f>
        <v>224092.63302343627</v>
      </c>
      <c r="J83" s="9">
        <f t="shared" si="16"/>
        <v>168069.47476757719</v>
      </c>
      <c r="K83" s="8">
        <v>0.01</v>
      </c>
      <c r="L83" s="4">
        <f t="shared" si="14"/>
        <v>863.62824933559023</v>
      </c>
      <c r="M83" s="9">
        <f t="shared" si="19"/>
        <v>11779.889320937451</v>
      </c>
      <c r="N83" s="2">
        <v>0.25</v>
      </c>
      <c r="O83" s="9">
        <f t="shared" si="17"/>
        <v>8834.9169907030882</v>
      </c>
      <c r="P83" s="9">
        <f t="shared" si="18"/>
        <v>736.24308255859069</v>
      </c>
    </row>
    <row r="84" spans="3:16">
      <c r="C84">
        <v>82</v>
      </c>
      <c r="D84" s="2">
        <v>3.0000000000000001E-3</v>
      </c>
      <c r="E84" s="9">
        <v>2000</v>
      </c>
      <c r="F84" s="4">
        <f t="shared" si="15"/>
        <v>87208.423672289326</v>
      </c>
      <c r="G84">
        <v>3.41</v>
      </c>
      <c r="H84" s="9">
        <f t="shared" si="13"/>
        <v>297380.72472250659</v>
      </c>
      <c r="I84" s="9">
        <f t="shared" si="20"/>
        <v>226976.12472250659</v>
      </c>
      <c r="J84" s="9">
        <f t="shared" si="16"/>
        <v>170232.09354187993</v>
      </c>
      <c r="K84" s="8">
        <v>0.01</v>
      </c>
      <c r="L84" s="4">
        <f t="shared" si="14"/>
        <v>872.08423672289325</v>
      </c>
      <c r="M84" s="9">
        <f t="shared" si="19"/>
        <v>11895.228988900264</v>
      </c>
      <c r="N84" s="2">
        <v>0.25</v>
      </c>
      <c r="O84" s="9">
        <f t="shared" si="17"/>
        <v>8921.4217416751981</v>
      </c>
      <c r="P84" s="9">
        <f t="shared" si="18"/>
        <v>743.45181180626651</v>
      </c>
    </row>
    <row r="85" spans="3:16">
      <c r="C85">
        <v>83</v>
      </c>
      <c r="D85" s="2">
        <v>3.0000000000000001E-3</v>
      </c>
      <c r="E85" s="9">
        <v>2000</v>
      </c>
      <c r="F85" s="4">
        <f t="shared" si="15"/>
        <v>88056.559207235812</v>
      </c>
      <c r="G85">
        <v>3.41</v>
      </c>
      <c r="H85" s="9">
        <f t="shared" si="13"/>
        <v>300272.86689667415</v>
      </c>
      <c r="I85" s="9">
        <f t="shared" si="20"/>
        <v>229868.26689667415</v>
      </c>
      <c r="J85" s="9">
        <f t="shared" si="16"/>
        <v>172401.2001725056</v>
      </c>
      <c r="K85" s="8">
        <v>0.01</v>
      </c>
      <c r="L85" s="4">
        <f t="shared" si="14"/>
        <v>880.56559207235819</v>
      </c>
      <c r="M85" s="9">
        <f t="shared" si="19"/>
        <v>12010.914675866967</v>
      </c>
      <c r="N85" s="2">
        <v>0.25</v>
      </c>
      <c r="O85" s="9">
        <f t="shared" si="17"/>
        <v>9008.186006900225</v>
      </c>
      <c r="P85" s="9">
        <f t="shared" si="18"/>
        <v>750.68216724168542</v>
      </c>
    </row>
    <row r="86" spans="3:16">
      <c r="C86">
        <v>84</v>
      </c>
      <c r="D86" s="2">
        <v>3.0000000000000001E-3</v>
      </c>
      <c r="E86" s="9">
        <v>2000</v>
      </c>
      <c r="F86" s="4">
        <f t="shared" si="15"/>
        <v>88907.23914878715</v>
      </c>
      <c r="G86">
        <v>3.41</v>
      </c>
      <c r="H86" s="9">
        <f t="shared" si="13"/>
        <v>303173.6854973642</v>
      </c>
      <c r="I86" s="9">
        <f t="shared" si="20"/>
        <v>232769.0854973642</v>
      </c>
      <c r="J86" s="9">
        <f t="shared" si="16"/>
        <v>174576.81412302316</v>
      </c>
      <c r="K86" s="8">
        <v>0.01</v>
      </c>
      <c r="L86" s="4">
        <f t="shared" si="14"/>
        <v>889.07239148787153</v>
      </c>
      <c r="M86" s="9">
        <f t="shared" si="19"/>
        <v>12126.947419894568</v>
      </c>
      <c r="N86" s="2">
        <v>0.25</v>
      </c>
      <c r="O86" s="9">
        <f t="shared" si="17"/>
        <v>9095.2105649209261</v>
      </c>
      <c r="P86" s="9">
        <f t="shared" si="18"/>
        <v>757.93421374341051</v>
      </c>
    </row>
    <row r="87" spans="3:16">
      <c r="C87">
        <v>85</v>
      </c>
      <c r="D87" s="2">
        <v>3.0000000000000001E-3</v>
      </c>
      <c r="E87" s="9">
        <v>2000</v>
      </c>
      <c r="F87" s="4">
        <f t="shared" si="15"/>
        <v>89760.471130163132</v>
      </c>
      <c r="G87">
        <v>3.41</v>
      </c>
      <c r="H87" s="9">
        <f t="shared" si="13"/>
        <v>306083.20655385632</v>
      </c>
      <c r="I87" s="9">
        <f t="shared" si="20"/>
        <v>235678.60655385631</v>
      </c>
      <c r="J87" s="9">
        <f t="shared" si="16"/>
        <v>176758.95491539224</v>
      </c>
      <c r="K87" s="8">
        <v>0.01</v>
      </c>
      <c r="L87" s="4">
        <f t="shared" si="14"/>
        <v>897.60471130163137</v>
      </c>
      <c r="M87" s="9">
        <f t="shared" si="19"/>
        <v>12243.328262154253</v>
      </c>
      <c r="N87" s="2">
        <v>0.25</v>
      </c>
      <c r="O87" s="9">
        <f t="shared" si="17"/>
        <v>9182.4961966156898</v>
      </c>
      <c r="P87" s="9">
        <f t="shared" si="18"/>
        <v>765.20801638464081</v>
      </c>
    </row>
    <row r="88" spans="3:16">
      <c r="C88">
        <v>86</v>
      </c>
      <c r="D88" s="2">
        <v>3.0000000000000001E-3</v>
      </c>
      <c r="E88" s="9">
        <v>2000</v>
      </c>
      <c r="F88" s="4">
        <f t="shared" si="15"/>
        <v>90616.262807483246</v>
      </c>
      <c r="G88">
        <v>3.41</v>
      </c>
      <c r="H88" s="9">
        <f t="shared" si="13"/>
        <v>309001.45617351786</v>
      </c>
      <c r="I88" s="9">
        <f t="shared" si="20"/>
        <v>238596.85617351785</v>
      </c>
      <c r="J88" s="9">
        <f t="shared" si="16"/>
        <v>178947.64213013838</v>
      </c>
      <c r="K88" s="8">
        <v>0.01</v>
      </c>
      <c r="L88" s="4">
        <f t="shared" si="14"/>
        <v>906.16262807483247</v>
      </c>
      <c r="M88" s="9">
        <f t="shared" si="19"/>
        <v>12360.058246940715</v>
      </c>
      <c r="N88" s="2">
        <v>0.25</v>
      </c>
      <c r="O88" s="9">
        <f t="shared" si="17"/>
        <v>9270.0436852055354</v>
      </c>
      <c r="P88" s="9">
        <f t="shared" si="18"/>
        <v>772.50364043379466</v>
      </c>
    </row>
    <row r="89" spans="3:16">
      <c r="C89">
        <v>87</v>
      </c>
      <c r="D89" s="2">
        <v>3.0000000000000001E-3</v>
      </c>
      <c r="E89" s="9">
        <v>2000</v>
      </c>
      <c r="F89" s="4">
        <f t="shared" si="15"/>
        <v>91474.621859835315</v>
      </c>
      <c r="G89">
        <v>3.41</v>
      </c>
      <c r="H89" s="9">
        <f t="shared" si="13"/>
        <v>311928.46054203843</v>
      </c>
      <c r="I89" s="9">
        <f t="shared" si="20"/>
        <v>241523.86054203843</v>
      </c>
      <c r="J89" s="9">
        <f t="shared" si="16"/>
        <v>181142.89540652881</v>
      </c>
      <c r="K89" s="8">
        <v>0.01</v>
      </c>
      <c r="L89" s="4">
        <f t="shared" si="14"/>
        <v>914.74621859835315</v>
      </c>
      <c r="M89" s="9">
        <f t="shared" si="19"/>
        <v>12477.138421681537</v>
      </c>
      <c r="N89" s="2">
        <v>0.25</v>
      </c>
      <c r="O89" s="9">
        <f t="shared" si="17"/>
        <v>9357.853816261153</v>
      </c>
      <c r="P89" s="9">
        <f t="shared" si="18"/>
        <v>779.82115135509605</v>
      </c>
    </row>
    <row r="90" spans="3:16">
      <c r="C90">
        <v>88</v>
      </c>
      <c r="D90" s="2">
        <v>3.0000000000000001E-3</v>
      </c>
      <c r="E90" s="9">
        <v>2000</v>
      </c>
      <c r="F90" s="4">
        <f t="shared" si="15"/>
        <v>92335.555989344444</v>
      </c>
      <c r="G90">
        <v>3.41</v>
      </c>
      <c r="H90" s="9">
        <f t="shared" si="13"/>
        <v>314864.2459236646</v>
      </c>
      <c r="I90" s="9">
        <f t="shared" si="20"/>
        <v>244459.64592366459</v>
      </c>
      <c r="J90" s="9">
        <f t="shared" si="16"/>
        <v>183344.73444274845</v>
      </c>
      <c r="K90" s="8">
        <v>0.01</v>
      </c>
      <c r="L90" s="4">
        <f t="shared" si="14"/>
        <v>923.35555989344448</v>
      </c>
      <c r="M90" s="9">
        <f t="shared" si="19"/>
        <v>12594.569836946584</v>
      </c>
      <c r="N90" s="2">
        <v>0.25</v>
      </c>
      <c r="O90" s="9">
        <f t="shared" si="17"/>
        <v>9445.9273777099388</v>
      </c>
      <c r="P90" s="9">
        <f t="shared" si="18"/>
        <v>787.16061480916153</v>
      </c>
    </row>
    <row r="91" spans="3:16">
      <c r="C91">
        <v>89</v>
      </c>
      <c r="D91" s="2">
        <v>3.0000000000000001E-3</v>
      </c>
      <c r="E91" s="9">
        <v>2000</v>
      </c>
      <c r="F91" s="4">
        <f t="shared" si="15"/>
        <v>93199.072921242099</v>
      </c>
      <c r="G91">
        <v>3.41</v>
      </c>
      <c r="H91" s="9">
        <f t="shared" si="13"/>
        <v>317808.83866143558</v>
      </c>
      <c r="I91" s="9">
        <f t="shared" si="20"/>
        <v>247404.23866143558</v>
      </c>
      <c r="J91" s="9">
        <f t="shared" si="16"/>
        <v>185553.17899607669</v>
      </c>
      <c r="K91" s="8">
        <v>0.01</v>
      </c>
      <c r="L91" s="4">
        <f t="shared" si="14"/>
        <v>931.990729212421</v>
      </c>
      <c r="M91" s="9">
        <f t="shared" si="19"/>
        <v>12712.353546457423</v>
      </c>
      <c r="N91" s="2">
        <v>0.25</v>
      </c>
      <c r="O91" s="9">
        <f t="shared" si="17"/>
        <v>9534.2651598430675</v>
      </c>
      <c r="P91" s="9">
        <f t="shared" si="18"/>
        <v>794.52209665358896</v>
      </c>
    </row>
    <row r="92" spans="3:16">
      <c r="C92">
        <v>90</v>
      </c>
      <c r="D92" s="2">
        <v>3.0000000000000001E-3</v>
      </c>
      <c r="E92" s="9">
        <v>2000</v>
      </c>
      <c r="F92" s="4">
        <f t="shared" si="15"/>
        <v>94065.180403935447</v>
      </c>
      <c r="G92">
        <v>3.41</v>
      </c>
      <c r="H92" s="9">
        <f t="shared" si="13"/>
        <v>320762.26517741987</v>
      </c>
      <c r="I92" s="9">
        <f t="shared" si="20"/>
        <v>250357.66517741987</v>
      </c>
      <c r="J92" s="9">
        <f t="shared" si="16"/>
        <v>187768.24888306489</v>
      </c>
      <c r="K92" s="8">
        <v>0.01</v>
      </c>
      <c r="L92" s="4">
        <f t="shared" si="14"/>
        <v>940.65180403935449</v>
      </c>
      <c r="M92" s="9">
        <f t="shared" si="19"/>
        <v>12830.490607096795</v>
      </c>
      <c r="N92" s="2">
        <v>0.25</v>
      </c>
      <c r="O92" s="9">
        <f t="shared" si="17"/>
        <v>9622.8679553225957</v>
      </c>
      <c r="P92" s="9">
        <f t="shared" si="18"/>
        <v>801.9056629435496</v>
      </c>
    </row>
    <row r="93" spans="3:16">
      <c r="C93">
        <v>91</v>
      </c>
      <c r="D93" s="2">
        <v>3.0000000000000001E-3</v>
      </c>
      <c r="E93" s="9">
        <v>2000</v>
      </c>
      <c r="F93" s="4">
        <f t="shared" si="15"/>
        <v>94933.886209076882</v>
      </c>
      <c r="G93">
        <v>3.41</v>
      </c>
      <c r="H93" s="9">
        <f t="shared" si="13"/>
        <v>323724.55197295221</v>
      </c>
      <c r="I93" s="9">
        <f t="shared" si="20"/>
        <v>253319.9519729522</v>
      </c>
      <c r="J93" s="9">
        <f t="shared" si="16"/>
        <v>189989.96397971414</v>
      </c>
      <c r="K93" s="8">
        <v>0.01</v>
      </c>
      <c r="L93" s="4">
        <f t="shared" si="14"/>
        <v>949.33886209076888</v>
      </c>
      <c r="M93" s="9">
        <f t="shared" si="19"/>
        <v>12948.982078918089</v>
      </c>
      <c r="N93" s="2">
        <v>0.25</v>
      </c>
      <c r="O93" s="9">
        <f t="shared" si="17"/>
        <v>9711.7365591885664</v>
      </c>
      <c r="P93" s="9">
        <f t="shared" si="18"/>
        <v>809.31137993238053</v>
      </c>
    </row>
    <row r="94" spans="3:16">
      <c r="C94">
        <v>92</v>
      </c>
      <c r="D94" s="2">
        <v>3.0000000000000001E-3</v>
      </c>
      <c r="E94" s="9">
        <v>1500</v>
      </c>
      <c r="F94" s="4">
        <f t="shared" si="15"/>
        <v>95658.570565651316</v>
      </c>
      <c r="G94">
        <v>3.41</v>
      </c>
      <c r="H94" s="9">
        <f t="shared" si="13"/>
        <v>326195.72562887101</v>
      </c>
      <c r="I94" s="9">
        <f t="shared" si="20"/>
        <v>255791.125628871</v>
      </c>
      <c r="J94" s="9">
        <f t="shared" si="16"/>
        <v>191843.34422165324</v>
      </c>
      <c r="K94" s="8">
        <v>0.01</v>
      </c>
      <c r="L94" s="4">
        <f t="shared" si="14"/>
        <v>956.58570565651314</v>
      </c>
      <c r="M94" s="9">
        <f t="shared" si="19"/>
        <v>13047.829025154841</v>
      </c>
      <c r="N94" s="2">
        <v>0.25</v>
      </c>
      <c r="O94" s="9">
        <f t="shared" si="17"/>
        <v>9785.8717688661309</v>
      </c>
      <c r="P94" s="9">
        <f t="shared" si="18"/>
        <v>815.48931407217754</v>
      </c>
    </row>
    <row r="95" spans="3:16">
      <c r="C95">
        <v>93</v>
      </c>
      <c r="D95" s="2">
        <v>3.0000000000000001E-3</v>
      </c>
      <c r="E95" s="9">
        <v>1500</v>
      </c>
      <c r="F95" s="4">
        <f t="shared" si="15"/>
        <v>96385.428975295479</v>
      </c>
      <c r="G95">
        <v>3.41</v>
      </c>
      <c r="H95" s="9">
        <f t="shared" si="13"/>
        <v>328674.31280575763</v>
      </c>
      <c r="I95" s="9">
        <f t="shared" si="20"/>
        <v>258269.71280575762</v>
      </c>
      <c r="J95" s="9">
        <f t="shared" si="16"/>
        <v>193702.28460431821</v>
      </c>
      <c r="K95" s="8">
        <v>0.01</v>
      </c>
      <c r="L95" s="4">
        <f t="shared" si="14"/>
        <v>963.85428975295486</v>
      </c>
      <c r="M95" s="9">
        <f t="shared" si="19"/>
        <v>13146.972512230306</v>
      </c>
      <c r="N95" s="2">
        <v>0.25</v>
      </c>
      <c r="O95" s="9">
        <f t="shared" si="17"/>
        <v>9860.2293841727296</v>
      </c>
      <c r="P95" s="9">
        <f t="shared" si="18"/>
        <v>821.68578201439414</v>
      </c>
    </row>
    <row r="96" spans="3:16">
      <c r="C96">
        <v>94</v>
      </c>
      <c r="D96" s="2">
        <v>3.0000000000000001E-3</v>
      </c>
      <c r="E96" s="9">
        <v>1500</v>
      </c>
      <c r="F96" s="4">
        <f t="shared" si="15"/>
        <v>97114.467960168578</v>
      </c>
      <c r="G96">
        <v>3.41</v>
      </c>
      <c r="H96" s="9">
        <f t="shared" si="13"/>
        <v>331160.33574417484</v>
      </c>
      <c r="I96" s="9">
        <f t="shared" si="20"/>
        <v>260755.73574417483</v>
      </c>
      <c r="J96" s="9">
        <f t="shared" si="16"/>
        <v>195566.80180813113</v>
      </c>
      <c r="K96" s="8">
        <v>0.01</v>
      </c>
      <c r="L96" s="4">
        <f t="shared" si="14"/>
        <v>971.14467960168577</v>
      </c>
      <c r="M96" s="9">
        <f t="shared" si="19"/>
        <v>13246.413429766993</v>
      </c>
      <c r="N96" s="2">
        <v>0.25</v>
      </c>
      <c r="O96" s="9">
        <f t="shared" si="17"/>
        <v>9934.8100723252446</v>
      </c>
      <c r="P96" s="9">
        <f t="shared" si="18"/>
        <v>827.90083936043709</v>
      </c>
    </row>
    <row r="97" spans="3:16">
      <c r="C97">
        <v>95</v>
      </c>
      <c r="D97" s="2">
        <v>3.0000000000000001E-3</v>
      </c>
      <c r="E97" s="9">
        <v>1500</v>
      </c>
      <c r="F97" s="4">
        <f t="shared" si="15"/>
        <v>97845.694061996284</v>
      </c>
      <c r="G97">
        <v>3.41</v>
      </c>
      <c r="H97" s="9">
        <f t="shared" si="13"/>
        <v>333653.81675140734</v>
      </c>
      <c r="I97" s="9">
        <f t="shared" si="20"/>
        <v>263249.21675140737</v>
      </c>
      <c r="J97" s="9">
        <f t="shared" si="16"/>
        <v>197436.91256355552</v>
      </c>
      <c r="K97" s="8">
        <v>0.01</v>
      </c>
      <c r="L97" s="4">
        <f t="shared" si="14"/>
        <v>978.45694061996289</v>
      </c>
      <c r="M97" s="9">
        <f t="shared" si="19"/>
        <v>13346.152670056294</v>
      </c>
      <c r="N97" s="2">
        <v>0.25</v>
      </c>
      <c r="O97" s="9">
        <f t="shared" si="17"/>
        <v>10009.614502542219</v>
      </c>
      <c r="P97" s="9">
        <f t="shared" si="18"/>
        <v>834.13454187851823</v>
      </c>
    </row>
    <row r="98" spans="3:16">
      <c r="C98">
        <v>96</v>
      </c>
      <c r="D98" s="2">
        <v>3.0000000000000001E-3</v>
      </c>
      <c r="E98" s="9">
        <v>1500</v>
      </c>
      <c r="F98" s="4">
        <f t="shared" si="15"/>
        <v>98579.113842129475</v>
      </c>
      <c r="G98">
        <v>3.41</v>
      </c>
      <c r="H98" s="9">
        <f t="shared" si="13"/>
        <v>336154.77820166154</v>
      </c>
      <c r="I98" s="9">
        <f t="shared" si="20"/>
        <v>265750.17820166156</v>
      </c>
      <c r="J98" s="9">
        <f t="shared" si="16"/>
        <v>199312.63365124617</v>
      </c>
      <c r="K98" s="8">
        <v>0.01</v>
      </c>
      <c r="L98" s="4">
        <f t="shared" si="14"/>
        <v>985.79113842129482</v>
      </c>
      <c r="M98" s="9">
        <f t="shared" si="19"/>
        <v>13446.191128066463</v>
      </c>
      <c r="N98" s="2">
        <v>0.25</v>
      </c>
      <c r="O98" s="9">
        <f t="shared" si="17"/>
        <v>10084.643346049847</v>
      </c>
      <c r="P98" s="9">
        <f t="shared" si="18"/>
        <v>840.38694550415391</v>
      </c>
    </row>
    <row r="99" spans="3:16">
      <c r="C99">
        <v>97</v>
      </c>
      <c r="D99" s="2">
        <v>3.0000000000000001E-3</v>
      </c>
      <c r="E99" s="9">
        <v>1500</v>
      </c>
      <c r="F99" s="4">
        <f t="shared" si="15"/>
        <v>99314.733881603068</v>
      </c>
      <c r="G99">
        <v>3.41</v>
      </c>
      <c r="H99" s="9">
        <f>F99*G99</f>
        <v>338663.24253626645</v>
      </c>
      <c r="I99" s="9">
        <f t="shared" si="20"/>
        <v>268258.64253626647</v>
      </c>
      <c r="J99" s="9">
        <f t="shared" si="16"/>
        <v>201193.98190219986</v>
      </c>
      <c r="K99" s="8">
        <v>0.01</v>
      </c>
      <c r="L99" s="4">
        <f>F99*K99</f>
        <v>993.1473388160307</v>
      </c>
      <c r="M99" s="9">
        <f t="shared" si="19"/>
        <v>13546.529701450658</v>
      </c>
      <c r="N99" s="2">
        <v>0.25</v>
      </c>
      <c r="O99" s="9">
        <f t="shared" si="17"/>
        <v>10159.897276087993</v>
      </c>
      <c r="P99" s="9">
        <f t="shared" si="18"/>
        <v>846.65810634066611</v>
      </c>
    </row>
    <row r="100" spans="3:16">
      <c r="C100">
        <v>98</v>
      </c>
      <c r="D100" s="2">
        <v>3.0000000000000001E-3</v>
      </c>
      <c r="E100" s="9">
        <v>1500</v>
      </c>
      <c r="F100" s="4">
        <f t="shared" si="15"/>
        <v>100052.56078119509</v>
      </c>
      <c r="G100">
        <v>3.41</v>
      </c>
      <c r="H100" s="9">
        <f>F100*G100</f>
        <v>341179.23226387525</v>
      </c>
      <c r="I100" s="9">
        <f t="shared" si="20"/>
        <v>270774.63226387528</v>
      </c>
      <c r="J100" s="9">
        <f t="shared" si="16"/>
        <v>203080.97419790644</v>
      </c>
      <c r="K100" s="8">
        <v>0.01</v>
      </c>
      <c r="L100" s="4">
        <f>F100*K100</f>
        <v>1000.525607811951</v>
      </c>
      <c r="M100" s="9">
        <f t="shared" si="19"/>
        <v>13647.16929055501</v>
      </c>
      <c r="N100" s="2">
        <v>0.25</v>
      </c>
      <c r="O100" s="9">
        <f t="shared" si="17"/>
        <v>10235.376967916258</v>
      </c>
      <c r="P100" s="9">
        <f t="shared" si="18"/>
        <v>852.94808065968812</v>
      </c>
    </row>
    <row r="101" spans="3:16">
      <c r="C101">
        <v>99</v>
      </c>
      <c r="D101" s="2">
        <v>3.0000000000000001E-3</v>
      </c>
      <c r="E101" s="9">
        <v>2000</v>
      </c>
      <c r="F101" s="4">
        <f t="shared" si="15"/>
        <v>100939.2287274683</v>
      </c>
      <c r="G101">
        <v>3.41</v>
      </c>
      <c r="H101" s="9">
        <f>F101*G101</f>
        <v>344202.76996066695</v>
      </c>
      <c r="I101" s="9">
        <f t="shared" si="20"/>
        <v>273798.16996066697</v>
      </c>
      <c r="J101" s="9">
        <f t="shared" si="16"/>
        <v>205348.62747050024</v>
      </c>
      <c r="K101" s="8">
        <v>0.01</v>
      </c>
      <c r="L101" s="4">
        <f>F101*K101</f>
        <v>1009.3922872746831</v>
      </c>
      <c r="M101" s="9">
        <f t="shared" si="19"/>
        <v>13768.110798426678</v>
      </c>
      <c r="N101" s="2">
        <v>0.25</v>
      </c>
      <c r="O101" s="9">
        <f t="shared" si="17"/>
        <v>10326.083098820009</v>
      </c>
      <c r="P101" s="9">
        <f t="shared" si="18"/>
        <v>860.50692490166739</v>
      </c>
    </row>
    <row r="102" spans="3:16">
      <c r="C102">
        <v>100</v>
      </c>
      <c r="D102" s="2">
        <v>3.0000000000000001E-3</v>
      </c>
      <c r="E102" s="9">
        <v>2000</v>
      </c>
      <c r="F102" s="4">
        <f t="shared" si="15"/>
        <v>101828.55667758033</v>
      </c>
      <c r="G102">
        <v>3.41</v>
      </c>
      <c r="H102" s="9">
        <f>F102*G102</f>
        <v>347235.37827054894</v>
      </c>
      <c r="I102" s="9">
        <f t="shared" si="20"/>
        <v>276830.77827054897</v>
      </c>
      <c r="J102" s="9">
        <f t="shared" si="16"/>
        <v>207623.08370291174</v>
      </c>
      <c r="K102" s="8">
        <v>0.01</v>
      </c>
      <c r="L102" s="4">
        <f>F102*K102</f>
        <v>1018.2855667758033</v>
      </c>
      <c r="M102" s="9">
        <f t="shared" si="19"/>
        <v>13889.415130821959</v>
      </c>
      <c r="N102" s="2">
        <v>0.25</v>
      </c>
      <c r="O102" s="9">
        <f t="shared" si="17"/>
        <v>10417.061348116469</v>
      </c>
      <c r="P102" s="9">
        <f t="shared" si="18"/>
        <v>868.08844567637243</v>
      </c>
    </row>
    <row r="103" spans="3:16">
      <c r="C103">
        <v>101</v>
      </c>
      <c r="D103" s="2">
        <v>3.0000000000000001E-3</v>
      </c>
      <c r="E103" s="9">
        <v>2000</v>
      </c>
      <c r="F103" s="4">
        <f>F102*D103+F102+E103/G103</f>
        <v>102720.55261154269</v>
      </c>
      <c r="G103">
        <v>3.41</v>
      </c>
      <c r="H103" s="9">
        <f>F103*G103</f>
        <v>350277.08440536057</v>
      </c>
      <c r="I103" s="9">
        <f>H103-H102+I102</f>
        <v>279872.48440536059</v>
      </c>
      <c r="J103" s="9">
        <f t="shared" si="16"/>
        <v>209904.36330402043</v>
      </c>
      <c r="K103" s="8">
        <v>0.01</v>
      </c>
      <c r="L103" s="4">
        <f>F103*K103</f>
        <v>1027.2055261154269</v>
      </c>
      <c r="M103" s="9">
        <f t="shared" si="19"/>
        <v>14011.083376214423</v>
      </c>
      <c r="N103" s="2">
        <v>0.25</v>
      </c>
      <c r="O103" s="9">
        <f t="shared" si="17"/>
        <v>10508.312532160817</v>
      </c>
      <c r="P103" s="9">
        <f t="shared" si="18"/>
        <v>875.69271101340144</v>
      </c>
    </row>
    <row r="104" spans="3:16">
      <c r="C104">
        <v>102</v>
      </c>
      <c r="D104" s="2">
        <v>3.0000000000000001E-3</v>
      </c>
      <c r="E104" s="9">
        <v>2000</v>
      </c>
      <c r="F104" s="4">
        <f t="shared" ref="F104:F115" si="21">F103*D104+F103+E104/G104</f>
        <v>103615.22453330694</v>
      </c>
      <c r="G104">
        <v>3.41</v>
      </c>
      <c r="H104" s="9">
        <f t="shared" ref="H104:H115" si="22">F104*G104</f>
        <v>353327.91565857671</v>
      </c>
      <c r="I104" s="9">
        <f t="shared" ref="I104:I115" si="23">H104-H103+I103</f>
        <v>282923.31565857673</v>
      </c>
      <c r="J104" s="9">
        <f t="shared" si="16"/>
        <v>212192.48674393253</v>
      </c>
      <c r="K104" s="8">
        <v>0.01</v>
      </c>
      <c r="L104" s="4">
        <f t="shared" ref="L104:L115" si="24">F104*K104</f>
        <v>1036.1522453330695</v>
      </c>
      <c r="M104" s="9">
        <f t="shared" si="19"/>
        <v>14133.116626343068</v>
      </c>
      <c r="N104" s="2">
        <v>0.25</v>
      </c>
      <c r="O104" s="9">
        <f t="shared" si="17"/>
        <v>10599.837469757302</v>
      </c>
      <c r="P104" s="9">
        <f t="shared" si="18"/>
        <v>883.31978914644185</v>
      </c>
    </row>
    <row r="105" spans="3:16">
      <c r="C105">
        <v>103</v>
      </c>
      <c r="D105" s="2">
        <v>3.0000000000000001E-3</v>
      </c>
      <c r="E105" s="9">
        <v>2000</v>
      </c>
      <c r="F105" s="4">
        <f t="shared" si="21"/>
        <v>104512.58047083649</v>
      </c>
      <c r="G105">
        <v>3.41</v>
      </c>
      <c r="H105" s="9">
        <f t="shared" si="22"/>
        <v>356387.89940555242</v>
      </c>
      <c r="I105" s="9">
        <f t="shared" si="23"/>
        <v>285983.29940555245</v>
      </c>
      <c r="J105" s="9">
        <f t="shared" si="16"/>
        <v>214487.47455416434</v>
      </c>
      <c r="K105" s="8">
        <v>0.01</v>
      </c>
      <c r="L105" s="4">
        <f t="shared" si="24"/>
        <v>1045.125804708365</v>
      </c>
      <c r="M105" s="9">
        <f t="shared" si="19"/>
        <v>14255.515976222097</v>
      </c>
      <c r="N105" s="2">
        <v>0.25</v>
      </c>
      <c r="O105" s="9">
        <f t="shared" si="17"/>
        <v>10691.636982166572</v>
      </c>
      <c r="P105" s="9">
        <f t="shared" si="18"/>
        <v>890.96974851388097</v>
      </c>
    </row>
    <row r="106" spans="3:16">
      <c r="C106">
        <v>104</v>
      </c>
      <c r="D106" s="2">
        <v>3.0000000000000001E-3</v>
      </c>
      <c r="E106" s="9">
        <v>2000</v>
      </c>
      <c r="F106" s="4">
        <f t="shared" si="21"/>
        <v>105412.62847617862</v>
      </c>
      <c r="G106">
        <v>3.41</v>
      </c>
      <c r="H106" s="9">
        <f t="shared" si="22"/>
        <v>359457.06310376909</v>
      </c>
      <c r="I106" s="9">
        <f t="shared" si="23"/>
        <v>289052.46310376911</v>
      </c>
      <c r="J106" s="9">
        <f t="shared" si="16"/>
        <v>216789.34732782684</v>
      </c>
      <c r="K106" s="8">
        <v>0.01</v>
      </c>
      <c r="L106" s="4">
        <f t="shared" si="24"/>
        <v>1054.1262847617863</v>
      </c>
      <c r="M106" s="9">
        <f t="shared" si="19"/>
        <v>14378.282524150763</v>
      </c>
      <c r="N106" s="2">
        <v>0.25</v>
      </c>
      <c r="O106" s="9">
        <f t="shared" si="17"/>
        <v>10783.711893113072</v>
      </c>
      <c r="P106" s="9">
        <f t="shared" si="18"/>
        <v>898.6426577594226</v>
      </c>
    </row>
    <row r="107" spans="3:16">
      <c r="C107">
        <v>105</v>
      </c>
      <c r="D107" s="2">
        <v>3.0000000000000001E-3</v>
      </c>
      <c r="E107" s="9">
        <v>2000</v>
      </c>
      <c r="F107" s="4">
        <f t="shared" si="21"/>
        <v>106315.37662553678</v>
      </c>
      <c r="G107">
        <v>3.41</v>
      </c>
      <c r="H107" s="9">
        <f t="shared" si="22"/>
        <v>362535.43429308041</v>
      </c>
      <c r="I107" s="9">
        <f t="shared" si="23"/>
        <v>292130.83429308044</v>
      </c>
      <c r="J107" s="9">
        <f t="shared" si="16"/>
        <v>219098.12571981031</v>
      </c>
      <c r="K107" s="8">
        <v>0.01</v>
      </c>
      <c r="L107" s="4">
        <f t="shared" si="24"/>
        <v>1063.1537662553678</v>
      </c>
      <c r="M107" s="9">
        <f t="shared" si="19"/>
        <v>14501.417371723217</v>
      </c>
      <c r="N107" s="2">
        <v>0.25</v>
      </c>
      <c r="O107" s="9">
        <f t="shared" si="17"/>
        <v>10876.063028792412</v>
      </c>
      <c r="P107" s="9">
        <f t="shared" si="18"/>
        <v>906.33858573270106</v>
      </c>
    </row>
    <row r="108" spans="3:16">
      <c r="C108">
        <v>106</v>
      </c>
      <c r="D108" s="2">
        <v>3.0000000000000001E-3</v>
      </c>
      <c r="E108" s="9">
        <v>2000</v>
      </c>
      <c r="F108" s="4">
        <f t="shared" si="21"/>
        <v>107220.83301934302</v>
      </c>
      <c r="G108">
        <v>3.41</v>
      </c>
      <c r="H108" s="9">
        <f t="shared" si="22"/>
        <v>365623.0405959597</v>
      </c>
      <c r="I108" s="9">
        <f t="shared" si="23"/>
        <v>295218.44059595972</v>
      </c>
      <c r="J108" s="9">
        <f t="shared" si="16"/>
        <v>221413.83044696978</v>
      </c>
      <c r="K108" s="8">
        <v>0.01</v>
      </c>
      <c r="L108" s="4">
        <f t="shared" si="24"/>
        <v>1072.2083301934301</v>
      </c>
      <c r="M108" s="9">
        <f t="shared" si="19"/>
        <v>14624.921623838389</v>
      </c>
      <c r="N108" s="2">
        <v>0.25</v>
      </c>
      <c r="O108" s="9">
        <f t="shared" si="17"/>
        <v>10968.691217878792</v>
      </c>
      <c r="P108" s="9">
        <f t="shared" si="18"/>
        <v>914.0576014898993</v>
      </c>
    </row>
    <row r="109" spans="3:16">
      <c r="C109">
        <v>107</v>
      </c>
      <c r="D109" s="2">
        <v>3.0000000000000001E-3</v>
      </c>
      <c r="E109" s="9">
        <v>2000</v>
      </c>
      <c r="F109" s="4">
        <f t="shared" si="21"/>
        <v>108129.00578233067</v>
      </c>
      <c r="G109">
        <v>3.41</v>
      </c>
      <c r="H109" s="9">
        <f t="shared" si="22"/>
        <v>368719.90971774759</v>
      </c>
      <c r="I109" s="9">
        <f t="shared" si="23"/>
        <v>298315.30971774762</v>
      </c>
      <c r="J109" s="9">
        <f t="shared" si="16"/>
        <v>223736.48228831071</v>
      </c>
      <c r="K109" s="8">
        <v>0.01</v>
      </c>
      <c r="L109" s="4">
        <f t="shared" si="24"/>
        <v>1081.2900578233068</v>
      </c>
      <c r="M109" s="9">
        <f t="shared" si="19"/>
        <v>14748.796388709903</v>
      </c>
      <c r="N109" s="2">
        <v>0.25</v>
      </c>
      <c r="O109" s="9">
        <f t="shared" si="17"/>
        <v>11061.597291532427</v>
      </c>
      <c r="P109" s="9">
        <f t="shared" si="18"/>
        <v>921.79977429436894</v>
      </c>
    </row>
    <row r="110" spans="3:16">
      <c r="C110">
        <v>108</v>
      </c>
      <c r="D110" s="2">
        <v>3.0000000000000001E-3</v>
      </c>
      <c r="E110" s="9">
        <v>2000</v>
      </c>
      <c r="F110" s="4">
        <f t="shared" si="21"/>
        <v>109039.90306360729</v>
      </c>
      <c r="G110">
        <v>3.41</v>
      </c>
      <c r="H110" s="9">
        <f t="shared" si="22"/>
        <v>371826.06944690086</v>
      </c>
      <c r="I110" s="9">
        <f t="shared" si="23"/>
        <v>301421.46944690088</v>
      </c>
      <c r="J110" s="9">
        <f t="shared" si="16"/>
        <v>226066.10208517566</v>
      </c>
      <c r="K110" s="8">
        <v>0.01</v>
      </c>
      <c r="L110" s="4">
        <f t="shared" si="24"/>
        <v>1090.3990306360729</v>
      </c>
      <c r="M110" s="9">
        <f t="shared" si="19"/>
        <v>14873.042777876035</v>
      </c>
      <c r="N110" s="2">
        <v>0.25</v>
      </c>
      <c r="O110" s="9">
        <f t="shared" si="17"/>
        <v>11154.782083407026</v>
      </c>
      <c r="P110" s="9">
        <f t="shared" si="18"/>
        <v>929.56517361725219</v>
      </c>
    </row>
    <row r="111" spans="3:16">
      <c r="C111">
        <v>109</v>
      </c>
      <c r="D111" s="2">
        <v>3.0000000000000001E-3</v>
      </c>
      <c r="E111" s="9">
        <v>3000</v>
      </c>
      <c r="F111" s="4">
        <f t="shared" si="21"/>
        <v>110246.78816869254</v>
      </c>
      <c r="G111">
        <v>3.41</v>
      </c>
      <c r="H111" s="9">
        <f t="shared" si="22"/>
        <v>375941.54765524156</v>
      </c>
      <c r="I111" s="9">
        <f t="shared" si="23"/>
        <v>305536.94765524159</v>
      </c>
      <c r="J111" s="9">
        <f>I111*0.75</f>
        <v>229152.71074143119</v>
      </c>
      <c r="K111" s="8">
        <v>0.01</v>
      </c>
      <c r="L111" s="4">
        <f t="shared" si="24"/>
        <v>1102.4678816869255</v>
      </c>
      <c r="M111" s="9">
        <f t="shared" si="19"/>
        <v>15037.661906209663</v>
      </c>
      <c r="N111" s="2">
        <v>0.25</v>
      </c>
      <c r="O111" s="9">
        <f t="shared" si="17"/>
        <v>11278.246429657247</v>
      </c>
      <c r="P111" s="9">
        <f t="shared" si="18"/>
        <v>939.85386913810396</v>
      </c>
    </row>
    <row r="112" spans="3:16">
      <c r="C112">
        <v>110</v>
      </c>
      <c r="D112" s="2">
        <v>3.0000000000000001E-3</v>
      </c>
      <c r="E112" s="9">
        <v>3000</v>
      </c>
      <c r="F112" s="4">
        <f t="shared" si="21"/>
        <v>111457.29392909305</v>
      </c>
      <c r="G112">
        <v>3.41</v>
      </c>
      <c r="H112" s="9">
        <f t="shared" si="22"/>
        <v>380069.37229820731</v>
      </c>
      <c r="I112" s="9">
        <f t="shared" si="23"/>
        <v>309664.77229820733</v>
      </c>
      <c r="J112" s="9">
        <f t="shared" si="16"/>
        <v>232248.57922365551</v>
      </c>
      <c r="K112" s="8">
        <v>0.01</v>
      </c>
      <c r="L112" s="4">
        <f t="shared" si="24"/>
        <v>1114.5729392909304</v>
      </c>
      <c r="M112" s="9">
        <f t="shared" si="19"/>
        <v>15202.774891928293</v>
      </c>
      <c r="N112" s="2">
        <v>0.25</v>
      </c>
      <c r="O112" s="9">
        <f t="shared" si="17"/>
        <v>11402.081168946221</v>
      </c>
      <c r="P112" s="9">
        <f t="shared" si="18"/>
        <v>950.17343074551843</v>
      </c>
    </row>
    <row r="113" spans="3:16">
      <c r="C113">
        <v>111</v>
      </c>
      <c r="D113" s="2">
        <v>3.0000000000000001E-3</v>
      </c>
      <c r="E113" s="9">
        <v>3000</v>
      </c>
      <c r="F113" s="4">
        <f t="shared" si="21"/>
        <v>112671.43120677475</v>
      </c>
      <c r="G113">
        <v>3.41</v>
      </c>
      <c r="H113" s="9">
        <f t="shared" si="22"/>
        <v>384209.5804151019</v>
      </c>
      <c r="I113" s="9">
        <f t="shared" si="23"/>
        <v>313804.98041510192</v>
      </c>
      <c r="J113" s="9">
        <f t="shared" si="16"/>
        <v>235353.73531132645</v>
      </c>
      <c r="K113" s="8">
        <v>0.01</v>
      </c>
      <c r="L113" s="4">
        <f t="shared" si="24"/>
        <v>1126.7143120677476</v>
      </c>
      <c r="M113" s="9">
        <f t="shared" si="19"/>
        <v>15368.383216604076</v>
      </c>
      <c r="N113" s="2">
        <v>0.25</v>
      </c>
      <c r="O113" s="9">
        <f t="shared" si="17"/>
        <v>11526.287412453057</v>
      </c>
      <c r="P113" s="9">
        <f t="shared" si="18"/>
        <v>960.52395103775473</v>
      </c>
    </row>
    <row r="114" spans="3:16">
      <c r="C114">
        <v>112</v>
      </c>
      <c r="D114" s="2">
        <v>3.0000000000000001E-3</v>
      </c>
      <c r="E114" s="9">
        <v>3000</v>
      </c>
      <c r="F114" s="4">
        <f t="shared" si="21"/>
        <v>113889.2108962895</v>
      </c>
      <c r="G114">
        <v>3.41</v>
      </c>
      <c r="H114" s="9">
        <f t="shared" si="22"/>
        <v>388362.20915634721</v>
      </c>
      <c r="I114" s="9">
        <f t="shared" si="23"/>
        <v>317957.60915634723</v>
      </c>
      <c r="J114" s="9">
        <f t="shared" si="16"/>
        <v>238468.20686726042</v>
      </c>
      <c r="K114" s="8">
        <v>0.01</v>
      </c>
      <c r="L114" s="4">
        <f t="shared" si="24"/>
        <v>1138.892108962895</v>
      </c>
      <c r="M114" s="9">
        <f t="shared" si="19"/>
        <v>15534.488366253889</v>
      </c>
      <c r="N114" s="2">
        <v>0.25</v>
      </c>
      <c r="O114" s="9">
        <f t="shared" si="17"/>
        <v>11650.866274690416</v>
      </c>
      <c r="P114" s="9">
        <f t="shared" si="18"/>
        <v>970.90552289086793</v>
      </c>
    </row>
    <row r="115" spans="3:16">
      <c r="C115">
        <v>113</v>
      </c>
      <c r="D115" s="2">
        <v>3.0000000000000001E-3</v>
      </c>
      <c r="E115" s="9">
        <v>3000</v>
      </c>
      <c r="F115" s="4">
        <f t="shared" si="21"/>
        <v>115110.6439248728</v>
      </c>
      <c r="G115">
        <v>3.41</v>
      </c>
      <c r="H115" s="9">
        <f t="shared" si="22"/>
        <v>392527.29578381625</v>
      </c>
      <c r="I115" s="9">
        <f t="shared" si="23"/>
        <v>322122.69578381628</v>
      </c>
      <c r="J115" s="9">
        <f t="shared" si="16"/>
        <v>241592.02183786221</v>
      </c>
      <c r="K115" s="8">
        <v>0.01</v>
      </c>
      <c r="L115" s="4">
        <f t="shared" si="24"/>
        <v>1151.1064392487281</v>
      </c>
      <c r="M115" s="9">
        <f t="shared" si="19"/>
        <v>15701.091831352651</v>
      </c>
      <c r="N115" s="2">
        <v>0.25</v>
      </c>
      <c r="O115" s="9">
        <f t="shared" si="17"/>
        <v>11775.818873514489</v>
      </c>
      <c r="P115" s="9">
        <f t="shared" si="18"/>
        <v>981.31823945954068</v>
      </c>
    </row>
    <row r="116" spans="3:16">
      <c r="C116">
        <v>114</v>
      </c>
      <c r="D116" s="2">
        <v>3.0000000000000001E-3</v>
      </c>
      <c r="E116" s="9">
        <v>3000</v>
      </c>
      <c r="F116" s="4">
        <f t="shared" ref="F116:F122" si="25">F115*D116+F115+E116/G116</f>
        <v>116335.74125254185</v>
      </c>
      <c r="G116">
        <v>3.41</v>
      </c>
      <c r="H116" s="9">
        <f t="shared" ref="H116:H122" si="26">F116*G116</f>
        <v>396704.87767116772</v>
      </c>
      <c r="I116" s="9">
        <f t="shared" ref="I116:I122" si="27">H116-H115+I115</f>
        <v>326300.27767116774</v>
      </c>
      <c r="J116" s="9">
        <f t="shared" si="16"/>
        <v>244725.20825337581</v>
      </c>
      <c r="K116" s="8">
        <v>0.01</v>
      </c>
      <c r="L116" s="4">
        <f t="shared" ref="L116:L122" si="28">F116*K116</f>
        <v>1163.3574125254186</v>
      </c>
      <c r="M116" s="9">
        <f t="shared" si="19"/>
        <v>15868.19510684671</v>
      </c>
      <c r="N116" s="2">
        <v>0.25</v>
      </c>
      <c r="O116" s="9">
        <f t="shared" si="17"/>
        <v>11901.146330135032</v>
      </c>
      <c r="P116" s="9">
        <f t="shared" si="18"/>
        <v>991.76219417791935</v>
      </c>
    </row>
    <row r="117" spans="3:16">
      <c r="C117">
        <v>115</v>
      </c>
      <c r="D117" s="2">
        <v>3.0000000000000001E-3</v>
      </c>
      <c r="E117" s="9">
        <v>2000</v>
      </c>
      <c r="F117" s="4">
        <f t="shared" si="25"/>
        <v>117271.2587402291</v>
      </c>
      <c r="G117">
        <v>3.41</v>
      </c>
      <c r="H117" s="9">
        <f t="shared" si="26"/>
        <v>399894.99230418121</v>
      </c>
      <c r="I117" s="9">
        <f t="shared" si="27"/>
        <v>329490.39230418124</v>
      </c>
      <c r="J117" s="9">
        <f t="shared" si="16"/>
        <v>247117.79422813593</v>
      </c>
      <c r="K117" s="8">
        <v>0.01</v>
      </c>
      <c r="L117" s="4">
        <f t="shared" si="28"/>
        <v>1172.7125874022911</v>
      </c>
      <c r="M117" s="9">
        <f t="shared" si="19"/>
        <v>15995.799692167249</v>
      </c>
      <c r="N117" s="2">
        <v>0.25</v>
      </c>
      <c r="O117" s="9">
        <f t="shared" si="17"/>
        <v>11996.849769125438</v>
      </c>
      <c r="P117" s="9">
        <f t="shared" si="18"/>
        <v>999.7374807604532</v>
      </c>
    </row>
    <row r="118" spans="3:16">
      <c r="C118">
        <v>116</v>
      </c>
      <c r="D118" s="2">
        <v>3.0000000000000001E-3</v>
      </c>
      <c r="E118" s="9">
        <v>2000</v>
      </c>
      <c r="F118" s="4">
        <f t="shared" si="25"/>
        <v>118209.58278037941</v>
      </c>
      <c r="G118">
        <v>3.41</v>
      </c>
      <c r="H118" s="9">
        <f t="shared" si="26"/>
        <v>403094.67728109378</v>
      </c>
      <c r="I118" s="9">
        <f t="shared" si="27"/>
        <v>332690.07728109381</v>
      </c>
      <c r="J118" s="9">
        <f t="shared" si="16"/>
        <v>249517.55796082036</v>
      </c>
      <c r="K118" s="8">
        <v>0.01</v>
      </c>
      <c r="L118" s="4">
        <f t="shared" si="28"/>
        <v>1182.095827803794</v>
      </c>
      <c r="M118" s="9">
        <f t="shared" si="19"/>
        <v>16123.787091243752</v>
      </c>
      <c r="N118" s="2">
        <v>0.25</v>
      </c>
      <c r="O118" s="9">
        <f t="shared" si="17"/>
        <v>12092.840318432814</v>
      </c>
      <c r="P118" s="9">
        <f t="shared" si="18"/>
        <v>1007.7366932027345</v>
      </c>
    </row>
    <row r="119" spans="3:16">
      <c r="C119">
        <v>117</v>
      </c>
      <c r="D119" s="2">
        <v>3.0000000000000001E-3</v>
      </c>
      <c r="E119" s="9">
        <v>2000</v>
      </c>
      <c r="F119" s="4">
        <f t="shared" si="25"/>
        <v>119150.72179265018</v>
      </c>
      <c r="G119">
        <v>3.41</v>
      </c>
      <c r="H119" s="9">
        <f t="shared" si="26"/>
        <v>406303.96131293714</v>
      </c>
      <c r="I119" s="9">
        <f t="shared" si="27"/>
        <v>335899.36131293717</v>
      </c>
      <c r="J119" s="9">
        <f t="shared" si="16"/>
        <v>251924.52098470286</v>
      </c>
      <c r="K119" s="8">
        <v>0.01</v>
      </c>
      <c r="L119" s="4">
        <f t="shared" si="28"/>
        <v>1191.5072179265019</v>
      </c>
      <c r="M119" s="9">
        <f t="shared" si="19"/>
        <v>16252.158452517486</v>
      </c>
      <c r="N119" s="2">
        <v>0.25</v>
      </c>
      <c r="O119" s="9">
        <f t="shared" si="17"/>
        <v>12189.118839388115</v>
      </c>
      <c r="P119" s="9">
        <f t="shared" si="18"/>
        <v>1015.7599032823429</v>
      </c>
    </row>
    <row r="120" spans="3:16">
      <c r="C120">
        <v>118</v>
      </c>
      <c r="D120" s="2">
        <v>3.0000000000000001E-3</v>
      </c>
      <c r="E120" s="9">
        <v>2000</v>
      </c>
      <c r="F120" s="4">
        <f t="shared" si="25"/>
        <v>120094.68422195775</v>
      </c>
      <c r="G120">
        <v>3.41</v>
      </c>
      <c r="H120" s="9">
        <f t="shared" si="26"/>
        <v>409522.87319687597</v>
      </c>
      <c r="I120" s="9">
        <f t="shared" si="27"/>
        <v>339118.27319687599</v>
      </c>
      <c r="J120" s="9">
        <f t="shared" si="16"/>
        <v>254338.70489765698</v>
      </c>
      <c r="K120" s="8">
        <v>0.01</v>
      </c>
      <c r="L120" s="4">
        <f t="shared" si="28"/>
        <v>1200.9468422195775</v>
      </c>
      <c r="M120" s="9">
        <f t="shared" si="19"/>
        <v>16380.914927875039</v>
      </c>
      <c r="N120" s="2">
        <v>0.25</v>
      </c>
      <c r="O120" s="9">
        <f t="shared" si="17"/>
        <v>12285.686195906279</v>
      </c>
      <c r="P120" s="9">
        <f t="shared" si="18"/>
        <v>1023.80718299219</v>
      </c>
    </row>
    <row r="121" spans="3:16">
      <c r="C121">
        <v>119</v>
      </c>
      <c r="D121" s="2">
        <v>3.0000000000000001E-3</v>
      </c>
      <c r="E121" s="9">
        <v>2000</v>
      </c>
      <c r="F121" s="4">
        <f t="shared" si="25"/>
        <v>121041.47853855325</v>
      </c>
      <c r="G121">
        <v>3.41</v>
      </c>
      <c r="H121" s="9">
        <f t="shared" si="26"/>
        <v>412751.44181646657</v>
      </c>
      <c r="I121" s="9">
        <f t="shared" si="27"/>
        <v>342346.84181646659</v>
      </c>
      <c r="J121" s="9">
        <f t="shared" si="16"/>
        <v>256760.13136234996</v>
      </c>
      <c r="K121" s="8">
        <v>0.01</v>
      </c>
      <c r="L121" s="4">
        <f t="shared" si="28"/>
        <v>1210.4147853855325</v>
      </c>
      <c r="M121" s="9">
        <f t="shared" si="19"/>
        <v>16510.057672658662</v>
      </c>
      <c r="N121" s="2">
        <v>0.25</v>
      </c>
      <c r="O121" s="9">
        <f t="shared" si="17"/>
        <v>12382.543254493998</v>
      </c>
      <c r="P121" s="9">
        <f t="shared" si="18"/>
        <v>1031.8786045411664</v>
      </c>
    </row>
    <row r="122" spans="3:16">
      <c r="C122">
        <v>120</v>
      </c>
      <c r="D122" s="2">
        <v>3.0000000000000001E-3</v>
      </c>
      <c r="E122" s="9">
        <v>2000</v>
      </c>
      <c r="F122" s="4">
        <f t="shared" si="25"/>
        <v>121991.11323809852</v>
      </c>
      <c r="G122">
        <v>3.41</v>
      </c>
      <c r="H122" s="9">
        <f t="shared" si="26"/>
        <v>415989.69614191598</v>
      </c>
      <c r="I122" s="9">
        <f t="shared" si="27"/>
        <v>345585.096141916</v>
      </c>
      <c r="J122" s="9">
        <f t="shared" si="16"/>
        <v>259188.822106437</v>
      </c>
      <c r="K122" s="8">
        <v>0.01</v>
      </c>
      <c r="L122" s="4">
        <f t="shared" si="28"/>
        <v>1219.9111323809852</v>
      </c>
      <c r="M122" s="9">
        <f t="shared" si="19"/>
        <v>16639.58784567664</v>
      </c>
      <c r="N122" s="2">
        <v>0.25</v>
      </c>
      <c r="O122" s="9">
        <f t="shared" si="17"/>
        <v>12479.690884257481</v>
      </c>
      <c r="P122" s="9">
        <f t="shared" si="18"/>
        <v>1039.97424035479</v>
      </c>
    </row>
    <row r="123" spans="3:16">
      <c r="C123">
        <v>121</v>
      </c>
      <c r="D123" s="2">
        <v>3.0000000000000001E-3</v>
      </c>
      <c r="E123" s="9">
        <v>2000</v>
      </c>
      <c r="F123" s="4">
        <f t="shared" ref="F123:F136" si="29">F122*D123+F122+E123/G123</f>
        <v>122943.59684174244</v>
      </c>
      <c r="G123">
        <v>3.41</v>
      </c>
      <c r="H123" s="9">
        <f t="shared" ref="H123:H136" si="30">F123*G123</f>
        <v>419237.66523034178</v>
      </c>
      <c r="I123" s="9">
        <f t="shared" ref="I123:I136" si="31">H123-H122+I122</f>
        <v>348833.0652303418</v>
      </c>
      <c r="J123" s="9">
        <f t="shared" si="16"/>
        <v>261624.79892275634</v>
      </c>
      <c r="K123" s="8">
        <v>0.01</v>
      </c>
      <c r="L123" s="4">
        <f t="shared" ref="L123:L136" si="32">F123*K123</f>
        <v>1229.4359684174244</v>
      </c>
      <c r="M123" s="9">
        <f t="shared" si="19"/>
        <v>16769.506609213673</v>
      </c>
      <c r="N123" s="2">
        <v>0.25</v>
      </c>
      <c r="O123" s="9">
        <f t="shared" si="17"/>
        <v>12577.129956910256</v>
      </c>
      <c r="P123" s="9">
        <f t="shared" si="18"/>
        <v>1048.0941630758546</v>
      </c>
    </row>
    <row r="124" spans="3:16">
      <c r="C124">
        <v>122</v>
      </c>
      <c r="D124" s="2">
        <v>3.0000000000000001E-3</v>
      </c>
      <c r="E124" s="9">
        <v>2000</v>
      </c>
      <c r="F124" s="4">
        <f t="shared" si="29"/>
        <v>123898.9378961973</v>
      </c>
      <c r="G124">
        <v>3.41</v>
      </c>
      <c r="H124" s="9">
        <f t="shared" si="30"/>
        <v>422495.37822603283</v>
      </c>
      <c r="I124" s="9">
        <f t="shared" si="31"/>
        <v>352090.77822603285</v>
      </c>
      <c r="J124" s="9">
        <f t="shared" si="16"/>
        <v>264068.08366952464</v>
      </c>
      <c r="K124" s="8">
        <v>0.01</v>
      </c>
      <c r="L124" s="4">
        <f t="shared" si="32"/>
        <v>1238.989378961973</v>
      </c>
      <c r="M124" s="9">
        <f t="shared" si="19"/>
        <v>16899.815129041315</v>
      </c>
      <c r="N124" s="2">
        <v>0.25</v>
      </c>
      <c r="O124" s="9">
        <f t="shared" si="17"/>
        <v>12674.861346780986</v>
      </c>
      <c r="P124" s="9">
        <f t="shared" si="18"/>
        <v>1056.2384455650822</v>
      </c>
    </row>
    <row r="125" spans="3:16">
      <c r="C125">
        <v>123</v>
      </c>
      <c r="D125" s="2">
        <v>3.0000000000000001E-3</v>
      </c>
      <c r="E125" s="9">
        <v>2000</v>
      </c>
      <c r="F125" s="4">
        <f t="shared" si="29"/>
        <v>124857.14497381552</v>
      </c>
      <c r="G125">
        <v>3.41</v>
      </c>
      <c r="H125" s="9">
        <f t="shared" si="30"/>
        <v>425762.86436071096</v>
      </c>
      <c r="I125" s="9">
        <f t="shared" si="31"/>
        <v>355358.26436071098</v>
      </c>
      <c r="J125" s="9">
        <f t="shared" si="16"/>
        <v>266518.69827053323</v>
      </c>
      <c r="K125" s="8">
        <v>0.01</v>
      </c>
      <c r="L125" s="4">
        <f t="shared" si="32"/>
        <v>1248.5714497381553</v>
      </c>
      <c r="M125" s="9">
        <f t="shared" si="19"/>
        <v>17030.514574428438</v>
      </c>
      <c r="N125" s="2">
        <v>0.25</v>
      </c>
      <c r="O125" s="9">
        <f t="shared" si="17"/>
        <v>12772.885930821329</v>
      </c>
      <c r="P125" s="9">
        <f t="shared" si="18"/>
        <v>1064.4071609017774</v>
      </c>
    </row>
    <row r="126" spans="3:16">
      <c r="C126">
        <v>124</v>
      </c>
      <c r="D126" s="2">
        <v>3.0000000000000001E-3</v>
      </c>
      <c r="E126" s="9">
        <v>2000</v>
      </c>
      <c r="F126" s="4">
        <f t="shared" si="29"/>
        <v>125818.22667266658</v>
      </c>
      <c r="G126">
        <v>3.41</v>
      </c>
      <c r="H126" s="9">
        <f t="shared" si="30"/>
        <v>429040.15295379306</v>
      </c>
      <c r="I126" s="9">
        <f t="shared" si="31"/>
        <v>358635.55295379309</v>
      </c>
      <c r="J126" s="9">
        <f t="shared" si="16"/>
        <v>268976.66471534478</v>
      </c>
      <c r="K126" s="8">
        <v>0.01</v>
      </c>
      <c r="L126" s="4">
        <f t="shared" si="32"/>
        <v>1258.1822667266658</v>
      </c>
      <c r="M126" s="9">
        <f t="shared" si="19"/>
        <v>17161.606118151722</v>
      </c>
      <c r="N126" s="2">
        <v>0.25</v>
      </c>
      <c r="O126" s="9">
        <f t="shared" si="17"/>
        <v>12871.204588613791</v>
      </c>
      <c r="P126" s="9">
        <f t="shared" si="18"/>
        <v>1072.6003823844826</v>
      </c>
    </row>
    <row r="127" spans="3:16">
      <c r="C127">
        <v>125</v>
      </c>
      <c r="D127" s="2">
        <v>3.0000000000000001E-3</v>
      </c>
      <c r="E127" s="9">
        <v>2000</v>
      </c>
      <c r="F127" s="4">
        <f t="shared" si="29"/>
        <v>126782.1916166142</v>
      </c>
      <c r="G127">
        <v>3.41</v>
      </c>
      <c r="H127" s="9">
        <f t="shared" si="30"/>
        <v>432327.27341265447</v>
      </c>
      <c r="I127" s="9">
        <f t="shared" si="31"/>
        <v>361922.67341265449</v>
      </c>
      <c r="J127" s="9">
        <f t="shared" si="16"/>
        <v>271442.00505949085</v>
      </c>
      <c r="K127" s="8">
        <v>0.01</v>
      </c>
      <c r="L127" s="4">
        <f t="shared" si="32"/>
        <v>1267.821916166142</v>
      </c>
      <c r="M127" s="9">
        <f t="shared" si="19"/>
        <v>17293.090936506178</v>
      </c>
      <c r="N127" s="2">
        <v>0.25</v>
      </c>
      <c r="O127" s="9">
        <f t="shared" si="17"/>
        <v>12969.818202379633</v>
      </c>
      <c r="P127" s="9">
        <f t="shared" si="18"/>
        <v>1080.8181835316361</v>
      </c>
    </row>
    <row r="128" spans="3:16">
      <c r="C128">
        <v>126</v>
      </c>
      <c r="D128" s="2">
        <v>3.0000000000000001E-3</v>
      </c>
      <c r="E128" s="9">
        <v>2000</v>
      </c>
      <c r="F128" s="4">
        <f t="shared" si="29"/>
        <v>127749.04845539367</v>
      </c>
      <c r="G128">
        <v>3.41</v>
      </c>
      <c r="H128" s="9">
        <f t="shared" si="30"/>
        <v>435624.25523289241</v>
      </c>
      <c r="I128" s="9">
        <f t="shared" si="31"/>
        <v>365219.65523289243</v>
      </c>
      <c r="J128" s="9">
        <f t="shared" si="16"/>
        <v>273914.74142466934</v>
      </c>
      <c r="K128" s="8">
        <v>0.01</v>
      </c>
      <c r="L128" s="4">
        <f t="shared" si="32"/>
        <v>1277.4904845539368</v>
      </c>
      <c r="M128" s="9">
        <f t="shared" si="19"/>
        <v>17424.970209315696</v>
      </c>
      <c r="N128" s="2">
        <v>0.25</v>
      </c>
      <c r="O128" s="9">
        <f t="shared" si="17"/>
        <v>13068.727656986772</v>
      </c>
      <c r="P128" s="9">
        <f t="shared" si="18"/>
        <v>1089.060638082231</v>
      </c>
    </row>
    <row r="129" spans="3:16">
      <c r="C129">
        <v>127</v>
      </c>
      <c r="D129" s="2">
        <v>3.0000000000000001E-3</v>
      </c>
      <c r="E129" s="9">
        <v>2000</v>
      </c>
      <c r="F129" s="4">
        <f t="shared" si="29"/>
        <v>128718.80586468948</v>
      </c>
      <c r="G129">
        <v>3.41</v>
      </c>
      <c r="H129" s="9">
        <f t="shared" si="30"/>
        <v>438931.12799859117</v>
      </c>
      <c r="I129" s="9">
        <f t="shared" si="31"/>
        <v>368526.52799859119</v>
      </c>
      <c r="J129" s="9">
        <f t="shared" si="16"/>
        <v>276394.89599894336</v>
      </c>
      <c r="K129" s="8">
        <v>0.01</v>
      </c>
      <c r="L129" s="4">
        <f t="shared" si="32"/>
        <v>1287.1880586468949</v>
      </c>
      <c r="M129" s="9">
        <f t="shared" si="19"/>
        <v>17557.245119943647</v>
      </c>
      <c r="N129" s="2">
        <v>0.25</v>
      </c>
      <c r="O129" s="9">
        <f t="shared" si="17"/>
        <v>13167.933839957735</v>
      </c>
      <c r="P129" s="9">
        <f t="shared" si="18"/>
        <v>1097.327819996478</v>
      </c>
    </row>
    <row r="130" spans="3:16">
      <c r="C130">
        <v>128</v>
      </c>
      <c r="D130" s="2">
        <v>3.0000000000000001E-3</v>
      </c>
      <c r="E130" s="9">
        <v>2000</v>
      </c>
      <c r="F130" s="4">
        <f t="shared" si="29"/>
        <v>129691.47254621318</v>
      </c>
      <c r="G130">
        <v>3.41</v>
      </c>
      <c r="H130" s="9">
        <f t="shared" si="30"/>
        <v>442247.92138258694</v>
      </c>
      <c r="I130" s="9">
        <f t="shared" si="31"/>
        <v>371843.32138258696</v>
      </c>
      <c r="J130" s="9">
        <f t="shared" si="16"/>
        <v>278882.49103694025</v>
      </c>
      <c r="K130" s="8">
        <v>0.01</v>
      </c>
      <c r="L130" s="4">
        <f t="shared" si="32"/>
        <v>1296.9147254621319</v>
      </c>
      <c r="M130" s="9">
        <f t="shared" si="19"/>
        <v>17689.91685530348</v>
      </c>
      <c r="N130" s="2">
        <v>0.25</v>
      </c>
      <c r="O130" s="9">
        <f t="shared" si="17"/>
        <v>13267.437641477609</v>
      </c>
      <c r="P130" s="9">
        <f t="shared" si="18"/>
        <v>1105.6198034564675</v>
      </c>
    </row>
    <row r="131" spans="3:16">
      <c r="C131">
        <v>129</v>
      </c>
      <c r="D131" s="2">
        <v>3.0000000000000001E-3</v>
      </c>
      <c r="E131" s="9">
        <v>2000</v>
      </c>
      <c r="F131" s="4">
        <f t="shared" si="29"/>
        <v>130667.05722778144</v>
      </c>
      <c r="G131">
        <v>3.41</v>
      </c>
      <c r="H131" s="9">
        <f t="shared" si="30"/>
        <v>445574.66514673474</v>
      </c>
      <c r="I131" s="9">
        <f t="shared" si="31"/>
        <v>375170.06514673476</v>
      </c>
      <c r="J131" s="9">
        <f t="shared" si="16"/>
        <v>281377.54886005109</v>
      </c>
      <c r="K131" s="8">
        <v>0.01</v>
      </c>
      <c r="L131" s="4">
        <f t="shared" si="32"/>
        <v>1306.6705722778145</v>
      </c>
      <c r="M131" s="9">
        <f t="shared" si="19"/>
        <v>17822.986605869391</v>
      </c>
      <c r="N131" s="2">
        <v>0.25</v>
      </c>
      <c r="O131" s="9">
        <f t="shared" si="17"/>
        <v>13367.239954402045</v>
      </c>
      <c r="P131" s="9">
        <f t="shared" si="18"/>
        <v>1113.936662866837</v>
      </c>
    </row>
    <row r="132" spans="3:16">
      <c r="C132">
        <v>130</v>
      </c>
      <c r="D132" s="2">
        <v>3.0000000000000001E-3</v>
      </c>
      <c r="E132" s="9">
        <v>2000</v>
      </c>
      <c r="F132" s="4">
        <f t="shared" si="29"/>
        <v>131645.5686633944</v>
      </c>
      <c r="G132">
        <v>3.41</v>
      </c>
      <c r="H132" s="9">
        <f t="shared" si="30"/>
        <v>448911.38914217491</v>
      </c>
      <c r="I132" s="9">
        <f t="shared" si="31"/>
        <v>378506.78914217494</v>
      </c>
      <c r="J132" s="9">
        <f t="shared" si="16"/>
        <v>283880.09185663122</v>
      </c>
      <c r="K132" s="8">
        <v>0.01</v>
      </c>
      <c r="L132" s="4">
        <f t="shared" si="32"/>
        <v>1316.455686633944</v>
      </c>
      <c r="M132" s="9">
        <f t="shared" si="19"/>
        <v>17956.455565686996</v>
      </c>
      <c r="N132" s="2">
        <v>0.25</v>
      </c>
      <c r="O132" s="9">
        <f t="shared" si="17"/>
        <v>13467.341674265248</v>
      </c>
      <c r="P132" s="9">
        <f t="shared" si="18"/>
        <v>1122.2784728554373</v>
      </c>
    </row>
    <row r="133" spans="3:16">
      <c r="C133">
        <v>131</v>
      </c>
      <c r="D133" s="2">
        <v>3.0000000000000001E-3</v>
      </c>
      <c r="E133" s="9">
        <v>2000</v>
      </c>
      <c r="F133" s="4">
        <f t="shared" si="29"/>
        <v>132627.01563331418</v>
      </c>
      <c r="G133">
        <v>3.41</v>
      </c>
      <c r="H133" s="9">
        <f t="shared" si="30"/>
        <v>452258.12330960139</v>
      </c>
      <c r="I133" s="9">
        <f t="shared" si="31"/>
        <v>381853.52330960141</v>
      </c>
      <c r="J133" s="9">
        <f t="shared" si="16"/>
        <v>286390.14248220104</v>
      </c>
      <c r="K133" s="8">
        <v>0.01</v>
      </c>
      <c r="L133" s="4">
        <f t="shared" si="32"/>
        <v>1326.2701563331418</v>
      </c>
      <c r="M133" s="9">
        <f t="shared" si="19"/>
        <v>18090.324932384057</v>
      </c>
      <c r="N133" s="2">
        <v>0.25</v>
      </c>
      <c r="O133" s="9">
        <f t="shared" ref="O133:O196" si="33">M133*(1-N133)</f>
        <v>13567.743699288043</v>
      </c>
      <c r="P133" s="9">
        <f t="shared" ref="P133:P196" si="34">O133/12</f>
        <v>1130.6453082740036</v>
      </c>
    </row>
    <row r="134" spans="3:16">
      <c r="C134">
        <v>132</v>
      </c>
      <c r="D134" s="2">
        <v>3.0000000000000001E-3</v>
      </c>
      <c r="E134" s="9">
        <v>2000</v>
      </c>
      <c r="F134" s="4">
        <f t="shared" si="29"/>
        <v>133611.40694414373</v>
      </c>
      <c r="G134">
        <v>3.41</v>
      </c>
      <c r="H134" s="9">
        <f t="shared" si="30"/>
        <v>455614.89767953014</v>
      </c>
      <c r="I134" s="9">
        <f t="shared" si="31"/>
        <v>385210.29767953017</v>
      </c>
      <c r="J134" s="9">
        <f t="shared" ref="J134:J197" si="35">I134*0.75</f>
        <v>288907.72325964761</v>
      </c>
      <c r="K134" s="8">
        <v>0.01</v>
      </c>
      <c r="L134" s="4">
        <f t="shared" si="32"/>
        <v>1336.1140694414373</v>
      </c>
      <c r="M134" s="9">
        <f t="shared" si="19"/>
        <v>18224.595907181207</v>
      </c>
      <c r="N134" s="2">
        <v>0.25</v>
      </c>
      <c r="O134" s="9">
        <f t="shared" si="33"/>
        <v>13668.446930385904</v>
      </c>
      <c r="P134" s="9">
        <f t="shared" si="34"/>
        <v>1139.0372441988254</v>
      </c>
    </row>
    <row r="135" spans="3:16">
      <c r="C135">
        <v>133</v>
      </c>
      <c r="D135" s="2">
        <v>3.0000000000000001E-3</v>
      </c>
      <c r="E135" s="9">
        <v>2000</v>
      </c>
      <c r="F135" s="4">
        <f t="shared" si="29"/>
        <v>134598.75142890576</v>
      </c>
      <c r="G135">
        <v>3.41</v>
      </c>
      <c r="H135" s="9">
        <f t="shared" si="30"/>
        <v>458981.74237256864</v>
      </c>
      <c r="I135" s="9">
        <f t="shared" si="31"/>
        <v>388577.14237256866</v>
      </c>
      <c r="J135" s="9">
        <f t="shared" si="35"/>
        <v>291432.85677942651</v>
      </c>
      <c r="K135" s="8">
        <v>0.01</v>
      </c>
      <c r="L135" s="4">
        <f t="shared" si="32"/>
        <v>1345.9875142890576</v>
      </c>
      <c r="M135" s="9">
        <f t="shared" si="19"/>
        <v>18359.269694902745</v>
      </c>
      <c r="N135" s="2">
        <v>0.25</v>
      </c>
      <c r="O135" s="9">
        <f t="shared" si="33"/>
        <v>13769.452271177059</v>
      </c>
      <c r="P135" s="9">
        <f t="shared" si="34"/>
        <v>1147.4543559314216</v>
      </c>
    </row>
    <row r="136" spans="3:16">
      <c r="C136">
        <v>134</v>
      </c>
      <c r="D136" s="2">
        <v>3.0000000000000001E-3</v>
      </c>
      <c r="E136" s="9">
        <v>2000</v>
      </c>
      <c r="F136" s="4">
        <f t="shared" si="29"/>
        <v>135589.05794712208</v>
      </c>
      <c r="G136">
        <v>3.41</v>
      </c>
      <c r="H136" s="9">
        <f t="shared" si="30"/>
        <v>462358.68759968632</v>
      </c>
      <c r="I136" s="9">
        <f t="shared" si="31"/>
        <v>391954.08759968635</v>
      </c>
      <c r="J136" s="9">
        <f t="shared" si="35"/>
        <v>293965.56569976476</v>
      </c>
      <c r="K136" s="8">
        <v>0.01</v>
      </c>
      <c r="L136" s="4">
        <f t="shared" si="32"/>
        <v>1355.8905794712209</v>
      </c>
      <c r="M136" s="9">
        <f t="shared" si="19"/>
        <v>18494.347503987454</v>
      </c>
      <c r="N136" s="2">
        <v>0.25</v>
      </c>
      <c r="O136" s="9">
        <f t="shared" si="33"/>
        <v>13870.76062799059</v>
      </c>
      <c r="P136" s="9">
        <f t="shared" si="34"/>
        <v>1155.8967189992159</v>
      </c>
    </row>
    <row r="137" spans="3:16">
      <c r="C137">
        <v>135</v>
      </c>
      <c r="D137" s="2">
        <v>3.0000000000000001E-3</v>
      </c>
      <c r="E137" s="9">
        <v>2000</v>
      </c>
      <c r="F137" s="4">
        <f t="shared" ref="F137:F200" si="36">F136*D137+F136+E137/G137</f>
        <v>136582.33538489306</v>
      </c>
      <c r="G137">
        <v>3.41</v>
      </c>
      <c r="H137" s="9">
        <f>F137*G137</f>
        <v>465745.76366248535</v>
      </c>
      <c r="I137" s="9">
        <f>H137-H136+I136</f>
        <v>395341.16366248537</v>
      </c>
      <c r="J137" s="9">
        <f t="shared" si="35"/>
        <v>296505.87274686404</v>
      </c>
      <c r="K137" s="8">
        <v>0.01</v>
      </c>
      <c r="L137" s="4">
        <f t="shared" ref="L137:L200" si="37">F137*K137</f>
        <v>1365.8233538489305</v>
      </c>
      <c r="M137" s="9">
        <f t="shared" si="19"/>
        <v>18629.830546499416</v>
      </c>
      <c r="N137" s="2">
        <v>0.25</v>
      </c>
      <c r="O137" s="9">
        <f t="shared" si="33"/>
        <v>13972.372909874561</v>
      </c>
      <c r="P137" s="9">
        <f t="shared" si="34"/>
        <v>1164.3644091562135</v>
      </c>
    </row>
    <row r="138" spans="3:16">
      <c r="C138">
        <v>136</v>
      </c>
      <c r="D138" s="2">
        <v>3.0000000000000001E-3</v>
      </c>
      <c r="E138" s="9">
        <v>2000</v>
      </c>
      <c r="F138" s="4">
        <f t="shared" si="36"/>
        <v>137578.59265497734</v>
      </c>
      <c r="G138">
        <v>3.41</v>
      </c>
      <c r="H138" s="9">
        <f>F138*G138</f>
        <v>469143.00095347274</v>
      </c>
      <c r="I138" s="9">
        <f>H138-H137+I137</f>
        <v>398738.40095347277</v>
      </c>
      <c r="J138" s="9">
        <f t="shared" si="35"/>
        <v>299053.80071510456</v>
      </c>
      <c r="K138" s="8">
        <v>0.01</v>
      </c>
      <c r="L138" s="4">
        <f t="shared" si="37"/>
        <v>1375.7859265497734</v>
      </c>
      <c r="M138" s="9">
        <f t="shared" si="19"/>
        <v>18765.720038138908</v>
      </c>
      <c r="N138" s="2">
        <v>0.25</v>
      </c>
      <c r="O138" s="9">
        <f t="shared" si="33"/>
        <v>14074.29002860418</v>
      </c>
      <c r="P138" s="9">
        <f t="shared" si="34"/>
        <v>1172.8575023836818</v>
      </c>
    </row>
    <row r="139" spans="3:16">
      <c r="C139">
        <v>137</v>
      </c>
      <c r="D139" s="2">
        <v>3.0000000000000001E-3</v>
      </c>
      <c r="E139" s="9">
        <v>2000</v>
      </c>
      <c r="F139" s="4">
        <f>F138*D139+F138+E139/G139</f>
        <v>138577.83869687188</v>
      </c>
      <c r="G139">
        <v>3.41</v>
      </c>
      <c r="H139" s="9">
        <f>F139*G139</f>
        <v>472550.42995633313</v>
      </c>
      <c r="I139" s="9">
        <f>H139-H138+I138</f>
        <v>402145.82995633315</v>
      </c>
      <c r="J139" s="9">
        <f t="shared" si="35"/>
        <v>301609.37246724986</v>
      </c>
      <c r="K139" s="8">
        <v>0.01</v>
      </c>
      <c r="L139" s="4">
        <f t="shared" si="37"/>
        <v>1385.7783869687189</v>
      </c>
      <c r="M139" s="9">
        <f t="shared" si="19"/>
        <v>18902.017198253325</v>
      </c>
      <c r="N139" s="2">
        <v>0.25</v>
      </c>
      <c r="O139" s="9">
        <f t="shared" si="33"/>
        <v>14176.512898689994</v>
      </c>
      <c r="P139" s="9">
        <f t="shared" si="34"/>
        <v>1181.3760748908328</v>
      </c>
    </row>
    <row r="140" spans="3:16">
      <c r="C140">
        <v>138</v>
      </c>
      <c r="D140" s="2">
        <v>3.0000000000000001E-3</v>
      </c>
      <c r="E140" s="9">
        <v>2000</v>
      </c>
      <c r="F140" s="4">
        <f t="shared" si="36"/>
        <v>139580.0824768921</v>
      </c>
      <c r="G140">
        <v>3.41</v>
      </c>
      <c r="H140" s="9">
        <f>F140*G140</f>
        <v>475968.08124620211</v>
      </c>
      <c r="I140" s="9">
        <f>H140-H139+I139</f>
        <v>405563.48124620214</v>
      </c>
      <c r="J140" s="9">
        <f t="shared" si="35"/>
        <v>304172.61093465157</v>
      </c>
      <c r="K140" s="8">
        <v>0.01</v>
      </c>
      <c r="L140" s="4">
        <f t="shared" si="37"/>
        <v>1395.8008247689211</v>
      </c>
      <c r="M140" s="9">
        <f t="shared" si="19"/>
        <v>19038.723249848084</v>
      </c>
      <c r="N140" s="2">
        <v>0.25</v>
      </c>
      <c r="O140" s="9">
        <f t="shared" si="33"/>
        <v>14279.042437386062</v>
      </c>
      <c r="P140" s="9">
        <f t="shared" si="34"/>
        <v>1189.9202031155053</v>
      </c>
    </row>
    <row r="141" spans="3:16">
      <c r="C141">
        <v>139</v>
      </c>
      <c r="D141" s="2">
        <v>3.0000000000000001E-3</v>
      </c>
      <c r="E141" s="9">
        <v>2000</v>
      </c>
      <c r="F141" s="4">
        <f t="shared" si="36"/>
        <v>140585.3329882524</v>
      </c>
      <c r="G141">
        <v>3.41</v>
      </c>
      <c r="H141" s="9">
        <f t="shared" ref="H141:H204" si="38">F141*G141</f>
        <v>479395.98548994068</v>
      </c>
      <c r="I141" s="9">
        <f t="shared" ref="I141:I204" si="39">H141-H140+I140</f>
        <v>408991.3854899407</v>
      </c>
      <c r="J141" s="9">
        <f t="shared" si="35"/>
        <v>306743.53911745554</v>
      </c>
      <c r="K141" s="8">
        <v>0.01</v>
      </c>
      <c r="L141" s="4">
        <f t="shared" si="37"/>
        <v>1405.8533298825239</v>
      </c>
      <c r="M141" s="9">
        <f t="shared" si="19"/>
        <v>19175.839419597629</v>
      </c>
      <c r="N141" s="2">
        <v>0.25</v>
      </c>
      <c r="O141" s="9">
        <f t="shared" si="33"/>
        <v>14381.879564698222</v>
      </c>
      <c r="P141" s="9">
        <f t="shared" si="34"/>
        <v>1198.4899637248518</v>
      </c>
    </row>
    <row r="142" spans="3:16">
      <c r="C142">
        <v>140</v>
      </c>
      <c r="D142" s="2">
        <v>3.0000000000000001E-3</v>
      </c>
      <c r="E142" s="9">
        <v>2000</v>
      </c>
      <c r="F142" s="4">
        <f t="shared" si="36"/>
        <v>141593.59925114678</v>
      </c>
      <c r="G142">
        <v>3.41</v>
      </c>
      <c r="H142" s="9">
        <f t="shared" si="38"/>
        <v>482834.17344641051</v>
      </c>
      <c r="I142" s="9">
        <f t="shared" si="39"/>
        <v>412429.57344641053</v>
      </c>
      <c r="J142" s="9">
        <f t="shared" si="35"/>
        <v>309322.18008480791</v>
      </c>
      <c r="K142" s="8">
        <v>0.01</v>
      </c>
      <c r="L142" s="4">
        <f t="shared" si="37"/>
        <v>1415.9359925114677</v>
      </c>
      <c r="M142" s="9">
        <f t="shared" si="19"/>
        <v>19313.366937856419</v>
      </c>
      <c r="N142" s="2">
        <v>0.25</v>
      </c>
      <c r="O142" s="9">
        <f t="shared" si="33"/>
        <v>14485.025203392313</v>
      </c>
      <c r="P142" s="9">
        <f t="shared" si="34"/>
        <v>1207.0854336160262</v>
      </c>
    </row>
    <row r="143" spans="3:16">
      <c r="C143">
        <v>141</v>
      </c>
      <c r="D143" s="2">
        <v>3.0000000000000001E-3</v>
      </c>
      <c r="E143" s="9">
        <v>2000</v>
      </c>
      <c r="F143" s="4">
        <f t="shared" si="36"/>
        <v>142604.89031282984</v>
      </c>
      <c r="G143">
        <v>3.41</v>
      </c>
      <c r="H143" s="9">
        <f t="shared" si="38"/>
        <v>486282.67596674978</v>
      </c>
      <c r="I143" s="9">
        <f t="shared" si="39"/>
        <v>415878.07596674981</v>
      </c>
      <c r="J143" s="9">
        <f t="shared" si="35"/>
        <v>311908.55697506235</v>
      </c>
      <c r="K143" s="8">
        <v>0.01</v>
      </c>
      <c r="L143" s="4">
        <f t="shared" si="37"/>
        <v>1426.0489031282984</v>
      </c>
      <c r="M143" s="9">
        <f t="shared" si="19"/>
        <v>19451.307038669991</v>
      </c>
      <c r="N143" s="2">
        <v>0.25</v>
      </c>
      <c r="O143" s="9">
        <f t="shared" si="33"/>
        <v>14588.480279002493</v>
      </c>
      <c r="P143" s="9">
        <f t="shared" si="34"/>
        <v>1215.7066899168744</v>
      </c>
    </row>
    <row r="144" spans="3:16">
      <c r="C144">
        <v>142</v>
      </c>
      <c r="D144" s="2">
        <v>3.0000000000000001E-3</v>
      </c>
      <c r="E144" s="9">
        <v>2000</v>
      </c>
      <c r="F144" s="4">
        <f t="shared" si="36"/>
        <v>143619.21524769795</v>
      </c>
      <c r="G144">
        <v>3.41</v>
      </c>
      <c r="H144" s="9">
        <f t="shared" si="38"/>
        <v>489741.52399465005</v>
      </c>
      <c r="I144" s="9">
        <f t="shared" si="39"/>
        <v>419336.92399465007</v>
      </c>
      <c r="J144" s="9">
        <f t="shared" si="35"/>
        <v>314502.69299598754</v>
      </c>
      <c r="K144" s="8">
        <v>0.01</v>
      </c>
      <c r="L144" s="4">
        <f t="shared" si="37"/>
        <v>1436.1921524769796</v>
      </c>
      <c r="M144" s="9">
        <f t="shared" si="19"/>
        <v>19589.660959786004</v>
      </c>
      <c r="N144" s="2">
        <v>0.25</v>
      </c>
      <c r="O144" s="9">
        <f t="shared" si="33"/>
        <v>14692.245719839502</v>
      </c>
      <c r="P144" s="9">
        <f t="shared" si="34"/>
        <v>1224.3538099866253</v>
      </c>
    </row>
    <row r="145" spans="3:16">
      <c r="C145">
        <v>143</v>
      </c>
      <c r="D145" s="2">
        <v>3.0000000000000001E-3</v>
      </c>
      <c r="E145" s="9">
        <v>2000</v>
      </c>
      <c r="F145" s="4">
        <f t="shared" si="36"/>
        <v>144636.58315737065</v>
      </c>
      <c r="G145">
        <v>3.41</v>
      </c>
      <c r="H145" s="9">
        <f t="shared" si="38"/>
        <v>493210.74856663396</v>
      </c>
      <c r="I145" s="9">
        <f t="shared" si="39"/>
        <v>422806.14856663399</v>
      </c>
      <c r="J145" s="9">
        <f t="shared" si="35"/>
        <v>317104.6114249755</v>
      </c>
      <c r="K145" s="8">
        <v>0.01</v>
      </c>
      <c r="L145" s="4">
        <f t="shared" si="37"/>
        <v>1446.3658315737066</v>
      </c>
      <c r="M145" s="9">
        <f t="shared" si="19"/>
        <v>19728.42994266536</v>
      </c>
      <c r="N145" s="2">
        <v>0.25</v>
      </c>
      <c r="O145" s="9">
        <f t="shared" si="33"/>
        <v>14796.32245699902</v>
      </c>
      <c r="P145" s="9">
        <f t="shared" si="34"/>
        <v>1233.026871416585</v>
      </c>
    </row>
    <row r="146" spans="3:16">
      <c r="C146">
        <v>144</v>
      </c>
      <c r="D146" s="2">
        <v>3.0000000000000001E-3</v>
      </c>
      <c r="E146" s="9">
        <v>2000</v>
      </c>
      <c r="F146" s="4">
        <f t="shared" si="36"/>
        <v>145657.00317077237</v>
      </c>
      <c r="G146">
        <v>3.41</v>
      </c>
      <c r="H146" s="9">
        <f t="shared" si="38"/>
        <v>496690.38081233378</v>
      </c>
      <c r="I146" s="9">
        <f t="shared" si="39"/>
        <v>426285.7808123338</v>
      </c>
      <c r="J146" s="9">
        <f t="shared" si="35"/>
        <v>319714.33560925035</v>
      </c>
      <c r="K146" s="8">
        <v>0.01</v>
      </c>
      <c r="L146" s="4">
        <f t="shared" si="37"/>
        <v>1456.5700317077237</v>
      </c>
      <c r="M146" s="9">
        <f t="shared" ref="M146:M209" si="40">H146*0.04</f>
        <v>19867.61523249335</v>
      </c>
      <c r="N146" s="2">
        <v>0.25</v>
      </c>
      <c r="O146" s="9">
        <f t="shared" si="33"/>
        <v>14900.711424370013</v>
      </c>
      <c r="P146" s="9">
        <f t="shared" si="34"/>
        <v>1241.7259520308344</v>
      </c>
    </row>
    <row r="147" spans="3:16">
      <c r="C147">
        <v>145</v>
      </c>
      <c r="D147" s="2">
        <v>3.0000000000000001E-3</v>
      </c>
      <c r="E147" s="9">
        <v>2000</v>
      </c>
      <c r="F147" s="4">
        <f t="shared" si="36"/>
        <v>146680.48444421429</v>
      </c>
      <c r="G147">
        <v>3.41</v>
      </c>
      <c r="H147" s="9">
        <f t="shared" si="38"/>
        <v>500180.45195477078</v>
      </c>
      <c r="I147" s="9">
        <f t="shared" si="39"/>
        <v>429775.8519547708</v>
      </c>
      <c r="J147" s="9">
        <f t="shared" si="35"/>
        <v>322331.88896607811</v>
      </c>
      <c r="K147" s="8">
        <v>0.01</v>
      </c>
      <c r="L147" s="4">
        <f t="shared" si="37"/>
        <v>1466.8048444421429</v>
      </c>
      <c r="M147" s="9">
        <f t="shared" si="40"/>
        <v>20007.218078190832</v>
      </c>
      <c r="N147" s="2">
        <v>0.25</v>
      </c>
      <c r="O147" s="9">
        <f t="shared" si="33"/>
        <v>15005.413558643124</v>
      </c>
      <c r="P147" s="9">
        <f t="shared" si="34"/>
        <v>1250.451129886927</v>
      </c>
    </row>
    <row r="148" spans="3:16">
      <c r="C148">
        <v>146</v>
      </c>
      <c r="D148" s="2">
        <v>3.0000000000000001E-3</v>
      </c>
      <c r="E148" s="9">
        <v>2000</v>
      </c>
      <c r="F148" s="4">
        <f t="shared" si="36"/>
        <v>147707.03616147654</v>
      </c>
      <c r="G148">
        <v>3.41</v>
      </c>
      <c r="H148" s="9">
        <f t="shared" si="38"/>
        <v>503680.99331063504</v>
      </c>
      <c r="I148" s="9">
        <f t="shared" si="39"/>
        <v>433276.39331063506</v>
      </c>
      <c r="J148" s="9">
        <f t="shared" si="35"/>
        <v>324957.29498297628</v>
      </c>
      <c r="K148" s="8">
        <v>0.01</v>
      </c>
      <c r="L148" s="4">
        <f t="shared" si="37"/>
        <v>1477.0703616147655</v>
      </c>
      <c r="M148" s="9">
        <f t="shared" si="40"/>
        <v>20147.239732425402</v>
      </c>
      <c r="N148" s="2">
        <v>0.25</v>
      </c>
      <c r="O148" s="9">
        <f t="shared" si="33"/>
        <v>15110.429799319052</v>
      </c>
      <c r="P148" s="9">
        <f t="shared" si="34"/>
        <v>1259.2024832765876</v>
      </c>
    </row>
    <row r="149" spans="3:16">
      <c r="C149">
        <v>147</v>
      </c>
      <c r="D149" s="2">
        <v>3.0000000000000001E-3</v>
      </c>
      <c r="E149" s="9">
        <v>2000</v>
      </c>
      <c r="F149" s="4">
        <f t="shared" si="36"/>
        <v>148736.66753389058</v>
      </c>
      <c r="G149">
        <v>3.41</v>
      </c>
      <c r="H149" s="9">
        <f t="shared" si="38"/>
        <v>507192.0362905669</v>
      </c>
      <c r="I149" s="9">
        <f t="shared" si="39"/>
        <v>436787.43629056693</v>
      </c>
      <c r="J149" s="9">
        <f t="shared" si="35"/>
        <v>327590.57721792522</v>
      </c>
      <c r="K149" s="8">
        <v>0.01</v>
      </c>
      <c r="L149" s="4">
        <f t="shared" si="37"/>
        <v>1487.3666753389059</v>
      </c>
      <c r="M149" s="9">
        <f t="shared" si="40"/>
        <v>20287.681451622677</v>
      </c>
      <c r="N149" s="2">
        <v>0.25</v>
      </c>
      <c r="O149" s="9">
        <f t="shared" si="33"/>
        <v>15215.761088717009</v>
      </c>
      <c r="P149" s="9">
        <f t="shared" si="34"/>
        <v>1267.9800907264173</v>
      </c>
    </row>
    <row r="150" spans="3:16">
      <c r="C150">
        <v>148</v>
      </c>
      <c r="D150" s="2">
        <v>3.0000000000000001E-3</v>
      </c>
      <c r="E150" s="9">
        <v>2000</v>
      </c>
      <c r="F150" s="4">
        <f t="shared" si="36"/>
        <v>149769.38780042186</v>
      </c>
      <c r="G150">
        <v>3.41</v>
      </c>
      <c r="H150" s="9">
        <f t="shared" si="38"/>
        <v>510713.61239943857</v>
      </c>
      <c r="I150" s="9">
        <f t="shared" si="39"/>
        <v>440309.01239943859</v>
      </c>
      <c r="J150" s="9">
        <f t="shared" si="35"/>
        <v>330231.75929957896</v>
      </c>
      <c r="K150" s="8">
        <v>0.01</v>
      </c>
      <c r="L150" s="4">
        <f t="shared" si="37"/>
        <v>1497.6938780042185</v>
      </c>
      <c r="M150" s="9">
        <f t="shared" si="40"/>
        <v>20428.544495977545</v>
      </c>
      <c r="N150" s="2">
        <v>0.25</v>
      </c>
      <c r="O150" s="9">
        <f t="shared" si="33"/>
        <v>15321.408371983158</v>
      </c>
      <c r="P150" s="9">
        <f t="shared" si="34"/>
        <v>1276.7840309985966</v>
      </c>
    </row>
    <row r="151" spans="3:16">
      <c r="C151">
        <v>149</v>
      </c>
      <c r="D151" s="2">
        <v>3.0000000000000001E-3</v>
      </c>
      <c r="E151" s="9">
        <v>2000</v>
      </c>
      <c r="F151" s="4">
        <f t="shared" si="36"/>
        <v>150805.20622775273</v>
      </c>
      <c r="G151">
        <v>3.41</v>
      </c>
      <c r="H151" s="9">
        <f t="shared" si="38"/>
        <v>514245.75323663681</v>
      </c>
      <c r="I151" s="9">
        <f t="shared" si="39"/>
        <v>443841.15323663683</v>
      </c>
      <c r="J151" s="9">
        <f t="shared" si="35"/>
        <v>332880.86492747761</v>
      </c>
      <c r="K151" s="8">
        <v>0.01</v>
      </c>
      <c r="L151" s="4">
        <f t="shared" si="37"/>
        <v>1508.0520622775273</v>
      </c>
      <c r="M151" s="9">
        <f t="shared" si="40"/>
        <v>20569.830129465474</v>
      </c>
      <c r="N151" s="2">
        <v>0.25</v>
      </c>
      <c r="O151" s="9">
        <f t="shared" si="33"/>
        <v>15427.372597099105</v>
      </c>
      <c r="P151" s="9">
        <f t="shared" si="34"/>
        <v>1285.6143830915921</v>
      </c>
    </row>
    <row r="152" spans="3:16">
      <c r="C152">
        <v>150</v>
      </c>
      <c r="D152" s="2">
        <v>3.0000000000000001E-3</v>
      </c>
      <c r="E152" s="9">
        <v>2000</v>
      </c>
      <c r="F152" s="4">
        <f t="shared" si="36"/>
        <v>151844.13211036561</v>
      </c>
      <c r="G152">
        <v>3.41</v>
      </c>
      <c r="H152" s="9">
        <f t="shared" si="38"/>
        <v>517788.49049634673</v>
      </c>
      <c r="I152" s="9">
        <f t="shared" si="39"/>
        <v>447383.89049634675</v>
      </c>
      <c r="J152" s="9">
        <f t="shared" si="35"/>
        <v>335537.91787226009</v>
      </c>
      <c r="K152" s="8">
        <v>0.01</v>
      </c>
      <c r="L152" s="4">
        <f t="shared" si="37"/>
        <v>1518.441321103656</v>
      </c>
      <c r="M152" s="9">
        <f t="shared" si="40"/>
        <v>20711.539619853869</v>
      </c>
      <c r="N152" s="2">
        <v>0.25</v>
      </c>
      <c r="O152" s="9">
        <f t="shared" si="33"/>
        <v>15533.654714890403</v>
      </c>
      <c r="P152" s="9">
        <f t="shared" si="34"/>
        <v>1294.4712262408668</v>
      </c>
    </row>
    <row r="153" spans="3:16">
      <c r="C153">
        <v>151</v>
      </c>
      <c r="D153" s="2">
        <v>3.0000000000000001E-3</v>
      </c>
      <c r="E153" s="9">
        <v>2000</v>
      </c>
      <c r="F153" s="4">
        <f t="shared" si="36"/>
        <v>152886.17477062633</v>
      </c>
      <c r="G153">
        <v>3.41</v>
      </c>
      <c r="H153" s="9">
        <f t="shared" si="38"/>
        <v>521341.85596783581</v>
      </c>
      <c r="I153" s="9">
        <f t="shared" si="39"/>
        <v>450937.25596783584</v>
      </c>
      <c r="J153" s="9">
        <f t="shared" si="35"/>
        <v>338202.94197587686</v>
      </c>
      <c r="K153" s="8">
        <v>0.01</v>
      </c>
      <c r="L153" s="4">
        <f t="shared" si="37"/>
        <v>1528.8617477062633</v>
      </c>
      <c r="M153" s="9">
        <f t="shared" si="40"/>
        <v>20853.674238713433</v>
      </c>
      <c r="N153" s="2">
        <v>0.25</v>
      </c>
      <c r="O153" s="9">
        <f t="shared" si="33"/>
        <v>15640.255679035075</v>
      </c>
      <c r="P153" s="9">
        <f t="shared" si="34"/>
        <v>1303.3546399195895</v>
      </c>
    </row>
    <row r="154" spans="3:16">
      <c r="C154">
        <v>152</v>
      </c>
      <c r="D154" s="2">
        <v>3.0000000000000001E-3</v>
      </c>
      <c r="E154" s="9">
        <v>2000</v>
      </c>
      <c r="F154" s="4">
        <f t="shared" si="36"/>
        <v>153931.34355886781</v>
      </c>
      <c r="G154">
        <v>3.41</v>
      </c>
      <c r="H154" s="9">
        <f t="shared" si="38"/>
        <v>524905.88153573929</v>
      </c>
      <c r="I154" s="9">
        <f t="shared" si="39"/>
        <v>454501.28153573931</v>
      </c>
      <c r="J154" s="9">
        <f t="shared" si="35"/>
        <v>340875.96115180448</v>
      </c>
      <c r="K154" s="8">
        <v>0.01</v>
      </c>
      <c r="L154" s="4">
        <f t="shared" si="37"/>
        <v>1539.3134355886782</v>
      </c>
      <c r="M154" s="9">
        <f t="shared" si="40"/>
        <v>20996.235261429571</v>
      </c>
      <c r="N154" s="2">
        <v>0.25</v>
      </c>
      <c r="O154" s="9">
        <f t="shared" si="33"/>
        <v>15747.176446072179</v>
      </c>
      <c r="P154" s="9">
        <f t="shared" si="34"/>
        <v>1312.2647038393482</v>
      </c>
    </row>
    <row r="155" spans="3:16">
      <c r="C155">
        <v>153</v>
      </c>
      <c r="D155" s="2">
        <v>3.0000000000000001E-3</v>
      </c>
      <c r="E155" s="9">
        <v>2000</v>
      </c>
      <c r="F155" s="4">
        <f t="shared" si="36"/>
        <v>154979.64785347402</v>
      </c>
      <c r="G155">
        <v>3.41</v>
      </c>
      <c r="H155" s="9">
        <f t="shared" si="38"/>
        <v>528480.59918034647</v>
      </c>
      <c r="I155" s="9">
        <f t="shared" si="39"/>
        <v>458075.99918034649</v>
      </c>
      <c r="J155" s="9">
        <f t="shared" si="35"/>
        <v>343556.99938525987</v>
      </c>
      <c r="K155" s="8">
        <v>0.01</v>
      </c>
      <c r="L155" s="4">
        <f t="shared" si="37"/>
        <v>1549.7964785347401</v>
      </c>
      <c r="M155" s="9">
        <f t="shared" si="40"/>
        <v>21139.22396721386</v>
      </c>
      <c r="N155" s="2">
        <v>0.25</v>
      </c>
      <c r="O155" s="9">
        <f t="shared" si="33"/>
        <v>15854.417975410395</v>
      </c>
      <c r="P155" s="9">
        <f t="shared" si="34"/>
        <v>1321.2014979508663</v>
      </c>
    </row>
    <row r="156" spans="3:16">
      <c r="C156">
        <v>154</v>
      </c>
      <c r="D156" s="2">
        <v>3.0000000000000001E-3</v>
      </c>
      <c r="E156" s="9">
        <v>2000</v>
      </c>
      <c r="F156" s="4">
        <f t="shared" si="36"/>
        <v>156031.09706096404</v>
      </c>
      <c r="G156">
        <v>3.41</v>
      </c>
      <c r="H156" s="9">
        <f t="shared" si="38"/>
        <v>532066.04097788734</v>
      </c>
      <c r="I156" s="9">
        <f t="shared" si="39"/>
        <v>461661.44097788737</v>
      </c>
      <c r="J156" s="9">
        <f t="shared" si="35"/>
        <v>346246.08073341555</v>
      </c>
      <c r="K156" s="8">
        <v>0.01</v>
      </c>
      <c r="L156" s="4">
        <f t="shared" si="37"/>
        <v>1560.3109706096404</v>
      </c>
      <c r="M156" s="9">
        <f t="shared" si="40"/>
        <v>21282.641639115493</v>
      </c>
      <c r="N156" s="2">
        <v>0.25</v>
      </c>
      <c r="O156" s="9">
        <f t="shared" si="33"/>
        <v>15961.981229336619</v>
      </c>
      <c r="P156" s="9">
        <f t="shared" si="34"/>
        <v>1330.1651024447183</v>
      </c>
    </row>
    <row r="157" spans="3:16">
      <c r="C157">
        <v>155</v>
      </c>
      <c r="D157" s="2">
        <v>3.0000000000000001E-3</v>
      </c>
      <c r="E157" s="9">
        <v>2000</v>
      </c>
      <c r="F157" s="4">
        <f t="shared" si="36"/>
        <v>157085.70061607653</v>
      </c>
      <c r="G157">
        <v>3.41</v>
      </c>
      <c r="H157" s="9">
        <f t="shared" si="38"/>
        <v>535662.23910082097</v>
      </c>
      <c r="I157" s="9">
        <f t="shared" si="39"/>
        <v>465257.63910082099</v>
      </c>
      <c r="J157" s="9">
        <f t="shared" si="35"/>
        <v>348943.22932561574</v>
      </c>
      <c r="K157" s="8">
        <v>0.01</v>
      </c>
      <c r="L157" s="4">
        <f t="shared" si="37"/>
        <v>1570.8570061607654</v>
      </c>
      <c r="M157" s="9">
        <f t="shared" si="40"/>
        <v>21426.48956403284</v>
      </c>
      <c r="N157" s="2">
        <v>0.25</v>
      </c>
      <c r="O157" s="9">
        <f t="shared" si="33"/>
        <v>16069.86717302463</v>
      </c>
      <c r="P157" s="9">
        <f t="shared" si="34"/>
        <v>1339.1555977520525</v>
      </c>
    </row>
    <row r="158" spans="3:16">
      <c r="C158">
        <v>156</v>
      </c>
      <c r="D158" s="2">
        <v>3.0000000000000001E-3</v>
      </c>
      <c r="E158" s="9">
        <v>2000</v>
      </c>
      <c r="F158" s="4">
        <f t="shared" si="36"/>
        <v>158143.46798185437</v>
      </c>
      <c r="G158">
        <v>3.41</v>
      </c>
      <c r="H158" s="9">
        <f t="shared" si="38"/>
        <v>539269.22581812344</v>
      </c>
      <c r="I158" s="9">
        <f t="shared" si="39"/>
        <v>468864.62581812346</v>
      </c>
      <c r="J158" s="9">
        <f t="shared" si="35"/>
        <v>351648.46936359257</v>
      </c>
      <c r="K158" s="8">
        <v>0.01</v>
      </c>
      <c r="L158" s="4">
        <f t="shared" si="37"/>
        <v>1581.4346798185436</v>
      </c>
      <c r="M158" s="9">
        <f t="shared" si="40"/>
        <v>21570.769032724937</v>
      </c>
      <c r="N158" s="2">
        <v>0.25</v>
      </c>
      <c r="O158" s="9">
        <f t="shared" si="33"/>
        <v>16178.076774543702</v>
      </c>
      <c r="P158" s="9">
        <f t="shared" si="34"/>
        <v>1348.1730645453085</v>
      </c>
    </row>
    <row r="159" spans="3:16">
      <c r="C159">
        <v>157</v>
      </c>
      <c r="D159" s="2">
        <v>3.0000000000000001E-3</v>
      </c>
      <c r="E159" s="9">
        <v>2000</v>
      </c>
      <c r="F159" s="4">
        <f t="shared" si="36"/>
        <v>159204.40864972954</v>
      </c>
      <c r="G159">
        <v>3.41</v>
      </c>
      <c r="H159" s="9">
        <f t="shared" si="38"/>
        <v>542887.03349557775</v>
      </c>
      <c r="I159" s="9">
        <f t="shared" si="39"/>
        <v>472482.43349557777</v>
      </c>
      <c r="J159" s="9">
        <f t="shared" si="35"/>
        <v>354361.8251216833</v>
      </c>
      <c r="K159" s="8">
        <v>0.01</v>
      </c>
      <c r="L159" s="4">
        <f t="shared" si="37"/>
        <v>1592.0440864972954</v>
      </c>
      <c r="M159" s="9">
        <f t="shared" si="40"/>
        <v>21715.481339823109</v>
      </c>
      <c r="N159" s="2">
        <v>0.25</v>
      </c>
      <c r="O159" s="9">
        <f t="shared" si="33"/>
        <v>16286.611004867333</v>
      </c>
      <c r="P159" s="9">
        <f t="shared" si="34"/>
        <v>1357.2175837389443</v>
      </c>
    </row>
    <row r="160" spans="3:16">
      <c r="C160">
        <v>158</v>
      </c>
      <c r="D160" s="2">
        <v>3.0000000000000001E-3</v>
      </c>
      <c r="E160" s="9">
        <v>2000</v>
      </c>
      <c r="F160" s="4">
        <f t="shared" si="36"/>
        <v>160268.53213960835</v>
      </c>
      <c r="G160">
        <v>3.41</v>
      </c>
      <c r="H160" s="9">
        <f t="shared" si="38"/>
        <v>546515.69459606451</v>
      </c>
      <c r="I160" s="9">
        <f t="shared" si="39"/>
        <v>476111.09459606453</v>
      </c>
      <c r="J160" s="9">
        <f t="shared" si="35"/>
        <v>357083.32094704837</v>
      </c>
      <c r="K160" s="8">
        <v>0.01</v>
      </c>
      <c r="L160" s="4">
        <f t="shared" si="37"/>
        <v>1602.6853213960835</v>
      </c>
      <c r="M160" s="9">
        <f t="shared" si="40"/>
        <v>21860.627783842581</v>
      </c>
      <c r="N160" s="2">
        <v>0.25</v>
      </c>
      <c r="O160" s="9">
        <f t="shared" si="33"/>
        <v>16395.470837881934</v>
      </c>
      <c r="P160" s="9">
        <f t="shared" si="34"/>
        <v>1366.2892364901611</v>
      </c>
    </row>
    <row r="161" spans="3:16">
      <c r="C161">
        <v>159</v>
      </c>
      <c r="D161" s="2">
        <v>3.0000000000000001E-3</v>
      </c>
      <c r="E161" s="9">
        <v>2000</v>
      </c>
      <c r="F161" s="4">
        <f t="shared" si="36"/>
        <v>161335.84799995678</v>
      </c>
      <c r="G161">
        <v>3.41</v>
      </c>
      <c r="H161" s="9">
        <f t="shared" si="38"/>
        <v>550155.2416798526</v>
      </c>
      <c r="I161" s="9">
        <f t="shared" si="39"/>
        <v>479750.64167985262</v>
      </c>
      <c r="J161" s="9">
        <f t="shared" si="35"/>
        <v>359812.98125988944</v>
      </c>
      <c r="K161" s="8">
        <v>0.01</v>
      </c>
      <c r="L161" s="4">
        <f t="shared" si="37"/>
        <v>1613.3584799995679</v>
      </c>
      <c r="M161" s="9">
        <f t="shared" si="40"/>
        <v>22006.209667194104</v>
      </c>
      <c r="N161" s="2">
        <v>0.25</v>
      </c>
      <c r="O161" s="9">
        <f t="shared" si="33"/>
        <v>16504.657250395576</v>
      </c>
      <c r="P161" s="9">
        <f t="shared" si="34"/>
        <v>1375.3881041996312</v>
      </c>
    </row>
    <row r="162" spans="3:16">
      <c r="C162">
        <v>160</v>
      </c>
      <c r="D162" s="2">
        <v>3.0000000000000001E-3</v>
      </c>
      <c r="E162" s="9">
        <v>2000</v>
      </c>
      <c r="F162" s="4">
        <f t="shared" si="36"/>
        <v>162406.36580788626</v>
      </c>
      <c r="G162">
        <v>3.41</v>
      </c>
      <c r="H162" s="9">
        <f t="shared" si="38"/>
        <v>553805.70740489219</v>
      </c>
      <c r="I162" s="9">
        <f t="shared" si="39"/>
        <v>483401.10740489222</v>
      </c>
      <c r="J162" s="9">
        <f t="shared" si="35"/>
        <v>362550.83055366913</v>
      </c>
      <c r="K162" s="8">
        <v>0.01</v>
      </c>
      <c r="L162" s="4">
        <f t="shared" si="37"/>
        <v>1624.0636580788628</v>
      </c>
      <c r="M162" s="9">
        <f t="shared" si="40"/>
        <v>22152.228296195688</v>
      </c>
      <c r="N162" s="2">
        <v>0.25</v>
      </c>
      <c r="O162" s="9">
        <f t="shared" si="33"/>
        <v>16614.171222146768</v>
      </c>
      <c r="P162" s="9">
        <f t="shared" si="34"/>
        <v>1384.5142685122307</v>
      </c>
    </row>
    <row r="163" spans="3:16">
      <c r="C163">
        <v>161</v>
      </c>
      <c r="D163" s="2">
        <v>3.0000000000000001E-3</v>
      </c>
      <c r="E163" s="9">
        <v>2000</v>
      </c>
      <c r="F163" s="4">
        <f t="shared" si="36"/>
        <v>163480.09516923953</v>
      </c>
      <c r="G163">
        <v>3.41</v>
      </c>
      <c r="H163" s="9">
        <f t="shared" si="38"/>
        <v>557467.12452710688</v>
      </c>
      <c r="I163" s="9">
        <f t="shared" si="39"/>
        <v>487062.5245271069</v>
      </c>
      <c r="J163" s="9">
        <f t="shared" si="35"/>
        <v>365296.89339533017</v>
      </c>
      <c r="K163" s="8">
        <v>0.01</v>
      </c>
      <c r="L163" s="4">
        <f t="shared" si="37"/>
        <v>1634.8009516923953</v>
      </c>
      <c r="M163" s="9">
        <f t="shared" si="40"/>
        <v>22298.684981084276</v>
      </c>
      <c r="N163" s="2">
        <v>0.25</v>
      </c>
      <c r="O163" s="9">
        <f t="shared" si="33"/>
        <v>16724.013735813205</v>
      </c>
      <c r="P163" s="9">
        <f t="shared" si="34"/>
        <v>1393.667811317767</v>
      </c>
    </row>
    <row r="164" spans="3:16">
      <c r="C164">
        <v>162</v>
      </c>
      <c r="D164" s="2">
        <v>3.0000000000000001E-3</v>
      </c>
      <c r="E164" s="9">
        <v>2000</v>
      </c>
      <c r="F164" s="4">
        <f t="shared" si="36"/>
        <v>164557.04571867685</v>
      </c>
      <c r="G164">
        <v>3.41</v>
      </c>
      <c r="H164" s="9">
        <f t="shared" si="38"/>
        <v>561139.52590068802</v>
      </c>
      <c r="I164" s="9">
        <f t="shared" si="39"/>
        <v>490734.92590068805</v>
      </c>
      <c r="J164" s="9">
        <f t="shared" si="35"/>
        <v>368051.19442551606</v>
      </c>
      <c r="K164" s="8">
        <v>0.01</v>
      </c>
      <c r="L164" s="4">
        <f t="shared" si="37"/>
        <v>1645.5704571867684</v>
      </c>
      <c r="M164" s="9">
        <f t="shared" si="40"/>
        <v>22445.581036027521</v>
      </c>
      <c r="N164" s="2">
        <v>0.25</v>
      </c>
      <c r="O164" s="9">
        <f t="shared" si="33"/>
        <v>16834.185777020641</v>
      </c>
      <c r="P164" s="9">
        <f t="shared" si="34"/>
        <v>1402.8488147517201</v>
      </c>
    </row>
    <row r="165" spans="3:16">
      <c r="C165">
        <v>163</v>
      </c>
      <c r="D165" s="2">
        <v>3.0000000000000001E-3</v>
      </c>
      <c r="E165" s="9">
        <v>2000</v>
      </c>
      <c r="F165" s="4">
        <f t="shared" si="36"/>
        <v>165637.22711976248</v>
      </c>
      <c r="G165">
        <v>3.41</v>
      </c>
      <c r="H165" s="9">
        <f t="shared" si="38"/>
        <v>564822.94447839004</v>
      </c>
      <c r="I165" s="9">
        <f t="shared" si="39"/>
        <v>494418.34447839006</v>
      </c>
      <c r="J165" s="9">
        <f t="shared" si="35"/>
        <v>370813.75835879252</v>
      </c>
      <c r="K165" s="8">
        <v>0.01</v>
      </c>
      <c r="L165" s="4">
        <f t="shared" si="37"/>
        <v>1656.3722711976247</v>
      </c>
      <c r="M165" s="9">
        <f t="shared" si="40"/>
        <v>22592.917779135601</v>
      </c>
      <c r="N165" s="2">
        <v>0.25</v>
      </c>
      <c r="O165" s="9">
        <f t="shared" si="33"/>
        <v>16944.6883343517</v>
      </c>
      <c r="P165" s="9">
        <f t="shared" si="34"/>
        <v>1412.0573611959751</v>
      </c>
    </row>
    <row r="166" spans="3:16">
      <c r="C166">
        <v>164</v>
      </c>
      <c r="D166" s="2">
        <v>3.0000000000000001E-3</v>
      </c>
      <c r="E166" s="9">
        <v>2000</v>
      </c>
      <c r="F166" s="4">
        <f t="shared" si="36"/>
        <v>166720.64906505137</v>
      </c>
      <c r="G166">
        <v>3.41</v>
      </c>
      <c r="H166" s="9">
        <f t="shared" si="38"/>
        <v>568517.41331182525</v>
      </c>
      <c r="I166" s="9">
        <f t="shared" si="39"/>
        <v>498112.81331182527</v>
      </c>
      <c r="J166" s="9">
        <f t="shared" si="35"/>
        <v>373584.60998386896</v>
      </c>
      <c r="K166" s="8">
        <v>0.01</v>
      </c>
      <c r="L166" s="4">
        <f t="shared" si="37"/>
        <v>1667.2064906505138</v>
      </c>
      <c r="M166" s="9">
        <f t="shared" si="40"/>
        <v>22740.696532473012</v>
      </c>
      <c r="N166" s="2">
        <v>0.25</v>
      </c>
      <c r="O166" s="9">
        <f t="shared" si="33"/>
        <v>17055.522399354759</v>
      </c>
      <c r="P166" s="9">
        <f t="shared" si="34"/>
        <v>1421.2935332795632</v>
      </c>
    </row>
    <row r="167" spans="3:16">
      <c r="C167">
        <v>165</v>
      </c>
      <c r="D167" s="2">
        <v>3.0000000000000001E-3</v>
      </c>
      <c r="E167" s="9">
        <v>2000</v>
      </c>
      <c r="F167" s="4">
        <f t="shared" si="36"/>
        <v>167807.32127617614</v>
      </c>
      <c r="G167">
        <v>3.41</v>
      </c>
      <c r="H167" s="9">
        <f t="shared" si="38"/>
        <v>572222.96555176063</v>
      </c>
      <c r="I167" s="9">
        <f t="shared" si="39"/>
        <v>501818.36555176065</v>
      </c>
      <c r="J167" s="9">
        <f t="shared" si="35"/>
        <v>376363.77416382049</v>
      </c>
      <c r="K167" s="8">
        <v>0.01</v>
      </c>
      <c r="L167" s="4">
        <f t="shared" si="37"/>
        <v>1678.0732127617614</v>
      </c>
      <c r="M167" s="9">
        <f t="shared" si="40"/>
        <v>22888.918622070425</v>
      </c>
      <c r="N167" s="2">
        <v>0.25</v>
      </c>
      <c r="O167" s="9">
        <f t="shared" si="33"/>
        <v>17166.688966552818</v>
      </c>
      <c r="P167" s="9">
        <f t="shared" si="34"/>
        <v>1430.5574138794016</v>
      </c>
    </row>
    <row r="168" spans="3:16">
      <c r="C168">
        <v>166</v>
      </c>
      <c r="D168" s="2">
        <v>3.0000000000000001E-3</v>
      </c>
      <c r="E168" s="9">
        <v>2000</v>
      </c>
      <c r="F168" s="4">
        <f t="shared" si="36"/>
        <v>168897.25350393428</v>
      </c>
      <c r="G168">
        <v>3.41</v>
      </c>
      <c r="H168" s="9">
        <f t="shared" si="38"/>
        <v>575939.63444841595</v>
      </c>
      <c r="I168" s="9">
        <f t="shared" si="39"/>
        <v>505535.03444841597</v>
      </c>
      <c r="J168" s="9">
        <f t="shared" si="35"/>
        <v>379151.27583631198</v>
      </c>
      <c r="K168" s="8">
        <v>0.01</v>
      </c>
      <c r="L168" s="4">
        <f t="shared" si="37"/>
        <v>1688.9725350393428</v>
      </c>
      <c r="M168" s="9">
        <f t="shared" si="40"/>
        <v>23037.585377936637</v>
      </c>
      <c r="N168" s="2">
        <v>0.25</v>
      </c>
      <c r="O168" s="9">
        <f t="shared" si="33"/>
        <v>17278.18903345248</v>
      </c>
      <c r="P168" s="9">
        <f t="shared" si="34"/>
        <v>1439.84908612104</v>
      </c>
    </row>
    <row r="169" spans="3:16">
      <c r="C169">
        <v>167</v>
      </c>
      <c r="D169" s="2">
        <v>3.0000000000000001E-3</v>
      </c>
      <c r="E169" s="9">
        <v>2000</v>
      </c>
      <c r="F169" s="4">
        <f t="shared" si="36"/>
        <v>169990.45552837569</v>
      </c>
      <c r="G169">
        <v>3.41</v>
      </c>
      <c r="H169" s="9">
        <f t="shared" si="38"/>
        <v>579667.4533517611</v>
      </c>
      <c r="I169" s="9">
        <f t="shared" si="39"/>
        <v>509262.85335176112</v>
      </c>
      <c r="J169" s="9">
        <f t="shared" si="35"/>
        <v>381947.14001382084</v>
      </c>
      <c r="K169" s="8">
        <v>0.01</v>
      </c>
      <c r="L169" s="4">
        <f t="shared" si="37"/>
        <v>1699.904555283757</v>
      </c>
      <c r="M169" s="9">
        <f t="shared" si="40"/>
        <v>23186.698134070444</v>
      </c>
      <c r="N169" s="2">
        <v>0.25</v>
      </c>
      <c r="O169" s="9">
        <f t="shared" si="33"/>
        <v>17390.023600552835</v>
      </c>
      <c r="P169" s="9">
        <f t="shared" si="34"/>
        <v>1449.168633379403</v>
      </c>
    </row>
    <row r="170" spans="3:16">
      <c r="C170">
        <v>168</v>
      </c>
      <c r="D170" s="2">
        <v>3.0000000000000001E-3</v>
      </c>
      <c r="E170" s="9">
        <v>2000</v>
      </c>
      <c r="F170" s="4">
        <f t="shared" si="36"/>
        <v>171086.93715889042</v>
      </c>
      <c r="G170">
        <v>3.41</v>
      </c>
      <c r="H170" s="9">
        <f t="shared" si="38"/>
        <v>583406.45571181632</v>
      </c>
      <c r="I170" s="9">
        <f t="shared" si="39"/>
        <v>513001.85571181634</v>
      </c>
      <c r="J170" s="9">
        <f t="shared" si="35"/>
        <v>384751.39178386226</v>
      </c>
      <c r="K170" s="8">
        <v>0.01</v>
      </c>
      <c r="L170" s="4">
        <f t="shared" si="37"/>
        <v>1710.8693715889042</v>
      </c>
      <c r="M170" s="9">
        <f t="shared" si="40"/>
        <v>23336.258228472652</v>
      </c>
      <c r="N170" s="2">
        <v>0.25</v>
      </c>
      <c r="O170" s="9">
        <f t="shared" si="33"/>
        <v>17502.193671354489</v>
      </c>
      <c r="P170" s="9">
        <f t="shared" si="34"/>
        <v>1458.5161392795408</v>
      </c>
    </row>
    <row r="171" spans="3:16">
      <c r="C171">
        <v>169</v>
      </c>
      <c r="D171" s="2">
        <v>3.0000000000000001E-3</v>
      </c>
      <c r="E171" s="9">
        <v>2000</v>
      </c>
      <c r="F171" s="4">
        <f t="shared" si="36"/>
        <v>172186.7082342967</v>
      </c>
      <c r="G171">
        <v>3.41</v>
      </c>
      <c r="H171" s="9">
        <f t="shared" si="38"/>
        <v>587156.67507895175</v>
      </c>
      <c r="I171" s="9">
        <f t="shared" si="39"/>
        <v>516752.07507895178</v>
      </c>
      <c r="J171" s="9">
        <f t="shared" si="35"/>
        <v>387564.05630921386</v>
      </c>
      <c r="K171" s="8">
        <v>0.01</v>
      </c>
      <c r="L171" s="4">
        <f t="shared" si="37"/>
        <v>1721.867082342967</v>
      </c>
      <c r="M171" s="9">
        <f t="shared" si="40"/>
        <v>23486.267003158071</v>
      </c>
      <c r="N171" s="2">
        <v>0.25</v>
      </c>
      <c r="O171" s="9">
        <f t="shared" si="33"/>
        <v>17614.700252368551</v>
      </c>
      <c r="P171" s="9">
        <f t="shared" si="34"/>
        <v>1467.8916876973792</v>
      </c>
    </row>
    <row r="172" spans="3:16">
      <c r="C172">
        <v>170</v>
      </c>
      <c r="D172" s="2">
        <v>3.0000000000000001E-3</v>
      </c>
      <c r="E172" s="9">
        <v>2000</v>
      </c>
      <c r="F172" s="4">
        <f t="shared" si="36"/>
        <v>173289.77862292921</v>
      </c>
      <c r="G172">
        <v>3.41</v>
      </c>
      <c r="H172" s="9">
        <f t="shared" si="38"/>
        <v>590918.14510418859</v>
      </c>
      <c r="I172" s="9">
        <f t="shared" si="39"/>
        <v>520513.54510418861</v>
      </c>
      <c r="J172" s="9">
        <f t="shared" si="35"/>
        <v>390385.15882814146</v>
      </c>
      <c r="K172" s="8">
        <v>0.01</v>
      </c>
      <c r="L172" s="4">
        <f t="shared" si="37"/>
        <v>1732.8977862292923</v>
      </c>
      <c r="M172" s="9">
        <f t="shared" si="40"/>
        <v>23636.725804167545</v>
      </c>
      <c r="N172" s="2">
        <v>0.25</v>
      </c>
      <c r="O172" s="9">
        <f t="shared" si="33"/>
        <v>17727.544353125661</v>
      </c>
      <c r="P172" s="9">
        <f t="shared" si="34"/>
        <v>1477.2953627604718</v>
      </c>
    </row>
    <row r="173" spans="3:16">
      <c r="C173">
        <v>171</v>
      </c>
      <c r="D173" s="2">
        <v>3.0000000000000001E-3</v>
      </c>
      <c r="E173" s="9">
        <v>2000</v>
      </c>
      <c r="F173" s="4">
        <f t="shared" si="36"/>
        <v>174396.15822272759</v>
      </c>
      <c r="G173">
        <v>3.41</v>
      </c>
      <c r="H173" s="9">
        <f t="shared" si="38"/>
        <v>594690.89953950117</v>
      </c>
      <c r="I173" s="9">
        <f t="shared" si="39"/>
        <v>524286.2995395012</v>
      </c>
      <c r="J173" s="9">
        <f t="shared" si="35"/>
        <v>393214.72465462587</v>
      </c>
      <c r="K173" s="8">
        <v>0.01</v>
      </c>
      <c r="L173" s="4">
        <f t="shared" si="37"/>
        <v>1743.961582227276</v>
      </c>
      <c r="M173" s="9">
        <f t="shared" si="40"/>
        <v>23787.635981580046</v>
      </c>
      <c r="N173" s="2">
        <v>0.25</v>
      </c>
      <c r="O173" s="9">
        <f t="shared" si="33"/>
        <v>17840.726986185036</v>
      </c>
      <c r="P173" s="9">
        <f t="shared" si="34"/>
        <v>1486.7272488487531</v>
      </c>
    </row>
    <row r="174" spans="3:16">
      <c r="C174">
        <v>172</v>
      </c>
      <c r="D174" s="2">
        <v>3.0000000000000001E-3</v>
      </c>
      <c r="E174" s="9">
        <v>2000</v>
      </c>
      <c r="F174" s="4">
        <f t="shared" si="36"/>
        <v>175505.85696132539</v>
      </c>
      <c r="G174">
        <v>3.41</v>
      </c>
      <c r="H174" s="9">
        <f t="shared" si="38"/>
        <v>598474.97223811958</v>
      </c>
      <c r="I174" s="9">
        <f t="shared" si="39"/>
        <v>528070.3722381196</v>
      </c>
      <c r="J174" s="9">
        <f t="shared" si="35"/>
        <v>396052.7791785897</v>
      </c>
      <c r="K174" s="8">
        <v>0.01</v>
      </c>
      <c r="L174" s="4">
        <f t="shared" si="37"/>
        <v>1755.0585696132539</v>
      </c>
      <c r="M174" s="9">
        <f t="shared" si="40"/>
        <v>23938.998889524784</v>
      </c>
      <c r="N174" s="2">
        <v>0.25</v>
      </c>
      <c r="O174" s="9">
        <f t="shared" si="33"/>
        <v>17954.249167143589</v>
      </c>
      <c r="P174" s="9">
        <f t="shared" si="34"/>
        <v>1496.187430595299</v>
      </c>
    </row>
    <row r="175" spans="3:16">
      <c r="C175">
        <v>173</v>
      </c>
      <c r="D175" s="2">
        <v>3.0000000000000001E-3</v>
      </c>
      <c r="E175" s="9">
        <v>2000</v>
      </c>
      <c r="F175" s="4">
        <f t="shared" si="36"/>
        <v>176618.88479613897</v>
      </c>
      <c r="G175">
        <v>3.41</v>
      </c>
      <c r="H175" s="9">
        <f t="shared" si="38"/>
        <v>602270.39715483389</v>
      </c>
      <c r="I175" s="9">
        <f t="shared" si="39"/>
        <v>531865.79715483391</v>
      </c>
      <c r="J175" s="9">
        <f t="shared" si="35"/>
        <v>398899.3478661254</v>
      </c>
      <c r="K175" s="8">
        <v>0.01</v>
      </c>
      <c r="L175" s="4">
        <f t="shared" si="37"/>
        <v>1766.1888479613897</v>
      </c>
      <c r="M175" s="9">
        <f t="shared" si="40"/>
        <v>24090.815886193355</v>
      </c>
      <c r="N175" s="2">
        <v>0.25</v>
      </c>
      <c r="O175" s="9">
        <f t="shared" si="33"/>
        <v>18068.111914645015</v>
      </c>
      <c r="P175" s="9">
        <f t="shared" si="34"/>
        <v>1505.6759928870845</v>
      </c>
    </row>
    <row r="176" spans="3:16">
      <c r="C176">
        <v>174</v>
      </c>
      <c r="D176" s="2">
        <v>3.0000000000000001E-3</v>
      </c>
      <c r="E176" s="9">
        <v>2000</v>
      </c>
      <c r="F176" s="4">
        <f t="shared" si="36"/>
        <v>177735.251714457</v>
      </c>
      <c r="G176">
        <v>3.41</v>
      </c>
      <c r="H176" s="9">
        <f t="shared" si="38"/>
        <v>606077.20834629843</v>
      </c>
      <c r="I176" s="9">
        <f t="shared" si="39"/>
        <v>535672.60834629845</v>
      </c>
      <c r="J176" s="9">
        <f t="shared" si="35"/>
        <v>401754.45625972387</v>
      </c>
      <c r="K176" s="8">
        <v>0.01</v>
      </c>
      <c r="L176" s="4">
        <f t="shared" si="37"/>
        <v>1777.3525171445701</v>
      </c>
      <c r="M176" s="9">
        <f t="shared" si="40"/>
        <v>24243.088333851938</v>
      </c>
      <c r="N176" s="2">
        <v>0.25</v>
      </c>
      <c r="O176" s="9">
        <f t="shared" si="33"/>
        <v>18182.316250388954</v>
      </c>
      <c r="P176" s="9">
        <f t="shared" si="34"/>
        <v>1515.1930208657461</v>
      </c>
    </row>
    <row r="177" spans="3:16">
      <c r="C177">
        <v>175</v>
      </c>
      <c r="D177" s="2">
        <v>3.0000000000000001E-3</v>
      </c>
      <c r="E177" s="9">
        <v>2000</v>
      </c>
      <c r="F177" s="4">
        <f t="shared" si="36"/>
        <v>178854.96773352998</v>
      </c>
      <c r="G177">
        <v>3.41</v>
      </c>
      <c r="H177" s="9">
        <f t="shared" si="38"/>
        <v>609895.43997133721</v>
      </c>
      <c r="I177" s="9">
        <f t="shared" si="39"/>
        <v>539490.83997133723</v>
      </c>
      <c r="J177" s="9">
        <f t="shared" si="35"/>
        <v>404618.12997850293</v>
      </c>
      <c r="K177" s="8">
        <v>0.01</v>
      </c>
      <c r="L177" s="4">
        <f t="shared" si="37"/>
        <v>1788.5496773352997</v>
      </c>
      <c r="M177" s="9">
        <f t="shared" si="40"/>
        <v>24395.817598853489</v>
      </c>
      <c r="N177" s="2">
        <v>0.25</v>
      </c>
      <c r="O177" s="9">
        <f t="shared" si="33"/>
        <v>18296.863199140116</v>
      </c>
      <c r="P177" s="9">
        <f t="shared" si="34"/>
        <v>1524.7385999283431</v>
      </c>
    </row>
    <row r="178" spans="3:16">
      <c r="C178">
        <v>176</v>
      </c>
      <c r="D178" s="2">
        <v>3.0000000000000001E-3</v>
      </c>
      <c r="E178" s="9">
        <v>2000</v>
      </c>
      <c r="F178" s="4">
        <f t="shared" si="36"/>
        <v>179978.04290066019</v>
      </c>
      <c r="G178">
        <v>3.41</v>
      </c>
      <c r="H178" s="9">
        <f t="shared" si="38"/>
        <v>613725.12629125128</v>
      </c>
      <c r="I178" s="9">
        <f t="shared" si="39"/>
        <v>543320.5262912513</v>
      </c>
      <c r="J178" s="9">
        <f t="shared" si="35"/>
        <v>407490.3947184385</v>
      </c>
      <c r="K178" s="8">
        <v>0.01</v>
      </c>
      <c r="L178" s="4">
        <f t="shared" si="37"/>
        <v>1799.7804290066019</v>
      </c>
      <c r="M178" s="9">
        <f t="shared" si="40"/>
        <v>24549.005051650052</v>
      </c>
      <c r="N178" s="2">
        <v>0.25</v>
      </c>
      <c r="O178" s="9">
        <f t="shared" si="33"/>
        <v>18411.75378873754</v>
      </c>
      <c r="P178" s="9">
        <f t="shared" si="34"/>
        <v>1534.3128157281283</v>
      </c>
    </row>
    <row r="179" spans="3:16">
      <c r="C179">
        <v>177</v>
      </c>
      <c r="D179" s="2">
        <v>3.0000000000000001E-3</v>
      </c>
      <c r="E179" s="9">
        <v>2000</v>
      </c>
      <c r="F179" s="4">
        <f t="shared" si="36"/>
        <v>181104.48729329178</v>
      </c>
      <c r="G179">
        <v>3.41</v>
      </c>
      <c r="H179" s="9">
        <f t="shared" si="38"/>
        <v>617566.30167012499</v>
      </c>
      <c r="I179" s="9">
        <f t="shared" si="39"/>
        <v>547161.70167012501</v>
      </c>
      <c r="J179" s="9">
        <f t="shared" si="35"/>
        <v>410371.27625259373</v>
      </c>
      <c r="K179" s="8">
        <v>0.01</v>
      </c>
      <c r="L179" s="4">
        <f t="shared" si="37"/>
        <v>1811.0448729329178</v>
      </c>
      <c r="M179" s="9">
        <f t="shared" si="40"/>
        <v>24702.652066805</v>
      </c>
      <c r="N179" s="2">
        <v>0.25</v>
      </c>
      <c r="O179" s="9">
        <f t="shared" si="33"/>
        <v>18526.989050103752</v>
      </c>
      <c r="P179" s="9">
        <f t="shared" si="34"/>
        <v>1543.9157541753127</v>
      </c>
    </row>
    <row r="180" spans="3:16">
      <c r="C180">
        <v>178</v>
      </c>
      <c r="D180" s="2">
        <v>3.0000000000000001E-3</v>
      </c>
      <c r="E180" s="9">
        <v>2000</v>
      </c>
      <c r="F180" s="4">
        <f t="shared" si="36"/>
        <v>182234.31101910127</v>
      </c>
      <c r="G180">
        <v>3.41</v>
      </c>
      <c r="H180" s="9">
        <f t="shared" si="38"/>
        <v>621419.00057513535</v>
      </c>
      <c r="I180" s="9">
        <f t="shared" si="39"/>
        <v>551014.40057513537</v>
      </c>
      <c r="J180" s="9">
        <f t="shared" si="35"/>
        <v>413260.80043135153</v>
      </c>
      <c r="K180" s="8">
        <v>0.01</v>
      </c>
      <c r="L180" s="4">
        <f t="shared" si="37"/>
        <v>1822.3431101910128</v>
      </c>
      <c r="M180" s="9">
        <f t="shared" si="40"/>
        <v>24856.760023005416</v>
      </c>
      <c r="N180" s="2">
        <v>0.25</v>
      </c>
      <c r="O180" s="9">
        <f t="shared" si="33"/>
        <v>18642.57001725406</v>
      </c>
      <c r="P180" s="9">
        <f t="shared" si="34"/>
        <v>1553.5475014378383</v>
      </c>
    </row>
    <row r="181" spans="3:16">
      <c r="C181">
        <v>179</v>
      </c>
      <c r="D181" s="2">
        <v>3.0000000000000001E-3</v>
      </c>
      <c r="E181" s="9">
        <v>2000</v>
      </c>
      <c r="F181" s="4">
        <f t="shared" si="36"/>
        <v>183367.52421608818</v>
      </c>
      <c r="G181">
        <v>3.41</v>
      </c>
      <c r="H181" s="9">
        <f t="shared" si="38"/>
        <v>625283.25757686072</v>
      </c>
      <c r="I181" s="9">
        <f t="shared" si="39"/>
        <v>554878.65757686074</v>
      </c>
      <c r="J181" s="9">
        <f t="shared" si="35"/>
        <v>416158.99318264553</v>
      </c>
      <c r="K181" s="8">
        <v>0.01</v>
      </c>
      <c r="L181" s="4">
        <f t="shared" si="37"/>
        <v>1833.6752421608817</v>
      </c>
      <c r="M181" s="9">
        <f t="shared" si="40"/>
        <v>25011.330303074428</v>
      </c>
      <c r="N181" s="2">
        <v>0.25</v>
      </c>
      <c r="O181" s="9">
        <f t="shared" si="33"/>
        <v>18758.497727305821</v>
      </c>
      <c r="P181" s="9">
        <f t="shared" si="34"/>
        <v>1563.2081439421518</v>
      </c>
    </row>
    <row r="182" spans="3:16">
      <c r="C182">
        <v>180</v>
      </c>
      <c r="D182" s="2">
        <v>3.0000000000000001E-3</v>
      </c>
      <c r="E182" s="9">
        <v>2000</v>
      </c>
      <c r="F182" s="4">
        <f t="shared" si="36"/>
        <v>184504.13705266605</v>
      </c>
      <c r="G182">
        <v>3.41</v>
      </c>
      <c r="H182" s="9">
        <f t="shared" si="38"/>
        <v>629159.10734959121</v>
      </c>
      <c r="I182" s="9">
        <f t="shared" si="39"/>
        <v>558754.50734959124</v>
      </c>
      <c r="J182" s="9">
        <f t="shared" si="35"/>
        <v>419065.88051219343</v>
      </c>
      <c r="K182" s="8">
        <v>0.01</v>
      </c>
      <c r="L182" s="4">
        <f t="shared" si="37"/>
        <v>1845.0413705266606</v>
      </c>
      <c r="M182" s="9">
        <f t="shared" si="40"/>
        <v>25166.36429398365</v>
      </c>
      <c r="N182" s="2">
        <v>0.25</v>
      </c>
      <c r="O182" s="9">
        <f t="shared" si="33"/>
        <v>18874.773220487739</v>
      </c>
      <c r="P182" s="9">
        <f t="shared" si="34"/>
        <v>1572.8977683739784</v>
      </c>
    </row>
    <row r="183" spans="3:16">
      <c r="C183">
        <v>181</v>
      </c>
      <c r="D183" s="2">
        <v>3.0000000000000001E-3</v>
      </c>
      <c r="E183" s="9">
        <v>2000</v>
      </c>
      <c r="F183" s="4">
        <f t="shared" si="36"/>
        <v>185644.15972775366</v>
      </c>
      <c r="G183">
        <v>3.41</v>
      </c>
      <c r="H183" s="9">
        <f t="shared" si="38"/>
        <v>633046.58467164007</v>
      </c>
      <c r="I183" s="9">
        <f t="shared" si="39"/>
        <v>562641.98467164009</v>
      </c>
      <c r="J183" s="9">
        <f t="shared" si="35"/>
        <v>421981.48850373004</v>
      </c>
      <c r="K183" s="8">
        <v>0.01</v>
      </c>
      <c r="L183" s="4">
        <f t="shared" si="37"/>
        <v>1856.4415972775366</v>
      </c>
      <c r="M183" s="9">
        <f t="shared" si="40"/>
        <v>25321.863386865603</v>
      </c>
      <c r="N183" s="2">
        <v>0.25</v>
      </c>
      <c r="O183" s="9">
        <f t="shared" si="33"/>
        <v>18991.397540149203</v>
      </c>
      <c r="P183" s="9">
        <f t="shared" si="34"/>
        <v>1582.6164616791002</v>
      </c>
    </row>
    <row r="184" spans="3:16">
      <c r="C184">
        <v>182</v>
      </c>
      <c r="D184" s="2">
        <v>3.0000000000000001E-3</v>
      </c>
      <c r="E184" s="9">
        <v>2000</v>
      </c>
      <c r="F184" s="4">
        <f t="shared" si="36"/>
        <v>186787.60247086652</v>
      </c>
      <c r="G184">
        <v>3.41</v>
      </c>
      <c r="H184" s="9">
        <f t="shared" si="38"/>
        <v>636945.72442565486</v>
      </c>
      <c r="I184" s="9">
        <f t="shared" si="39"/>
        <v>566541.12442565488</v>
      </c>
      <c r="J184" s="9">
        <f t="shared" si="35"/>
        <v>424905.84331924119</v>
      </c>
      <c r="K184" s="8">
        <v>0.01</v>
      </c>
      <c r="L184" s="4">
        <f t="shared" si="37"/>
        <v>1867.8760247086652</v>
      </c>
      <c r="M184" s="9">
        <f t="shared" si="40"/>
        <v>25477.828977026194</v>
      </c>
      <c r="N184" s="2">
        <v>0.25</v>
      </c>
      <c r="O184" s="9">
        <f t="shared" si="33"/>
        <v>19108.371732769647</v>
      </c>
      <c r="P184" s="9">
        <f t="shared" si="34"/>
        <v>1592.3643110641372</v>
      </c>
    </row>
    <row r="185" spans="3:16">
      <c r="C185">
        <v>183</v>
      </c>
      <c r="D185" s="2">
        <v>3.0000000000000001E-3</v>
      </c>
      <c r="E185" s="9">
        <v>2000</v>
      </c>
      <c r="F185" s="4">
        <f t="shared" si="36"/>
        <v>187934.47554220873</v>
      </c>
      <c r="G185">
        <v>3.41</v>
      </c>
      <c r="H185" s="9">
        <f t="shared" si="38"/>
        <v>640856.56159893179</v>
      </c>
      <c r="I185" s="9">
        <f t="shared" si="39"/>
        <v>570451.96159893181</v>
      </c>
      <c r="J185" s="9">
        <f t="shared" si="35"/>
        <v>427838.97119919886</v>
      </c>
      <c r="K185" s="8">
        <v>0.01</v>
      </c>
      <c r="L185" s="4">
        <f t="shared" si="37"/>
        <v>1879.3447554220875</v>
      </c>
      <c r="M185" s="9">
        <f t="shared" si="40"/>
        <v>25634.262463957271</v>
      </c>
      <c r="N185" s="2">
        <v>0.25</v>
      </c>
      <c r="O185" s="9">
        <f t="shared" si="33"/>
        <v>19225.696847967953</v>
      </c>
      <c r="P185" s="9">
        <f t="shared" si="34"/>
        <v>1602.1414039973295</v>
      </c>
    </row>
    <row r="186" spans="3:16">
      <c r="C186">
        <v>184</v>
      </c>
      <c r="D186" s="2">
        <v>3.0000000000000001E-3</v>
      </c>
      <c r="E186" s="9">
        <v>2000</v>
      </c>
      <c r="F186" s="4">
        <f t="shared" si="36"/>
        <v>189084.78923276498</v>
      </c>
      <c r="G186">
        <v>3.41</v>
      </c>
      <c r="H186" s="9">
        <f t="shared" si="38"/>
        <v>644779.13128372864</v>
      </c>
      <c r="I186" s="9">
        <f t="shared" si="39"/>
        <v>574374.53128372866</v>
      </c>
      <c r="J186" s="9">
        <f t="shared" si="35"/>
        <v>430780.89846279647</v>
      </c>
      <c r="K186" s="8">
        <v>0.01</v>
      </c>
      <c r="L186" s="4">
        <f t="shared" si="37"/>
        <v>1890.8478923276498</v>
      </c>
      <c r="M186" s="9">
        <f t="shared" si="40"/>
        <v>25791.165251349146</v>
      </c>
      <c r="N186" s="2">
        <v>0.25</v>
      </c>
      <c r="O186" s="9">
        <f t="shared" si="33"/>
        <v>19343.373938511861</v>
      </c>
      <c r="P186" s="9">
        <f t="shared" si="34"/>
        <v>1611.9478282093216</v>
      </c>
    </row>
    <row r="187" spans="3:16">
      <c r="C187">
        <v>185</v>
      </c>
      <c r="D187" s="2">
        <v>3.0000000000000001E-3</v>
      </c>
      <c r="E187" s="9">
        <v>2000</v>
      </c>
      <c r="F187" s="4">
        <f t="shared" si="36"/>
        <v>190238.55386439289</v>
      </c>
      <c r="G187">
        <v>3.41</v>
      </c>
      <c r="H187" s="9">
        <f t="shared" si="38"/>
        <v>648713.46867757977</v>
      </c>
      <c r="I187" s="9">
        <f t="shared" si="39"/>
        <v>578308.8686775798</v>
      </c>
      <c r="J187" s="9">
        <f t="shared" si="35"/>
        <v>433731.65150818485</v>
      </c>
      <c r="K187" s="8">
        <v>0.01</v>
      </c>
      <c r="L187" s="4">
        <f t="shared" si="37"/>
        <v>1902.3855386439288</v>
      </c>
      <c r="M187" s="9">
        <f t="shared" si="40"/>
        <v>25948.53874710319</v>
      </c>
      <c r="N187" s="2">
        <v>0.25</v>
      </c>
      <c r="O187" s="9">
        <f t="shared" si="33"/>
        <v>19461.404060327393</v>
      </c>
      <c r="P187" s="9">
        <f t="shared" si="34"/>
        <v>1621.7836716939494</v>
      </c>
    </row>
    <row r="188" spans="3:16">
      <c r="C188">
        <v>186</v>
      </c>
      <c r="D188" s="2">
        <v>3.0000000000000001E-3</v>
      </c>
      <c r="E188" s="9">
        <v>2000</v>
      </c>
      <c r="F188" s="4">
        <f t="shared" si="36"/>
        <v>191395.77978991569</v>
      </c>
      <c r="G188">
        <v>3.41</v>
      </c>
      <c r="H188" s="9">
        <f t="shared" si="38"/>
        <v>652659.60908361257</v>
      </c>
      <c r="I188" s="9">
        <f t="shared" si="39"/>
        <v>582255.00908361259</v>
      </c>
      <c r="J188" s="9">
        <f t="shared" si="35"/>
        <v>436691.25681270944</v>
      </c>
      <c r="K188" s="8">
        <v>0.01</v>
      </c>
      <c r="L188" s="4">
        <f t="shared" si="37"/>
        <v>1913.957797899157</v>
      </c>
      <c r="M188" s="9">
        <f t="shared" si="40"/>
        <v>26106.384363344503</v>
      </c>
      <c r="N188" s="2">
        <v>0.25</v>
      </c>
      <c r="O188" s="9">
        <f t="shared" si="33"/>
        <v>19579.788272508376</v>
      </c>
      <c r="P188" s="9">
        <f t="shared" si="34"/>
        <v>1631.6490227090314</v>
      </c>
    </row>
    <row r="189" spans="3:16">
      <c r="C189">
        <v>187</v>
      </c>
      <c r="D189" s="2">
        <v>3.0000000000000001E-3</v>
      </c>
      <c r="E189" s="9">
        <v>2000</v>
      </c>
      <c r="F189" s="4">
        <f t="shared" si="36"/>
        <v>192556.47739321506</v>
      </c>
      <c r="G189">
        <v>3.41</v>
      </c>
      <c r="H189" s="9">
        <f t="shared" si="38"/>
        <v>656617.58791086334</v>
      </c>
      <c r="I189" s="9">
        <f t="shared" si="39"/>
        <v>586212.98791086336</v>
      </c>
      <c r="J189" s="9">
        <f t="shared" si="35"/>
        <v>439659.74093314749</v>
      </c>
      <c r="K189" s="8">
        <v>0.01</v>
      </c>
      <c r="L189" s="4">
        <f t="shared" si="37"/>
        <v>1925.5647739321505</v>
      </c>
      <c r="M189" s="9">
        <f t="shared" si="40"/>
        <v>26264.703516434533</v>
      </c>
      <c r="N189" s="2">
        <v>0.25</v>
      </c>
      <c r="O189" s="9">
        <f t="shared" si="33"/>
        <v>19698.5276373259</v>
      </c>
      <c r="P189" s="9">
        <f t="shared" si="34"/>
        <v>1641.5439697771583</v>
      </c>
    </row>
    <row r="190" spans="3:16">
      <c r="C190">
        <v>188</v>
      </c>
      <c r="D190" s="2">
        <v>3.0000000000000001E-3</v>
      </c>
      <c r="E190" s="9">
        <v>2000</v>
      </c>
      <c r="F190" s="4">
        <f t="shared" si="36"/>
        <v>193720.65708932432</v>
      </c>
      <c r="G190">
        <v>3.41</v>
      </c>
      <c r="H190" s="9">
        <f t="shared" si="38"/>
        <v>660587.440674596</v>
      </c>
      <c r="I190" s="9">
        <f t="shared" si="39"/>
        <v>590182.84067459602</v>
      </c>
      <c r="J190" s="9">
        <f t="shared" si="35"/>
        <v>442637.13050594705</v>
      </c>
      <c r="K190" s="8">
        <v>0.01</v>
      </c>
      <c r="L190" s="4">
        <f t="shared" si="37"/>
        <v>1937.2065708932432</v>
      </c>
      <c r="M190" s="9">
        <f t="shared" si="40"/>
        <v>26423.497626983841</v>
      </c>
      <c r="N190" s="2">
        <v>0.25</v>
      </c>
      <c r="O190" s="9">
        <f t="shared" si="33"/>
        <v>19817.623220237881</v>
      </c>
      <c r="P190" s="9">
        <f t="shared" si="34"/>
        <v>1651.46860168649</v>
      </c>
    </row>
    <row r="191" spans="3:16">
      <c r="C191">
        <v>189</v>
      </c>
      <c r="D191" s="2">
        <v>3.0000000000000001E-3</v>
      </c>
      <c r="E191" s="9">
        <v>2000</v>
      </c>
      <c r="F191" s="4">
        <f t="shared" si="36"/>
        <v>194888.32932452191</v>
      </c>
      <c r="G191">
        <v>3.41</v>
      </c>
      <c r="H191" s="9">
        <f t="shared" si="38"/>
        <v>664569.20299661974</v>
      </c>
      <c r="I191" s="9">
        <f t="shared" si="39"/>
        <v>594164.60299661977</v>
      </c>
      <c r="J191" s="9">
        <f t="shared" si="35"/>
        <v>445623.4522474648</v>
      </c>
      <c r="K191" s="8">
        <v>0.01</v>
      </c>
      <c r="L191" s="4">
        <f t="shared" si="37"/>
        <v>1948.8832932452192</v>
      </c>
      <c r="M191" s="9">
        <f t="shared" si="40"/>
        <v>26582.768119864792</v>
      </c>
      <c r="N191" s="2">
        <v>0.25</v>
      </c>
      <c r="O191" s="9">
        <f t="shared" si="33"/>
        <v>19937.076089898594</v>
      </c>
      <c r="P191" s="9">
        <f t="shared" si="34"/>
        <v>1661.4230074915495</v>
      </c>
    </row>
    <row r="192" spans="3:16">
      <c r="C192">
        <v>190</v>
      </c>
      <c r="D192" s="2">
        <v>3.0000000000000001E-3</v>
      </c>
      <c r="E192" s="9">
        <v>2000</v>
      </c>
      <c r="F192" s="4">
        <f t="shared" si="36"/>
        <v>196059.5045764251</v>
      </c>
      <c r="G192">
        <v>3.41</v>
      </c>
      <c r="H192" s="9">
        <f t="shared" si="38"/>
        <v>668562.91060560965</v>
      </c>
      <c r="I192" s="9">
        <f t="shared" si="39"/>
        <v>598158.31060560967</v>
      </c>
      <c r="J192" s="9">
        <f t="shared" si="35"/>
        <v>448618.73295420723</v>
      </c>
      <c r="K192" s="8">
        <v>0.01</v>
      </c>
      <c r="L192" s="4">
        <f t="shared" si="37"/>
        <v>1960.5950457642509</v>
      </c>
      <c r="M192" s="9">
        <f t="shared" si="40"/>
        <v>26742.516424224388</v>
      </c>
      <c r="N192" s="2">
        <v>0.25</v>
      </c>
      <c r="O192" s="9">
        <f t="shared" si="33"/>
        <v>20056.88731816829</v>
      </c>
      <c r="P192" s="9">
        <f t="shared" si="34"/>
        <v>1671.4072765140243</v>
      </c>
    </row>
    <row r="193" spans="3:16">
      <c r="C193">
        <v>191</v>
      </c>
      <c r="D193" s="2">
        <v>3.0000000000000001E-3</v>
      </c>
      <c r="E193" s="9">
        <v>2000</v>
      </c>
      <c r="F193" s="4">
        <f t="shared" si="36"/>
        <v>197234.19335408398</v>
      </c>
      <c r="G193">
        <v>3.41</v>
      </c>
      <c r="H193" s="9">
        <f t="shared" si="38"/>
        <v>672568.59933742636</v>
      </c>
      <c r="I193" s="9">
        <f t="shared" si="39"/>
        <v>602163.99933742639</v>
      </c>
      <c r="J193" s="9">
        <f t="shared" si="35"/>
        <v>451622.99950306979</v>
      </c>
      <c r="K193" s="8">
        <v>0.01</v>
      </c>
      <c r="L193" s="4">
        <f t="shared" si="37"/>
        <v>1972.3419335408398</v>
      </c>
      <c r="M193" s="9">
        <f t="shared" si="40"/>
        <v>26902.743973497054</v>
      </c>
      <c r="N193" s="2">
        <v>0.25</v>
      </c>
      <c r="O193" s="9">
        <f t="shared" si="33"/>
        <v>20177.05798012279</v>
      </c>
      <c r="P193" s="9">
        <f t="shared" si="34"/>
        <v>1681.4214983435659</v>
      </c>
    </row>
    <row r="194" spans="3:16">
      <c r="C194">
        <v>192</v>
      </c>
      <c r="D194" s="2">
        <v>3.0000000000000001E-3</v>
      </c>
      <c r="E194" s="9">
        <v>2000</v>
      </c>
      <c r="F194" s="4">
        <f t="shared" si="36"/>
        <v>198412.40619807586</v>
      </c>
      <c r="G194">
        <v>3.41</v>
      </c>
      <c r="H194" s="9">
        <f t="shared" si="38"/>
        <v>676586.30513543868</v>
      </c>
      <c r="I194" s="9">
        <f t="shared" si="39"/>
        <v>606181.70513543871</v>
      </c>
      <c r="J194" s="9">
        <f t="shared" si="35"/>
        <v>454636.27885157906</v>
      </c>
      <c r="K194" s="8">
        <v>0.01</v>
      </c>
      <c r="L194" s="4">
        <f t="shared" si="37"/>
        <v>1984.1240619807586</v>
      </c>
      <c r="M194" s="9">
        <f t="shared" si="40"/>
        <v>27063.452205417547</v>
      </c>
      <c r="N194" s="2">
        <v>0.25</v>
      </c>
      <c r="O194" s="9">
        <f t="shared" si="33"/>
        <v>20297.58915406316</v>
      </c>
      <c r="P194" s="9">
        <f t="shared" si="34"/>
        <v>1691.4657628385967</v>
      </c>
    </row>
    <row r="195" spans="3:16">
      <c r="C195">
        <v>193</v>
      </c>
      <c r="D195" s="2">
        <v>3.0000000000000001E-3</v>
      </c>
      <c r="E195" s="9">
        <v>2000</v>
      </c>
      <c r="F195" s="4">
        <f t="shared" si="36"/>
        <v>199594.1536805997</v>
      </c>
      <c r="G195">
        <v>3.41</v>
      </c>
      <c r="H195" s="9">
        <f t="shared" si="38"/>
        <v>680616.06405084499</v>
      </c>
      <c r="I195" s="9">
        <f t="shared" si="39"/>
        <v>610211.46405084501</v>
      </c>
      <c r="J195" s="9">
        <f t="shared" si="35"/>
        <v>457658.59803813376</v>
      </c>
      <c r="K195" s="8">
        <v>0.01</v>
      </c>
      <c r="L195" s="4">
        <f t="shared" si="37"/>
        <v>1995.941536805997</v>
      </c>
      <c r="M195" s="9">
        <f t="shared" si="40"/>
        <v>27224.642562033801</v>
      </c>
      <c r="N195" s="2">
        <v>0.25</v>
      </c>
      <c r="O195" s="9">
        <f t="shared" si="33"/>
        <v>20418.481921525352</v>
      </c>
      <c r="P195" s="9">
        <f t="shared" si="34"/>
        <v>1701.5401601271126</v>
      </c>
    </row>
    <row r="196" spans="3:16">
      <c r="C196">
        <v>194</v>
      </c>
      <c r="D196" s="2">
        <v>3.0000000000000001E-3</v>
      </c>
      <c r="E196" s="9">
        <v>2000</v>
      </c>
      <c r="F196" s="4">
        <f t="shared" si="36"/>
        <v>200779.4464055711</v>
      </c>
      <c r="G196">
        <v>3.41</v>
      </c>
      <c r="H196" s="9">
        <f t="shared" si="38"/>
        <v>684657.91224299744</v>
      </c>
      <c r="I196" s="9">
        <f t="shared" si="39"/>
        <v>614253.31224299746</v>
      </c>
      <c r="J196" s="9">
        <f t="shared" si="35"/>
        <v>460689.98418224812</v>
      </c>
      <c r="K196" s="8">
        <v>0.01</v>
      </c>
      <c r="L196" s="4">
        <f t="shared" si="37"/>
        <v>2007.7944640557109</v>
      </c>
      <c r="M196" s="9">
        <f t="shared" si="40"/>
        <v>27386.316489719899</v>
      </c>
      <c r="N196" s="2">
        <v>0.25</v>
      </c>
      <c r="O196" s="9">
        <f t="shared" si="33"/>
        <v>20539.737367289923</v>
      </c>
      <c r="P196" s="9">
        <f t="shared" si="34"/>
        <v>1711.6447806074937</v>
      </c>
    </row>
    <row r="197" spans="3:16">
      <c r="C197">
        <v>195</v>
      </c>
      <c r="D197" s="2">
        <v>3.0000000000000001E-3</v>
      </c>
      <c r="E197" s="9">
        <v>2000</v>
      </c>
      <c r="F197" s="4">
        <f t="shared" si="36"/>
        <v>201968.29500871742</v>
      </c>
      <c r="G197">
        <v>3.41</v>
      </c>
      <c r="H197" s="9">
        <f t="shared" si="38"/>
        <v>688711.88597972644</v>
      </c>
      <c r="I197" s="9">
        <f t="shared" si="39"/>
        <v>618307.28597972647</v>
      </c>
      <c r="J197" s="9">
        <f t="shared" si="35"/>
        <v>463730.46448479488</v>
      </c>
      <c r="K197" s="8">
        <v>0.01</v>
      </c>
      <c r="L197" s="4">
        <f t="shared" si="37"/>
        <v>2019.6829500871743</v>
      </c>
      <c r="M197" s="9">
        <f t="shared" si="40"/>
        <v>27548.47543918906</v>
      </c>
      <c r="N197" s="2">
        <v>0.25</v>
      </c>
      <c r="O197" s="9">
        <f t="shared" ref="O197:O260" si="41">M197*(1-N197)</f>
        <v>20661.356579391795</v>
      </c>
      <c r="P197" s="9">
        <f t="shared" ref="P197:P260" si="42">O197/12</f>
        <v>1721.7797149493163</v>
      </c>
    </row>
    <row r="198" spans="3:16">
      <c r="C198">
        <v>196</v>
      </c>
      <c r="D198" s="2">
        <v>3.0000000000000001E-3</v>
      </c>
      <c r="E198" s="9">
        <v>2000</v>
      </c>
      <c r="F198" s="4">
        <f t="shared" si="36"/>
        <v>203160.71015767319</v>
      </c>
      <c r="G198">
        <v>3.41</v>
      </c>
      <c r="H198" s="9">
        <f t="shared" si="38"/>
        <v>692778.02163766557</v>
      </c>
      <c r="I198" s="9">
        <f t="shared" si="39"/>
        <v>622373.4216376656</v>
      </c>
      <c r="J198" s="9">
        <f t="shared" ref="J198:J261" si="43">I198*0.75</f>
        <v>466780.06622824923</v>
      </c>
      <c r="K198" s="8">
        <v>0.01</v>
      </c>
      <c r="L198" s="4">
        <f t="shared" si="37"/>
        <v>2031.607101576732</v>
      </c>
      <c r="M198" s="9">
        <f t="shared" si="40"/>
        <v>27711.120865506622</v>
      </c>
      <c r="N198" s="2">
        <v>0.25</v>
      </c>
      <c r="O198" s="9">
        <f t="shared" si="41"/>
        <v>20783.340649129968</v>
      </c>
      <c r="P198" s="9">
        <f t="shared" si="42"/>
        <v>1731.9450540941641</v>
      </c>
    </row>
    <row r="199" spans="3:16">
      <c r="C199">
        <v>197</v>
      </c>
      <c r="D199" s="2">
        <v>3.0000000000000001E-3</v>
      </c>
      <c r="E199" s="9">
        <v>2000</v>
      </c>
      <c r="F199" s="4">
        <f t="shared" si="36"/>
        <v>204356.70255207582</v>
      </c>
      <c r="G199">
        <v>3.41</v>
      </c>
      <c r="H199" s="9">
        <f t="shared" si="38"/>
        <v>696856.35570257856</v>
      </c>
      <c r="I199" s="9">
        <f t="shared" si="39"/>
        <v>626451.75570257858</v>
      </c>
      <c r="J199" s="9">
        <f t="shared" si="43"/>
        <v>469838.81677693396</v>
      </c>
      <c r="K199" s="8">
        <v>0.01</v>
      </c>
      <c r="L199" s="4">
        <f t="shared" si="37"/>
        <v>2043.5670255207583</v>
      </c>
      <c r="M199" s="9">
        <f t="shared" si="40"/>
        <v>27874.254228103142</v>
      </c>
      <c r="N199" s="2">
        <v>0.25</v>
      </c>
      <c r="O199" s="9">
        <f t="shared" si="41"/>
        <v>20905.690671077355</v>
      </c>
      <c r="P199" s="9">
        <f t="shared" si="42"/>
        <v>1742.1408892564461</v>
      </c>
    </row>
    <row r="200" spans="3:16">
      <c r="C200">
        <v>198</v>
      </c>
      <c r="D200" s="2">
        <v>3.0000000000000001E-3</v>
      </c>
      <c r="E200" s="9">
        <v>2000</v>
      </c>
      <c r="F200" s="4">
        <f t="shared" si="36"/>
        <v>205556.28292366167</v>
      </c>
      <c r="G200">
        <v>3.41</v>
      </c>
      <c r="H200" s="9">
        <f t="shared" si="38"/>
        <v>700946.9247696863</v>
      </c>
      <c r="I200" s="9">
        <f t="shared" si="39"/>
        <v>630542.32476968633</v>
      </c>
      <c r="J200" s="9">
        <f t="shared" si="43"/>
        <v>472906.74357726471</v>
      </c>
      <c r="K200" s="8">
        <v>0.01</v>
      </c>
      <c r="L200" s="4">
        <f t="shared" si="37"/>
        <v>2055.5628292366168</v>
      </c>
      <c r="M200" s="9">
        <f t="shared" si="40"/>
        <v>28037.876990787452</v>
      </c>
      <c r="N200" s="2">
        <v>0.25</v>
      </c>
      <c r="O200" s="9">
        <f t="shared" si="41"/>
        <v>21028.407743090589</v>
      </c>
      <c r="P200" s="9">
        <f t="shared" si="42"/>
        <v>1752.3673119242158</v>
      </c>
    </row>
    <row r="201" spans="3:16">
      <c r="C201">
        <v>199</v>
      </c>
      <c r="D201" s="2">
        <v>3.0000000000000001E-3</v>
      </c>
      <c r="E201" s="9">
        <v>2000</v>
      </c>
      <c r="F201" s="4">
        <f t="shared" ref="F201:F242" si="44">F200*D201+F200+E201/G201</f>
        <v>206759.46203636227</v>
      </c>
      <c r="G201">
        <v>3.41</v>
      </c>
      <c r="H201" s="9">
        <f t="shared" si="38"/>
        <v>705049.76554399531</v>
      </c>
      <c r="I201" s="9">
        <f t="shared" si="39"/>
        <v>634645.16554399533</v>
      </c>
      <c r="J201" s="9">
        <f t="shared" si="43"/>
        <v>475983.8741579965</v>
      </c>
      <c r="K201" s="8">
        <v>0.01</v>
      </c>
      <c r="L201" s="4">
        <f t="shared" ref="L201:L242" si="45">F201*K201</f>
        <v>2067.5946203636227</v>
      </c>
      <c r="M201" s="9">
        <f t="shared" si="40"/>
        <v>28201.990621759815</v>
      </c>
      <c r="N201" s="2">
        <v>0.25</v>
      </c>
      <c r="O201" s="9">
        <f t="shared" si="41"/>
        <v>21151.49296631986</v>
      </c>
      <c r="P201" s="9">
        <f t="shared" si="42"/>
        <v>1762.6244138599884</v>
      </c>
    </row>
    <row r="202" spans="3:16">
      <c r="C202">
        <v>200</v>
      </c>
      <c r="D202" s="2">
        <v>3.0000000000000001E-3</v>
      </c>
      <c r="E202" s="9">
        <v>2000</v>
      </c>
      <c r="F202" s="4">
        <f t="shared" si="44"/>
        <v>207966.25068640098</v>
      </c>
      <c r="G202">
        <v>3.41</v>
      </c>
      <c r="H202" s="9">
        <f t="shared" si="38"/>
        <v>709164.91484062735</v>
      </c>
      <c r="I202" s="9">
        <f t="shared" si="39"/>
        <v>638760.31484062737</v>
      </c>
      <c r="J202" s="9">
        <f t="shared" si="43"/>
        <v>479070.23613047053</v>
      </c>
      <c r="K202" s="8">
        <v>0.01</v>
      </c>
      <c r="L202" s="4">
        <f t="shared" si="45"/>
        <v>2079.6625068640096</v>
      </c>
      <c r="M202" s="9">
        <f t="shared" si="40"/>
        <v>28366.596593625094</v>
      </c>
      <c r="N202" s="2">
        <v>0.25</v>
      </c>
      <c r="O202" s="9">
        <f t="shared" si="41"/>
        <v>21274.947445218822</v>
      </c>
      <c r="P202" s="9">
        <f t="shared" si="42"/>
        <v>1772.9122871015686</v>
      </c>
    </row>
    <row r="203" spans="3:16">
      <c r="C203">
        <v>201</v>
      </c>
      <c r="D203" s="2">
        <v>3.0000000000000001E-3</v>
      </c>
      <c r="E203" s="9">
        <v>2000</v>
      </c>
      <c r="F203" s="4">
        <f t="shared" si="44"/>
        <v>209176.65970238979</v>
      </c>
      <c r="G203">
        <v>3.41</v>
      </c>
      <c r="H203" s="9">
        <f t="shared" si="38"/>
        <v>713292.40958514926</v>
      </c>
      <c r="I203" s="9">
        <f t="shared" si="39"/>
        <v>642887.80958514928</v>
      </c>
      <c r="J203" s="9">
        <f t="shared" si="43"/>
        <v>482165.85718886193</v>
      </c>
      <c r="K203" s="8">
        <v>0.01</v>
      </c>
      <c r="L203" s="4">
        <f t="shared" si="45"/>
        <v>2091.7665970238982</v>
      </c>
      <c r="M203" s="9">
        <f t="shared" si="40"/>
        <v>28531.696383405972</v>
      </c>
      <c r="N203" s="2">
        <v>0.25</v>
      </c>
      <c r="O203" s="9">
        <f t="shared" si="41"/>
        <v>21398.772287554479</v>
      </c>
      <c r="P203" s="9">
        <f t="shared" si="42"/>
        <v>1783.2310239628732</v>
      </c>
    </row>
    <row r="204" spans="3:16">
      <c r="C204">
        <v>202</v>
      </c>
      <c r="D204" s="2">
        <v>3.0000000000000001E-3</v>
      </c>
      <c r="E204" s="9">
        <v>2000</v>
      </c>
      <c r="F204" s="4">
        <f t="shared" si="44"/>
        <v>210390.69994542658</v>
      </c>
      <c r="G204">
        <v>3.41</v>
      </c>
      <c r="H204" s="9">
        <f t="shared" si="38"/>
        <v>717432.28681390465</v>
      </c>
      <c r="I204" s="9">
        <f t="shared" si="39"/>
        <v>647027.68681390467</v>
      </c>
      <c r="J204" s="9">
        <f t="shared" si="43"/>
        <v>485270.7651104285</v>
      </c>
      <c r="K204" s="8">
        <v>0.01</v>
      </c>
      <c r="L204" s="4">
        <f t="shared" si="45"/>
        <v>2103.9069994542656</v>
      </c>
      <c r="M204" s="9">
        <f t="shared" si="40"/>
        <v>28697.291472556186</v>
      </c>
      <c r="N204" s="2">
        <v>0.25</v>
      </c>
      <c r="O204" s="9">
        <f t="shared" si="41"/>
        <v>21522.968604417139</v>
      </c>
      <c r="P204" s="9">
        <f t="shared" si="42"/>
        <v>1793.5807170347616</v>
      </c>
    </row>
    <row r="205" spans="3:16">
      <c r="C205">
        <v>203</v>
      </c>
      <c r="D205" s="2">
        <v>3.0000000000000001E-3</v>
      </c>
      <c r="E205" s="9">
        <v>2000</v>
      </c>
      <c r="F205" s="4">
        <f t="shared" si="44"/>
        <v>211608.38230919247</v>
      </c>
      <c r="G205">
        <v>3.41</v>
      </c>
      <c r="H205" s="9">
        <f t="shared" ref="H205:H242" si="46">F205*G205</f>
        <v>721584.58367434633</v>
      </c>
      <c r="I205" s="9">
        <f t="shared" ref="I205:I242" si="47">H205-H204+I204</f>
        <v>651179.98367434635</v>
      </c>
      <c r="J205" s="9">
        <f t="shared" si="43"/>
        <v>488384.98775575974</v>
      </c>
      <c r="K205" s="8">
        <v>0.01</v>
      </c>
      <c r="L205" s="4">
        <f t="shared" si="45"/>
        <v>2116.0838230919248</v>
      </c>
      <c r="M205" s="9">
        <f t="shared" si="40"/>
        <v>28863.383346973853</v>
      </c>
      <c r="N205" s="2">
        <v>0.25</v>
      </c>
      <c r="O205" s="9">
        <f t="shared" si="41"/>
        <v>21647.537510230388</v>
      </c>
      <c r="P205" s="9">
        <f t="shared" si="42"/>
        <v>1803.9614591858656</v>
      </c>
    </row>
    <row r="206" spans="3:16">
      <c r="C206">
        <v>204</v>
      </c>
      <c r="D206" s="2">
        <v>3.0000000000000001E-3</v>
      </c>
      <c r="E206" s="9">
        <v>2000</v>
      </c>
      <c r="F206" s="4">
        <f t="shared" si="44"/>
        <v>212829.71772004967</v>
      </c>
      <c r="G206">
        <v>3.41</v>
      </c>
      <c r="H206" s="9">
        <f t="shared" si="46"/>
        <v>725749.33742536942</v>
      </c>
      <c r="I206" s="9">
        <f t="shared" si="47"/>
        <v>655344.73742536944</v>
      </c>
      <c r="J206" s="9">
        <f t="shared" si="43"/>
        <v>491508.55306902708</v>
      </c>
      <c r="K206" s="8">
        <v>0.01</v>
      </c>
      <c r="L206" s="4">
        <f t="shared" si="45"/>
        <v>2128.2971772004967</v>
      </c>
      <c r="M206" s="9">
        <f t="shared" si="40"/>
        <v>29029.973497014777</v>
      </c>
      <c r="N206" s="2">
        <v>0.25</v>
      </c>
      <c r="O206" s="9">
        <f t="shared" si="41"/>
        <v>21772.480122761081</v>
      </c>
      <c r="P206" s="9">
        <f t="shared" si="42"/>
        <v>1814.3733435634233</v>
      </c>
    </row>
    <row r="207" spans="3:16">
      <c r="C207">
        <v>205</v>
      </c>
      <c r="D207" s="2">
        <v>3.0000000000000001E-3</v>
      </c>
      <c r="E207" s="9">
        <v>2000</v>
      </c>
      <c r="F207" s="4">
        <f t="shared" si="44"/>
        <v>214054.71713713944</v>
      </c>
      <c r="G207">
        <v>3.41</v>
      </c>
      <c r="H207" s="9">
        <f t="shared" si="46"/>
        <v>729926.58543764555</v>
      </c>
      <c r="I207" s="9">
        <f t="shared" si="47"/>
        <v>659521.98543764558</v>
      </c>
      <c r="J207" s="9">
        <f t="shared" si="43"/>
        <v>494641.48907823418</v>
      </c>
      <c r="K207" s="8">
        <v>0.01</v>
      </c>
      <c r="L207" s="4">
        <f t="shared" si="45"/>
        <v>2140.5471713713946</v>
      </c>
      <c r="M207" s="9">
        <f t="shared" si="40"/>
        <v>29197.063417505822</v>
      </c>
      <c r="N207" s="2">
        <v>0.25</v>
      </c>
      <c r="O207" s="9">
        <f t="shared" si="41"/>
        <v>21897.797563129367</v>
      </c>
      <c r="P207" s="9">
        <f t="shared" si="42"/>
        <v>1824.8164635941139</v>
      </c>
    </row>
    <row r="208" spans="3:16">
      <c r="C208">
        <v>206</v>
      </c>
      <c r="D208" s="2">
        <v>3.0000000000000001E-3</v>
      </c>
      <c r="E208" s="9">
        <v>2000</v>
      </c>
      <c r="F208" s="4">
        <f t="shared" si="44"/>
        <v>215283.39155248046</v>
      </c>
      <c r="G208">
        <v>3.41</v>
      </c>
      <c r="H208" s="9">
        <f t="shared" si="46"/>
        <v>734116.36519395839</v>
      </c>
      <c r="I208" s="9">
        <f t="shared" si="47"/>
        <v>663711.76519395842</v>
      </c>
      <c r="J208" s="9">
        <f t="shared" si="43"/>
        <v>497783.82389546884</v>
      </c>
      <c r="K208" s="8">
        <v>0.01</v>
      </c>
      <c r="L208" s="4">
        <f t="shared" si="45"/>
        <v>2152.8339155248045</v>
      </c>
      <c r="M208" s="9">
        <f t="shared" si="40"/>
        <v>29364.654607758337</v>
      </c>
      <c r="N208" s="2">
        <v>0.25</v>
      </c>
      <c r="O208" s="9">
        <f t="shared" si="41"/>
        <v>22023.490955818754</v>
      </c>
      <c r="P208" s="9">
        <f t="shared" si="42"/>
        <v>1835.2909129848961</v>
      </c>
    </row>
    <row r="209" spans="3:16">
      <c r="C209">
        <v>207</v>
      </c>
      <c r="D209" s="2">
        <v>3.0000000000000001E-3</v>
      </c>
      <c r="E209" s="9">
        <v>2000</v>
      </c>
      <c r="F209" s="4">
        <f t="shared" si="44"/>
        <v>216515.75199106752</v>
      </c>
      <c r="G209">
        <v>3.41</v>
      </c>
      <c r="H209" s="9">
        <f t="shared" si="46"/>
        <v>738318.71428954031</v>
      </c>
      <c r="I209" s="9">
        <f t="shared" si="47"/>
        <v>667914.11428954033</v>
      </c>
      <c r="J209" s="9">
        <f t="shared" si="43"/>
        <v>500935.58571715525</v>
      </c>
      <c r="K209" s="8">
        <v>0.01</v>
      </c>
      <c r="L209" s="4">
        <f t="shared" si="45"/>
        <v>2165.1575199106751</v>
      </c>
      <c r="M209" s="9">
        <f t="shared" si="40"/>
        <v>29532.748571581615</v>
      </c>
      <c r="N209" s="2">
        <v>0.25</v>
      </c>
      <c r="O209" s="9">
        <f t="shared" si="41"/>
        <v>22149.561428686211</v>
      </c>
      <c r="P209" s="9">
        <f t="shared" si="42"/>
        <v>1845.7967857238509</v>
      </c>
    </row>
    <row r="210" spans="3:16">
      <c r="C210">
        <v>208</v>
      </c>
      <c r="D210" s="2">
        <v>3.0000000000000001E-3</v>
      </c>
      <c r="E210" s="9">
        <v>2000</v>
      </c>
      <c r="F210" s="4">
        <f t="shared" si="44"/>
        <v>217751.80951097034</v>
      </c>
      <c r="G210">
        <v>3.41</v>
      </c>
      <c r="H210" s="9">
        <f t="shared" si="46"/>
        <v>742533.67043240892</v>
      </c>
      <c r="I210" s="9">
        <f t="shared" si="47"/>
        <v>672129.07043240895</v>
      </c>
      <c r="J210" s="9">
        <f t="shared" si="43"/>
        <v>504096.80282430671</v>
      </c>
      <c r="K210" s="8">
        <v>0.01</v>
      </c>
      <c r="L210" s="4">
        <f t="shared" si="45"/>
        <v>2177.5180951097036</v>
      </c>
      <c r="M210" s="9">
        <f t="shared" ref="M210:M273" si="48">H210*0.04</f>
        <v>29701.346817296358</v>
      </c>
      <c r="N210" s="2">
        <v>0.25</v>
      </c>
      <c r="O210" s="9">
        <f t="shared" si="41"/>
        <v>22276.010112972268</v>
      </c>
      <c r="P210" s="9">
        <f t="shared" si="42"/>
        <v>1856.3341760810224</v>
      </c>
    </row>
    <row r="211" spans="3:16">
      <c r="C211">
        <v>209</v>
      </c>
      <c r="D211" s="2">
        <v>3.0000000000000001E-3</v>
      </c>
      <c r="E211" s="9">
        <v>2000</v>
      </c>
      <c r="F211" s="4">
        <f t="shared" si="44"/>
        <v>218991.57520343288</v>
      </c>
      <c r="G211">
        <v>3.41</v>
      </c>
      <c r="H211" s="9">
        <f t="shared" si="46"/>
        <v>746761.27144370612</v>
      </c>
      <c r="I211" s="9">
        <f t="shared" si="47"/>
        <v>676356.67144370615</v>
      </c>
      <c r="J211" s="9">
        <f t="shared" si="43"/>
        <v>507267.50358277961</v>
      </c>
      <c r="K211" s="8">
        <v>0.01</v>
      </c>
      <c r="L211" s="4">
        <f t="shared" si="45"/>
        <v>2189.9157520343288</v>
      </c>
      <c r="M211" s="9">
        <f t="shared" si="48"/>
        <v>29870.450857748245</v>
      </c>
      <c r="N211" s="2">
        <v>0.25</v>
      </c>
      <c r="O211" s="9">
        <f t="shared" si="41"/>
        <v>22402.838143311183</v>
      </c>
      <c r="P211" s="9">
        <f t="shared" si="42"/>
        <v>1866.9031786092653</v>
      </c>
    </row>
    <row r="212" spans="3:16">
      <c r="C212">
        <v>210</v>
      </c>
      <c r="D212" s="2">
        <v>3.0000000000000001E-3</v>
      </c>
      <c r="E212" s="9">
        <v>2000</v>
      </c>
      <c r="F212" s="4">
        <f t="shared" si="44"/>
        <v>220235.06019297277</v>
      </c>
      <c r="G212">
        <v>3.41</v>
      </c>
      <c r="H212" s="9">
        <f t="shared" si="46"/>
        <v>751001.55525803717</v>
      </c>
      <c r="I212" s="9">
        <f t="shared" si="47"/>
        <v>680596.9552580372</v>
      </c>
      <c r="J212" s="9">
        <f t="shared" si="43"/>
        <v>510447.7164435279</v>
      </c>
      <c r="K212" s="8">
        <v>0.01</v>
      </c>
      <c r="L212" s="4">
        <f t="shared" si="45"/>
        <v>2202.3506019297279</v>
      </c>
      <c r="M212" s="9">
        <f t="shared" si="48"/>
        <v>30040.062210321488</v>
      </c>
      <c r="N212" s="2">
        <v>0.25</v>
      </c>
      <c r="O212" s="9">
        <f t="shared" si="41"/>
        <v>22530.046657741117</v>
      </c>
      <c r="P212" s="9">
        <f t="shared" si="42"/>
        <v>1877.503888145093</v>
      </c>
    </row>
    <row r="213" spans="3:16">
      <c r="C213">
        <v>211</v>
      </c>
      <c r="D213" s="2">
        <v>3.0000000000000001E-3</v>
      </c>
      <c r="E213" s="9">
        <v>2000</v>
      </c>
      <c r="F213" s="4">
        <f t="shared" si="44"/>
        <v>221482.2756374813</v>
      </c>
      <c r="G213">
        <v>3.41</v>
      </c>
      <c r="H213" s="9">
        <f t="shared" si="46"/>
        <v>755254.55992381123</v>
      </c>
      <c r="I213" s="9">
        <f t="shared" si="47"/>
        <v>684849.95992381126</v>
      </c>
      <c r="J213" s="9">
        <f t="shared" si="43"/>
        <v>513637.46994285844</v>
      </c>
      <c r="K213" s="8">
        <v>0.01</v>
      </c>
      <c r="L213" s="4">
        <f t="shared" si="45"/>
        <v>2214.8227563748133</v>
      </c>
      <c r="M213" s="9">
        <f t="shared" si="48"/>
        <v>30210.182396952448</v>
      </c>
      <c r="N213" s="2">
        <v>0.25</v>
      </c>
      <c r="O213" s="9">
        <f t="shared" si="41"/>
        <v>22657.636797714338</v>
      </c>
      <c r="P213" s="9">
        <f t="shared" si="42"/>
        <v>1888.1363998095283</v>
      </c>
    </row>
    <row r="214" spans="3:16">
      <c r="C214">
        <v>212</v>
      </c>
      <c r="D214" s="2">
        <v>3.0000000000000001E-3</v>
      </c>
      <c r="E214" s="9">
        <v>2000</v>
      </c>
      <c r="F214" s="4">
        <f t="shared" si="44"/>
        <v>222733.23272832335</v>
      </c>
      <c r="G214">
        <v>3.41</v>
      </c>
      <c r="H214" s="9">
        <f t="shared" si="46"/>
        <v>759520.32360358268</v>
      </c>
      <c r="I214" s="9">
        <f t="shared" si="47"/>
        <v>689115.72360358271</v>
      </c>
      <c r="J214" s="9">
        <f t="shared" si="43"/>
        <v>516836.79270268703</v>
      </c>
      <c r="K214" s="8">
        <v>0.01</v>
      </c>
      <c r="L214" s="4">
        <f t="shared" si="45"/>
        <v>2227.3323272832336</v>
      </c>
      <c r="M214" s="9">
        <f t="shared" si="48"/>
        <v>30380.812944143308</v>
      </c>
      <c r="N214" s="2">
        <v>0.25</v>
      </c>
      <c r="O214" s="9">
        <f t="shared" si="41"/>
        <v>22785.60970810748</v>
      </c>
      <c r="P214" s="9">
        <f t="shared" si="42"/>
        <v>1898.8008090089568</v>
      </c>
    </row>
    <row r="215" spans="3:16">
      <c r="C215">
        <v>213</v>
      </c>
      <c r="D215" s="2">
        <v>3.0000000000000001E-3</v>
      </c>
      <c r="E215" s="9">
        <v>2000</v>
      </c>
      <c r="F215" s="4">
        <f t="shared" si="44"/>
        <v>223987.94269043792</v>
      </c>
      <c r="G215">
        <v>3.41</v>
      </c>
      <c r="H215" s="9">
        <f t="shared" si="46"/>
        <v>763798.88457439339</v>
      </c>
      <c r="I215" s="9">
        <f t="shared" si="47"/>
        <v>693394.28457439342</v>
      </c>
      <c r="J215" s="9">
        <f t="shared" si="43"/>
        <v>520045.71343079506</v>
      </c>
      <c r="K215" s="8">
        <v>0.01</v>
      </c>
      <c r="L215" s="4">
        <f t="shared" si="45"/>
        <v>2239.8794269043792</v>
      </c>
      <c r="M215" s="9">
        <f t="shared" si="48"/>
        <v>30551.955382975735</v>
      </c>
      <c r="N215" s="2">
        <v>0.25</v>
      </c>
      <c r="O215" s="9">
        <f t="shared" si="41"/>
        <v>22913.966537231801</v>
      </c>
      <c r="P215" s="9">
        <f t="shared" si="42"/>
        <v>1909.4972114359834</v>
      </c>
    </row>
    <row r="216" spans="3:16">
      <c r="C216">
        <v>214</v>
      </c>
      <c r="D216" s="2">
        <v>3.0000000000000001E-3</v>
      </c>
      <c r="E216" s="9">
        <v>2000</v>
      </c>
      <c r="F216" s="4">
        <f t="shared" si="44"/>
        <v>225246.41678243884</v>
      </c>
      <c r="G216">
        <v>3.41</v>
      </c>
      <c r="H216" s="9">
        <f t="shared" si="46"/>
        <v>768090.28122811648</v>
      </c>
      <c r="I216" s="9">
        <f t="shared" si="47"/>
        <v>697685.6812281165</v>
      </c>
      <c r="J216" s="9">
        <f t="shared" si="43"/>
        <v>523264.26092108735</v>
      </c>
      <c r="K216" s="8">
        <v>0.01</v>
      </c>
      <c r="L216" s="4">
        <f t="shared" si="45"/>
        <v>2252.4641678243884</v>
      </c>
      <c r="M216" s="9">
        <f t="shared" si="48"/>
        <v>30723.61124912466</v>
      </c>
      <c r="N216" s="2">
        <v>0.25</v>
      </c>
      <c r="O216" s="9">
        <f t="shared" si="41"/>
        <v>23042.708436843495</v>
      </c>
      <c r="P216" s="9">
        <f t="shared" si="42"/>
        <v>1920.2257030702913</v>
      </c>
    </row>
    <row r="217" spans="3:16">
      <c r="C217">
        <v>215</v>
      </c>
      <c r="D217" s="2">
        <v>3.0000000000000001E-3</v>
      </c>
      <c r="E217" s="9">
        <v>2000</v>
      </c>
      <c r="F217" s="4">
        <f t="shared" si="44"/>
        <v>226508.66629671576</v>
      </c>
      <c r="G217">
        <v>3.41</v>
      </c>
      <c r="H217" s="9">
        <f t="shared" si="46"/>
        <v>772394.5520718008</v>
      </c>
      <c r="I217" s="9">
        <f t="shared" si="47"/>
        <v>701989.95207180083</v>
      </c>
      <c r="J217" s="9">
        <f t="shared" si="43"/>
        <v>526492.46405385062</v>
      </c>
      <c r="K217" s="8">
        <v>0.01</v>
      </c>
      <c r="L217" s="4">
        <f t="shared" si="45"/>
        <v>2265.0866629671577</v>
      </c>
      <c r="M217" s="9">
        <f t="shared" si="48"/>
        <v>30895.782082872032</v>
      </c>
      <c r="N217" s="2">
        <v>0.25</v>
      </c>
      <c r="O217" s="9">
        <f t="shared" si="41"/>
        <v>23171.836562154025</v>
      </c>
      <c r="P217" s="9">
        <f t="shared" si="42"/>
        <v>1930.986380179502</v>
      </c>
    </row>
    <row r="218" spans="3:16">
      <c r="C218">
        <v>216</v>
      </c>
      <c r="D218" s="2">
        <v>3.0000000000000001E-3</v>
      </c>
      <c r="E218" s="9">
        <v>2000</v>
      </c>
      <c r="F218" s="4">
        <f t="shared" si="44"/>
        <v>227774.70255953551</v>
      </c>
      <c r="G218">
        <v>3.41</v>
      </c>
      <c r="H218" s="9">
        <f t="shared" si="46"/>
        <v>776711.73572801612</v>
      </c>
      <c r="I218" s="9">
        <f t="shared" si="47"/>
        <v>706307.13572801615</v>
      </c>
      <c r="J218" s="9">
        <f t="shared" si="43"/>
        <v>529730.35179601214</v>
      </c>
      <c r="K218" s="8">
        <v>0.01</v>
      </c>
      <c r="L218" s="4">
        <f t="shared" si="45"/>
        <v>2277.7470255953554</v>
      </c>
      <c r="M218" s="9">
        <f t="shared" si="48"/>
        <v>31068.469429120647</v>
      </c>
      <c r="N218" s="2">
        <v>0.25</v>
      </c>
      <c r="O218" s="9">
        <f t="shared" si="41"/>
        <v>23301.352071840483</v>
      </c>
      <c r="P218" s="9">
        <f t="shared" si="42"/>
        <v>1941.7793393200402</v>
      </c>
    </row>
    <row r="219" spans="3:16">
      <c r="C219">
        <v>217</v>
      </c>
      <c r="D219" s="2">
        <v>3.0000000000000001E-3</v>
      </c>
      <c r="E219" s="9">
        <v>2000</v>
      </c>
      <c r="F219" s="4">
        <f t="shared" si="44"/>
        <v>229044.53693114372</v>
      </c>
      <c r="G219">
        <v>3.41</v>
      </c>
      <c r="H219" s="9">
        <f t="shared" si="46"/>
        <v>781041.87093520013</v>
      </c>
      <c r="I219" s="9">
        <f t="shared" si="47"/>
        <v>710637.27093520015</v>
      </c>
      <c r="J219" s="9">
        <f t="shared" si="43"/>
        <v>532977.95320140012</v>
      </c>
      <c r="K219" s="8">
        <v>0.01</v>
      </c>
      <c r="L219" s="4">
        <f t="shared" si="45"/>
        <v>2290.4453693114374</v>
      </c>
      <c r="M219" s="9">
        <f t="shared" si="48"/>
        <v>31241.674837408005</v>
      </c>
      <c r="N219" s="2">
        <v>0.25</v>
      </c>
      <c r="O219" s="9">
        <f t="shared" si="41"/>
        <v>23431.256128056004</v>
      </c>
      <c r="P219" s="9">
        <f t="shared" si="42"/>
        <v>1952.6046773380003</v>
      </c>
    </row>
    <row r="220" spans="3:16">
      <c r="C220">
        <v>218</v>
      </c>
      <c r="D220" s="2">
        <v>3.0000000000000001E-3</v>
      </c>
      <c r="E220" s="9">
        <v>2000</v>
      </c>
      <c r="F220" s="4">
        <f t="shared" si="44"/>
        <v>230318.18080586675</v>
      </c>
      <c r="G220">
        <v>3.41</v>
      </c>
      <c r="H220" s="9">
        <f t="shared" si="46"/>
        <v>785384.99654800561</v>
      </c>
      <c r="I220" s="9">
        <f t="shared" si="47"/>
        <v>714980.39654800564</v>
      </c>
      <c r="J220" s="9">
        <f t="shared" si="43"/>
        <v>536235.2974110042</v>
      </c>
      <c r="K220" s="8">
        <v>0.01</v>
      </c>
      <c r="L220" s="4">
        <f t="shared" si="45"/>
        <v>2303.1818080586677</v>
      </c>
      <c r="M220" s="9">
        <f t="shared" si="48"/>
        <v>31415.399861920225</v>
      </c>
      <c r="N220" s="2">
        <v>0.25</v>
      </c>
      <c r="O220" s="9">
        <f t="shared" si="41"/>
        <v>23561.54989644017</v>
      </c>
      <c r="P220" s="9">
        <f t="shared" si="42"/>
        <v>1963.4624913700143</v>
      </c>
    </row>
    <row r="221" spans="3:16">
      <c r="C221">
        <v>219</v>
      </c>
      <c r="D221" s="2">
        <v>3.0000000000000001E-3</v>
      </c>
      <c r="E221" s="9">
        <v>2000</v>
      </c>
      <c r="F221" s="4">
        <f t="shared" si="44"/>
        <v>231595.64561221396</v>
      </c>
      <c r="G221">
        <v>3.41</v>
      </c>
      <c r="H221" s="9">
        <f t="shared" si="46"/>
        <v>789741.15153764968</v>
      </c>
      <c r="I221" s="9">
        <f t="shared" si="47"/>
        <v>719336.55153764971</v>
      </c>
      <c r="J221" s="9">
        <f t="shared" si="43"/>
        <v>539502.41365323728</v>
      </c>
      <c r="K221" s="8">
        <v>0.01</v>
      </c>
      <c r="L221" s="4">
        <f t="shared" si="45"/>
        <v>2315.9564561221396</v>
      </c>
      <c r="M221" s="9">
        <f t="shared" si="48"/>
        <v>31589.646061505988</v>
      </c>
      <c r="N221" s="2">
        <v>0.25</v>
      </c>
      <c r="O221" s="9">
        <f t="shared" si="41"/>
        <v>23692.23454612949</v>
      </c>
      <c r="P221" s="9">
        <f t="shared" si="42"/>
        <v>1974.3528788441242</v>
      </c>
    </row>
    <row r="222" spans="3:16">
      <c r="C222">
        <v>220</v>
      </c>
      <c r="D222" s="2">
        <v>3.0000000000000001E-3</v>
      </c>
      <c r="E222" s="9">
        <v>2000</v>
      </c>
      <c r="F222" s="4">
        <f t="shared" si="44"/>
        <v>232876.94281298021</v>
      </c>
      <c r="G222">
        <v>3.41</v>
      </c>
      <c r="H222" s="9">
        <f t="shared" si="46"/>
        <v>794110.37499226257</v>
      </c>
      <c r="I222" s="9">
        <f t="shared" si="47"/>
        <v>723705.7749922626</v>
      </c>
      <c r="J222" s="9">
        <f t="shared" si="43"/>
        <v>542779.33124419698</v>
      </c>
      <c r="K222" s="8">
        <v>0.01</v>
      </c>
      <c r="L222" s="4">
        <f t="shared" si="45"/>
        <v>2328.7694281298022</v>
      </c>
      <c r="M222" s="9">
        <f t="shared" si="48"/>
        <v>31764.414999690503</v>
      </c>
      <c r="N222" s="2">
        <v>0.25</v>
      </c>
      <c r="O222" s="9">
        <f t="shared" si="41"/>
        <v>23823.311249767878</v>
      </c>
      <c r="P222" s="9">
        <f t="shared" si="42"/>
        <v>1985.2759374806565</v>
      </c>
    </row>
    <row r="223" spans="3:16">
      <c r="C223">
        <v>221</v>
      </c>
      <c r="D223" s="2">
        <v>3.0000000000000001E-3</v>
      </c>
      <c r="E223" s="9">
        <v>2000</v>
      </c>
      <c r="F223" s="4">
        <f t="shared" si="44"/>
        <v>234162.08390534876</v>
      </c>
      <c r="G223">
        <v>3.41</v>
      </c>
      <c r="H223" s="9">
        <f t="shared" si="46"/>
        <v>798492.70611723932</v>
      </c>
      <c r="I223" s="9">
        <f t="shared" si="47"/>
        <v>728088.10611723934</v>
      </c>
      <c r="J223" s="9">
        <f t="shared" si="43"/>
        <v>546066.07958792953</v>
      </c>
      <c r="K223" s="8">
        <v>0.01</v>
      </c>
      <c r="L223" s="4">
        <f t="shared" si="45"/>
        <v>2341.6208390534875</v>
      </c>
      <c r="M223" s="9">
        <f t="shared" si="48"/>
        <v>31939.708244689573</v>
      </c>
      <c r="N223" s="2">
        <v>0.25</v>
      </c>
      <c r="O223" s="9">
        <f t="shared" si="41"/>
        <v>23954.781183517181</v>
      </c>
      <c r="P223" s="9">
        <f t="shared" si="42"/>
        <v>1996.2317652930985</v>
      </c>
    </row>
    <row r="224" spans="3:16">
      <c r="C224">
        <v>222</v>
      </c>
      <c r="D224" s="2">
        <v>3.0000000000000001E-3</v>
      </c>
      <c r="E224" s="9">
        <v>2000</v>
      </c>
      <c r="F224" s="4">
        <f t="shared" si="44"/>
        <v>235451.0804209944</v>
      </c>
      <c r="G224">
        <v>3.41</v>
      </c>
      <c r="H224" s="9">
        <f t="shared" si="46"/>
        <v>802888.18423559098</v>
      </c>
      <c r="I224" s="9">
        <f t="shared" si="47"/>
        <v>732483.584235591</v>
      </c>
      <c r="J224" s="9">
        <f t="shared" si="43"/>
        <v>549362.68817669328</v>
      </c>
      <c r="K224" s="8">
        <v>0.01</v>
      </c>
      <c r="L224" s="4">
        <f t="shared" si="45"/>
        <v>2354.5108042099441</v>
      </c>
      <c r="M224" s="9">
        <f t="shared" si="48"/>
        <v>32115.527369423638</v>
      </c>
      <c r="N224" s="2">
        <v>0.25</v>
      </c>
      <c r="O224" s="9">
        <f t="shared" si="41"/>
        <v>24086.645527067729</v>
      </c>
      <c r="P224" s="9">
        <f t="shared" si="42"/>
        <v>2007.2204605889774</v>
      </c>
    </row>
    <row r="225" spans="3:16">
      <c r="C225">
        <v>223</v>
      </c>
      <c r="D225" s="2">
        <v>3.0000000000000001E-3</v>
      </c>
      <c r="E225" s="9">
        <v>2000</v>
      </c>
      <c r="F225" s="4">
        <f t="shared" si="44"/>
        <v>236743.943926187</v>
      </c>
      <c r="G225">
        <v>3.41</v>
      </c>
      <c r="H225" s="9">
        <f t="shared" si="46"/>
        <v>807296.84878829774</v>
      </c>
      <c r="I225" s="9">
        <f t="shared" si="47"/>
        <v>736892.24878829776</v>
      </c>
      <c r="J225" s="9">
        <f t="shared" si="43"/>
        <v>552669.18659122335</v>
      </c>
      <c r="K225" s="8">
        <v>0.01</v>
      </c>
      <c r="L225" s="4">
        <f t="shared" si="45"/>
        <v>2367.4394392618701</v>
      </c>
      <c r="M225" s="9">
        <f t="shared" si="48"/>
        <v>32291.87395153191</v>
      </c>
      <c r="N225" s="2">
        <v>0.25</v>
      </c>
      <c r="O225" s="9">
        <f t="shared" si="41"/>
        <v>24218.905463648931</v>
      </c>
      <c r="P225" s="9">
        <f t="shared" si="42"/>
        <v>2018.2421219707442</v>
      </c>
    </row>
    <row r="226" spans="3:16">
      <c r="C226">
        <v>224</v>
      </c>
      <c r="D226" s="2">
        <v>3.0000000000000001E-3</v>
      </c>
      <c r="E226" s="9">
        <v>2000</v>
      </c>
      <c r="F226" s="4">
        <f t="shared" si="44"/>
        <v>238040.68602189518</v>
      </c>
      <c r="G226">
        <v>3.41</v>
      </c>
      <c r="H226" s="9">
        <f t="shared" si="46"/>
        <v>811718.73933466256</v>
      </c>
      <c r="I226" s="9">
        <f t="shared" si="47"/>
        <v>741314.13933466258</v>
      </c>
      <c r="J226" s="9">
        <f t="shared" si="43"/>
        <v>555985.60450099688</v>
      </c>
      <c r="K226" s="8">
        <v>0.01</v>
      </c>
      <c r="L226" s="4">
        <f t="shared" si="45"/>
        <v>2380.4068602189518</v>
      </c>
      <c r="M226" s="9">
        <f t="shared" si="48"/>
        <v>32468.749573386503</v>
      </c>
      <c r="N226" s="2">
        <v>0.25</v>
      </c>
      <c r="O226" s="9">
        <f t="shared" si="41"/>
        <v>24351.562180039877</v>
      </c>
      <c r="P226" s="9">
        <f t="shared" si="42"/>
        <v>2029.2968483366565</v>
      </c>
    </row>
    <row r="227" spans="3:16">
      <c r="C227">
        <v>225</v>
      </c>
      <c r="D227" s="2">
        <v>3.0000000000000001E-3</v>
      </c>
      <c r="E227" s="9">
        <v>2000</v>
      </c>
      <c r="F227" s="4">
        <f t="shared" si="44"/>
        <v>239341.31834389048</v>
      </c>
      <c r="G227">
        <v>3.41</v>
      </c>
      <c r="H227" s="9">
        <f t="shared" si="46"/>
        <v>816153.89555266663</v>
      </c>
      <c r="I227" s="9">
        <f t="shared" si="47"/>
        <v>745749.29555266665</v>
      </c>
      <c r="J227" s="9">
        <f t="shared" si="43"/>
        <v>559311.97166449996</v>
      </c>
      <c r="K227" s="8">
        <v>0.01</v>
      </c>
      <c r="L227" s="4">
        <f t="shared" si="45"/>
        <v>2393.413183438905</v>
      </c>
      <c r="M227" s="9">
        <f t="shared" si="48"/>
        <v>32646.155822106666</v>
      </c>
      <c r="N227" s="2">
        <v>0.25</v>
      </c>
      <c r="O227" s="9">
        <f t="shared" si="41"/>
        <v>24484.61686658</v>
      </c>
      <c r="P227" s="9">
        <f t="shared" si="42"/>
        <v>2040.3847388816666</v>
      </c>
    </row>
    <row r="228" spans="3:16">
      <c r="C228">
        <v>226</v>
      </c>
      <c r="D228" s="2">
        <v>3.0000000000000001E-3</v>
      </c>
      <c r="E228" s="9">
        <v>2000</v>
      </c>
      <c r="F228" s="4">
        <f t="shared" si="44"/>
        <v>240645.85256285177</v>
      </c>
      <c r="G228">
        <v>3.41</v>
      </c>
      <c r="H228" s="9">
        <f t="shared" si="46"/>
        <v>820602.3572393246</v>
      </c>
      <c r="I228" s="9">
        <f t="shared" si="47"/>
        <v>750197.75723932462</v>
      </c>
      <c r="J228" s="9">
        <f t="shared" si="43"/>
        <v>562648.3179294935</v>
      </c>
      <c r="K228" s="8">
        <v>0.01</v>
      </c>
      <c r="L228" s="4">
        <f t="shared" si="45"/>
        <v>2406.4585256285177</v>
      </c>
      <c r="M228" s="9">
        <f t="shared" si="48"/>
        <v>32824.094289572982</v>
      </c>
      <c r="N228" s="2">
        <v>0.25</v>
      </c>
      <c r="O228" s="9">
        <f t="shared" si="41"/>
        <v>24618.070717179737</v>
      </c>
      <c r="P228" s="9">
        <f t="shared" si="42"/>
        <v>2051.5058930983114</v>
      </c>
    </row>
    <row r="229" spans="3:16">
      <c r="C229">
        <v>227</v>
      </c>
      <c r="D229" s="2">
        <v>3.0000000000000001E-3</v>
      </c>
      <c r="E229" s="9">
        <v>2000</v>
      </c>
      <c r="F229" s="4">
        <f t="shared" si="44"/>
        <v>241954.30038446994</v>
      </c>
      <c r="G229">
        <v>3.41</v>
      </c>
      <c r="H229" s="9">
        <f t="shared" si="46"/>
        <v>825064.16431104252</v>
      </c>
      <c r="I229" s="9">
        <f t="shared" si="47"/>
        <v>754659.56431104254</v>
      </c>
      <c r="J229" s="9">
        <f t="shared" si="43"/>
        <v>565994.67323328194</v>
      </c>
      <c r="K229" s="8">
        <v>0.01</v>
      </c>
      <c r="L229" s="4">
        <f t="shared" si="45"/>
        <v>2419.5430038446993</v>
      </c>
      <c r="M229" s="9">
        <f t="shared" si="48"/>
        <v>33002.566572441705</v>
      </c>
      <c r="N229" s="2">
        <v>0.25</v>
      </c>
      <c r="O229" s="9">
        <f t="shared" si="41"/>
        <v>24751.924929331279</v>
      </c>
      <c r="P229" s="9">
        <f t="shared" si="42"/>
        <v>2062.6604107776066</v>
      </c>
    </row>
    <row r="230" spans="3:16">
      <c r="C230">
        <v>228</v>
      </c>
      <c r="D230" s="2">
        <v>3.0000000000000001E-3</v>
      </c>
      <c r="E230" s="9">
        <v>2000</v>
      </c>
      <c r="F230" s="4">
        <f t="shared" si="44"/>
        <v>243266.67354955297</v>
      </c>
      <c r="G230">
        <v>3.41</v>
      </c>
      <c r="H230" s="9">
        <f t="shared" si="46"/>
        <v>829539.35680397565</v>
      </c>
      <c r="I230" s="9">
        <f t="shared" si="47"/>
        <v>759134.75680397567</v>
      </c>
      <c r="J230" s="9">
        <f t="shared" si="43"/>
        <v>569351.06760298181</v>
      </c>
      <c r="K230" s="8">
        <v>0.01</v>
      </c>
      <c r="L230" s="4">
        <f t="shared" si="45"/>
        <v>2432.6667354955298</v>
      </c>
      <c r="M230" s="9">
        <f t="shared" si="48"/>
        <v>33181.574272159029</v>
      </c>
      <c r="N230" s="2">
        <v>0.25</v>
      </c>
      <c r="O230" s="9">
        <f t="shared" si="41"/>
        <v>24886.180704119273</v>
      </c>
      <c r="P230" s="9">
        <f t="shared" si="42"/>
        <v>2073.8483920099393</v>
      </c>
    </row>
    <row r="231" spans="3:16">
      <c r="C231">
        <v>229</v>
      </c>
      <c r="D231" s="2">
        <v>3.0000000000000001E-3</v>
      </c>
      <c r="E231" s="9">
        <v>2000</v>
      </c>
      <c r="F231" s="4">
        <f t="shared" si="44"/>
        <v>244582.98383413124</v>
      </c>
      <c r="G231">
        <v>3.41</v>
      </c>
      <c r="H231" s="9">
        <f t="shared" si="46"/>
        <v>834027.97487438761</v>
      </c>
      <c r="I231" s="9">
        <f t="shared" si="47"/>
        <v>763623.37487438763</v>
      </c>
      <c r="J231" s="9">
        <f t="shared" si="43"/>
        <v>572717.53115579067</v>
      </c>
      <c r="K231" s="8">
        <v>0.01</v>
      </c>
      <c r="L231" s="4">
        <f t="shared" si="45"/>
        <v>2445.8298383413126</v>
      </c>
      <c r="M231" s="9">
        <f t="shared" si="48"/>
        <v>33361.118994975506</v>
      </c>
      <c r="N231" s="2">
        <v>0.25</v>
      </c>
      <c r="O231" s="9">
        <f t="shared" si="41"/>
        <v>25020.83924623163</v>
      </c>
      <c r="P231" s="9">
        <f t="shared" si="42"/>
        <v>2085.0699371859691</v>
      </c>
    </row>
    <row r="232" spans="3:16">
      <c r="C232">
        <v>230</v>
      </c>
      <c r="D232" s="2">
        <v>3.0000000000000001E-3</v>
      </c>
      <c r="E232" s="9">
        <v>2000</v>
      </c>
      <c r="F232" s="4">
        <f t="shared" si="44"/>
        <v>245903.24304956326</v>
      </c>
      <c r="G232">
        <v>3.41</v>
      </c>
      <c r="H232" s="9">
        <f t="shared" si="46"/>
        <v>838530.0587990107</v>
      </c>
      <c r="I232" s="9">
        <f t="shared" si="47"/>
        <v>768125.45879901072</v>
      </c>
      <c r="J232" s="9">
        <f t="shared" si="43"/>
        <v>576094.09409925807</v>
      </c>
      <c r="K232" s="8">
        <v>0.01</v>
      </c>
      <c r="L232" s="4">
        <f t="shared" si="45"/>
        <v>2459.0324304956325</v>
      </c>
      <c r="M232" s="9">
        <f t="shared" si="48"/>
        <v>33541.202351960426</v>
      </c>
      <c r="N232" s="2">
        <v>0.25</v>
      </c>
      <c r="O232" s="9">
        <f t="shared" si="41"/>
        <v>25155.90176397032</v>
      </c>
      <c r="P232" s="9">
        <f t="shared" si="42"/>
        <v>2096.3251469975266</v>
      </c>
    </row>
    <row r="233" spans="3:16">
      <c r="C233">
        <v>231</v>
      </c>
      <c r="D233" s="2">
        <v>3.0000000000000001E-3</v>
      </c>
      <c r="E233" s="9">
        <v>2000</v>
      </c>
      <c r="F233" s="4">
        <f t="shared" si="44"/>
        <v>247227.46304264155</v>
      </c>
      <c r="G233">
        <v>3.41</v>
      </c>
      <c r="H233" s="9">
        <f t="shared" si="46"/>
        <v>843045.6489754077</v>
      </c>
      <c r="I233" s="9">
        <f t="shared" si="47"/>
        <v>772641.04897540773</v>
      </c>
      <c r="J233" s="9">
        <f t="shared" si="43"/>
        <v>579480.78673155583</v>
      </c>
      <c r="K233" s="8">
        <v>0.01</v>
      </c>
      <c r="L233" s="4">
        <f t="shared" si="45"/>
        <v>2472.2746304264156</v>
      </c>
      <c r="M233" s="9">
        <f t="shared" si="48"/>
        <v>33721.825959016307</v>
      </c>
      <c r="N233" s="2">
        <v>0.25</v>
      </c>
      <c r="O233" s="9">
        <f t="shared" si="41"/>
        <v>25291.36946926223</v>
      </c>
      <c r="P233" s="9">
        <f t="shared" si="42"/>
        <v>2107.6141224385192</v>
      </c>
    </row>
    <row r="234" spans="3:16">
      <c r="C234">
        <v>232</v>
      </c>
      <c r="D234" s="2">
        <v>3.0000000000000001E-3</v>
      </c>
      <c r="E234" s="9">
        <v>2000</v>
      </c>
      <c r="F234" s="4">
        <f t="shared" si="44"/>
        <v>248555.6556956991</v>
      </c>
      <c r="G234">
        <v>3.41</v>
      </c>
      <c r="H234" s="9">
        <f t="shared" si="46"/>
        <v>847574.78592233395</v>
      </c>
      <c r="I234" s="9">
        <f t="shared" si="47"/>
        <v>777170.18592233397</v>
      </c>
      <c r="J234" s="9">
        <f t="shared" si="43"/>
        <v>582877.63944175048</v>
      </c>
      <c r="K234" s="8">
        <v>0.01</v>
      </c>
      <c r="L234" s="4">
        <f t="shared" si="45"/>
        <v>2485.5565569569912</v>
      </c>
      <c r="M234" s="9">
        <f t="shared" si="48"/>
        <v>33902.991436893361</v>
      </c>
      <c r="N234" s="2">
        <v>0.25</v>
      </c>
      <c r="O234" s="9">
        <f t="shared" si="41"/>
        <v>25427.243577670022</v>
      </c>
      <c r="P234" s="9">
        <f t="shared" si="42"/>
        <v>2118.936964805835</v>
      </c>
    </row>
    <row r="235" spans="3:16">
      <c r="C235">
        <v>233</v>
      </c>
      <c r="D235" s="2">
        <v>3.0000000000000001E-3</v>
      </c>
      <c r="E235" s="9">
        <v>2000</v>
      </c>
      <c r="F235" s="4">
        <f t="shared" si="44"/>
        <v>249887.83292671581</v>
      </c>
      <c r="G235">
        <v>3.41</v>
      </c>
      <c r="H235" s="9">
        <f t="shared" si="46"/>
        <v>852117.51028010098</v>
      </c>
      <c r="I235" s="9">
        <f t="shared" si="47"/>
        <v>781712.910280101</v>
      </c>
      <c r="J235" s="9">
        <f t="shared" si="43"/>
        <v>586284.68271007575</v>
      </c>
      <c r="K235" s="8">
        <v>0.01</v>
      </c>
      <c r="L235" s="4">
        <f t="shared" si="45"/>
        <v>2498.8783292671583</v>
      </c>
      <c r="M235" s="9">
        <f t="shared" si="48"/>
        <v>34084.700411204038</v>
      </c>
      <c r="N235" s="2">
        <v>0.25</v>
      </c>
      <c r="O235" s="9">
        <f t="shared" si="41"/>
        <v>25563.525308403026</v>
      </c>
      <c r="P235" s="9">
        <f t="shared" si="42"/>
        <v>2130.2937757002524</v>
      </c>
    </row>
    <row r="236" spans="3:16">
      <c r="C236">
        <v>234</v>
      </c>
      <c r="D236" s="2">
        <v>3.0000000000000001E-3</v>
      </c>
      <c r="E236" s="9">
        <v>2000</v>
      </c>
      <c r="F236" s="4">
        <f t="shared" si="44"/>
        <v>251224.00668942556</v>
      </c>
      <c r="G236">
        <v>3.41</v>
      </c>
      <c r="H236" s="9">
        <f t="shared" si="46"/>
        <v>856673.86281094118</v>
      </c>
      <c r="I236" s="9">
        <f t="shared" si="47"/>
        <v>786269.2628109412</v>
      </c>
      <c r="J236" s="9">
        <f t="shared" si="43"/>
        <v>589701.94710820587</v>
      </c>
      <c r="K236" s="8">
        <v>0.01</v>
      </c>
      <c r="L236" s="4">
        <f t="shared" si="45"/>
        <v>2512.2400668942555</v>
      </c>
      <c r="M236" s="9">
        <f t="shared" si="48"/>
        <v>34266.954512437645</v>
      </c>
      <c r="N236" s="2">
        <v>0.25</v>
      </c>
      <c r="O236" s="9">
        <f t="shared" si="41"/>
        <v>25700.215884328234</v>
      </c>
      <c r="P236" s="9">
        <f t="shared" si="42"/>
        <v>2141.6846570273528</v>
      </c>
    </row>
    <row r="237" spans="3:16">
      <c r="C237">
        <v>235</v>
      </c>
      <c r="D237" s="2">
        <v>3.0000000000000001E-3</v>
      </c>
      <c r="E237" s="9">
        <v>2000</v>
      </c>
      <c r="F237" s="4">
        <f t="shared" si="44"/>
        <v>252564.18897342344</v>
      </c>
      <c r="G237">
        <v>3.41</v>
      </c>
      <c r="H237" s="9">
        <f t="shared" si="46"/>
        <v>861243.88439937402</v>
      </c>
      <c r="I237" s="9">
        <f t="shared" si="47"/>
        <v>790839.28439937404</v>
      </c>
      <c r="J237" s="9">
        <f t="shared" si="43"/>
        <v>593129.46329953056</v>
      </c>
      <c r="K237" s="8">
        <v>0.01</v>
      </c>
      <c r="L237" s="4">
        <f t="shared" si="45"/>
        <v>2525.6418897342346</v>
      </c>
      <c r="M237" s="9">
        <f t="shared" si="48"/>
        <v>34449.755375974964</v>
      </c>
      <c r="N237" s="2">
        <v>0.25</v>
      </c>
      <c r="O237" s="9">
        <f t="shared" si="41"/>
        <v>25837.316531981225</v>
      </c>
      <c r="P237" s="9">
        <f t="shared" si="42"/>
        <v>2153.1097109984353</v>
      </c>
    </row>
    <row r="238" spans="3:16">
      <c r="C238">
        <v>236</v>
      </c>
      <c r="D238" s="2">
        <v>3.0000000000000001E-3</v>
      </c>
      <c r="E238" s="9">
        <v>2000</v>
      </c>
      <c r="F238" s="4">
        <f t="shared" si="44"/>
        <v>253908.39180427333</v>
      </c>
      <c r="G238">
        <v>3.41</v>
      </c>
      <c r="H238" s="9">
        <f t="shared" si="46"/>
        <v>865827.61605257203</v>
      </c>
      <c r="I238" s="9">
        <f t="shared" si="47"/>
        <v>795423.01605257206</v>
      </c>
      <c r="J238" s="9">
        <f t="shared" si="43"/>
        <v>596567.26203942904</v>
      </c>
      <c r="K238" s="8">
        <v>0.01</v>
      </c>
      <c r="L238" s="4">
        <f t="shared" si="45"/>
        <v>2539.0839180427333</v>
      </c>
      <c r="M238" s="9">
        <f t="shared" si="48"/>
        <v>34633.10464210288</v>
      </c>
      <c r="N238" s="2">
        <v>0.25</v>
      </c>
      <c r="O238" s="9">
        <f t="shared" si="41"/>
        <v>25974.828481577162</v>
      </c>
      <c r="P238" s="9">
        <f t="shared" si="42"/>
        <v>2164.56904013143</v>
      </c>
    </row>
    <row r="239" spans="3:16">
      <c r="C239">
        <v>237</v>
      </c>
      <c r="D239" s="2">
        <v>3.0000000000000001E-3</v>
      </c>
      <c r="E239" s="9">
        <v>2000</v>
      </c>
      <c r="F239" s="4">
        <f t="shared" si="44"/>
        <v>255256.62724361575</v>
      </c>
      <c r="G239">
        <v>3.41</v>
      </c>
      <c r="H239" s="9">
        <f t="shared" si="46"/>
        <v>870425.09890072967</v>
      </c>
      <c r="I239" s="9">
        <f t="shared" si="47"/>
        <v>800020.4989007297</v>
      </c>
      <c r="J239" s="9">
        <f t="shared" si="43"/>
        <v>600015.37417554727</v>
      </c>
      <c r="K239" s="8">
        <v>0.01</v>
      </c>
      <c r="L239" s="4">
        <f t="shared" si="45"/>
        <v>2552.5662724361573</v>
      </c>
      <c r="M239" s="9">
        <f t="shared" si="48"/>
        <v>34817.003956029184</v>
      </c>
      <c r="N239" s="2">
        <v>0.25</v>
      </c>
      <c r="O239" s="9">
        <f t="shared" si="41"/>
        <v>26112.752967021886</v>
      </c>
      <c r="P239" s="9">
        <f t="shared" si="42"/>
        <v>2176.062747251824</v>
      </c>
    </row>
    <row r="240" spans="3:16">
      <c r="C240">
        <v>238</v>
      </c>
      <c r="D240" s="2">
        <v>3.0000000000000001E-3</v>
      </c>
      <c r="E240" s="9">
        <v>2000</v>
      </c>
      <c r="F240" s="4">
        <f t="shared" si="44"/>
        <v>256608.9073892762</v>
      </c>
      <c r="G240">
        <v>3.41</v>
      </c>
      <c r="H240" s="9">
        <f t="shared" si="46"/>
        <v>875036.37419743184</v>
      </c>
      <c r="I240" s="9">
        <f t="shared" si="47"/>
        <v>804631.77419743186</v>
      </c>
      <c r="J240" s="9">
        <f t="shared" si="43"/>
        <v>603473.83064807393</v>
      </c>
      <c r="K240" s="8">
        <v>0.01</v>
      </c>
      <c r="L240" s="4">
        <f t="shared" si="45"/>
        <v>2566.0890738927619</v>
      </c>
      <c r="M240" s="9">
        <f t="shared" si="48"/>
        <v>35001.454967897276</v>
      </c>
      <c r="N240" s="2">
        <v>0.25</v>
      </c>
      <c r="O240" s="9">
        <f t="shared" si="41"/>
        <v>26251.091225922959</v>
      </c>
      <c r="P240" s="9">
        <f t="shared" si="42"/>
        <v>2187.5909354935798</v>
      </c>
    </row>
    <row r="241" spans="3:16">
      <c r="C241">
        <v>239</v>
      </c>
      <c r="D241" s="2">
        <v>3.0000000000000001E-3</v>
      </c>
      <c r="E241" s="9">
        <v>2000</v>
      </c>
      <c r="F241" s="4">
        <f t="shared" si="44"/>
        <v>257965.24437537364</v>
      </c>
      <c r="G241">
        <v>3.41</v>
      </c>
      <c r="H241" s="9">
        <f t="shared" si="46"/>
        <v>879661.48332002421</v>
      </c>
      <c r="I241" s="9">
        <f t="shared" si="47"/>
        <v>809256.88332002424</v>
      </c>
      <c r="J241" s="9">
        <f t="shared" si="43"/>
        <v>606942.66249001818</v>
      </c>
      <c r="K241" s="8">
        <v>0.01</v>
      </c>
      <c r="L241" s="4">
        <f t="shared" si="45"/>
        <v>2579.6524437537364</v>
      </c>
      <c r="M241" s="9">
        <f t="shared" si="48"/>
        <v>35186.459332800972</v>
      </c>
      <c r="N241" s="2">
        <v>0.25</v>
      </c>
      <c r="O241" s="9">
        <f t="shared" si="41"/>
        <v>26389.844499600731</v>
      </c>
      <c r="P241" s="9">
        <f t="shared" si="42"/>
        <v>2199.1537083000608</v>
      </c>
    </row>
    <row r="242" spans="3:16">
      <c r="C242">
        <v>240</v>
      </c>
      <c r="D242" s="2">
        <v>3.0000000000000001E-3</v>
      </c>
      <c r="E242" s="9">
        <v>2000</v>
      </c>
      <c r="F242" s="4">
        <f t="shared" si="44"/>
        <v>259325.65037242937</v>
      </c>
      <c r="G242">
        <v>3.41</v>
      </c>
      <c r="H242" s="9">
        <f t="shared" si="46"/>
        <v>884300.46776998416</v>
      </c>
      <c r="I242" s="9">
        <f t="shared" si="47"/>
        <v>813895.86776998418</v>
      </c>
      <c r="J242" s="9">
        <f t="shared" si="43"/>
        <v>610421.90082748816</v>
      </c>
      <c r="K242" s="8">
        <v>0.01</v>
      </c>
      <c r="L242" s="4">
        <f t="shared" si="45"/>
        <v>2593.2565037242939</v>
      </c>
      <c r="M242" s="9">
        <f t="shared" si="48"/>
        <v>35372.01871079937</v>
      </c>
      <c r="N242" s="2">
        <v>0.25</v>
      </c>
      <c r="O242" s="9">
        <f t="shared" si="41"/>
        <v>26529.014033099527</v>
      </c>
      <c r="P242" s="9">
        <f t="shared" si="42"/>
        <v>2210.7511694249606</v>
      </c>
    </row>
    <row r="243" spans="3:16">
      <c r="C243">
        <v>241</v>
      </c>
      <c r="D243" s="2">
        <v>3.0000000000000001E-3</v>
      </c>
      <c r="E243" s="9">
        <v>2000</v>
      </c>
      <c r="F243" s="4">
        <f t="shared" ref="F243:F306" si="49">F242*D243+F242+E243/G243</f>
        <v>260690.13758747626</v>
      </c>
      <c r="G243">
        <v>3.41</v>
      </c>
      <c r="H243" s="9">
        <f t="shared" ref="H243:H306" si="50">F243*G243</f>
        <v>888953.36917329405</v>
      </c>
      <c r="I243" s="9">
        <f t="shared" ref="I243:I306" si="51">H243-H242+I242</f>
        <v>818548.76917329407</v>
      </c>
      <c r="J243" s="9">
        <f t="shared" si="43"/>
        <v>613911.5768799705</v>
      </c>
      <c r="K243" s="8">
        <v>0.01</v>
      </c>
      <c r="L243" s="4">
        <f t="shared" ref="L243:L306" si="52">F243*K243</f>
        <v>2606.9013758747628</v>
      </c>
      <c r="M243" s="9">
        <f t="shared" si="48"/>
        <v>35558.134766931762</v>
      </c>
      <c r="N243" s="2">
        <v>0.25</v>
      </c>
      <c r="O243" s="9">
        <f t="shared" si="41"/>
        <v>26668.601075198821</v>
      </c>
      <c r="P243" s="9">
        <f t="shared" si="42"/>
        <v>2222.3834229332351</v>
      </c>
    </row>
    <row r="244" spans="3:16">
      <c r="C244">
        <v>242</v>
      </c>
      <c r="D244" s="2">
        <v>3.0000000000000001E-3</v>
      </c>
      <c r="E244" s="9">
        <v>2000</v>
      </c>
      <c r="F244" s="4">
        <f t="shared" si="49"/>
        <v>262058.7182641683</v>
      </c>
      <c r="G244">
        <v>3.41</v>
      </c>
      <c r="H244" s="9">
        <f t="shared" si="50"/>
        <v>893620.22928081395</v>
      </c>
      <c r="I244" s="9">
        <f t="shared" si="51"/>
        <v>823215.62928081397</v>
      </c>
      <c r="J244" s="9">
        <f t="shared" si="43"/>
        <v>617411.72196061048</v>
      </c>
      <c r="K244" s="8">
        <v>0.01</v>
      </c>
      <c r="L244" s="4">
        <f t="shared" si="52"/>
        <v>2620.5871826416833</v>
      </c>
      <c r="M244" s="9">
        <f t="shared" si="48"/>
        <v>35744.809171232562</v>
      </c>
      <c r="N244" s="2">
        <v>0.25</v>
      </c>
      <c r="O244" s="9">
        <f t="shared" si="41"/>
        <v>26808.60687842442</v>
      </c>
      <c r="P244" s="9">
        <f t="shared" si="42"/>
        <v>2234.0505732020351</v>
      </c>
    </row>
    <row r="245" spans="3:16">
      <c r="C245">
        <v>243</v>
      </c>
      <c r="D245" s="2">
        <v>3.0000000000000001E-3</v>
      </c>
      <c r="E245" s="9">
        <v>2000</v>
      </c>
      <c r="F245" s="4">
        <f t="shared" si="49"/>
        <v>263431.4046828904</v>
      </c>
      <c r="G245">
        <v>3.41</v>
      </c>
      <c r="H245" s="9">
        <f t="shared" si="50"/>
        <v>898301.08996865631</v>
      </c>
      <c r="I245" s="9">
        <f t="shared" si="51"/>
        <v>827896.48996865633</v>
      </c>
      <c r="J245" s="9">
        <f t="shared" si="43"/>
        <v>620922.36747649219</v>
      </c>
      <c r="K245" s="8">
        <v>0.01</v>
      </c>
      <c r="L245" s="4">
        <f t="shared" si="52"/>
        <v>2634.3140468289039</v>
      </c>
      <c r="M245" s="9">
        <f t="shared" si="48"/>
        <v>35932.043598746255</v>
      </c>
      <c r="N245" s="2">
        <v>0.25</v>
      </c>
      <c r="O245" s="9">
        <f t="shared" si="41"/>
        <v>26949.032699059691</v>
      </c>
      <c r="P245" s="9">
        <f t="shared" si="42"/>
        <v>2245.7527249216409</v>
      </c>
    </row>
    <row r="246" spans="3:16">
      <c r="C246">
        <v>244</v>
      </c>
      <c r="D246" s="2">
        <v>3.0000000000000001E-3</v>
      </c>
      <c r="E246" s="9">
        <v>2000</v>
      </c>
      <c r="F246" s="4">
        <f t="shared" si="49"/>
        <v>264808.20916086866</v>
      </c>
      <c r="G246">
        <v>3.41</v>
      </c>
      <c r="H246" s="9">
        <f t="shared" si="50"/>
        <v>902995.99323856214</v>
      </c>
      <c r="I246" s="9">
        <f t="shared" si="51"/>
        <v>832591.39323856216</v>
      </c>
      <c r="J246" s="9">
        <f t="shared" si="43"/>
        <v>624443.54492892162</v>
      </c>
      <c r="K246" s="8">
        <v>0.01</v>
      </c>
      <c r="L246" s="4">
        <f t="shared" si="52"/>
        <v>2648.0820916086868</v>
      </c>
      <c r="M246" s="9">
        <f t="shared" si="48"/>
        <v>36119.839729542487</v>
      </c>
      <c r="N246" s="2">
        <v>0.25</v>
      </c>
      <c r="O246" s="9">
        <f t="shared" si="41"/>
        <v>27089.879797156864</v>
      </c>
      <c r="P246" s="9">
        <f t="shared" si="42"/>
        <v>2257.4899830964055</v>
      </c>
    </row>
    <row r="247" spans="3:16">
      <c r="C247">
        <v>245</v>
      </c>
      <c r="D247" s="2">
        <v>3.0000000000000001E-3</v>
      </c>
      <c r="E247" s="9">
        <v>2000</v>
      </c>
      <c r="F247" s="4">
        <f t="shared" si="49"/>
        <v>266189.14405228087</v>
      </c>
      <c r="G247">
        <v>3.41</v>
      </c>
      <c r="H247" s="9">
        <f t="shared" si="50"/>
        <v>907704.98121827783</v>
      </c>
      <c r="I247" s="9">
        <f t="shared" si="51"/>
        <v>837300.38121827785</v>
      </c>
      <c r="J247" s="9">
        <f t="shared" si="43"/>
        <v>627975.28591370839</v>
      </c>
      <c r="K247" s="8">
        <v>0.01</v>
      </c>
      <c r="L247" s="4">
        <f t="shared" si="52"/>
        <v>2661.8914405228088</v>
      </c>
      <c r="M247" s="9">
        <f t="shared" si="48"/>
        <v>36308.199248731114</v>
      </c>
      <c r="N247" s="2">
        <v>0.25</v>
      </c>
      <c r="O247" s="9">
        <f t="shared" si="41"/>
        <v>27231.149436548338</v>
      </c>
      <c r="P247" s="9">
        <f t="shared" si="42"/>
        <v>2269.2624530456947</v>
      </c>
    </row>
    <row r="248" spans="3:16">
      <c r="C248">
        <v>246</v>
      </c>
      <c r="D248" s="2">
        <v>3.0000000000000001E-3</v>
      </c>
      <c r="E248" s="9">
        <v>2000</v>
      </c>
      <c r="F248" s="4">
        <f t="shared" si="49"/>
        <v>267574.2217483673</v>
      </c>
      <c r="G248">
        <v>3.41</v>
      </c>
      <c r="H248" s="9">
        <f t="shared" si="50"/>
        <v>912428.09616193257</v>
      </c>
      <c r="I248" s="9">
        <f t="shared" si="51"/>
        <v>842023.49616193259</v>
      </c>
      <c r="J248" s="9">
        <f t="shared" si="43"/>
        <v>631517.62212144944</v>
      </c>
      <c r="K248" s="8">
        <v>0.01</v>
      </c>
      <c r="L248" s="4">
        <f t="shared" si="52"/>
        <v>2675.7422174836729</v>
      </c>
      <c r="M248" s="9">
        <f t="shared" si="48"/>
        <v>36497.123846477305</v>
      </c>
      <c r="N248" s="2">
        <v>0.25</v>
      </c>
      <c r="O248" s="9">
        <f t="shared" si="41"/>
        <v>27372.842884857979</v>
      </c>
      <c r="P248" s="9">
        <f t="shared" si="42"/>
        <v>2281.0702404048316</v>
      </c>
    </row>
    <row r="249" spans="3:16">
      <c r="C249">
        <v>247</v>
      </c>
      <c r="D249" s="2">
        <v>3.0000000000000001E-3</v>
      </c>
      <c r="E249" s="9">
        <v>2000</v>
      </c>
      <c r="F249" s="4">
        <f t="shared" si="49"/>
        <v>268963.45467754203</v>
      </c>
      <c r="G249">
        <v>3.41</v>
      </c>
      <c r="H249" s="9">
        <f t="shared" si="50"/>
        <v>917165.38045041834</v>
      </c>
      <c r="I249" s="9">
        <f t="shared" si="51"/>
        <v>846760.78045041836</v>
      </c>
      <c r="J249" s="9">
        <f t="shared" si="43"/>
        <v>635070.58533781371</v>
      </c>
      <c r="K249" s="8">
        <v>0.01</v>
      </c>
      <c r="L249" s="4">
        <f t="shared" si="52"/>
        <v>2689.6345467754204</v>
      </c>
      <c r="M249" s="9">
        <f t="shared" si="48"/>
        <v>36686.615218016734</v>
      </c>
      <c r="N249" s="2">
        <v>0.25</v>
      </c>
      <c r="O249" s="9">
        <f t="shared" si="41"/>
        <v>27514.961413512552</v>
      </c>
      <c r="P249" s="9">
        <f t="shared" si="42"/>
        <v>2292.9134511260459</v>
      </c>
    </row>
    <row r="250" spans="3:16">
      <c r="C250">
        <v>248</v>
      </c>
      <c r="D250" s="2">
        <v>3.0000000000000001E-3</v>
      </c>
      <c r="E250" s="9">
        <v>2000</v>
      </c>
      <c r="F250" s="4">
        <f t="shared" si="49"/>
        <v>270356.85530550429</v>
      </c>
      <c r="G250">
        <v>3.41</v>
      </c>
      <c r="H250" s="9">
        <f t="shared" si="50"/>
        <v>921916.87659176963</v>
      </c>
      <c r="I250" s="9">
        <f t="shared" si="51"/>
        <v>851512.27659176965</v>
      </c>
      <c r="J250" s="9">
        <f t="shared" si="43"/>
        <v>638634.2074438273</v>
      </c>
      <c r="K250" s="8">
        <v>0.01</v>
      </c>
      <c r="L250" s="4">
        <f t="shared" si="52"/>
        <v>2703.5685530550431</v>
      </c>
      <c r="M250" s="9">
        <f t="shared" si="48"/>
        <v>36876.675063670787</v>
      </c>
      <c r="N250" s="2">
        <v>0.25</v>
      </c>
      <c r="O250" s="9">
        <f t="shared" si="41"/>
        <v>27657.506297753091</v>
      </c>
      <c r="P250" s="9">
        <f t="shared" si="42"/>
        <v>2304.7921914794242</v>
      </c>
    </row>
    <row r="251" spans="3:16">
      <c r="C251">
        <v>249</v>
      </c>
      <c r="D251" s="2">
        <v>3.0000000000000001E-3</v>
      </c>
      <c r="E251" s="9">
        <v>2000</v>
      </c>
      <c r="F251" s="4">
        <f t="shared" si="49"/>
        <v>271754.43613535044</v>
      </c>
      <c r="G251">
        <v>3.41</v>
      </c>
      <c r="H251" s="9">
        <f t="shared" si="50"/>
        <v>926682.62722154497</v>
      </c>
      <c r="I251" s="9">
        <f t="shared" si="51"/>
        <v>856278.02722154499</v>
      </c>
      <c r="J251" s="9">
        <f t="shared" si="43"/>
        <v>642208.52041615872</v>
      </c>
      <c r="K251" s="8">
        <v>0.01</v>
      </c>
      <c r="L251" s="4">
        <f t="shared" si="52"/>
        <v>2717.5443613535044</v>
      </c>
      <c r="M251" s="9">
        <f t="shared" si="48"/>
        <v>37067.305088861802</v>
      </c>
      <c r="N251" s="2">
        <v>0.25</v>
      </c>
      <c r="O251" s="9">
        <f t="shared" si="41"/>
        <v>27800.478816646351</v>
      </c>
      <c r="P251" s="9">
        <f t="shared" si="42"/>
        <v>2316.7065680538626</v>
      </c>
    </row>
    <row r="252" spans="3:16">
      <c r="C252">
        <v>250</v>
      </c>
      <c r="D252" s="2">
        <v>3.0000000000000001E-3</v>
      </c>
      <c r="E252" s="9">
        <v>2000</v>
      </c>
      <c r="F252" s="4">
        <f t="shared" si="49"/>
        <v>273156.2097076861</v>
      </c>
      <c r="G252">
        <v>3.41</v>
      </c>
      <c r="H252" s="9">
        <f t="shared" si="50"/>
        <v>931462.67510320968</v>
      </c>
      <c r="I252" s="9">
        <f t="shared" si="51"/>
        <v>861058.0751032097</v>
      </c>
      <c r="J252" s="9">
        <f t="shared" si="43"/>
        <v>645793.55632740725</v>
      </c>
      <c r="K252" s="8">
        <v>0.01</v>
      </c>
      <c r="L252" s="4">
        <f t="shared" si="52"/>
        <v>2731.5620970768609</v>
      </c>
      <c r="M252" s="9">
        <f t="shared" si="48"/>
        <v>37258.507004128391</v>
      </c>
      <c r="N252" s="2">
        <v>0.25</v>
      </c>
      <c r="O252" s="9">
        <f t="shared" si="41"/>
        <v>27943.880253096293</v>
      </c>
      <c r="P252" s="9">
        <f t="shared" si="42"/>
        <v>2328.6566877580244</v>
      </c>
    </row>
    <row r="253" spans="3:16">
      <c r="C253">
        <v>251</v>
      </c>
      <c r="D253" s="2">
        <v>3.0000000000000001E-3</v>
      </c>
      <c r="E253" s="9">
        <v>2000</v>
      </c>
      <c r="F253" s="4">
        <f t="shared" si="49"/>
        <v>274562.18860073877</v>
      </c>
      <c r="G253">
        <v>3.41</v>
      </c>
      <c r="H253" s="9">
        <f t="shared" si="50"/>
        <v>936257.06312851922</v>
      </c>
      <c r="I253" s="9">
        <f t="shared" si="51"/>
        <v>865852.46312851924</v>
      </c>
      <c r="J253" s="9">
        <f t="shared" si="43"/>
        <v>649389.34734638943</v>
      </c>
      <c r="K253" s="8">
        <v>0.01</v>
      </c>
      <c r="L253" s="4">
        <f t="shared" si="52"/>
        <v>2745.6218860073877</v>
      </c>
      <c r="M253" s="9">
        <f t="shared" si="48"/>
        <v>37450.28252514077</v>
      </c>
      <c r="N253" s="2">
        <v>0.25</v>
      </c>
      <c r="O253" s="9">
        <f t="shared" si="41"/>
        <v>28087.71189385558</v>
      </c>
      <c r="P253" s="9">
        <f t="shared" si="42"/>
        <v>2340.6426578212981</v>
      </c>
    </row>
    <row r="254" spans="3:16">
      <c r="C254">
        <v>252</v>
      </c>
      <c r="D254" s="2">
        <v>3.0000000000000001E-3</v>
      </c>
      <c r="E254" s="9">
        <v>2000</v>
      </c>
      <c r="F254" s="4">
        <f t="shared" si="49"/>
        <v>275972.38543047057</v>
      </c>
      <c r="G254">
        <v>3.41</v>
      </c>
      <c r="H254" s="9">
        <f t="shared" si="50"/>
        <v>941065.83431790466</v>
      </c>
      <c r="I254" s="9">
        <f t="shared" si="51"/>
        <v>870661.23431790469</v>
      </c>
      <c r="J254" s="9">
        <f t="shared" si="43"/>
        <v>652995.92573842849</v>
      </c>
      <c r="K254" s="8">
        <v>0.01</v>
      </c>
      <c r="L254" s="4">
        <f t="shared" si="52"/>
        <v>2759.7238543047056</v>
      </c>
      <c r="M254" s="9">
        <f t="shared" si="48"/>
        <v>37642.633372716191</v>
      </c>
      <c r="N254" s="2">
        <v>0.25</v>
      </c>
      <c r="O254" s="9">
        <f t="shared" si="41"/>
        <v>28231.975029537141</v>
      </c>
      <c r="P254" s="9">
        <f t="shared" si="42"/>
        <v>2352.6645857947619</v>
      </c>
    </row>
    <row r="255" spans="3:16">
      <c r="C255">
        <v>253</v>
      </c>
      <c r="D255" s="2">
        <v>3.0000000000000001E-3</v>
      </c>
      <c r="E255" s="9">
        <v>2000</v>
      </c>
      <c r="F255" s="4">
        <f t="shared" si="49"/>
        <v>277386.81285069161</v>
      </c>
      <c r="G255">
        <v>3.41</v>
      </c>
      <c r="H255" s="9">
        <f t="shared" si="50"/>
        <v>945889.03182085848</v>
      </c>
      <c r="I255" s="9">
        <f t="shared" si="51"/>
        <v>875484.4318208585</v>
      </c>
      <c r="J255" s="9">
        <f t="shared" si="43"/>
        <v>656613.32386564394</v>
      </c>
      <c r="K255" s="8">
        <v>0.01</v>
      </c>
      <c r="L255" s="4">
        <f t="shared" si="52"/>
        <v>2773.868128506916</v>
      </c>
      <c r="M255" s="9">
        <f t="shared" si="48"/>
        <v>37835.56127283434</v>
      </c>
      <c r="N255" s="2">
        <v>0.25</v>
      </c>
      <c r="O255" s="9">
        <f t="shared" si="41"/>
        <v>28376.670954625755</v>
      </c>
      <c r="P255" s="9">
        <f t="shared" si="42"/>
        <v>2364.7225795521463</v>
      </c>
    </row>
    <row r="256" spans="3:16">
      <c r="C256">
        <v>254</v>
      </c>
      <c r="D256" s="2">
        <v>3.0000000000000001E-3</v>
      </c>
      <c r="E256" s="9">
        <v>2000</v>
      </c>
      <c r="F256" s="4">
        <f t="shared" si="49"/>
        <v>278805.48355317331</v>
      </c>
      <c r="G256">
        <v>3.41</v>
      </c>
      <c r="H256" s="9">
        <f t="shared" si="50"/>
        <v>950726.69891632104</v>
      </c>
      <c r="I256" s="9">
        <f t="shared" si="51"/>
        <v>880322.09891632106</v>
      </c>
      <c r="J256" s="9">
        <f t="shared" si="43"/>
        <v>660241.5741872408</v>
      </c>
      <c r="K256" s="8">
        <v>0.01</v>
      </c>
      <c r="L256" s="4">
        <f t="shared" si="52"/>
        <v>2788.0548355317333</v>
      </c>
      <c r="M256" s="9">
        <f t="shared" si="48"/>
        <v>38029.067956652842</v>
      </c>
      <c r="N256" s="2">
        <v>0.25</v>
      </c>
      <c r="O256" s="9">
        <f t="shared" si="41"/>
        <v>28521.800967489631</v>
      </c>
      <c r="P256" s="9">
        <f t="shared" si="42"/>
        <v>2376.8167472908026</v>
      </c>
    </row>
    <row r="257" spans="3:16">
      <c r="C257">
        <v>255</v>
      </c>
      <c r="D257" s="2">
        <v>3.0000000000000001E-3</v>
      </c>
      <c r="E257" s="9">
        <v>2000</v>
      </c>
      <c r="F257" s="4">
        <f t="shared" si="49"/>
        <v>280228.41026776243</v>
      </c>
      <c r="G257">
        <v>3.41</v>
      </c>
      <c r="H257" s="9">
        <f t="shared" si="50"/>
        <v>955578.87901306991</v>
      </c>
      <c r="I257" s="9">
        <f t="shared" si="51"/>
        <v>885174.27901306993</v>
      </c>
      <c r="J257" s="9">
        <f t="shared" si="43"/>
        <v>663880.70925980248</v>
      </c>
      <c r="K257" s="8">
        <v>0.01</v>
      </c>
      <c r="L257" s="4">
        <f t="shared" si="52"/>
        <v>2802.2841026776246</v>
      </c>
      <c r="M257" s="9">
        <f t="shared" si="48"/>
        <v>38223.155160522794</v>
      </c>
      <c r="N257" s="2">
        <v>0.25</v>
      </c>
      <c r="O257" s="9">
        <f t="shared" si="41"/>
        <v>28667.366370392097</v>
      </c>
      <c r="P257" s="9">
        <f t="shared" si="42"/>
        <v>2388.9471975326746</v>
      </c>
    </row>
    <row r="258" spans="3:16">
      <c r="C258">
        <v>256</v>
      </c>
      <c r="D258" s="2">
        <v>3.0000000000000001E-3</v>
      </c>
      <c r="E258" s="9">
        <v>2000</v>
      </c>
      <c r="F258" s="4">
        <f t="shared" si="49"/>
        <v>281655.60576249531</v>
      </c>
      <c r="G258">
        <v>3.41</v>
      </c>
      <c r="H258" s="9">
        <f t="shared" si="50"/>
        <v>960445.61565010902</v>
      </c>
      <c r="I258" s="9">
        <f t="shared" si="51"/>
        <v>890041.01565010904</v>
      </c>
      <c r="J258" s="9">
        <f t="shared" si="43"/>
        <v>667530.76173758181</v>
      </c>
      <c r="K258" s="8">
        <v>0.01</v>
      </c>
      <c r="L258" s="4">
        <f t="shared" si="52"/>
        <v>2816.5560576249532</v>
      </c>
      <c r="M258" s="9">
        <f t="shared" si="48"/>
        <v>38417.82462600436</v>
      </c>
      <c r="N258" s="2">
        <v>0.25</v>
      </c>
      <c r="O258" s="9">
        <f t="shared" si="41"/>
        <v>28813.368469503272</v>
      </c>
      <c r="P258" s="9">
        <f t="shared" si="42"/>
        <v>2401.1140391252725</v>
      </c>
    </row>
    <row r="259" spans="3:16">
      <c r="C259">
        <v>257</v>
      </c>
      <c r="D259" s="2">
        <v>3.0000000000000001E-3</v>
      </c>
      <c r="E259" s="9">
        <v>2000</v>
      </c>
      <c r="F259" s="4">
        <f t="shared" si="49"/>
        <v>283087.08284371241</v>
      </c>
      <c r="G259">
        <v>3.41</v>
      </c>
      <c r="H259" s="9">
        <f t="shared" si="50"/>
        <v>965326.95249705936</v>
      </c>
      <c r="I259" s="9">
        <f t="shared" si="51"/>
        <v>894922.35249705939</v>
      </c>
      <c r="J259" s="9">
        <f t="shared" si="43"/>
        <v>671191.76437279454</v>
      </c>
      <c r="K259" s="8">
        <v>0.01</v>
      </c>
      <c r="L259" s="4">
        <f t="shared" si="52"/>
        <v>2830.8708284371241</v>
      </c>
      <c r="M259" s="9">
        <f t="shared" si="48"/>
        <v>38613.078099882376</v>
      </c>
      <c r="N259" s="2">
        <v>0.25</v>
      </c>
      <c r="O259" s="9">
        <f t="shared" si="41"/>
        <v>28959.808574911782</v>
      </c>
      <c r="P259" s="9">
        <f t="shared" si="42"/>
        <v>2413.3173812426485</v>
      </c>
    </row>
    <row r="260" spans="3:16">
      <c r="C260">
        <v>258</v>
      </c>
      <c r="D260" s="2">
        <v>3.0000000000000001E-3</v>
      </c>
      <c r="E260" s="9">
        <v>2000</v>
      </c>
      <c r="F260" s="4">
        <f t="shared" si="49"/>
        <v>284522.85435617313</v>
      </c>
      <c r="G260">
        <v>3.41</v>
      </c>
      <c r="H260" s="9">
        <f t="shared" si="50"/>
        <v>970222.93335455039</v>
      </c>
      <c r="I260" s="9">
        <f t="shared" si="51"/>
        <v>899818.33335455041</v>
      </c>
      <c r="J260" s="9">
        <f t="shared" si="43"/>
        <v>674863.75001591281</v>
      </c>
      <c r="K260" s="8">
        <v>0.01</v>
      </c>
      <c r="L260" s="4">
        <f t="shared" si="52"/>
        <v>2845.2285435617314</v>
      </c>
      <c r="M260" s="9">
        <f t="shared" si="48"/>
        <v>38808.917334182013</v>
      </c>
      <c r="N260" s="2">
        <v>0.25</v>
      </c>
      <c r="O260" s="9">
        <f t="shared" si="41"/>
        <v>29106.68800063651</v>
      </c>
      <c r="P260" s="9">
        <f t="shared" si="42"/>
        <v>2425.5573333863758</v>
      </c>
    </row>
    <row r="261" spans="3:16">
      <c r="C261">
        <v>259</v>
      </c>
      <c r="D261" s="2">
        <v>3.0000000000000001E-3</v>
      </c>
      <c r="E261" s="9">
        <v>2000</v>
      </c>
      <c r="F261" s="4">
        <f t="shared" si="49"/>
        <v>285962.93318317126</v>
      </c>
      <c r="G261">
        <v>3.41</v>
      </c>
      <c r="H261" s="9">
        <f t="shared" si="50"/>
        <v>975133.60215461405</v>
      </c>
      <c r="I261" s="9">
        <f t="shared" si="51"/>
        <v>904729.00215461408</v>
      </c>
      <c r="J261" s="9">
        <f t="shared" si="43"/>
        <v>678546.75161596062</v>
      </c>
      <c r="K261" s="8">
        <v>0.01</v>
      </c>
      <c r="L261" s="4">
        <f t="shared" si="52"/>
        <v>2859.6293318317125</v>
      </c>
      <c r="M261" s="9">
        <f t="shared" si="48"/>
        <v>39005.344086184567</v>
      </c>
      <c r="N261" s="2">
        <v>0.25</v>
      </c>
      <c r="O261" s="9">
        <f t="shared" ref="O261:O324" si="53">M261*(1-N261)</f>
        <v>29254.008064638423</v>
      </c>
      <c r="P261" s="9">
        <f t="shared" ref="P261:P324" si="54">O261/12</f>
        <v>2437.8340053865354</v>
      </c>
    </row>
    <row r="262" spans="3:16">
      <c r="C262">
        <v>260</v>
      </c>
      <c r="D262" s="2">
        <v>3.0000000000000001E-3</v>
      </c>
      <c r="E262" s="9">
        <v>2000</v>
      </c>
      <c r="F262" s="4">
        <f t="shared" si="49"/>
        <v>287407.33224665036</v>
      </c>
      <c r="G262">
        <v>3.41</v>
      </c>
      <c r="H262" s="9">
        <f t="shared" si="50"/>
        <v>980059.00296107773</v>
      </c>
      <c r="I262" s="9">
        <f t="shared" si="51"/>
        <v>909654.40296107775</v>
      </c>
      <c r="J262" s="9">
        <f t="shared" ref="J262:J325" si="55">I262*0.75</f>
        <v>682240.80222080834</v>
      </c>
      <c r="K262" s="8">
        <v>0.01</v>
      </c>
      <c r="L262" s="4">
        <f t="shared" si="52"/>
        <v>2874.0733224665037</v>
      </c>
      <c r="M262" s="9">
        <f t="shared" si="48"/>
        <v>39202.36011844311</v>
      </c>
      <c r="N262" s="2">
        <v>0.25</v>
      </c>
      <c r="O262" s="9">
        <f t="shared" si="53"/>
        <v>29401.770088832331</v>
      </c>
      <c r="P262" s="9">
        <f t="shared" si="54"/>
        <v>2450.1475074026944</v>
      </c>
    </row>
    <row r="263" spans="3:16">
      <c r="C263">
        <v>261</v>
      </c>
      <c r="D263" s="2">
        <v>3.0000000000000001E-3</v>
      </c>
      <c r="E263" s="9">
        <v>2000</v>
      </c>
      <c r="F263" s="4">
        <f t="shared" si="49"/>
        <v>288856.06450731994</v>
      </c>
      <c r="G263">
        <v>3.41</v>
      </c>
      <c r="H263" s="9">
        <f t="shared" si="50"/>
        <v>984999.17996996106</v>
      </c>
      <c r="I263" s="9">
        <f t="shared" si="51"/>
        <v>914594.57996996108</v>
      </c>
      <c r="J263" s="9">
        <f t="shared" si="55"/>
        <v>685945.93497747078</v>
      </c>
      <c r="K263" s="8">
        <v>0.01</v>
      </c>
      <c r="L263" s="4">
        <f t="shared" si="52"/>
        <v>2888.5606450731993</v>
      </c>
      <c r="M263" s="9">
        <f t="shared" si="48"/>
        <v>39399.96719879844</v>
      </c>
      <c r="N263" s="2">
        <v>0.25</v>
      </c>
      <c r="O263" s="9">
        <f t="shared" si="53"/>
        <v>29549.975399098832</v>
      </c>
      <c r="P263" s="9">
        <f t="shared" si="54"/>
        <v>2462.4979499249025</v>
      </c>
    </row>
    <row r="264" spans="3:16">
      <c r="C264">
        <v>262</v>
      </c>
      <c r="D264" s="2">
        <v>3.0000000000000001E-3</v>
      </c>
      <c r="E264" s="9">
        <v>2000</v>
      </c>
      <c r="F264" s="4">
        <f t="shared" si="49"/>
        <v>290309.14296477148</v>
      </c>
      <c r="G264">
        <v>3.41</v>
      </c>
      <c r="H264" s="9">
        <f t="shared" si="50"/>
        <v>989954.17750987085</v>
      </c>
      <c r="I264" s="9">
        <f t="shared" si="51"/>
        <v>919549.57750987087</v>
      </c>
      <c r="J264" s="9">
        <f t="shared" si="55"/>
        <v>689662.18313240318</v>
      </c>
      <c r="K264" s="8">
        <v>0.01</v>
      </c>
      <c r="L264" s="4">
        <f t="shared" si="52"/>
        <v>2903.0914296477149</v>
      </c>
      <c r="M264" s="9">
        <f t="shared" si="48"/>
        <v>39598.167100394836</v>
      </c>
      <c r="N264" s="2">
        <v>0.25</v>
      </c>
      <c r="O264" s="9">
        <f t="shared" si="53"/>
        <v>29698.625325296125</v>
      </c>
      <c r="P264" s="9">
        <f t="shared" si="54"/>
        <v>2474.8854437746772</v>
      </c>
    </row>
    <row r="265" spans="3:16">
      <c r="C265">
        <v>263</v>
      </c>
      <c r="D265" s="2">
        <v>3.0000000000000001E-3</v>
      </c>
      <c r="E265" s="9">
        <v>2000</v>
      </c>
      <c r="F265" s="4">
        <f t="shared" si="49"/>
        <v>291766.58065759542</v>
      </c>
      <c r="G265">
        <v>3.41</v>
      </c>
      <c r="H265" s="9">
        <f t="shared" si="50"/>
        <v>994924.04004240048</v>
      </c>
      <c r="I265" s="9">
        <f t="shared" si="51"/>
        <v>924519.4400424005</v>
      </c>
      <c r="J265" s="9">
        <f t="shared" si="55"/>
        <v>693389.58003180032</v>
      </c>
      <c r="K265" s="8">
        <v>0.01</v>
      </c>
      <c r="L265" s="4">
        <f t="shared" si="52"/>
        <v>2917.6658065759543</v>
      </c>
      <c r="M265" s="9">
        <f t="shared" si="48"/>
        <v>39796.961601696021</v>
      </c>
      <c r="N265" s="2">
        <v>0.25</v>
      </c>
      <c r="O265" s="9">
        <f t="shared" si="53"/>
        <v>29847.721201272016</v>
      </c>
      <c r="P265" s="9">
        <f t="shared" si="54"/>
        <v>2487.3101001060013</v>
      </c>
    </row>
    <row r="266" spans="3:16">
      <c r="C266">
        <v>264</v>
      </c>
      <c r="D266" s="2">
        <v>3.0000000000000001E-3</v>
      </c>
      <c r="E266" s="9">
        <v>2000</v>
      </c>
      <c r="F266" s="4">
        <f t="shared" si="49"/>
        <v>293228.39066349779</v>
      </c>
      <c r="G266">
        <v>3.41</v>
      </c>
      <c r="H266" s="9">
        <f t="shared" si="50"/>
        <v>999908.81216252747</v>
      </c>
      <c r="I266" s="9">
        <f t="shared" si="51"/>
        <v>929504.21216252749</v>
      </c>
      <c r="J266" s="9">
        <f t="shared" si="55"/>
        <v>697128.15912189567</v>
      </c>
      <c r="K266" s="8">
        <v>0.01</v>
      </c>
      <c r="L266" s="4">
        <f t="shared" si="52"/>
        <v>2932.2839066349779</v>
      </c>
      <c r="M266" s="9">
        <f t="shared" si="48"/>
        <v>39996.352486501099</v>
      </c>
      <c r="N266" s="2">
        <v>0.25</v>
      </c>
      <c r="O266" s="9">
        <f t="shared" si="53"/>
        <v>29997.264364875824</v>
      </c>
      <c r="P266" s="9">
        <f t="shared" si="54"/>
        <v>2499.7720304063187</v>
      </c>
    </row>
    <row r="267" spans="3:16">
      <c r="C267">
        <v>265</v>
      </c>
      <c r="D267" s="2">
        <v>3.0000000000000001E-3</v>
      </c>
      <c r="E267" s="9">
        <v>2000</v>
      </c>
      <c r="F267" s="4">
        <f t="shared" si="49"/>
        <v>294694.58609941788</v>
      </c>
      <c r="G267">
        <v>3.41</v>
      </c>
      <c r="H267" s="9">
        <f t="shared" si="50"/>
        <v>1004908.538599015</v>
      </c>
      <c r="I267" s="9">
        <f t="shared" si="51"/>
        <v>934503.938599015</v>
      </c>
      <c r="J267" s="9">
        <f t="shared" si="55"/>
        <v>700877.95394926122</v>
      </c>
      <c r="K267" s="8">
        <v>0.01</v>
      </c>
      <c r="L267" s="4">
        <f t="shared" si="52"/>
        <v>2946.9458609941789</v>
      </c>
      <c r="M267" s="9">
        <f t="shared" si="48"/>
        <v>40196.341543960603</v>
      </c>
      <c r="N267" s="2">
        <v>0.25</v>
      </c>
      <c r="O267" s="9">
        <f t="shared" si="53"/>
        <v>30147.256157970452</v>
      </c>
      <c r="P267" s="9">
        <f t="shared" si="54"/>
        <v>2512.2713464975377</v>
      </c>
    </row>
    <row r="268" spans="3:16">
      <c r="C268">
        <v>266</v>
      </c>
      <c r="D268" s="2">
        <v>3.0000000000000001E-3</v>
      </c>
      <c r="E268" s="9">
        <v>2000</v>
      </c>
      <c r="F268" s="4">
        <f t="shared" si="49"/>
        <v>296165.18012164574</v>
      </c>
      <c r="G268">
        <v>3.41</v>
      </c>
      <c r="H268" s="9">
        <f t="shared" si="50"/>
        <v>1009923.264214812</v>
      </c>
      <c r="I268" s="9">
        <f t="shared" si="51"/>
        <v>939518.66421481199</v>
      </c>
      <c r="J268" s="9">
        <f t="shared" si="55"/>
        <v>704638.99816110893</v>
      </c>
      <c r="K268" s="8">
        <v>0.01</v>
      </c>
      <c r="L268" s="4">
        <f t="shared" si="52"/>
        <v>2961.6518012164574</v>
      </c>
      <c r="M268" s="9">
        <f t="shared" si="48"/>
        <v>40396.930568592477</v>
      </c>
      <c r="N268" s="2">
        <v>0.25</v>
      </c>
      <c r="O268" s="9">
        <f t="shared" si="53"/>
        <v>30297.697926444358</v>
      </c>
      <c r="P268" s="9">
        <f t="shared" si="54"/>
        <v>2524.8081605370298</v>
      </c>
    </row>
    <row r="269" spans="3:16">
      <c r="C269">
        <v>267</v>
      </c>
      <c r="D269" s="2">
        <v>3.0000000000000001E-3</v>
      </c>
      <c r="E269" s="9">
        <v>2000</v>
      </c>
      <c r="F269" s="4">
        <f t="shared" si="49"/>
        <v>297640.18592594028</v>
      </c>
      <c r="G269">
        <v>3.41</v>
      </c>
      <c r="H269" s="9">
        <f t="shared" si="50"/>
        <v>1014953.0340074564</v>
      </c>
      <c r="I269" s="9">
        <f t="shared" si="51"/>
        <v>944548.43400745641</v>
      </c>
      <c r="J269" s="9">
        <f t="shared" si="55"/>
        <v>708411.32550559228</v>
      </c>
      <c r="K269" s="8">
        <v>0.01</v>
      </c>
      <c r="L269" s="4">
        <f t="shared" si="52"/>
        <v>2976.401859259403</v>
      </c>
      <c r="M269" s="9">
        <f t="shared" si="48"/>
        <v>40598.121360298253</v>
      </c>
      <c r="N269" s="2">
        <v>0.25</v>
      </c>
      <c r="O269" s="9">
        <f t="shared" si="53"/>
        <v>30448.591020223692</v>
      </c>
      <c r="P269" s="9">
        <f t="shared" si="54"/>
        <v>2537.3825850186408</v>
      </c>
    </row>
    <row r="270" spans="3:16">
      <c r="C270">
        <v>268</v>
      </c>
      <c r="D270" s="2">
        <v>3.0000000000000001E-3</v>
      </c>
      <c r="E270" s="9">
        <v>2000</v>
      </c>
      <c r="F270" s="4">
        <f t="shared" si="49"/>
        <v>299119.6167476477</v>
      </c>
      <c r="G270">
        <v>3.41</v>
      </c>
      <c r="H270" s="9">
        <f t="shared" si="50"/>
        <v>1019997.8931094786</v>
      </c>
      <c r="I270" s="9">
        <f t="shared" si="51"/>
        <v>949593.29310947866</v>
      </c>
      <c r="J270" s="9">
        <f t="shared" si="55"/>
        <v>712194.96983210905</v>
      </c>
      <c r="K270" s="8">
        <v>0.01</v>
      </c>
      <c r="L270" s="4">
        <f t="shared" si="52"/>
        <v>2991.1961674764771</v>
      </c>
      <c r="M270" s="9">
        <f t="shared" si="48"/>
        <v>40799.915724379149</v>
      </c>
      <c r="N270" s="2">
        <v>0.25</v>
      </c>
      <c r="O270" s="9">
        <f t="shared" si="53"/>
        <v>30599.93679328436</v>
      </c>
      <c r="P270" s="9">
        <f t="shared" si="54"/>
        <v>2549.9947327736968</v>
      </c>
    </row>
    <row r="271" spans="3:16">
      <c r="C271">
        <v>269</v>
      </c>
      <c r="D271" s="2">
        <v>3.0000000000000001E-3</v>
      </c>
      <c r="E271" s="9">
        <v>2000</v>
      </c>
      <c r="F271" s="4">
        <f t="shared" si="49"/>
        <v>300603.48586182023</v>
      </c>
      <c r="G271">
        <v>3.41</v>
      </c>
      <c r="H271" s="9">
        <f t="shared" si="50"/>
        <v>1025057.886788807</v>
      </c>
      <c r="I271" s="9">
        <f t="shared" si="51"/>
        <v>954653.28678880702</v>
      </c>
      <c r="J271" s="9">
        <f t="shared" si="55"/>
        <v>715989.96509160521</v>
      </c>
      <c r="K271" s="8">
        <v>0.01</v>
      </c>
      <c r="L271" s="4">
        <f t="shared" si="52"/>
        <v>3006.0348586182022</v>
      </c>
      <c r="M271" s="9">
        <f t="shared" si="48"/>
        <v>41002.315471552283</v>
      </c>
      <c r="N271" s="2">
        <v>0.25</v>
      </c>
      <c r="O271" s="9">
        <f t="shared" si="53"/>
        <v>30751.736603664212</v>
      </c>
      <c r="P271" s="9">
        <f t="shared" si="54"/>
        <v>2562.6447169720177</v>
      </c>
    </row>
    <row r="272" spans="3:16">
      <c r="C272">
        <v>270</v>
      </c>
      <c r="D272" s="2">
        <v>3.0000000000000001E-3</v>
      </c>
      <c r="E272" s="9">
        <v>2000</v>
      </c>
      <c r="F272" s="4">
        <f t="shared" si="49"/>
        <v>302091.80658333527</v>
      </c>
      <c r="G272">
        <v>3.41</v>
      </c>
      <c r="H272" s="9">
        <f t="shared" si="50"/>
        <v>1030133.0604491733</v>
      </c>
      <c r="I272" s="9">
        <f t="shared" si="51"/>
        <v>959728.46044917335</v>
      </c>
      <c r="J272" s="9">
        <f t="shared" si="55"/>
        <v>719796.34533688007</v>
      </c>
      <c r="K272" s="8">
        <v>0.01</v>
      </c>
      <c r="L272" s="4">
        <f t="shared" si="52"/>
        <v>3020.918065833353</v>
      </c>
      <c r="M272" s="9">
        <f t="shared" si="48"/>
        <v>41205.322417966934</v>
      </c>
      <c r="N272" s="2">
        <v>0.25</v>
      </c>
      <c r="O272" s="9">
        <f t="shared" si="53"/>
        <v>30903.991813475201</v>
      </c>
      <c r="P272" s="9">
        <f t="shared" si="54"/>
        <v>2575.3326511229334</v>
      </c>
    </row>
    <row r="273" spans="3:16">
      <c r="C273">
        <v>271</v>
      </c>
      <c r="D273" s="2">
        <v>3.0000000000000001E-3</v>
      </c>
      <c r="E273" s="9">
        <v>2000</v>
      </c>
      <c r="F273" s="4">
        <f t="shared" si="49"/>
        <v>303584.5922670149</v>
      </c>
      <c r="G273">
        <v>3.41</v>
      </c>
      <c r="H273" s="9">
        <f t="shared" si="50"/>
        <v>1035223.4596305209</v>
      </c>
      <c r="I273" s="9">
        <f t="shared" si="51"/>
        <v>964818.85963052092</v>
      </c>
      <c r="J273" s="9">
        <f t="shared" si="55"/>
        <v>723614.14472289069</v>
      </c>
      <c r="K273" s="8">
        <v>0.01</v>
      </c>
      <c r="L273" s="4">
        <f t="shared" si="52"/>
        <v>3035.8459226701489</v>
      </c>
      <c r="M273" s="9">
        <f t="shared" si="48"/>
        <v>41408.938385220834</v>
      </c>
      <c r="N273" s="2">
        <v>0.25</v>
      </c>
      <c r="O273" s="9">
        <f t="shared" si="53"/>
        <v>31056.703788915627</v>
      </c>
      <c r="P273" s="9">
        <f t="shared" si="54"/>
        <v>2588.0586490763021</v>
      </c>
    </row>
    <row r="274" spans="3:16">
      <c r="C274">
        <v>272</v>
      </c>
      <c r="D274" s="2">
        <v>3.0000000000000001E-3</v>
      </c>
      <c r="E274" s="9">
        <v>2000</v>
      </c>
      <c r="F274" s="4">
        <f t="shared" si="49"/>
        <v>305081.85630774556</v>
      </c>
      <c r="G274">
        <v>3.41</v>
      </c>
      <c r="H274" s="9">
        <f t="shared" si="50"/>
        <v>1040329.1300094124</v>
      </c>
      <c r="I274" s="9">
        <f t="shared" si="51"/>
        <v>969924.53000941244</v>
      </c>
      <c r="J274" s="9">
        <f t="shared" si="55"/>
        <v>727443.39750705939</v>
      </c>
      <c r="K274" s="8">
        <v>0.01</v>
      </c>
      <c r="L274" s="4">
        <f t="shared" si="52"/>
        <v>3050.8185630774556</v>
      </c>
      <c r="M274" s="9">
        <f t="shared" ref="M274:M337" si="56">H274*0.04</f>
        <v>41613.165200376498</v>
      </c>
      <c r="N274" s="2">
        <v>0.25</v>
      </c>
      <c r="O274" s="9">
        <f t="shared" si="53"/>
        <v>31209.873900282371</v>
      </c>
      <c r="P274" s="9">
        <f t="shared" si="54"/>
        <v>2600.8228250235311</v>
      </c>
    </row>
    <row r="275" spans="3:16">
      <c r="C275">
        <v>273</v>
      </c>
      <c r="D275" s="2">
        <v>3.0000000000000001E-3</v>
      </c>
      <c r="E275" s="9">
        <v>2000</v>
      </c>
      <c r="F275" s="4">
        <f t="shared" si="49"/>
        <v>306583.61214059842</v>
      </c>
      <c r="G275">
        <v>3.41</v>
      </c>
      <c r="H275" s="9">
        <f t="shared" si="50"/>
        <v>1045450.1173994406</v>
      </c>
      <c r="I275" s="9">
        <f t="shared" si="51"/>
        <v>975045.51739944064</v>
      </c>
      <c r="J275" s="9">
        <f t="shared" si="55"/>
        <v>731284.13804958051</v>
      </c>
      <c r="K275" s="8">
        <v>0.01</v>
      </c>
      <c r="L275" s="4">
        <f t="shared" si="52"/>
        <v>3065.8361214059842</v>
      </c>
      <c r="M275" s="9">
        <f t="shared" si="56"/>
        <v>41818.004695977623</v>
      </c>
      <c r="N275" s="2">
        <v>0.25</v>
      </c>
      <c r="O275" s="9">
        <f t="shared" si="53"/>
        <v>31363.503521983217</v>
      </c>
      <c r="P275" s="9">
        <f t="shared" si="54"/>
        <v>2613.6252934986014</v>
      </c>
    </row>
    <row r="276" spans="3:16">
      <c r="C276">
        <v>274</v>
      </c>
      <c r="D276" s="2">
        <v>3.0000000000000001E-3</v>
      </c>
      <c r="E276" s="9">
        <v>2000</v>
      </c>
      <c r="F276" s="4">
        <f t="shared" si="49"/>
        <v>308089.87324094982</v>
      </c>
      <c r="G276">
        <v>3.41</v>
      </c>
      <c r="H276" s="9">
        <f t="shared" si="50"/>
        <v>1050586.467751639</v>
      </c>
      <c r="I276" s="9">
        <f t="shared" si="51"/>
        <v>980181.86775163899</v>
      </c>
      <c r="J276" s="9">
        <f t="shared" si="55"/>
        <v>735136.40081372927</v>
      </c>
      <c r="K276" s="8">
        <v>0.01</v>
      </c>
      <c r="L276" s="4">
        <f t="shared" si="52"/>
        <v>3080.8987324094983</v>
      </c>
      <c r="M276" s="9">
        <f t="shared" si="56"/>
        <v>42023.458710065563</v>
      </c>
      <c r="N276" s="2">
        <v>0.25</v>
      </c>
      <c r="O276" s="9">
        <f t="shared" si="53"/>
        <v>31517.594032549172</v>
      </c>
      <c r="P276" s="9">
        <f t="shared" si="54"/>
        <v>2626.4661693790977</v>
      </c>
    </row>
    <row r="277" spans="3:16">
      <c r="C277">
        <v>275</v>
      </c>
      <c r="D277" s="2">
        <v>3.0000000000000001E-3</v>
      </c>
      <c r="E277" s="9">
        <v>2000</v>
      </c>
      <c r="F277" s="4">
        <f t="shared" si="49"/>
        <v>309600.65312460228</v>
      </c>
      <c r="G277">
        <v>3.41</v>
      </c>
      <c r="H277" s="9">
        <f t="shared" si="50"/>
        <v>1055738.2271548938</v>
      </c>
      <c r="I277" s="9">
        <f t="shared" si="51"/>
        <v>985333.62715489382</v>
      </c>
      <c r="J277" s="9">
        <f t="shared" si="55"/>
        <v>739000.2203661704</v>
      </c>
      <c r="K277" s="8">
        <v>0.01</v>
      </c>
      <c r="L277" s="4">
        <f t="shared" si="52"/>
        <v>3096.0065312460229</v>
      </c>
      <c r="M277" s="9">
        <f t="shared" si="56"/>
        <v>42229.529086195755</v>
      </c>
      <c r="N277" s="2">
        <v>0.25</v>
      </c>
      <c r="O277" s="9">
        <f t="shared" si="53"/>
        <v>31672.146814646818</v>
      </c>
      <c r="P277" s="9">
        <f t="shared" si="54"/>
        <v>2639.3455678872347</v>
      </c>
    </row>
    <row r="278" spans="3:16">
      <c r="C278">
        <v>276</v>
      </c>
      <c r="D278" s="2">
        <v>3.0000000000000001E-3</v>
      </c>
      <c r="E278" s="9">
        <v>2000</v>
      </c>
      <c r="F278" s="4">
        <f t="shared" si="49"/>
        <v>311115.9653479057</v>
      </c>
      <c r="G278">
        <v>3.41</v>
      </c>
      <c r="H278" s="9">
        <f t="shared" si="50"/>
        <v>1060905.4418363585</v>
      </c>
      <c r="I278" s="9">
        <f t="shared" si="51"/>
        <v>990500.84183635854</v>
      </c>
      <c r="J278" s="9">
        <f t="shared" si="55"/>
        <v>742875.63137726893</v>
      </c>
      <c r="K278" s="8">
        <v>0.01</v>
      </c>
      <c r="L278" s="4">
        <f t="shared" si="52"/>
        <v>3111.1596534790569</v>
      </c>
      <c r="M278" s="9">
        <f t="shared" si="56"/>
        <v>42436.217673454339</v>
      </c>
      <c r="N278" s="2">
        <v>0.25</v>
      </c>
      <c r="O278" s="9">
        <f t="shared" si="53"/>
        <v>31827.163255090753</v>
      </c>
      <c r="P278" s="9">
        <f t="shared" si="54"/>
        <v>2652.2636045908962</v>
      </c>
    </row>
    <row r="279" spans="3:16">
      <c r="C279">
        <v>277</v>
      </c>
      <c r="D279" s="2">
        <v>3.0000000000000001E-3</v>
      </c>
      <c r="E279" s="9">
        <v>2000</v>
      </c>
      <c r="F279" s="4">
        <f t="shared" si="49"/>
        <v>312635.82350787905</v>
      </c>
      <c r="G279">
        <v>3.41</v>
      </c>
      <c r="H279" s="9">
        <f t="shared" si="50"/>
        <v>1066088.1581618676</v>
      </c>
      <c r="I279" s="9">
        <f t="shared" si="51"/>
        <v>995683.55816186767</v>
      </c>
      <c r="J279" s="9">
        <f t="shared" si="55"/>
        <v>746762.66862140072</v>
      </c>
      <c r="K279" s="8">
        <v>0.01</v>
      </c>
      <c r="L279" s="4">
        <f t="shared" si="52"/>
        <v>3126.3582350787906</v>
      </c>
      <c r="M279" s="9">
        <f t="shared" si="56"/>
        <v>42643.526326474705</v>
      </c>
      <c r="N279" s="2">
        <v>0.25</v>
      </c>
      <c r="O279" s="9">
        <f t="shared" si="53"/>
        <v>31982.644744856028</v>
      </c>
      <c r="P279" s="9">
        <f t="shared" si="54"/>
        <v>2665.220395404669</v>
      </c>
    </row>
    <row r="280" spans="3:16">
      <c r="C280">
        <v>278</v>
      </c>
      <c r="D280" s="2">
        <v>3.0000000000000001E-3</v>
      </c>
      <c r="E280" s="9">
        <v>2000</v>
      </c>
      <c r="F280" s="4">
        <f t="shared" si="49"/>
        <v>314160.24124233227</v>
      </c>
      <c r="G280">
        <v>3.41</v>
      </c>
      <c r="H280" s="9">
        <f t="shared" si="50"/>
        <v>1071286.4226363532</v>
      </c>
      <c r="I280" s="9">
        <f t="shared" si="51"/>
        <v>1000881.8226363532</v>
      </c>
      <c r="J280" s="9">
        <f t="shared" si="55"/>
        <v>750661.36697726487</v>
      </c>
      <c r="K280" s="8">
        <v>0.01</v>
      </c>
      <c r="L280" s="4">
        <f t="shared" si="52"/>
        <v>3141.6024124233227</v>
      </c>
      <c r="M280" s="9">
        <f t="shared" si="56"/>
        <v>42851.456905454128</v>
      </c>
      <c r="N280" s="2">
        <v>0.25</v>
      </c>
      <c r="O280" s="9">
        <f t="shared" si="53"/>
        <v>32138.592679090594</v>
      </c>
      <c r="P280" s="9">
        <f t="shared" si="54"/>
        <v>2678.216056590883</v>
      </c>
    </row>
    <row r="281" spans="3:16">
      <c r="C281">
        <v>279</v>
      </c>
      <c r="D281" s="2">
        <v>3.0000000000000001E-3</v>
      </c>
      <c r="E281" s="9">
        <v>2000</v>
      </c>
      <c r="F281" s="4">
        <f t="shared" si="49"/>
        <v>315689.23222998885</v>
      </c>
      <c r="G281">
        <v>3.41</v>
      </c>
      <c r="H281" s="9">
        <f t="shared" si="50"/>
        <v>1076500.281904262</v>
      </c>
      <c r="I281" s="9">
        <f t="shared" si="51"/>
        <v>1006095.681904262</v>
      </c>
      <c r="J281" s="9">
        <f t="shared" si="55"/>
        <v>754571.76142819657</v>
      </c>
      <c r="K281" s="8">
        <v>0.01</v>
      </c>
      <c r="L281" s="4">
        <f t="shared" si="52"/>
        <v>3156.8923222998887</v>
      </c>
      <c r="M281" s="9">
        <f t="shared" si="56"/>
        <v>43060.01127617048</v>
      </c>
      <c r="N281" s="2">
        <v>0.25</v>
      </c>
      <c r="O281" s="9">
        <f t="shared" si="53"/>
        <v>32295.00845712786</v>
      </c>
      <c r="P281" s="9">
        <f t="shared" si="54"/>
        <v>2691.250704760655</v>
      </c>
    </row>
    <row r="282" spans="3:16">
      <c r="C282">
        <v>280</v>
      </c>
      <c r="D282" s="2">
        <v>3.0000000000000001E-3</v>
      </c>
      <c r="E282" s="9">
        <v>2000</v>
      </c>
      <c r="F282" s="4">
        <f t="shared" si="49"/>
        <v>317222.81019060843</v>
      </c>
      <c r="G282">
        <v>3.41</v>
      </c>
      <c r="H282" s="9">
        <f t="shared" si="50"/>
        <v>1081729.7827499749</v>
      </c>
      <c r="I282" s="9">
        <f t="shared" si="51"/>
        <v>1011325.1827499749</v>
      </c>
      <c r="J282" s="9">
        <f t="shared" si="55"/>
        <v>758493.88706248114</v>
      </c>
      <c r="K282" s="8">
        <v>0.01</v>
      </c>
      <c r="L282" s="4">
        <f t="shared" si="52"/>
        <v>3172.2281019060842</v>
      </c>
      <c r="M282" s="9">
        <f t="shared" si="56"/>
        <v>43269.191309998998</v>
      </c>
      <c r="N282" s="2">
        <v>0.25</v>
      </c>
      <c r="O282" s="9">
        <f t="shared" si="53"/>
        <v>32451.893482499247</v>
      </c>
      <c r="P282" s="9">
        <f t="shared" si="54"/>
        <v>2704.3244568749374</v>
      </c>
    </row>
    <row r="283" spans="3:16">
      <c r="C283">
        <v>281</v>
      </c>
      <c r="D283" s="2">
        <v>3.0000000000000001E-3</v>
      </c>
      <c r="E283" s="9">
        <v>2000</v>
      </c>
      <c r="F283" s="4">
        <f t="shared" si="49"/>
        <v>318760.98888510989</v>
      </c>
      <c r="G283">
        <v>3.41</v>
      </c>
      <c r="H283" s="9">
        <f t="shared" si="50"/>
        <v>1086974.9720982248</v>
      </c>
      <c r="I283" s="9">
        <f t="shared" si="51"/>
        <v>1016570.3720982248</v>
      </c>
      <c r="J283" s="9">
        <f t="shared" si="55"/>
        <v>762427.77907366864</v>
      </c>
      <c r="K283" s="8">
        <v>0.01</v>
      </c>
      <c r="L283" s="4">
        <f t="shared" si="52"/>
        <v>3187.6098888510992</v>
      </c>
      <c r="M283" s="9">
        <f t="shared" si="56"/>
        <v>43478.998883928994</v>
      </c>
      <c r="N283" s="2">
        <v>0.25</v>
      </c>
      <c r="O283" s="9">
        <f t="shared" si="53"/>
        <v>32609.249162946748</v>
      </c>
      <c r="P283" s="9">
        <f t="shared" si="54"/>
        <v>2717.4374302455622</v>
      </c>
    </row>
    <row r="284" spans="3:16">
      <c r="C284">
        <v>282</v>
      </c>
      <c r="D284" s="2">
        <v>3.0000000000000001E-3</v>
      </c>
      <c r="E284" s="9">
        <v>2000</v>
      </c>
      <c r="F284" s="4">
        <f t="shared" si="49"/>
        <v>320303.78211569483</v>
      </c>
      <c r="G284">
        <v>3.41</v>
      </c>
      <c r="H284" s="9">
        <f t="shared" si="50"/>
        <v>1092235.8970145194</v>
      </c>
      <c r="I284" s="9">
        <f t="shared" si="51"/>
        <v>1021831.2970145195</v>
      </c>
      <c r="J284" s="9">
        <f t="shared" si="55"/>
        <v>766373.47276088956</v>
      </c>
      <c r="K284" s="8">
        <v>0.01</v>
      </c>
      <c r="L284" s="4">
        <f t="shared" si="52"/>
        <v>3203.0378211569482</v>
      </c>
      <c r="M284" s="9">
        <f t="shared" si="56"/>
        <v>43689.435880580779</v>
      </c>
      <c r="N284" s="2">
        <v>0.25</v>
      </c>
      <c r="O284" s="9">
        <f t="shared" si="53"/>
        <v>32767.076910435586</v>
      </c>
      <c r="P284" s="9">
        <f t="shared" si="54"/>
        <v>2730.5897425362987</v>
      </c>
    </row>
    <row r="285" spans="3:16">
      <c r="C285">
        <v>283</v>
      </c>
      <c r="D285" s="2">
        <v>3.0000000000000001E-3</v>
      </c>
      <c r="E285" s="9">
        <v>2000</v>
      </c>
      <c r="F285" s="4">
        <f t="shared" si="49"/>
        <v>321851.20372597151</v>
      </c>
      <c r="G285">
        <v>3.41</v>
      </c>
      <c r="H285" s="9">
        <f t="shared" si="50"/>
        <v>1097512.6047055628</v>
      </c>
      <c r="I285" s="9">
        <f t="shared" si="51"/>
        <v>1027108.0047055628</v>
      </c>
      <c r="J285" s="9">
        <f t="shared" si="55"/>
        <v>770331.00352917216</v>
      </c>
      <c r="K285" s="8">
        <v>0.01</v>
      </c>
      <c r="L285" s="4">
        <f t="shared" si="52"/>
        <v>3218.5120372597153</v>
      </c>
      <c r="M285" s="9">
        <f t="shared" si="56"/>
        <v>43900.504188222512</v>
      </c>
      <c r="N285" s="2">
        <v>0.25</v>
      </c>
      <c r="O285" s="9">
        <f t="shared" si="53"/>
        <v>32925.378141166882</v>
      </c>
      <c r="P285" s="9">
        <f t="shared" si="54"/>
        <v>2743.781511763907</v>
      </c>
    </row>
    <row r="286" spans="3:16">
      <c r="C286">
        <v>284</v>
      </c>
      <c r="D286" s="2">
        <v>3.0000000000000001E-3</v>
      </c>
      <c r="E286" s="9">
        <v>2000</v>
      </c>
      <c r="F286" s="4">
        <f t="shared" si="49"/>
        <v>323403.26760107902</v>
      </c>
      <c r="G286">
        <v>3.41</v>
      </c>
      <c r="H286" s="9">
        <f t="shared" si="50"/>
        <v>1102805.1425196794</v>
      </c>
      <c r="I286" s="9">
        <f t="shared" si="51"/>
        <v>1032400.5425196794</v>
      </c>
      <c r="J286" s="9">
        <f t="shared" si="55"/>
        <v>774300.40688975959</v>
      </c>
      <c r="K286" s="8">
        <v>0.01</v>
      </c>
      <c r="L286" s="4">
        <f t="shared" si="52"/>
        <v>3234.0326760107901</v>
      </c>
      <c r="M286" s="9">
        <f t="shared" si="56"/>
        <v>44112.205700787177</v>
      </c>
      <c r="N286" s="2">
        <v>0.25</v>
      </c>
      <c r="O286" s="9">
        <f t="shared" si="53"/>
        <v>33084.154275590379</v>
      </c>
      <c r="P286" s="9">
        <f t="shared" si="54"/>
        <v>2757.0128562991981</v>
      </c>
    </row>
    <row r="287" spans="3:16">
      <c r="C287">
        <v>285</v>
      </c>
      <c r="D287" s="2">
        <v>3.0000000000000001E-3</v>
      </c>
      <c r="E287" s="9">
        <v>2000</v>
      </c>
      <c r="F287" s="4">
        <f t="shared" si="49"/>
        <v>324959.98766781186</v>
      </c>
      <c r="G287">
        <v>3.41</v>
      </c>
      <c r="H287" s="9">
        <f t="shared" si="50"/>
        <v>1108113.5579472384</v>
      </c>
      <c r="I287" s="9">
        <f t="shared" si="51"/>
        <v>1037708.9579472385</v>
      </c>
      <c r="J287" s="9">
        <f t="shared" si="55"/>
        <v>778281.71846042888</v>
      </c>
      <c r="K287" s="8">
        <v>0.01</v>
      </c>
      <c r="L287" s="4">
        <f t="shared" si="52"/>
        <v>3249.5998766781186</v>
      </c>
      <c r="M287" s="9">
        <f t="shared" si="56"/>
        <v>44324.542317889536</v>
      </c>
      <c r="N287" s="2">
        <v>0.25</v>
      </c>
      <c r="O287" s="9">
        <f t="shared" si="53"/>
        <v>33243.40673841715</v>
      </c>
      <c r="P287" s="9">
        <f t="shared" si="54"/>
        <v>2770.283894868096</v>
      </c>
    </row>
    <row r="288" spans="3:16">
      <c r="C288">
        <v>286</v>
      </c>
      <c r="D288" s="2">
        <v>3.0000000000000001E-3</v>
      </c>
      <c r="E288" s="9">
        <v>2000</v>
      </c>
      <c r="F288" s="4">
        <f t="shared" si="49"/>
        <v>326521.37789474492</v>
      </c>
      <c r="G288">
        <v>3.41</v>
      </c>
      <c r="H288" s="9">
        <f t="shared" si="50"/>
        <v>1113437.8986210802</v>
      </c>
      <c r="I288" s="9">
        <f t="shared" si="51"/>
        <v>1043033.2986210802</v>
      </c>
      <c r="J288" s="9">
        <f t="shared" si="55"/>
        <v>782274.97396581015</v>
      </c>
      <c r="K288" s="8">
        <v>0.01</v>
      </c>
      <c r="L288" s="4">
        <f t="shared" si="52"/>
        <v>3265.2137789474491</v>
      </c>
      <c r="M288" s="9">
        <f t="shared" si="56"/>
        <v>44537.51594484321</v>
      </c>
      <c r="N288" s="2">
        <v>0.25</v>
      </c>
      <c r="O288" s="9">
        <f t="shared" si="53"/>
        <v>33403.136958632407</v>
      </c>
      <c r="P288" s="9">
        <f t="shared" si="54"/>
        <v>2783.5947465527006</v>
      </c>
    </row>
    <row r="289" spans="3:16">
      <c r="C289">
        <v>287</v>
      </c>
      <c r="D289" s="2">
        <v>3.0000000000000001E-3</v>
      </c>
      <c r="E289" s="9">
        <v>2000</v>
      </c>
      <c r="F289" s="4">
        <f t="shared" si="49"/>
        <v>328087.45229235874</v>
      </c>
      <c r="G289">
        <v>3.41</v>
      </c>
      <c r="H289" s="9">
        <f t="shared" si="50"/>
        <v>1118778.2123169433</v>
      </c>
      <c r="I289" s="9">
        <f t="shared" si="51"/>
        <v>1048373.6123169434</v>
      </c>
      <c r="J289" s="9">
        <f t="shared" si="55"/>
        <v>786280.20923770755</v>
      </c>
      <c r="K289" s="8">
        <v>0.01</v>
      </c>
      <c r="L289" s="4">
        <f t="shared" si="52"/>
        <v>3280.8745229235874</v>
      </c>
      <c r="M289" s="9">
        <f t="shared" si="56"/>
        <v>44751.128492677737</v>
      </c>
      <c r="N289" s="2">
        <v>0.25</v>
      </c>
      <c r="O289" s="9">
        <f t="shared" si="53"/>
        <v>33563.346369508305</v>
      </c>
      <c r="P289" s="9">
        <f t="shared" si="54"/>
        <v>2796.9455307923586</v>
      </c>
    </row>
    <row r="290" spans="3:16">
      <c r="C290">
        <v>288</v>
      </c>
      <c r="D290" s="2">
        <v>3.0000000000000001E-3</v>
      </c>
      <c r="E290" s="9">
        <v>2000</v>
      </c>
      <c r="F290" s="4">
        <f t="shared" si="49"/>
        <v>329658.22491316544</v>
      </c>
      <c r="G290">
        <v>3.41</v>
      </c>
      <c r="H290" s="9">
        <f t="shared" si="50"/>
        <v>1124134.5469538942</v>
      </c>
      <c r="I290" s="9">
        <f t="shared" si="51"/>
        <v>1053729.9469538941</v>
      </c>
      <c r="J290" s="9">
        <f t="shared" si="55"/>
        <v>790297.46021542058</v>
      </c>
      <c r="K290" s="8">
        <v>0.01</v>
      </c>
      <c r="L290" s="4">
        <f t="shared" si="52"/>
        <v>3296.5822491316544</v>
      </c>
      <c r="M290" s="9">
        <f t="shared" si="56"/>
        <v>44965.381878155771</v>
      </c>
      <c r="N290" s="2">
        <v>0.25</v>
      </c>
      <c r="O290" s="9">
        <f t="shared" si="53"/>
        <v>33724.036408616827</v>
      </c>
      <c r="P290" s="9">
        <f t="shared" si="54"/>
        <v>2810.3363673847357</v>
      </c>
    </row>
    <row r="291" spans="3:16">
      <c r="C291">
        <v>289</v>
      </c>
      <c r="D291" s="2">
        <v>3.0000000000000001E-3</v>
      </c>
      <c r="E291" s="9">
        <v>2000</v>
      </c>
      <c r="F291" s="4">
        <f t="shared" si="49"/>
        <v>331233.70985183452</v>
      </c>
      <c r="G291">
        <v>3.41</v>
      </c>
      <c r="H291" s="9">
        <f t="shared" si="50"/>
        <v>1129506.9505947558</v>
      </c>
      <c r="I291" s="9">
        <f t="shared" si="51"/>
        <v>1059102.3505947557</v>
      </c>
      <c r="J291" s="9">
        <f t="shared" si="55"/>
        <v>794326.7629460668</v>
      </c>
      <c r="K291" s="8">
        <v>0.01</v>
      </c>
      <c r="L291" s="4">
        <f t="shared" si="52"/>
        <v>3312.3370985183451</v>
      </c>
      <c r="M291" s="9">
        <f t="shared" si="56"/>
        <v>45180.278023790233</v>
      </c>
      <c r="N291" s="2">
        <v>0.25</v>
      </c>
      <c r="O291" s="9">
        <f t="shared" si="53"/>
        <v>33885.208517842679</v>
      </c>
      <c r="P291" s="9">
        <f t="shared" si="54"/>
        <v>2823.76737648689</v>
      </c>
    </row>
    <row r="292" spans="3:16">
      <c r="C292">
        <v>290</v>
      </c>
      <c r="D292" s="2">
        <v>3.0000000000000001E-3</v>
      </c>
      <c r="E292" s="9">
        <v>2000</v>
      </c>
      <c r="F292" s="4">
        <f t="shared" si="49"/>
        <v>332813.92124531965</v>
      </c>
      <c r="G292">
        <v>3.41</v>
      </c>
      <c r="H292" s="9">
        <f t="shared" si="50"/>
        <v>1134895.47144654</v>
      </c>
      <c r="I292" s="9">
        <f t="shared" si="51"/>
        <v>1064490.8714465399</v>
      </c>
      <c r="J292" s="9">
        <f t="shared" si="55"/>
        <v>798368.15358490497</v>
      </c>
      <c r="K292" s="8">
        <v>0.01</v>
      </c>
      <c r="L292" s="4">
        <f t="shared" si="52"/>
        <v>3328.1392124531967</v>
      </c>
      <c r="M292" s="9">
        <f t="shared" si="56"/>
        <v>45395.818857861603</v>
      </c>
      <c r="N292" s="2">
        <v>0.25</v>
      </c>
      <c r="O292" s="9">
        <f t="shared" si="53"/>
        <v>34046.864143396204</v>
      </c>
      <c r="P292" s="9">
        <f t="shared" si="54"/>
        <v>2837.2386786163502</v>
      </c>
    </row>
    <row r="293" spans="3:16">
      <c r="C293">
        <v>291</v>
      </c>
      <c r="D293" s="2">
        <v>3.0000000000000001E-3</v>
      </c>
      <c r="E293" s="9">
        <v>2000</v>
      </c>
      <c r="F293" s="4">
        <f t="shared" si="49"/>
        <v>334398.87327298522</v>
      </c>
      <c r="G293">
        <v>3.41</v>
      </c>
      <c r="H293" s="9">
        <f t="shared" si="50"/>
        <v>1140300.1578608796</v>
      </c>
      <c r="I293" s="9">
        <f t="shared" si="51"/>
        <v>1069895.5578608795</v>
      </c>
      <c r="J293" s="9">
        <f t="shared" si="55"/>
        <v>802421.66839565965</v>
      </c>
      <c r="K293" s="8">
        <v>0.01</v>
      </c>
      <c r="L293" s="4">
        <f t="shared" si="52"/>
        <v>3343.9887327298525</v>
      </c>
      <c r="M293" s="9">
        <f t="shared" si="56"/>
        <v>45612.006314435181</v>
      </c>
      <c r="N293" s="2">
        <v>0.25</v>
      </c>
      <c r="O293" s="9">
        <f t="shared" si="53"/>
        <v>34209.004735826384</v>
      </c>
      <c r="P293" s="9">
        <f t="shared" si="54"/>
        <v>2850.7503946521988</v>
      </c>
    </row>
    <row r="294" spans="3:16">
      <c r="C294">
        <v>292</v>
      </c>
      <c r="D294" s="2">
        <v>3.0000000000000001E-3</v>
      </c>
      <c r="E294" s="9">
        <v>2000</v>
      </c>
      <c r="F294" s="4">
        <f t="shared" si="49"/>
        <v>335988.58015673381</v>
      </c>
      <c r="G294">
        <v>3.41</v>
      </c>
      <c r="H294" s="9">
        <f t="shared" si="50"/>
        <v>1145721.0583344623</v>
      </c>
      <c r="I294" s="9">
        <f t="shared" si="51"/>
        <v>1075316.4583344623</v>
      </c>
      <c r="J294" s="9">
        <f t="shared" si="55"/>
        <v>806487.34375084669</v>
      </c>
      <c r="K294" s="8">
        <v>0.01</v>
      </c>
      <c r="L294" s="4">
        <f t="shared" si="52"/>
        <v>3359.8858015673381</v>
      </c>
      <c r="M294" s="9">
        <f t="shared" si="56"/>
        <v>45828.842333378496</v>
      </c>
      <c r="N294" s="2">
        <v>0.25</v>
      </c>
      <c r="O294" s="9">
        <f t="shared" si="53"/>
        <v>34371.63175003387</v>
      </c>
      <c r="P294" s="9">
        <f t="shared" si="54"/>
        <v>2864.302645836156</v>
      </c>
    </row>
    <row r="295" spans="3:16">
      <c r="C295">
        <v>293</v>
      </c>
      <c r="D295" s="2">
        <v>3.0000000000000001E-3</v>
      </c>
      <c r="E295" s="9">
        <v>2000</v>
      </c>
      <c r="F295" s="4">
        <f t="shared" si="49"/>
        <v>337583.05616113363</v>
      </c>
      <c r="G295">
        <v>3.41</v>
      </c>
      <c r="H295" s="9">
        <f t="shared" si="50"/>
        <v>1151158.2215094657</v>
      </c>
      <c r="I295" s="9">
        <f t="shared" si="51"/>
        <v>1080753.6215094656</v>
      </c>
      <c r="J295" s="9">
        <f t="shared" si="55"/>
        <v>810565.21613209927</v>
      </c>
      <c r="K295" s="8">
        <v>0.01</v>
      </c>
      <c r="L295" s="4">
        <f t="shared" si="52"/>
        <v>3375.8305616113362</v>
      </c>
      <c r="M295" s="9">
        <f t="shared" si="56"/>
        <v>46046.328860378628</v>
      </c>
      <c r="N295" s="2">
        <v>0.25</v>
      </c>
      <c r="O295" s="9">
        <f t="shared" si="53"/>
        <v>34534.746645283973</v>
      </c>
      <c r="P295" s="9">
        <f t="shared" si="54"/>
        <v>2877.8955537736642</v>
      </c>
    </row>
    <row r="296" spans="3:16">
      <c r="C296">
        <v>294</v>
      </c>
      <c r="D296" s="2">
        <v>3.0000000000000001E-3</v>
      </c>
      <c r="E296" s="9">
        <v>2000</v>
      </c>
      <c r="F296" s="4">
        <f t="shared" si="49"/>
        <v>339182.31559354666</v>
      </c>
      <c r="G296">
        <v>3.41</v>
      </c>
      <c r="H296" s="9">
        <f t="shared" si="50"/>
        <v>1156611.6961739941</v>
      </c>
      <c r="I296" s="9">
        <f t="shared" si="51"/>
        <v>1086207.096173994</v>
      </c>
      <c r="J296" s="9">
        <f t="shared" si="55"/>
        <v>814655.32213049545</v>
      </c>
      <c r="K296" s="8">
        <v>0.01</v>
      </c>
      <c r="L296" s="4">
        <f t="shared" si="52"/>
        <v>3391.8231559354667</v>
      </c>
      <c r="M296" s="9">
        <f t="shared" si="56"/>
        <v>46264.467846959764</v>
      </c>
      <c r="N296" s="2">
        <v>0.25</v>
      </c>
      <c r="O296" s="9">
        <f t="shared" si="53"/>
        <v>34698.350885219821</v>
      </c>
      <c r="P296" s="9">
        <f t="shared" si="54"/>
        <v>2891.5292404349852</v>
      </c>
    </row>
    <row r="297" spans="3:16">
      <c r="C297">
        <v>295</v>
      </c>
      <c r="D297" s="2">
        <v>3.0000000000000001E-3</v>
      </c>
      <c r="E297" s="9">
        <v>2000</v>
      </c>
      <c r="F297" s="4">
        <f t="shared" si="49"/>
        <v>340786.37280425691</v>
      </c>
      <c r="G297">
        <v>3.41</v>
      </c>
      <c r="H297" s="9">
        <f t="shared" si="50"/>
        <v>1162081.531262516</v>
      </c>
      <c r="I297" s="9">
        <f t="shared" si="51"/>
        <v>1091676.931262516</v>
      </c>
      <c r="J297" s="9">
        <f t="shared" si="55"/>
        <v>818757.69844688696</v>
      </c>
      <c r="K297" s="8">
        <v>0.01</v>
      </c>
      <c r="L297" s="4">
        <f t="shared" si="52"/>
        <v>3407.8637280425692</v>
      </c>
      <c r="M297" s="9">
        <f t="shared" si="56"/>
        <v>46483.26125050064</v>
      </c>
      <c r="N297" s="2">
        <v>0.25</v>
      </c>
      <c r="O297" s="9">
        <f t="shared" si="53"/>
        <v>34862.445937875484</v>
      </c>
      <c r="P297" s="9">
        <f t="shared" si="54"/>
        <v>2905.2038281562905</v>
      </c>
    </row>
    <row r="298" spans="3:16">
      <c r="C298">
        <v>296</v>
      </c>
      <c r="D298" s="2">
        <v>3.0000000000000001E-3</v>
      </c>
      <c r="E298" s="9">
        <v>2000</v>
      </c>
      <c r="F298" s="4">
        <f t="shared" si="49"/>
        <v>342395.24218659929</v>
      </c>
      <c r="G298">
        <v>3.41</v>
      </c>
      <c r="H298" s="9">
        <f t="shared" si="50"/>
        <v>1167567.7758563037</v>
      </c>
      <c r="I298" s="9">
        <f t="shared" si="51"/>
        <v>1097163.1758563037</v>
      </c>
      <c r="J298" s="9">
        <f t="shared" si="55"/>
        <v>822872.3818922278</v>
      </c>
      <c r="K298" s="8">
        <v>0.01</v>
      </c>
      <c r="L298" s="4">
        <f t="shared" si="52"/>
        <v>3423.9524218659931</v>
      </c>
      <c r="M298" s="9">
        <f t="shared" si="56"/>
        <v>46702.711034252148</v>
      </c>
      <c r="N298" s="2">
        <v>0.25</v>
      </c>
      <c r="O298" s="9">
        <f t="shared" si="53"/>
        <v>35027.033275689115</v>
      </c>
      <c r="P298" s="9">
        <f t="shared" si="54"/>
        <v>2918.9194396407597</v>
      </c>
    </row>
    <row r="299" spans="3:16">
      <c r="C299">
        <v>297</v>
      </c>
      <c r="D299" s="2">
        <v>3.0000000000000001E-3</v>
      </c>
      <c r="E299" s="9">
        <v>2000</v>
      </c>
      <c r="F299" s="4">
        <f t="shared" si="49"/>
        <v>344008.93817708868</v>
      </c>
      <c r="G299">
        <v>3.41</v>
      </c>
      <c r="H299" s="9">
        <f t="shared" si="50"/>
        <v>1173070.4791838725</v>
      </c>
      <c r="I299" s="9">
        <f t="shared" si="51"/>
        <v>1102665.8791838724</v>
      </c>
      <c r="J299" s="9">
        <f t="shared" si="55"/>
        <v>826999.40938790422</v>
      </c>
      <c r="K299" s="8">
        <v>0.01</v>
      </c>
      <c r="L299" s="4">
        <f t="shared" si="52"/>
        <v>3440.089381770887</v>
      </c>
      <c r="M299" s="9">
        <f t="shared" si="56"/>
        <v>46922.819167354901</v>
      </c>
      <c r="N299" s="2">
        <v>0.25</v>
      </c>
      <c r="O299" s="9">
        <f t="shared" si="53"/>
        <v>35192.114375516176</v>
      </c>
      <c r="P299" s="9">
        <f t="shared" si="54"/>
        <v>2932.6761979596813</v>
      </c>
    </row>
    <row r="300" spans="3:16">
      <c r="C300">
        <v>298</v>
      </c>
      <c r="D300" s="2">
        <v>3.0000000000000001E-3</v>
      </c>
      <c r="E300" s="9">
        <v>2000</v>
      </c>
      <c r="F300" s="4">
        <f t="shared" si="49"/>
        <v>345627.47525554954</v>
      </c>
      <c r="G300">
        <v>3.41</v>
      </c>
      <c r="H300" s="9">
        <f t="shared" si="50"/>
        <v>1178589.690621424</v>
      </c>
      <c r="I300" s="9">
        <f t="shared" si="51"/>
        <v>1108185.0906214239</v>
      </c>
      <c r="J300" s="9">
        <f t="shared" si="55"/>
        <v>831138.81796606793</v>
      </c>
      <c r="K300" s="8">
        <v>0.01</v>
      </c>
      <c r="L300" s="4">
        <f t="shared" si="52"/>
        <v>3456.2747525554955</v>
      </c>
      <c r="M300" s="9">
        <f t="shared" si="56"/>
        <v>47143.587624856962</v>
      </c>
      <c r="N300" s="2">
        <v>0.25</v>
      </c>
      <c r="O300" s="9">
        <f t="shared" si="53"/>
        <v>35357.69071864272</v>
      </c>
      <c r="P300" s="9">
        <f t="shared" si="54"/>
        <v>2946.4742265535601</v>
      </c>
    </row>
    <row r="301" spans="3:16">
      <c r="C301">
        <v>299</v>
      </c>
      <c r="D301" s="2">
        <v>3.0000000000000001E-3</v>
      </c>
      <c r="E301" s="9">
        <v>2000</v>
      </c>
      <c r="F301" s="4">
        <f t="shared" si="49"/>
        <v>347250.86794524582</v>
      </c>
      <c r="G301">
        <v>3.41</v>
      </c>
      <c r="H301" s="9">
        <f t="shared" si="50"/>
        <v>1184125.4596932882</v>
      </c>
      <c r="I301" s="9">
        <f t="shared" si="51"/>
        <v>1113720.8596932881</v>
      </c>
      <c r="J301" s="9">
        <f t="shared" si="55"/>
        <v>835290.64476996614</v>
      </c>
      <c r="K301" s="8">
        <v>0.01</v>
      </c>
      <c r="L301" s="4">
        <f t="shared" si="52"/>
        <v>3472.5086794524582</v>
      </c>
      <c r="M301" s="9">
        <f t="shared" si="56"/>
        <v>47365.018387731528</v>
      </c>
      <c r="N301" s="2">
        <v>0.25</v>
      </c>
      <c r="O301" s="9">
        <f t="shared" si="53"/>
        <v>35523.76379079865</v>
      </c>
      <c r="P301" s="9">
        <f t="shared" si="54"/>
        <v>2960.313649233221</v>
      </c>
    </row>
    <row r="302" spans="3:16">
      <c r="C302">
        <v>300</v>
      </c>
      <c r="D302" s="2">
        <v>3.0000000000000001E-3</v>
      </c>
      <c r="E302" s="9">
        <v>2000</v>
      </c>
      <c r="F302" s="4">
        <f t="shared" si="49"/>
        <v>348879.13081301114</v>
      </c>
      <c r="G302">
        <v>3.41</v>
      </c>
      <c r="H302" s="9">
        <f t="shared" si="50"/>
        <v>1189677.8360723681</v>
      </c>
      <c r="I302" s="9">
        <f t="shared" si="51"/>
        <v>1119273.236072368</v>
      </c>
      <c r="J302" s="9">
        <f t="shared" si="55"/>
        <v>839454.92705427599</v>
      </c>
      <c r="K302" s="8">
        <v>0.01</v>
      </c>
      <c r="L302" s="4">
        <f t="shared" si="52"/>
        <v>3488.7913081301117</v>
      </c>
      <c r="M302" s="9">
        <f t="shared" si="56"/>
        <v>47587.113442894726</v>
      </c>
      <c r="N302" s="2">
        <v>0.25</v>
      </c>
      <c r="O302" s="9">
        <f t="shared" si="53"/>
        <v>35690.335082171048</v>
      </c>
      <c r="P302" s="9">
        <f t="shared" si="54"/>
        <v>2974.1945901809208</v>
      </c>
    </row>
    <row r="303" spans="3:16">
      <c r="C303">
        <v>301</v>
      </c>
      <c r="D303" s="2">
        <v>3.0000000000000001E-3</v>
      </c>
      <c r="E303" s="9">
        <v>2000</v>
      </c>
      <c r="F303" s="4">
        <f t="shared" si="49"/>
        <v>350512.27846937976</v>
      </c>
      <c r="G303">
        <v>3.41</v>
      </c>
      <c r="H303" s="9">
        <f t="shared" si="50"/>
        <v>1195246.869580585</v>
      </c>
      <c r="I303" s="9">
        <f t="shared" si="51"/>
        <v>1124842.269580585</v>
      </c>
      <c r="J303" s="9">
        <f t="shared" si="55"/>
        <v>843631.70218543871</v>
      </c>
      <c r="K303" s="8">
        <v>0.01</v>
      </c>
      <c r="L303" s="4">
        <f t="shared" si="52"/>
        <v>3505.1227846937977</v>
      </c>
      <c r="M303" s="9">
        <f t="shared" si="56"/>
        <v>47809.8747832234</v>
      </c>
      <c r="N303" s="2">
        <v>0.25</v>
      </c>
      <c r="O303" s="9">
        <f t="shared" si="53"/>
        <v>35857.406087417548</v>
      </c>
      <c r="P303" s="9">
        <f t="shared" si="54"/>
        <v>2988.1171739514625</v>
      </c>
    </row>
    <row r="304" spans="3:16">
      <c r="C304">
        <v>302</v>
      </c>
      <c r="D304" s="2">
        <v>3.0000000000000001E-3</v>
      </c>
      <c r="E304" s="9">
        <v>2000</v>
      </c>
      <c r="F304" s="4">
        <f t="shared" si="49"/>
        <v>352150.3255687175</v>
      </c>
      <c r="G304">
        <v>3.41</v>
      </c>
      <c r="H304" s="9">
        <f t="shared" si="50"/>
        <v>1200832.6101893268</v>
      </c>
      <c r="I304" s="9">
        <f t="shared" si="51"/>
        <v>1130428.0101893267</v>
      </c>
      <c r="J304" s="9">
        <f t="shared" si="55"/>
        <v>847821.00764199509</v>
      </c>
      <c r="K304" s="8">
        <v>0.01</v>
      </c>
      <c r="L304" s="4">
        <f t="shared" si="52"/>
        <v>3521.5032556871752</v>
      </c>
      <c r="M304" s="9">
        <f t="shared" si="56"/>
        <v>48033.304407573072</v>
      </c>
      <c r="N304" s="2">
        <v>0.25</v>
      </c>
      <c r="O304" s="9">
        <f t="shared" si="53"/>
        <v>36024.978305679804</v>
      </c>
      <c r="P304" s="9">
        <f t="shared" si="54"/>
        <v>3002.081525473317</v>
      </c>
    </row>
    <row r="305" spans="3:16">
      <c r="C305">
        <v>303</v>
      </c>
      <c r="D305" s="2">
        <v>3.0000000000000001E-3</v>
      </c>
      <c r="E305" s="9">
        <v>2000</v>
      </c>
      <c r="F305" s="4">
        <f t="shared" si="49"/>
        <v>353793.28680935327</v>
      </c>
      <c r="G305">
        <v>3.41</v>
      </c>
      <c r="H305" s="9">
        <f t="shared" si="50"/>
        <v>1206435.1080198947</v>
      </c>
      <c r="I305" s="9">
        <f t="shared" si="51"/>
        <v>1136030.5080198946</v>
      </c>
      <c r="J305" s="9">
        <f t="shared" si="55"/>
        <v>852022.881014921</v>
      </c>
      <c r="K305" s="8">
        <v>0.01</v>
      </c>
      <c r="L305" s="4">
        <f t="shared" si="52"/>
        <v>3537.9328680935328</v>
      </c>
      <c r="M305" s="9">
        <f t="shared" si="56"/>
        <v>48257.404320795787</v>
      </c>
      <c r="N305" s="2">
        <v>0.25</v>
      </c>
      <c r="O305" s="9">
        <f t="shared" si="53"/>
        <v>36193.053240596841</v>
      </c>
      <c r="P305" s="9">
        <f t="shared" si="54"/>
        <v>3016.0877700497367</v>
      </c>
    </row>
    <row r="306" spans="3:16">
      <c r="C306">
        <v>304</v>
      </c>
      <c r="D306" s="2">
        <v>3.0000000000000001E-3</v>
      </c>
      <c r="E306" s="9">
        <v>2000</v>
      </c>
      <c r="F306" s="4">
        <f t="shared" si="49"/>
        <v>355441.17693371093</v>
      </c>
      <c r="G306">
        <v>3.41</v>
      </c>
      <c r="H306" s="9">
        <f t="shared" si="50"/>
        <v>1212054.4133439544</v>
      </c>
      <c r="I306" s="9">
        <f t="shared" si="51"/>
        <v>1141649.8133439543</v>
      </c>
      <c r="J306" s="9">
        <f t="shared" si="55"/>
        <v>856237.3600079657</v>
      </c>
      <c r="K306" s="8">
        <v>0.01</v>
      </c>
      <c r="L306" s="4">
        <f t="shared" si="52"/>
        <v>3554.4117693371095</v>
      </c>
      <c r="M306" s="9">
        <f t="shared" si="56"/>
        <v>48482.176533758175</v>
      </c>
      <c r="N306" s="2">
        <v>0.25</v>
      </c>
      <c r="O306" s="9">
        <f t="shared" si="53"/>
        <v>36361.632400318631</v>
      </c>
      <c r="P306" s="9">
        <f t="shared" si="54"/>
        <v>3030.1360333598859</v>
      </c>
    </row>
    <row r="307" spans="3:16">
      <c r="C307">
        <v>305</v>
      </c>
      <c r="D307" s="2">
        <v>3.0000000000000001E-3</v>
      </c>
      <c r="E307" s="9">
        <v>2000</v>
      </c>
      <c r="F307" s="4">
        <f t="shared" ref="F307:F362" si="57">F306*D307+F306+E307/G307</f>
        <v>357094.01072844164</v>
      </c>
      <c r="G307">
        <v>3.41</v>
      </c>
      <c r="H307" s="9">
        <f t="shared" ref="H307:H362" si="58">F307*G307</f>
        <v>1217690.5765839862</v>
      </c>
      <c r="I307" s="9">
        <f t="shared" ref="I307:I362" si="59">H307-H306+I306</f>
        <v>1147285.9765839861</v>
      </c>
      <c r="J307" s="9">
        <f t="shared" si="55"/>
        <v>860464.48243798956</v>
      </c>
      <c r="K307" s="8">
        <v>0.01</v>
      </c>
      <c r="L307" s="4">
        <f t="shared" ref="L307:L362" si="60">F307*K307</f>
        <v>3570.9401072844166</v>
      </c>
      <c r="M307" s="9">
        <f t="shared" si="56"/>
        <v>48707.623063359446</v>
      </c>
      <c r="N307" s="2">
        <v>0.25</v>
      </c>
      <c r="O307" s="9">
        <f t="shared" si="53"/>
        <v>36530.717297519586</v>
      </c>
      <c r="P307" s="9">
        <f t="shared" si="54"/>
        <v>3044.2264414599654</v>
      </c>
    </row>
    <row r="308" spans="3:16">
      <c r="C308">
        <v>306</v>
      </c>
      <c r="D308" s="2">
        <v>3.0000000000000001E-3</v>
      </c>
      <c r="E308" s="9">
        <v>2000</v>
      </c>
      <c r="F308" s="4">
        <f t="shared" si="57"/>
        <v>358751.8030245566</v>
      </c>
      <c r="G308">
        <v>3.41</v>
      </c>
      <c r="H308" s="9">
        <f t="shared" si="58"/>
        <v>1223343.6483137382</v>
      </c>
      <c r="I308" s="9">
        <f t="shared" si="59"/>
        <v>1152939.0483137381</v>
      </c>
      <c r="J308" s="9">
        <f t="shared" si="55"/>
        <v>864704.28623530362</v>
      </c>
      <c r="K308" s="8">
        <v>0.01</v>
      </c>
      <c r="L308" s="4">
        <f t="shared" si="60"/>
        <v>3587.518030245566</v>
      </c>
      <c r="M308" s="9">
        <f t="shared" si="56"/>
        <v>48933.745932549529</v>
      </c>
      <c r="N308" s="2">
        <v>0.25</v>
      </c>
      <c r="O308" s="9">
        <f t="shared" si="53"/>
        <v>36700.309449412147</v>
      </c>
      <c r="P308" s="9">
        <f t="shared" si="54"/>
        <v>3058.3591207843456</v>
      </c>
    </row>
    <row r="309" spans="3:16">
      <c r="C309">
        <v>307</v>
      </c>
      <c r="D309" s="2">
        <v>3.0000000000000001E-3</v>
      </c>
      <c r="E309" s="9">
        <v>2000</v>
      </c>
      <c r="F309" s="4">
        <f t="shared" si="57"/>
        <v>360414.56869755988</v>
      </c>
      <c r="G309">
        <v>3.41</v>
      </c>
      <c r="H309" s="9">
        <f t="shared" si="58"/>
        <v>1229013.6792586793</v>
      </c>
      <c r="I309" s="9">
        <f t="shared" si="59"/>
        <v>1158609.0792586792</v>
      </c>
      <c r="J309" s="9">
        <f t="shared" si="55"/>
        <v>868956.80944400933</v>
      </c>
      <c r="K309" s="8">
        <v>0.01</v>
      </c>
      <c r="L309" s="4">
        <f t="shared" si="60"/>
        <v>3604.1456869755989</v>
      </c>
      <c r="M309" s="9">
        <f t="shared" si="56"/>
        <v>49160.54717034717</v>
      </c>
      <c r="N309" s="2">
        <v>0.25</v>
      </c>
      <c r="O309" s="9">
        <f t="shared" si="53"/>
        <v>36870.410377760374</v>
      </c>
      <c r="P309" s="9">
        <f t="shared" si="54"/>
        <v>3072.5341981466977</v>
      </c>
    </row>
    <row r="310" spans="3:16">
      <c r="C310">
        <v>308</v>
      </c>
      <c r="D310" s="2">
        <v>3.0000000000000001E-3</v>
      </c>
      <c r="E310" s="9">
        <v>2000</v>
      </c>
      <c r="F310" s="4">
        <f t="shared" si="57"/>
        <v>362082.32266758219</v>
      </c>
      <c r="G310">
        <v>3.41</v>
      </c>
      <c r="H310" s="9">
        <f t="shared" si="58"/>
        <v>1234700.7202964553</v>
      </c>
      <c r="I310" s="9">
        <f t="shared" si="59"/>
        <v>1164296.1202964552</v>
      </c>
      <c r="J310" s="9">
        <f t="shared" si="55"/>
        <v>873222.09022234147</v>
      </c>
      <c r="K310" s="8">
        <v>0.01</v>
      </c>
      <c r="L310" s="4">
        <f t="shared" si="60"/>
        <v>3620.8232266758218</v>
      </c>
      <c r="M310" s="9">
        <f t="shared" si="56"/>
        <v>49388.02881185821</v>
      </c>
      <c r="N310" s="2">
        <v>0.25</v>
      </c>
      <c r="O310" s="9">
        <f t="shared" si="53"/>
        <v>37041.021608893658</v>
      </c>
      <c r="P310" s="9">
        <f t="shared" si="54"/>
        <v>3086.7518007411381</v>
      </c>
    </row>
    <row r="311" spans="3:16">
      <c r="C311">
        <v>309</v>
      </c>
      <c r="D311" s="2">
        <v>3.0000000000000001E-3</v>
      </c>
      <c r="E311" s="9">
        <v>2000</v>
      </c>
      <c r="F311" s="4">
        <f t="shared" si="57"/>
        <v>363755.07989951456</v>
      </c>
      <c r="G311">
        <v>3.41</v>
      </c>
      <c r="H311" s="9">
        <f t="shared" si="58"/>
        <v>1240404.8224573447</v>
      </c>
      <c r="I311" s="9">
        <f t="shared" si="59"/>
        <v>1170000.2224573446</v>
      </c>
      <c r="J311" s="9">
        <f t="shared" si="55"/>
        <v>877500.16684300848</v>
      </c>
      <c r="K311" s="8">
        <v>0.01</v>
      </c>
      <c r="L311" s="4">
        <f t="shared" si="60"/>
        <v>3637.5507989951457</v>
      </c>
      <c r="M311" s="9">
        <f t="shared" si="56"/>
        <v>49616.19289829379</v>
      </c>
      <c r="N311" s="2">
        <v>0.25</v>
      </c>
      <c r="O311" s="9">
        <f t="shared" si="53"/>
        <v>37212.144673720344</v>
      </c>
      <c r="P311" s="9">
        <f t="shared" si="54"/>
        <v>3101.0120561433619</v>
      </c>
    </row>
    <row r="312" spans="3:16">
      <c r="C312">
        <v>310</v>
      </c>
      <c r="D312" s="2">
        <v>3.0000000000000001E-3</v>
      </c>
      <c r="E312" s="9">
        <v>2000</v>
      </c>
      <c r="F312" s="4">
        <f t="shared" si="57"/>
        <v>365432.85540314269</v>
      </c>
      <c r="G312">
        <v>3.41</v>
      </c>
      <c r="H312" s="9">
        <f t="shared" si="58"/>
        <v>1246126.0369247166</v>
      </c>
      <c r="I312" s="9">
        <f t="shared" si="59"/>
        <v>1175721.4369247165</v>
      </c>
      <c r="J312" s="9">
        <f t="shared" si="55"/>
        <v>881791.07769353734</v>
      </c>
      <c r="K312" s="8">
        <v>0.01</v>
      </c>
      <c r="L312" s="4">
        <f t="shared" si="60"/>
        <v>3654.3285540314268</v>
      </c>
      <c r="M312" s="9">
        <f t="shared" si="56"/>
        <v>49845.041476988663</v>
      </c>
      <c r="N312" s="2">
        <v>0.25</v>
      </c>
      <c r="O312" s="9">
        <f t="shared" si="53"/>
        <v>37383.781107741495</v>
      </c>
      <c r="P312" s="9">
        <f t="shared" si="54"/>
        <v>3115.3150923117914</v>
      </c>
    </row>
    <row r="313" spans="3:16">
      <c r="C313">
        <v>311</v>
      </c>
      <c r="D313" s="2">
        <v>3.0000000000000001E-3</v>
      </c>
      <c r="E313" s="9">
        <v>2000</v>
      </c>
      <c r="F313" s="4">
        <f t="shared" si="57"/>
        <v>367115.66423328174</v>
      </c>
      <c r="G313">
        <v>3.41</v>
      </c>
      <c r="H313" s="9">
        <f t="shared" si="58"/>
        <v>1251864.4150354909</v>
      </c>
      <c r="I313" s="9">
        <f t="shared" si="59"/>
        <v>1181459.8150354908</v>
      </c>
      <c r="J313" s="9">
        <f t="shared" si="55"/>
        <v>886094.86127661809</v>
      </c>
      <c r="K313" s="8">
        <v>0.01</v>
      </c>
      <c r="L313" s="4">
        <f t="shared" si="60"/>
        <v>3671.1566423328177</v>
      </c>
      <c r="M313" s="9">
        <f t="shared" si="56"/>
        <v>50074.576601419634</v>
      </c>
      <c r="N313" s="2">
        <v>0.25</v>
      </c>
      <c r="O313" s="9">
        <f t="shared" si="53"/>
        <v>37555.932451064728</v>
      </c>
      <c r="P313" s="9">
        <f t="shared" si="54"/>
        <v>3129.6610375887271</v>
      </c>
    </row>
    <row r="314" spans="3:16">
      <c r="C314">
        <v>312</v>
      </c>
      <c r="D314" s="2">
        <v>3.0000000000000001E-3</v>
      </c>
      <c r="E314" s="9">
        <v>2000</v>
      </c>
      <c r="F314" s="4">
        <f t="shared" si="57"/>
        <v>368803.52148991119</v>
      </c>
      <c r="G314">
        <v>3.41</v>
      </c>
      <c r="H314" s="9">
        <f t="shared" si="58"/>
        <v>1257620.0082805972</v>
      </c>
      <c r="I314" s="9">
        <f t="shared" si="59"/>
        <v>1187215.4082805971</v>
      </c>
      <c r="J314" s="9">
        <f t="shared" si="55"/>
        <v>890411.5562104478</v>
      </c>
      <c r="K314" s="8">
        <v>0.01</v>
      </c>
      <c r="L314" s="4">
        <f t="shared" si="60"/>
        <v>3688.0352148991119</v>
      </c>
      <c r="M314" s="9">
        <f t="shared" si="56"/>
        <v>50304.800331223887</v>
      </c>
      <c r="N314" s="2">
        <v>0.25</v>
      </c>
      <c r="O314" s="9">
        <f t="shared" si="53"/>
        <v>37728.600248417919</v>
      </c>
      <c r="P314" s="9">
        <f t="shared" si="54"/>
        <v>3144.0500207014934</v>
      </c>
    </row>
    <row r="315" spans="3:16">
      <c r="C315">
        <v>313</v>
      </c>
      <c r="D315" s="2">
        <v>3.0000000000000001E-3</v>
      </c>
      <c r="E315" s="9">
        <v>2000</v>
      </c>
      <c r="F315" s="4">
        <f t="shared" si="57"/>
        <v>370496.44231831055</v>
      </c>
      <c r="G315">
        <v>3.41</v>
      </c>
      <c r="H315" s="9">
        <f t="shared" si="58"/>
        <v>1263392.8683054391</v>
      </c>
      <c r="I315" s="9">
        <f t="shared" si="59"/>
        <v>1192988.268305439</v>
      </c>
      <c r="J315" s="9">
        <f t="shared" si="55"/>
        <v>894741.20122907928</v>
      </c>
      <c r="K315" s="8">
        <v>0.01</v>
      </c>
      <c r="L315" s="4">
        <f t="shared" si="60"/>
        <v>3704.9644231831057</v>
      </c>
      <c r="M315" s="9">
        <f t="shared" si="56"/>
        <v>50535.714732217566</v>
      </c>
      <c r="N315" s="2">
        <v>0.25</v>
      </c>
      <c r="O315" s="9">
        <f t="shared" si="53"/>
        <v>37901.786049163173</v>
      </c>
      <c r="P315" s="9">
        <f t="shared" si="54"/>
        <v>3158.4821707635979</v>
      </c>
    </row>
    <row r="316" spans="3:16">
      <c r="C316">
        <v>314</v>
      </c>
      <c r="D316" s="2">
        <v>3.0000000000000001E-3</v>
      </c>
      <c r="E316" s="9">
        <v>2000</v>
      </c>
      <c r="F316" s="4">
        <f t="shared" si="57"/>
        <v>372194.4419091951</v>
      </c>
      <c r="G316">
        <v>3.41</v>
      </c>
      <c r="H316" s="9">
        <f t="shared" si="58"/>
        <v>1269183.0469103553</v>
      </c>
      <c r="I316" s="9">
        <f t="shared" si="59"/>
        <v>1198778.4469103552</v>
      </c>
      <c r="J316" s="9">
        <f t="shared" si="55"/>
        <v>899083.83518276643</v>
      </c>
      <c r="K316" s="8">
        <v>0.01</v>
      </c>
      <c r="L316" s="4">
        <f t="shared" si="60"/>
        <v>3721.9444190919512</v>
      </c>
      <c r="M316" s="9">
        <f t="shared" si="56"/>
        <v>50767.321876414215</v>
      </c>
      <c r="N316" s="2">
        <v>0.25</v>
      </c>
      <c r="O316" s="9">
        <f t="shared" si="53"/>
        <v>38075.491407310663</v>
      </c>
      <c r="P316" s="9">
        <f t="shared" si="54"/>
        <v>3172.9576172758884</v>
      </c>
    </row>
    <row r="317" spans="3:16">
      <c r="C317">
        <v>315</v>
      </c>
      <c r="D317" s="2">
        <v>3.0000000000000001E-3</v>
      </c>
      <c r="E317" s="9">
        <v>2000</v>
      </c>
      <c r="F317" s="4">
        <f t="shared" si="57"/>
        <v>373897.53549885232</v>
      </c>
      <c r="G317">
        <v>3.41</v>
      </c>
      <c r="H317" s="9">
        <f t="shared" si="58"/>
        <v>1274990.5960510864</v>
      </c>
      <c r="I317" s="9">
        <f t="shared" si="59"/>
        <v>1204585.9960510863</v>
      </c>
      <c r="J317" s="9">
        <f t="shared" si="55"/>
        <v>903439.49703831482</v>
      </c>
      <c r="K317" s="8">
        <v>0.01</v>
      </c>
      <c r="L317" s="4">
        <f t="shared" si="60"/>
        <v>3738.9753549885231</v>
      </c>
      <c r="M317" s="9">
        <f t="shared" si="56"/>
        <v>50999.62384204346</v>
      </c>
      <c r="N317" s="2">
        <v>0.25</v>
      </c>
      <c r="O317" s="9">
        <f t="shared" si="53"/>
        <v>38249.717881532597</v>
      </c>
      <c r="P317" s="9">
        <f t="shared" si="54"/>
        <v>3187.4764901277163</v>
      </c>
    </row>
    <row r="318" spans="3:16">
      <c r="C318">
        <v>316</v>
      </c>
      <c r="D318" s="2">
        <v>3.0000000000000001E-3</v>
      </c>
      <c r="E318" s="9">
        <v>2000</v>
      </c>
      <c r="F318" s="4">
        <f t="shared" si="57"/>
        <v>375605.73836927849</v>
      </c>
      <c r="G318">
        <v>3.41</v>
      </c>
      <c r="H318" s="9">
        <f t="shared" si="58"/>
        <v>1280815.5678392397</v>
      </c>
      <c r="I318" s="9">
        <f t="shared" si="59"/>
        <v>1210410.9678392396</v>
      </c>
      <c r="J318" s="9">
        <f t="shared" si="55"/>
        <v>907808.22587942972</v>
      </c>
      <c r="K318" s="8">
        <v>0.01</v>
      </c>
      <c r="L318" s="4">
        <f t="shared" si="60"/>
        <v>3756.0573836927852</v>
      </c>
      <c r="M318" s="9">
        <f t="shared" si="56"/>
        <v>51232.622713569588</v>
      </c>
      <c r="N318" s="2">
        <v>0.25</v>
      </c>
      <c r="O318" s="9">
        <f t="shared" si="53"/>
        <v>38424.467035177193</v>
      </c>
      <c r="P318" s="9">
        <f t="shared" si="54"/>
        <v>3202.0389195980993</v>
      </c>
    </row>
    <row r="319" spans="3:16">
      <c r="C319">
        <v>317</v>
      </c>
      <c r="D319" s="2">
        <v>3.0000000000000001E-3</v>
      </c>
      <c r="E319" s="9">
        <v>2000</v>
      </c>
      <c r="F319" s="4">
        <f t="shared" si="57"/>
        <v>377319.06584831595</v>
      </c>
      <c r="G319">
        <v>3.41</v>
      </c>
      <c r="H319" s="9">
        <f t="shared" si="58"/>
        <v>1286658.0145427575</v>
      </c>
      <c r="I319" s="9">
        <f t="shared" si="59"/>
        <v>1216253.4145427574</v>
      </c>
      <c r="J319" s="9">
        <f t="shared" si="55"/>
        <v>912190.06090706808</v>
      </c>
      <c r="K319" s="8">
        <v>0.01</v>
      </c>
      <c r="L319" s="4">
        <f t="shared" si="60"/>
        <v>3773.1906584831595</v>
      </c>
      <c r="M319" s="9">
        <f t="shared" si="56"/>
        <v>51466.320581710301</v>
      </c>
      <c r="N319" s="2">
        <v>0.25</v>
      </c>
      <c r="O319" s="9">
        <f t="shared" si="53"/>
        <v>38599.740436282722</v>
      </c>
      <c r="P319" s="9">
        <f t="shared" si="54"/>
        <v>3216.6450363568933</v>
      </c>
    </row>
    <row r="320" spans="3:16">
      <c r="C320">
        <v>318</v>
      </c>
      <c r="D320" s="2">
        <v>3.0000000000000001E-3</v>
      </c>
      <c r="E320" s="9">
        <v>2000</v>
      </c>
      <c r="F320" s="4">
        <f t="shared" si="57"/>
        <v>379037.53330979048</v>
      </c>
      <c r="G320">
        <v>3.41</v>
      </c>
      <c r="H320" s="9">
        <f t="shared" si="58"/>
        <v>1292517.9885863855</v>
      </c>
      <c r="I320" s="9">
        <f t="shared" si="59"/>
        <v>1222113.3885863854</v>
      </c>
      <c r="J320" s="9">
        <f t="shared" si="55"/>
        <v>916585.04143978911</v>
      </c>
      <c r="K320" s="8">
        <v>0.01</v>
      </c>
      <c r="L320" s="4">
        <f t="shared" si="60"/>
        <v>3790.3753330979048</v>
      </c>
      <c r="M320" s="9">
        <f t="shared" si="56"/>
        <v>51700.719543455423</v>
      </c>
      <c r="N320" s="2">
        <v>0.25</v>
      </c>
      <c r="O320" s="9">
        <f t="shared" si="53"/>
        <v>38775.539657591566</v>
      </c>
      <c r="P320" s="9">
        <f t="shared" si="54"/>
        <v>3231.294971465964</v>
      </c>
    </row>
    <row r="321" spans="3:16">
      <c r="C321">
        <v>319</v>
      </c>
      <c r="D321" s="2">
        <v>3.0000000000000001E-3</v>
      </c>
      <c r="E321" s="9">
        <v>2000</v>
      </c>
      <c r="F321" s="4">
        <f t="shared" si="57"/>
        <v>380761.15617364948</v>
      </c>
      <c r="G321">
        <v>3.41</v>
      </c>
      <c r="H321" s="9">
        <f t="shared" si="58"/>
        <v>1298395.5425521447</v>
      </c>
      <c r="I321" s="9">
        <f t="shared" si="59"/>
        <v>1227990.9425521446</v>
      </c>
      <c r="J321" s="9">
        <f t="shared" si="55"/>
        <v>920993.20691410848</v>
      </c>
      <c r="K321" s="8">
        <v>0.01</v>
      </c>
      <c r="L321" s="4">
        <f t="shared" si="60"/>
        <v>3807.6115617364949</v>
      </c>
      <c r="M321" s="9">
        <f t="shared" si="56"/>
        <v>51935.821702085792</v>
      </c>
      <c r="N321" s="2">
        <v>0.25</v>
      </c>
      <c r="O321" s="9">
        <f t="shared" si="53"/>
        <v>38951.866276564346</v>
      </c>
      <c r="P321" s="9">
        <f t="shared" si="54"/>
        <v>3245.988856380362</v>
      </c>
    </row>
    <row r="322" spans="3:16">
      <c r="C322">
        <v>320</v>
      </c>
      <c r="D322" s="2">
        <v>3.0000000000000001E-3</v>
      </c>
      <c r="E322" s="9">
        <v>2000</v>
      </c>
      <c r="F322" s="4">
        <f t="shared" si="57"/>
        <v>382489.94990610005</v>
      </c>
      <c r="G322">
        <v>3.41</v>
      </c>
      <c r="H322" s="9">
        <f t="shared" si="58"/>
        <v>1304290.7291798012</v>
      </c>
      <c r="I322" s="9">
        <f t="shared" si="59"/>
        <v>1233886.1291798011</v>
      </c>
      <c r="J322" s="9">
        <f t="shared" si="55"/>
        <v>925414.59688485088</v>
      </c>
      <c r="K322" s="8">
        <v>0.01</v>
      </c>
      <c r="L322" s="4">
        <f t="shared" si="60"/>
        <v>3824.8994990610008</v>
      </c>
      <c r="M322" s="9">
        <f t="shared" si="56"/>
        <v>52171.629167192048</v>
      </c>
      <c r="N322" s="2">
        <v>0.25</v>
      </c>
      <c r="O322" s="9">
        <f t="shared" si="53"/>
        <v>39128.72187539404</v>
      </c>
      <c r="P322" s="9">
        <f t="shared" si="54"/>
        <v>3260.7268229495035</v>
      </c>
    </row>
    <row r="323" spans="3:16">
      <c r="C323">
        <v>321</v>
      </c>
      <c r="D323" s="2">
        <v>3.0000000000000001E-3</v>
      </c>
      <c r="E323" s="9">
        <v>2000</v>
      </c>
      <c r="F323" s="4">
        <f t="shared" si="57"/>
        <v>384223.93001974799</v>
      </c>
      <c r="G323">
        <v>3.41</v>
      </c>
      <c r="H323" s="9">
        <f t="shared" si="58"/>
        <v>1310203.6013673407</v>
      </c>
      <c r="I323" s="9">
        <f t="shared" si="59"/>
        <v>1239799.0013673406</v>
      </c>
      <c r="J323" s="9">
        <f t="shared" si="55"/>
        <v>929849.25102550536</v>
      </c>
      <c r="K323" s="8">
        <v>0.01</v>
      </c>
      <c r="L323" s="4">
        <f t="shared" si="60"/>
        <v>3842.2393001974801</v>
      </c>
      <c r="M323" s="9">
        <f t="shared" si="56"/>
        <v>52408.144054693628</v>
      </c>
      <c r="N323" s="2">
        <v>0.25</v>
      </c>
      <c r="O323" s="9">
        <f t="shared" si="53"/>
        <v>39306.108041020219</v>
      </c>
      <c r="P323" s="9">
        <f t="shared" si="54"/>
        <v>3275.5090034183518</v>
      </c>
    </row>
    <row r="324" spans="3:16">
      <c r="C324">
        <v>322</v>
      </c>
      <c r="D324" s="2">
        <v>3.0000000000000001E-3</v>
      </c>
      <c r="E324" s="9">
        <v>2000</v>
      </c>
      <c r="F324" s="4">
        <f t="shared" si="57"/>
        <v>385963.11207373685</v>
      </c>
      <c r="G324">
        <v>3.41</v>
      </c>
      <c r="H324" s="9">
        <f t="shared" si="58"/>
        <v>1316134.2121714428</v>
      </c>
      <c r="I324" s="9">
        <f t="shared" si="59"/>
        <v>1245729.6121714427</v>
      </c>
      <c r="J324" s="9">
        <f t="shared" si="55"/>
        <v>934297.20912858204</v>
      </c>
      <c r="K324" s="8">
        <v>0.01</v>
      </c>
      <c r="L324" s="4">
        <f t="shared" si="60"/>
        <v>3859.6311207373687</v>
      </c>
      <c r="M324" s="9">
        <f t="shared" si="56"/>
        <v>52645.368486857711</v>
      </c>
      <c r="N324" s="2">
        <v>0.25</v>
      </c>
      <c r="O324" s="9">
        <f t="shared" si="53"/>
        <v>39484.026365143283</v>
      </c>
      <c r="P324" s="9">
        <f t="shared" si="54"/>
        <v>3290.3355304286069</v>
      </c>
    </row>
    <row r="325" spans="3:16">
      <c r="C325">
        <v>323</v>
      </c>
      <c r="D325" s="2">
        <v>3.0000000000000001E-3</v>
      </c>
      <c r="E325" s="9">
        <v>2000</v>
      </c>
      <c r="F325" s="4">
        <f t="shared" si="57"/>
        <v>387707.51167388767</v>
      </c>
      <c r="G325">
        <v>3.41</v>
      </c>
      <c r="H325" s="9">
        <f t="shared" si="58"/>
        <v>1322082.6148079571</v>
      </c>
      <c r="I325" s="9">
        <f t="shared" si="59"/>
        <v>1251678.014807957</v>
      </c>
      <c r="J325" s="9">
        <f t="shared" si="55"/>
        <v>938758.51110596769</v>
      </c>
      <c r="K325" s="8">
        <v>0.01</v>
      </c>
      <c r="L325" s="4">
        <f t="shared" si="60"/>
        <v>3877.0751167388767</v>
      </c>
      <c r="M325" s="9">
        <f t="shared" si="56"/>
        <v>52883.304592318287</v>
      </c>
      <c r="N325" s="2">
        <v>0.25</v>
      </c>
      <c r="O325" s="9">
        <f t="shared" ref="O325:O362" si="61">M325*(1-N325)</f>
        <v>39662.478444238717</v>
      </c>
      <c r="P325" s="9">
        <f t="shared" ref="P325:P362" si="62">O325/12</f>
        <v>3305.2065370198929</v>
      </c>
    </row>
    <row r="326" spans="3:16">
      <c r="C326">
        <v>324</v>
      </c>
      <c r="D326" s="2">
        <v>3.0000000000000001E-3</v>
      </c>
      <c r="E326" s="9">
        <v>2000</v>
      </c>
      <c r="F326" s="4">
        <f t="shared" si="57"/>
        <v>389457.14447283896</v>
      </c>
      <c r="G326">
        <v>3.41</v>
      </c>
      <c r="H326" s="9">
        <f t="shared" si="58"/>
        <v>1328048.862652381</v>
      </c>
      <c r="I326" s="9">
        <f t="shared" si="59"/>
        <v>1257644.2626523809</v>
      </c>
      <c r="J326" s="9">
        <f t="shared" ref="J326:J362" si="63">I326*0.75</f>
        <v>943233.19698928564</v>
      </c>
      <c r="K326" s="8">
        <v>0.01</v>
      </c>
      <c r="L326" s="4">
        <f t="shared" si="60"/>
        <v>3894.5714447283899</v>
      </c>
      <c r="M326" s="9">
        <f t="shared" si="56"/>
        <v>53121.954506095237</v>
      </c>
      <c r="N326" s="2">
        <v>0.25</v>
      </c>
      <c r="O326" s="9">
        <f t="shared" si="61"/>
        <v>39841.465879571428</v>
      </c>
      <c r="P326" s="9">
        <f t="shared" si="62"/>
        <v>3320.1221566309523</v>
      </c>
    </row>
    <row r="327" spans="3:16">
      <c r="C327">
        <v>325</v>
      </c>
      <c r="D327" s="2">
        <v>3.0000000000000001E-3</v>
      </c>
      <c r="E327" s="9">
        <v>2000</v>
      </c>
      <c r="F327" s="4">
        <f t="shared" si="57"/>
        <v>391212.02617018711</v>
      </c>
      <c r="G327">
        <v>3.41</v>
      </c>
      <c r="H327" s="9">
        <f t="shared" si="58"/>
        <v>1334033.0092403381</v>
      </c>
      <c r="I327" s="9">
        <f t="shared" si="59"/>
        <v>1263628.409240338</v>
      </c>
      <c r="J327" s="9">
        <f t="shared" si="63"/>
        <v>947721.30693025352</v>
      </c>
      <c r="K327" s="8">
        <v>0.01</v>
      </c>
      <c r="L327" s="4">
        <f t="shared" si="60"/>
        <v>3912.1202617018712</v>
      </c>
      <c r="M327" s="9">
        <f t="shared" si="56"/>
        <v>53361.320369613524</v>
      </c>
      <c r="N327" s="2">
        <v>0.25</v>
      </c>
      <c r="O327" s="9">
        <f t="shared" si="61"/>
        <v>40020.990277210141</v>
      </c>
      <c r="P327" s="9">
        <f t="shared" si="62"/>
        <v>3335.0825231008453</v>
      </c>
    </row>
    <row r="328" spans="3:16">
      <c r="C328">
        <v>326</v>
      </c>
      <c r="D328" s="2">
        <v>3.0000000000000001E-3</v>
      </c>
      <c r="E328" s="9">
        <v>2000</v>
      </c>
      <c r="F328" s="4">
        <f t="shared" si="57"/>
        <v>392972.17251262726</v>
      </c>
      <c r="G328">
        <v>3.41</v>
      </c>
      <c r="H328" s="9">
        <f t="shared" si="58"/>
        <v>1340035.1082680591</v>
      </c>
      <c r="I328" s="9">
        <f t="shared" si="59"/>
        <v>1269630.508268059</v>
      </c>
      <c r="J328" s="9">
        <f t="shared" si="63"/>
        <v>952222.88120104419</v>
      </c>
      <c r="K328" s="8">
        <v>0.01</v>
      </c>
      <c r="L328" s="4">
        <f t="shared" si="60"/>
        <v>3929.7217251262728</v>
      </c>
      <c r="M328" s="9">
        <f t="shared" si="56"/>
        <v>53601.404330722362</v>
      </c>
      <c r="N328" s="2">
        <v>0.25</v>
      </c>
      <c r="O328" s="9">
        <f t="shared" si="61"/>
        <v>40201.053248041775</v>
      </c>
      <c r="P328" s="9">
        <f t="shared" si="62"/>
        <v>3350.0877706701481</v>
      </c>
    </row>
    <row r="329" spans="3:16">
      <c r="C329">
        <v>327</v>
      </c>
      <c r="D329" s="2">
        <v>3.0000000000000001E-3</v>
      </c>
      <c r="E329" s="9">
        <v>2000</v>
      </c>
      <c r="F329" s="4">
        <f t="shared" si="57"/>
        <v>394737.59929409478</v>
      </c>
      <c r="G329">
        <v>3.41</v>
      </c>
      <c r="H329" s="9">
        <f t="shared" si="58"/>
        <v>1346055.2135928632</v>
      </c>
      <c r="I329" s="9">
        <f t="shared" si="59"/>
        <v>1275650.6135928631</v>
      </c>
      <c r="J329" s="9">
        <f t="shared" si="63"/>
        <v>956737.96019464731</v>
      </c>
      <c r="K329" s="8">
        <v>0.01</v>
      </c>
      <c r="L329" s="4">
        <f t="shared" si="60"/>
        <v>3947.375992940948</v>
      </c>
      <c r="M329" s="9">
        <f t="shared" si="56"/>
        <v>53842.208543714529</v>
      </c>
      <c r="N329" s="2">
        <v>0.25</v>
      </c>
      <c r="O329" s="9">
        <f t="shared" si="61"/>
        <v>40381.656407785893</v>
      </c>
      <c r="P329" s="9">
        <f t="shared" si="62"/>
        <v>3365.1380339821576</v>
      </c>
    </row>
    <row r="330" spans="3:16">
      <c r="C330">
        <v>328</v>
      </c>
      <c r="D330" s="2">
        <v>3.0000000000000001E-3</v>
      </c>
      <c r="E330" s="9">
        <v>2000</v>
      </c>
      <c r="F330" s="4">
        <f t="shared" si="57"/>
        <v>396508.32235590665</v>
      </c>
      <c r="G330">
        <v>3.41</v>
      </c>
      <c r="H330" s="9">
        <f t="shared" si="58"/>
        <v>1352093.3792336418</v>
      </c>
      <c r="I330" s="9">
        <f t="shared" si="59"/>
        <v>1281688.7792336417</v>
      </c>
      <c r="J330" s="9">
        <f t="shared" si="63"/>
        <v>961266.58442523121</v>
      </c>
      <c r="K330" s="8">
        <v>0.01</v>
      </c>
      <c r="L330" s="4">
        <f t="shared" si="60"/>
        <v>3965.0832235590665</v>
      </c>
      <c r="M330" s="9">
        <f t="shared" si="56"/>
        <v>54083.735169345673</v>
      </c>
      <c r="N330" s="2">
        <v>0.25</v>
      </c>
      <c r="O330" s="9">
        <f t="shared" si="61"/>
        <v>40562.801377009251</v>
      </c>
      <c r="P330" s="9">
        <f t="shared" si="62"/>
        <v>3380.2334480841041</v>
      </c>
    </row>
    <row r="331" spans="3:16">
      <c r="C331">
        <v>329</v>
      </c>
      <c r="D331" s="2">
        <v>3.0000000000000001E-3</v>
      </c>
      <c r="E331" s="9">
        <v>2000</v>
      </c>
      <c r="F331" s="4">
        <f t="shared" si="57"/>
        <v>398284.35758690396</v>
      </c>
      <c r="G331">
        <v>3.41</v>
      </c>
      <c r="H331" s="9">
        <f t="shared" si="58"/>
        <v>1358149.6593713425</v>
      </c>
      <c r="I331" s="9">
        <f t="shared" si="59"/>
        <v>1287745.0593713424</v>
      </c>
      <c r="J331" s="9">
        <f t="shared" si="63"/>
        <v>965808.79452850681</v>
      </c>
      <c r="K331" s="8">
        <v>0.01</v>
      </c>
      <c r="L331" s="4">
        <f t="shared" si="60"/>
        <v>3982.8435758690398</v>
      </c>
      <c r="M331" s="9">
        <f t="shared" si="56"/>
        <v>54325.986374853703</v>
      </c>
      <c r="N331" s="2">
        <v>0.25</v>
      </c>
      <c r="O331" s="9">
        <f t="shared" si="61"/>
        <v>40744.489781140277</v>
      </c>
      <c r="P331" s="9">
        <f t="shared" si="62"/>
        <v>3395.3741484283564</v>
      </c>
    </row>
    <row r="332" spans="3:16">
      <c r="C332">
        <v>330</v>
      </c>
      <c r="D332" s="2">
        <v>3.0000000000000001E-3</v>
      </c>
      <c r="E332" s="9">
        <v>2000</v>
      </c>
      <c r="F332" s="4">
        <f t="shared" si="57"/>
        <v>400065.72092359426</v>
      </c>
      <c r="G332">
        <v>3.41</v>
      </c>
      <c r="H332" s="9">
        <f t="shared" si="58"/>
        <v>1364224.1083494565</v>
      </c>
      <c r="I332" s="9">
        <f t="shared" si="59"/>
        <v>1293819.5083494564</v>
      </c>
      <c r="J332" s="9">
        <f t="shared" si="63"/>
        <v>970364.63126209227</v>
      </c>
      <c r="K332" s="8">
        <v>0.01</v>
      </c>
      <c r="L332" s="4">
        <f t="shared" si="60"/>
        <v>4000.6572092359424</v>
      </c>
      <c r="M332" s="9">
        <f t="shared" si="56"/>
        <v>54568.964333978256</v>
      </c>
      <c r="N332" s="2">
        <v>0.25</v>
      </c>
      <c r="O332" s="9">
        <f t="shared" si="61"/>
        <v>40926.723250483694</v>
      </c>
      <c r="P332" s="9">
        <f t="shared" si="62"/>
        <v>3410.560270873641</v>
      </c>
    </row>
    <row r="333" spans="3:16">
      <c r="C333">
        <v>331</v>
      </c>
      <c r="D333" s="2">
        <v>3.0000000000000001E-3</v>
      </c>
      <c r="E333" s="9">
        <v>2000</v>
      </c>
      <c r="F333" s="4">
        <f t="shared" si="57"/>
        <v>401852.42835029465</v>
      </c>
      <c r="G333">
        <v>3.41</v>
      </c>
      <c r="H333" s="9">
        <f t="shared" si="58"/>
        <v>1370316.7806745048</v>
      </c>
      <c r="I333" s="9">
        <f t="shared" si="59"/>
        <v>1299912.1806745047</v>
      </c>
      <c r="J333" s="9">
        <f t="shared" si="63"/>
        <v>974934.1355058786</v>
      </c>
      <c r="K333" s="8">
        <v>0.01</v>
      </c>
      <c r="L333" s="4">
        <f t="shared" si="60"/>
        <v>4018.5242835029467</v>
      </c>
      <c r="M333" s="9">
        <f t="shared" si="56"/>
        <v>54812.671226980194</v>
      </c>
      <c r="N333" s="2">
        <v>0.25</v>
      </c>
      <c r="O333" s="9">
        <f t="shared" si="61"/>
        <v>41109.503420235145</v>
      </c>
      <c r="P333" s="9">
        <f t="shared" si="62"/>
        <v>3425.7919516862621</v>
      </c>
    </row>
    <row r="334" spans="3:16">
      <c r="C334">
        <v>332</v>
      </c>
      <c r="D334" s="2">
        <v>3.0000000000000001E-3</v>
      </c>
      <c r="E334" s="9">
        <v>2000</v>
      </c>
      <c r="F334" s="4">
        <f t="shared" si="57"/>
        <v>403644.49589927512</v>
      </c>
      <c r="G334">
        <v>3.41</v>
      </c>
      <c r="H334" s="9">
        <f t="shared" si="58"/>
        <v>1376427.7310165283</v>
      </c>
      <c r="I334" s="9">
        <f t="shared" si="59"/>
        <v>1306023.1310165282</v>
      </c>
      <c r="J334" s="9">
        <f t="shared" si="63"/>
        <v>979517.34826239618</v>
      </c>
      <c r="K334" s="8">
        <v>0.01</v>
      </c>
      <c r="L334" s="4">
        <f t="shared" si="60"/>
        <v>4036.4449589927513</v>
      </c>
      <c r="M334" s="9">
        <f t="shared" si="56"/>
        <v>55057.109240661135</v>
      </c>
      <c r="N334" s="2">
        <v>0.25</v>
      </c>
      <c r="O334" s="9">
        <f t="shared" si="61"/>
        <v>41292.83193049585</v>
      </c>
      <c r="P334" s="9">
        <f t="shared" si="62"/>
        <v>3441.0693275413209</v>
      </c>
    </row>
    <row r="335" spans="3:16">
      <c r="C335">
        <v>333</v>
      </c>
      <c r="D335" s="2">
        <v>3.0000000000000001E-3</v>
      </c>
      <c r="E335" s="9">
        <v>2000</v>
      </c>
      <c r="F335" s="4">
        <f t="shared" si="57"/>
        <v>405441.93965090258</v>
      </c>
      <c r="G335">
        <v>3.41</v>
      </c>
      <c r="H335" s="9">
        <f t="shared" si="58"/>
        <v>1382557.0142095778</v>
      </c>
      <c r="I335" s="9">
        <f t="shared" si="59"/>
        <v>1312152.4142095777</v>
      </c>
      <c r="J335" s="9">
        <f t="shared" si="63"/>
        <v>984114.31065718329</v>
      </c>
      <c r="K335" s="8">
        <v>0.01</v>
      </c>
      <c r="L335" s="4">
        <f t="shared" si="60"/>
        <v>4054.4193965090258</v>
      </c>
      <c r="M335" s="9">
        <f t="shared" si="56"/>
        <v>55302.28056838311</v>
      </c>
      <c r="N335" s="2">
        <v>0.25</v>
      </c>
      <c r="O335" s="9">
        <f t="shared" si="61"/>
        <v>41476.710426287333</v>
      </c>
      <c r="P335" s="9">
        <f t="shared" si="62"/>
        <v>3456.3925355239444</v>
      </c>
    </row>
    <row r="336" spans="3:16">
      <c r="C336">
        <v>334</v>
      </c>
      <c r="D336" s="2">
        <v>3.0000000000000001E-3</v>
      </c>
      <c r="E336" s="9">
        <v>2000</v>
      </c>
      <c r="F336" s="4">
        <f t="shared" si="57"/>
        <v>407244.77573378489</v>
      </c>
      <c r="G336">
        <v>3.41</v>
      </c>
      <c r="H336" s="9">
        <f t="shared" si="58"/>
        <v>1388704.6852522066</v>
      </c>
      <c r="I336" s="9">
        <f t="shared" si="59"/>
        <v>1318300.0852522065</v>
      </c>
      <c r="J336" s="9">
        <f t="shared" si="63"/>
        <v>988725.06393915485</v>
      </c>
      <c r="K336" s="8">
        <v>0.01</v>
      </c>
      <c r="L336" s="4">
        <f t="shared" si="60"/>
        <v>4072.447757337849</v>
      </c>
      <c r="M336" s="9">
        <f t="shared" si="56"/>
        <v>55548.187410088263</v>
      </c>
      <c r="N336" s="2">
        <v>0.25</v>
      </c>
      <c r="O336" s="9">
        <f t="shared" si="61"/>
        <v>41661.140557566199</v>
      </c>
      <c r="P336" s="9">
        <f t="shared" si="62"/>
        <v>3471.7617131305165</v>
      </c>
    </row>
    <row r="337" spans="3:16">
      <c r="C337">
        <v>335</v>
      </c>
      <c r="D337" s="2">
        <v>3.0000000000000001E-3</v>
      </c>
      <c r="E337" s="9">
        <v>2000</v>
      </c>
      <c r="F337" s="4">
        <f t="shared" si="57"/>
        <v>409053.02032491588</v>
      </c>
      <c r="G337">
        <v>3.41</v>
      </c>
      <c r="H337" s="9">
        <f t="shared" si="58"/>
        <v>1394870.7993079631</v>
      </c>
      <c r="I337" s="9">
        <f t="shared" si="59"/>
        <v>1324466.199307963</v>
      </c>
      <c r="J337" s="9">
        <f t="shared" si="63"/>
        <v>993349.64948097221</v>
      </c>
      <c r="K337" s="8">
        <v>0.01</v>
      </c>
      <c r="L337" s="4">
        <f t="shared" si="60"/>
        <v>4090.5302032491591</v>
      </c>
      <c r="M337" s="9">
        <f t="shared" si="56"/>
        <v>55794.831972318527</v>
      </c>
      <c r="N337" s="2">
        <v>0.25</v>
      </c>
      <c r="O337" s="9">
        <f t="shared" si="61"/>
        <v>41846.123979238895</v>
      </c>
      <c r="P337" s="9">
        <f t="shared" si="62"/>
        <v>3487.1769982699079</v>
      </c>
    </row>
    <row r="338" spans="3:16">
      <c r="C338">
        <v>336</v>
      </c>
      <c r="D338" s="2">
        <v>3.0000000000000001E-3</v>
      </c>
      <c r="E338" s="9">
        <v>2000</v>
      </c>
      <c r="F338" s="4">
        <f t="shared" si="57"/>
        <v>410866.68964982021</v>
      </c>
      <c r="G338">
        <v>3.41</v>
      </c>
      <c r="H338" s="9">
        <f t="shared" si="58"/>
        <v>1401055.4117058869</v>
      </c>
      <c r="I338" s="9">
        <f t="shared" si="59"/>
        <v>1330650.8117058869</v>
      </c>
      <c r="J338" s="9">
        <f t="shared" si="63"/>
        <v>997988.10877941514</v>
      </c>
      <c r="K338" s="8">
        <v>0.01</v>
      </c>
      <c r="L338" s="4">
        <f t="shared" si="60"/>
        <v>4108.6668964982018</v>
      </c>
      <c r="M338" s="9">
        <f t="shared" ref="M338:M362" si="64">H338*0.04</f>
        <v>56042.216468235478</v>
      </c>
      <c r="N338" s="2">
        <v>0.25</v>
      </c>
      <c r="O338" s="9">
        <f t="shared" si="61"/>
        <v>42031.662351176608</v>
      </c>
      <c r="P338" s="9">
        <f t="shared" si="62"/>
        <v>3502.6385292647174</v>
      </c>
    </row>
    <row r="339" spans="3:16">
      <c r="C339">
        <v>337</v>
      </c>
      <c r="D339" s="2">
        <v>3.0000000000000001E-3</v>
      </c>
      <c r="E339" s="9">
        <v>2000</v>
      </c>
      <c r="F339" s="4">
        <f t="shared" si="57"/>
        <v>412685.79998269927</v>
      </c>
      <c r="G339">
        <v>3.41</v>
      </c>
      <c r="H339" s="9">
        <f t="shared" si="58"/>
        <v>1407258.5779410047</v>
      </c>
      <c r="I339" s="9">
        <f t="shared" si="59"/>
        <v>1336853.9779410046</v>
      </c>
      <c r="J339" s="9">
        <f t="shared" si="63"/>
        <v>1002640.4834557534</v>
      </c>
      <c r="K339" s="8">
        <v>0.01</v>
      </c>
      <c r="L339" s="4">
        <f t="shared" si="60"/>
        <v>4126.8579998269925</v>
      </c>
      <c r="M339" s="9">
        <f t="shared" si="64"/>
        <v>56290.343117640186</v>
      </c>
      <c r="N339" s="2">
        <v>0.25</v>
      </c>
      <c r="O339" s="9">
        <f t="shared" si="61"/>
        <v>42217.757338230142</v>
      </c>
      <c r="P339" s="9">
        <f t="shared" si="62"/>
        <v>3518.1464448525116</v>
      </c>
    </row>
    <row r="340" spans="3:16">
      <c r="C340">
        <v>338</v>
      </c>
      <c r="D340" s="2">
        <v>3.0000000000000001E-3</v>
      </c>
      <c r="E340" s="9">
        <v>2000</v>
      </c>
      <c r="F340" s="4">
        <f t="shared" si="57"/>
        <v>414510.36764657695</v>
      </c>
      <c r="G340">
        <v>3.41</v>
      </c>
      <c r="H340" s="9">
        <f t="shared" si="58"/>
        <v>1413480.3536748274</v>
      </c>
      <c r="I340" s="9">
        <f t="shared" si="59"/>
        <v>1343075.7536748273</v>
      </c>
      <c r="J340" s="9">
        <f t="shared" si="63"/>
        <v>1007306.8152561204</v>
      </c>
      <c r="K340" s="8">
        <v>0.01</v>
      </c>
      <c r="L340" s="4">
        <f t="shared" si="60"/>
        <v>4145.1036764657692</v>
      </c>
      <c r="M340" s="9">
        <f t="shared" si="64"/>
        <v>56539.214146993094</v>
      </c>
      <c r="N340" s="2">
        <v>0.25</v>
      </c>
      <c r="O340" s="9">
        <f t="shared" si="61"/>
        <v>42404.41061024482</v>
      </c>
      <c r="P340" s="9">
        <f t="shared" si="62"/>
        <v>3533.7008841870684</v>
      </c>
    </row>
    <row r="341" spans="3:16">
      <c r="C341">
        <v>339</v>
      </c>
      <c r="D341" s="2">
        <v>3.0000000000000001E-3</v>
      </c>
      <c r="E341" s="9">
        <v>2000</v>
      </c>
      <c r="F341" s="4">
        <f t="shared" si="57"/>
        <v>416340.4090134463</v>
      </c>
      <c r="G341">
        <v>3.41</v>
      </c>
      <c r="H341" s="9">
        <f t="shared" si="58"/>
        <v>1419720.7947358519</v>
      </c>
      <c r="I341" s="9">
        <f t="shared" si="59"/>
        <v>1349316.1947358518</v>
      </c>
      <c r="J341" s="9">
        <f t="shared" si="63"/>
        <v>1011987.1460518888</v>
      </c>
      <c r="K341" s="8">
        <v>0.01</v>
      </c>
      <c r="L341" s="4">
        <f t="shared" si="60"/>
        <v>4163.4040901344633</v>
      </c>
      <c r="M341" s="9">
        <f t="shared" si="64"/>
        <v>56788.83178943408</v>
      </c>
      <c r="N341" s="2">
        <v>0.25</v>
      </c>
      <c r="O341" s="9">
        <f t="shared" si="61"/>
        <v>42591.623842075562</v>
      </c>
      <c r="P341" s="9">
        <f t="shared" si="62"/>
        <v>3549.30198683963</v>
      </c>
    </row>
    <row r="342" spans="3:16">
      <c r="C342">
        <v>340</v>
      </c>
      <c r="D342" s="2">
        <v>3.0000000000000001E-3</v>
      </c>
      <c r="E342" s="9">
        <v>2000</v>
      </c>
      <c r="F342" s="4">
        <f t="shared" si="57"/>
        <v>418175.94050441624</v>
      </c>
      <c r="G342">
        <v>3.41</v>
      </c>
      <c r="H342" s="9">
        <f t="shared" si="58"/>
        <v>1425979.9571200595</v>
      </c>
      <c r="I342" s="9">
        <f t="shared" si="59"/>
        <v>1355575.3571200594</v>
      </c>
      <c r="J342" s="9">
        <f t="shared" si="63"/>
        <v>1016681.5178400446</v>
      </c>
      <c r="K342" s="8">
        <v>0.01</v>
      </c>
      <c r="L342" s="4">
        <f t="shared" si="60"/>
        <v>4181.7594050441621</v>
      </c>
      <c r="M342" s="9">
        <f t="shared" si="64"/>
        <v>57039.198284802384</v>
      </c>
      <c r="N342" s="2">
        <v>0.25</v>
      </c>
      <c r="O342" s="9">
        <f t="shared" si="61"/>
        <v>42779.398713601789</v>
      </c>
      <c r="P342" s="9">
        <f t="shared" si="62"/>
        <v>3564.949892800149</v>
      </c>
    </row>
    <row r="343" spans="3:16">
      <c r="C343">
        <v>341</v>
      </c>
      <c r="D343" s="2">
        <v>3.0000000000000001E-3</v>
      </c>
      <c r="E343" s="9">
        <v>2000</v>
      </c>
      <c r="F343" s="4">
        <f t="shared" si="57"/>
        <v>420016.97858985909</v>
      </c>
      <c r="G343">
        <v>3.41</v>
      </c>
      <c r="H343" s="9">
        <f t="shared" si="58"/>
        <v>1432257.8969914196</v>
      </c>
      <c r="I343" s="9">
        <f t="shared" si="59"/>
        <v>1361853.2969914195</v>
      </c>
      <c r="J343" s="9">
        <f t="shared" si="63"/>
        <v>1021389.9727435646</v>
      </c>
      <c r="K343" s="8">
        <v>0.01</v>
      </c>
      <c r="L343" s="4">
        <f t="shared" si="60"/>
        <v>4200.1697858985908</v>
      </c>
      <c r="M343" s="9">
        <f t="shared" si="64"/>
        <v>57290.315879656788</v>
      </c>
      <c r="N343" s="2">
        <v>0.25</v>
      </c>
      <c r="O343" s="9">
        <f t="shared" si="61"/>
        <v>42967.736909742591</v>
      </c>
      <c r="P343" s="9">
        <f t="shared" si="62"/>
        <v>3580.6447424785492</v>
      </c>
    </row>
    <row r="344" spans="3:16">
      <c r="C344">
        <v>342</v>
      </c>
      <c r="D344" s="2">
        <v>3.0000000000000001E-3</v>
      </c>
      <c r="E344" s="9">
        <v>2000</v>
      </c>
      <c r="F344" s="4">
        <f t="shared" si="57"/>
        <v>421863.53978955827</v>
      </c>
      <c r="G344">
        <v>3.41</v>
      </c>
      <c r="H344" s="9">
        <f t="shared" si="58"/>
        <v>1438554.6706823937</v>
      </c>
      <c r="I344" s="9">
        <f t="shared" si="59"/>
        <v>1368150.0706823936</v>
      </c>
      <c r="J344" s="9">
        <f t="shared" si="63"/>
        <v>1026112.5530117953</v>
      </c>
      <c r="K344" s="8">
        <v>0.01</v>
      </c>
      <c r="L344" s="4">
        <f t="shared" si="60"/>
        <v>4218.6353978955831</v>
      </c>
      <c r="M344" s="9">
        <f t="shared" si="64"/>
        <v>57542.186827295751</v>
      </c>
      <c r="N344" s="2">
        <v>0.25</v>
      </c>
      <c r="O344" s="9">
        <f t="shared" si="61"/>
        <v>43156.640120471813</v>
      </c>
      <c r="P344" s="9">
        <f t="shared" si="62"/>
        <v>3596.3866767059844</v>
      </c>
    </row>
    <row r="345" spans="3:16">
      <c r="C345">
        <v>343</v>
      </c>
      <c r="D345" s="2">
        <v>3.0000000000000001E-3</v>
      </c>
      <c r="E345" s="9">
        <v>2000</v>
      </c>
      <c r="F345" s="4">
        <f t="shared" si="57"/>
        <v>423715.64067285653</v>
      </c>
      <c r="G345">
        <v>3.41</v>
      </c>
      <c r="H345" s="9">
        <f t="shared" si="58"/>
        <v>1444870.3346944409</v>
      </c>
      <c r="I345" s="9">
        <f t="shared" si="59"/>
        <v>1374465.7346944408</v>
      </c>
      <c r="J345" s="9">
        <f t="shared" si="63"/>
        <v>1030849.3010208306</v>
      </c>
      <c r="K345" s="8">
        <v>0.01</v>
      </c>
      <c r="L345" s="4">
        <f t="shared" si="60"/>
        <v>4237.1564067285653</v>
      </c>
      <c r="M345" s="9">
        <f t="shared" si="64"/>
        <v>57794.813387777642</v>
      </c>
      <c r="N345" s="2">
        <v>0.25</v>
      </c>
      <c r="O345" s="9">
        <f t="shared" si="61"/>
        <v>43346.110040833228</v>
      </c>
      <c r="P345" s="9">
        <f t="shared" si="62"/>
        <v>3612.1758367361022</v>
      </c>
    </row>
    <row r="346" spans="3:16">
      <c r="C346">
        <v>344</v>
      </c>
      <c r="D346" s="2">
        <v>3.0000000000000001E-3</v>
      </c>
      <c r="E346" s="9">
        <v>2000</v>
      </c>
      <c r="F346" s="4">
        <f t="shared" si="57"/>
        <v>425573.2978588047</v>
      </c>
      <c r="G346">
        <v>3.41</v>
      </c>
      <c r="H346" s="9">
        <f t="shared" si="58"/>
        <v>1451204.9456985241</v>
      </c>
      <c r="I346" s="9">
        <f t="shared" si="59"/>
        <v>1380800.345698524</v>
      </c>
      <c r="J346" s="9">
        <f t="shared" si="63"/>
        <v>1035600.259273893</v>
      </c>
      <c r="K346" s="8">
        <v>0.01</v>
      </c>
      <c r="L346" s="4">
        <f t="shared" si="60"/>
        <v>4255.7329785880474</v>
      </c>
      <c r="M346" s="9">
        <f t="shared" si="64"/>
        <v>58048.197827940967</v>
      </c>
      <c r="N346" s="2">
        <v>0.25</v>
      </c>
      <c r="O346" s="9">
        <f t="shared" si="61"/>
        <v>43536.148370955721</v>
      </c>
      <c r="P346" s="9">
        <f t="shared" si="62"/>
        <v>3628.01236424631</v>
      </c>
    </row>
    <row r="347" spans="3:16">
      <c r="C347">
        <v>345</v>
      </c>
      <c r="D347" s="2">
        <v>3.0000000000000001E-3</v>
      </c>
      <c r="E347" s="9">
        <v>2000</v>
      </c>
      <c r="F347" s="4">
        <f t="shared" si="57"/>
        <v>427436.52801631071</v>
      </c>
      <c r="G347">
        <v>3.41</v>
      </c>
      <c r="H347" s="9">
        <f t="shared" si="58"/>
        <v>1457558.5605356195</v>
      </c>
      <c r="I347" s="9">
        <f t="shared" si="59"/>
        <v>1387153.9605356194</v>
      </c>
      <c r="J347" s="9">
        <f t="shared" si="63"/>
        <v>1040365.4704017146</v>
      </c>
      <c r="K347" s="8">
        <v>0.01</v>
      </c>
      <c r="L347" s="4">
        <f t="shared" si="60"/>
        <v>4274.3652801631069</v>
      </c>
      <c r="M347" s="9">
        <f t="shared" si="64"/>
        <v>58302.342421424779</v>
      </c>
      <c r="N347" s="2">
        <v>0.25</v>
      </c>
      <c r="O347" s="9">
        <f t="shared" si="61"/>
        <v>43726.756816068584</v>
      </c>
      <c r="P347" s="9">
        <f t="shared" si="62"/>
        <v>3643.8964013390487</v>
      </c>
    </row>
    <row r="348" spans="3:16">
      <c r="C348">
        <v>346</v>
      </c>
      <c r="D348" s="2">
        <v>3.0000000000000001E-3</v>
      </c>
      <c r="E348" s="9">
        <v>2000</v>
      </c>
      <c r="F348" s="4">
        <f t="shared" si="57"/>
        <v>429305.34786428924</v>
      </c>
      <c r="G348">
        <v>3.41</v>
      </c>
      <c r="H348" s="9">
        <f t="shared" si="58"/>
        <v>1463931.2362172264</v>
      </c>
      <c r="I348" s="9">
        <f t="shared" si="59"/>
        <v>1393526.6362172263</v>
      </c>
      <c r="J348" s="9">
        <f t="shared" si="63"/>
        <v>1045144.9771629197</v>
      </c>
      <c r="K348" s="8">
        <v>0.01</v>
      </c>
      <c r="L348" s="4">
        <f t="shared" si="60"/>
        <v>4293.0534786428925</v>
      </c>
      <c r="M348" s="9">
        <f t="shared" si="64"/>
        <v>58557.249448689057</v>
      </c>
      <c r="N348" s="2">
        <v>0.25</v>
      </c>
      <c r="O348" s="9">
        <f t="shared" si="61"/>
        <v>43917.937086516795</v>
      </c>
      <c r="P348" s="9">
        <f t="shared" si="62"/>
        <v>3659.8280905430661</v>
      </c>
    </row>
    <row r="349" spans="3:16">
      <c r="C349">
        <v>347</v>
      </c>
      <c r="D349" s="2">
        <v>3.0000000000000001E-3</v>
      </c>
      <c r="E349" s="9">
        <v>2000</v>
      </c>
      <c r="F349" s="4">
        <f t="shared" si="57"/>
        <v>431179.7741718117</v>
      </c>
      <c r="G349">
        <v>3.41</v>
      </c>
      <c r="H349" s="9">
        <f t="shared" si="58"/>
        <v>1470323.0299258779</v>
      </c>
      <c r="I349" s="9">
        <f t="shared" si="59"/>
        <v>1399918.4299258778</v>
      </c>
      <c r="J349" s="9">
        <f t="shared" si="63"/>
        <v>1049938.8224444084</v>
      </c>
      <c r="K349" s="8">
        <v>0.01</v>
      </c>
      <c r="L349" s="4">
        <f t="shared" si="60"/>
        <v>4311.7977417181173</v>
      </c>
      <c r="M349" s="9">
        <f t="shared" si="64"/>
        <v>58812.921197035117</v>
      </c>
      <c r="N349" s="2">
        <v>0.25</v>
      </c>
      <c r="O349" s="9">
        <f t="shared" si="61"/>
        <v>44109.690897776338</v>
      </c>
      <c r="P349" s="9">
        <f t="shared" si="62"/>
        <v>3675.8075748146948</v>
      </c>
    </row>
    <row r="350" spans="3:16">
      <c r="C350">
        <v>348</v>
      </c>
      <c r="D350" s="2">
        <v>3.0000000000000001E-3</v>
      </c>
      <c r="E350" s="9">
        <v>2000</v>
      </c>
      <c r="F350" s="4">
        <f t="shared" si="57"/>
        <v>433059.82375825674</v>
      </c>
      <c r="G350">
        <v>3.41</v>
      </c>
      <c r="H350" s="9">
        <f t="shared" si="58"/>
        <v>1476733.9990156556</v>
      </c>
      <c r="I350" s="9">
        <f t="shared" si="59"/>
        <v>1406329.3990156555</v>
      </c>
      <c r="J350" s="9">
        <f t="shared" si="63"/>
        <v>1054747.0492617416</v>
      </c>
      <c r="K350" s="8">
        <v>0.01</v>
      </c>
      <c r="L350" s="4">
        <f t="shared" si="60"/>
        <v>4330.5982375825679</v>
      </c>
      <c r="M350" s="9">
        <f t="shared" si="64"/>
        <v>59069.359960626229</v>
      </c>
      <c r="N350" s="2">
        <v>0.25</v>
      </c>
      <c r="O350" s="9">
        <f t="shared" si="61"/>
        <v>44302.019970469672</v>
      </c>
      <c r="P350" s="9">
        <f t="shared" si="62"/>
        <v>3691.8349975391393</v>
      </c>
    </row>
    <row r="351" spans="3:16">
      <c r="C351">
        <v>349</v>
      </c>
      <c r="D351" s="2">
        <v>3.0000000000000001E-3</v>
      </c>
      <c r="E351" s="9">
        <v>2000</v>
      </c>
      <c r="F351" s="4">
        <f t="shared" si="57"/>
        <v>434945.51349346113</v>
      </c>
      <c r="G351">
        <v>3.41</v>
      </c>
      <c r="H351" s="9">
        <f t="shared" si="58"/>
        <v>1483164.2010127024</v>
      </c>
      <c r="I351" s="9">
        <f t="shared" si="59"/>
        <v>1412759.6010127023</v>
      </c>
      <c r="J351" s="9">
        <f t="shared" si="63"/>
        <v>1059569.7007595268</v>
      </c>
      <c r="K351" s="8">
        <v>0.01</v>
      </c>
      <c r="L351" s="4">
        <f t="shared" si="60"/>
        <v>4349.4551349346111</v>
      </c>
      <c r="M351" s="9">
        <f t="shared" si="64"/>
        <v>59326.5680405081</v>
      </c>
      <c r="N351" s="2">
        <v>0.25</v>
      </c>
      <c r="O351" s="9">
        <f t="shared" si="61"/>
        <v>44494.926030381073</v>
      </c>
      <c r="P351" s="9">
        <f t="shared" si="62"/>
        <v>3707.9105025317563</v>
      </c>
    </row>
    <row r="352" spans="3:16">
      <c r="C352">
        <v>350</v>
      </c>
      <c r="D352" s="2">
        <v>3.0000000000000001E-3</v>
      </c>
      <c r="E352" s="9">
        <v>2000</v>
      </c>
      <c r="F352" s="4">
        <f t="shared" si="57"/>
        <v>436836.86029787111</v>
      </c>
      <c r="G352">
        <v>3.41</v>
      </c>
      <c r="H352" s="9">
        <f t="shared" si="58"/>
        <v>1489613.6936157406</v>
      </c>
      <c r="I352" s="9">
        <f t="shared" si="59"/>
        <v>1419209.0936157405</v>
      </c>
      <c r="J352" s="9">
        <f t="shared" si="63"/>
        <v>1064406.8202118054</v>
      </c>
      <c r="K352" s="8">
        <v>0.01</v>
      </c>
      <c r="L352" s="4">
        <f t="shared" si="60"/>
        <v>4368.3686029787114</v>
      </c>
      <c r="M352" s="9">
        <f t="shared" si="64"/>
        <v>59584.547744629628</v>
      </c>
      <c r="N352" s="2">
        <v>0.25</v>
      </c>
      <c r="O352" s="9">
        <f t="shared" si="61"/>
        <v>44688.410808472225</v>
      </c>
      <c r="P352" s="9">
        <f t="shared" si="62"/>
        <v>3724.0342340393522</v>
      </c>
    </row>
    <row r="353" spans="3:16">
      <c r="C353">
        <v>351</v>
      </c>
      <c r="D353" s="2">
        <v>3.0000000000000001E-3</v>
      </c>
      <c r="E353" s="9">
        <v>2000</v>
      </c>
      <c r="F353" s="4">
        <f t="shared" si="57"/>
        <v>438733.88114269433</v>
      </c>
      <c r="G353">
        <v>3.41</v>
      </c>
      <c r="H353" s="9">
        <f t="shared" si="58"/>
        <v>1496082.5346965878</v>
      </c>
      <c r="I353" s="9">
        <f t="shared" si="59"/>
        <v>1425677.9346965877</v>
      </c>
      <c r="J353" s="9">
        <f t="shared" si="63"/>
        <v>1069258.4510224408</v>
      </c>
      <c r="K353" s="8">
        <v>0.01</v>
      </c>
      <c r="L353" s="4">
        <f t="shared" si="60"/>
        <v>4387.3388114269437</v>
      </c>
      <c r="M353" s="9">
        <f t="shared" si="64"/>
        <v>59843.301387863517</v>
      </c>
      <c r="N353" s="2">
        <v>0.25</v>
      </c>
      <c r="O353" s="9">
        <f t="shared" si="61"/>
        <v>44882.476040897636</v>
      </c>
      <c r="P353" s="9">
        <f t="shared" si="62"/>
        <v>3740.2063367414698</v>
      </c>
    </row>
    <row r="354" spans="3:16">
      <c r="C354">
        <v>352</v>
      </c>
      <c r="D354" s="2">
        <v>3.0000000000000001E-3</v>
      </c>
      <c r="E354" s="9">
        <v>2000</v>
      </c>
      <c r="F354" s="4">
        <f t="shared" si="57"/>
        <v>440636.593050052</v>
      </c>
      <c r="G354">
        <v>3.41</v>
      </c>
      <c r="H354" s="9">
        <f t="shared" si="58"/>
        <v>1502570.7823006774</v>
      </c>
      <c r="I354" s="9">
        <f t="shared" si="59"/>
        <v>1432166.1823006773</v>
      </c>
      <c r="J354" s="9">
        <f t="shared" si="63"/>
        <v>1074124.6367255079</v>
      </c>
      <c r="K354" s="8">
        <v>0.01</v>
      </c>
      <c r="L354" s="4">
        <f t="shared" si="60"/>
        <v>4406.3659305005203</v>
      </c>
      <c r="M354" s="9">
        <f t="shared" si="64"/>
        <v>60102.831292027098</v>
      </c>
      <c r="N354" s="2">
        <v>0.25</v>
      </c>
      <c r="O354" s="9">
        <f t="shared" si="61"/>
        <v>45077.123469020327</v>
      </c>
      <c r="P354" s="9">
        <f t="shared" si="62"/>
        <v>3756.4269557516941</v>
      </c>
    </row>
    <row r="355" spans="3:16">
      <c r="C355">
        <v>353</v>
      </c>
      <c r="D355" s="2">
        <v>3.0000000000000001E-3</v>
      </c>
      <c r="E355" s="9">
        <v>2000</v>
      </c>
      <c r="F355" s="4">
        <f t="shared" si="57"/>
        <v>442545.01309313177</v>
      </c>
      <c r="G355">
        <v>3.41</v>
      </c>
      <c r="H355" s="9">
        <f t="shared" si="58"/>
        <v>1509078.4946475795</v>
      </c>
      <c r="I355" s="9">
        <f t="shared" si="59"/>
        <v>1438673.8946475794</v>
      </c>
      <c r="J355" s="9">
        <f t="shared" si="63"/>
        <v>1079005.4209856845</v>
      </c>
      <c r="K355" s="8">
        <v>0.01</v>
      </c>
      <c r="L355" s="4">
        <f t="shared" si="60"/>
        <v>4425.4501309313182</v>
      </c>
      <c r="M355" s="9">
        <f t="shared" si="64"/>
        <v>60363.139785903179</v>
      </c>
      <c r="N355" s="2">
        <v>0.25</v>
      </c>
      <c r="O355" s="9">
        <f t="shared" si="61"/>
        <v>45272.354839427382</v>
      </c>
      <c r="P355" s="9">
        <f t="shared" si="62"/>
        <v>3772.6962366189487</v>
      </c>
    </row>
    <row r="356" spans="3:16">
      <c r="C356">
        <v>354</v>
      </c>
      <c r="D356" s="2">
        <v>3.0000000000000001E-3</v>
      </c>
      <c r="E356" s="9">
        <v>2000</v>
      </c>
      <c r="F356" s="4">
        <f t="shared" si="57"/>
        <v>444459.15839634079</v>
      </c>
      <c r="G356">
        <v>3.41</v>
      </c>
      <c r="H356" s="9">
        <f t="shared" si="58"/>
        <v>1515605.7301315221</v>
      </c>
      <c r="I356" s="9">
        <f t="shared" si="59"/>
        <v>1445201.130131522</v>
      </c>
      <c r="J356" s="9">
        <f t="shared" si="63"/>
        <v>1083900.8475986414</v>
      </c>
      <c r="K356" s="8">
        <v>0.01</v>
      </c>
      <c r="L356" s="4">
        <f t="shared" si="60"/>
        <v>4444.5915839634081</v>
      </c>
      <c r="M356" s="9">
        <f t="shared" si="64"/>
        <v>60624.229205260883</v>
      </c>
      <c r="N356" s="2">
        <v>0.25</v>
      </c>
      <c r="O356" s="9">
        <f t="shared" si="61"/>
        <v>45468.171903945666</v>
      </c>
      <c r="P356" s="9">
        <f t="shared" si="62"/>
        <v>3789.0143253288056</v>
      </c>
    </row>
    <row r="357" spans="3:16">
      <c r="C357">
        <v>355</v>
      </c>
      <c r="D357" s="2">
        <v>3.0000000000000001E-3</v>
      </c>
      <c r="E357" s="9">
        <v>2000</v>
      </c>
      <c r="F357" s="4">
        <f t="shared" si="57"/>
        <v>446379.04613545944</v>
      </c>
      <c r="G357">
        <v>3.41</v>
      </c>
      <c r="H357" s="9">
        <f t="shared" si="58"/>
        <v>1522152.5473219168</v>
      </c>
      <c r="I357" s="9">
        <f t="shared" si="59"/>
        <v>1451747.9473219167</v>
      </c>
      <c r="J357" s="9">
        <f t="shared" si="63"/>
        <v>1088810.9604914375</v>
      </c>
      <c r="K357" s="8">
        <v>0.01</v>
      </c>
      <c r="L357" s="4">
        <f t="shared" si="60"/>
        <v>4463.7904613545943</v>
      </c>
      <c r="M357" s="9">
        <f t="shared" si="64"/>
        <v>60886.101892876672</v>
      </c>
      <c r="N357" s="2">
        <v>0.25</v>
      </c>
      <c r="O357" s="9">
        <f t="shared" si="61"/>
        <v>45664.576419657504</v>
      </c>
      <c r="P357" s="9">
        <f t="shared" si="62"/>
        <v>3805.381368304792</v>
      </c>
    </row>
    <row r="358" spans="3:16">
      <c r="C358">
        <v>356</v>
      </c>
      <c r="D358" s="2">
        <v>3.0000000000000001E-3</v>
      </c>
      <c r="E358" s="9">
        <v>2000</v>
      </c>
      <c r="F358" s="4">
        <f t="shared" si="57"/>
        <v>448304.69353779545</v>
      </c>
      <c r="G358">
        <v>3.41</v>
      </c>
      <c r="H358" s="9">
        <f t="shared" si="58"/>
        <v>1528719.0049638825</v>
      </c>
      <c r="I358" s="9">
        <f t="shared" si="59"/>
        <v>1458314.4049638824</v>
      </c>
      <c r="J358" s="9">
        <f t="shared" si="63"/>
        <v>1093735.8037229117</v>
      </c>
      <c r="K358" s="8">
        <v>0.01</v>
      </c>
      <c r="L358" s="4">
        <f t="shared" si="60"/>
        <v>4483.0469353779545</v>
      </c>
      <c r="M358" s="9">
        <f t="shared" si="64"/>
        <v>61148.760198555305</v>
      </c>
      <c r="N358" s="2">
        <v>0.25</v>
      </c>
      <c r="O358" s="9">
        <f t="shared" si="61"/>
        <v>45861.570148916479</v>
      </c>
      <c r="P358" s="9">
        <f t="shared" si="62"/>
        <v>3821.7975124097065</v>
      </c>
    </row>
    <row r="359" spans="3:16">
      <c r="C359">
        <v>357</v>
      </c>
      <c r="D359" s="2">
        <v>3.0000000000000001E-3</v>
      </c>
      <c r="E359" s="9">
        <v>2000</v>
      </c>
      <c r="F359" s="4">
        <f t="shared" si="57"/>
        <v>450236.11788233847</v>
      </c>
      <c r="G359">
        <v>3.41</v>
      </c>
      <c r="H359" s="9">
        <f t="shared" si="58"/>
        <v>1535305.1619787742</v>
      </c>
      <c r="I359" s="9">
        <f t="shared" si="59"/>
        <v>1464900.5619787741</v>
      </c>
      <c r="J359" s="9">
        <f t="shared" si="63"/>
        <v>1098675.4214840806</v>
      </c>
      <c r="K359" s="8">
        <v>0.01</v>
      </c>
      <c r="L359" s="4">
        <f t="shared" si="60"/>
        <v>4502.3611788233848</v>
      </c>
      <c r="M359" s="9">
        <f t="shared" si="64"/>
        <v>61412.206479150969</v>
      </c>
      <c r="N359" s="2">
        <v>0.25</v>
      </c>
      <c r="O359" s="9">
        <f t="shared" si="61"/>
        <v>46059.154859363225</v>
      </c>
      <c r="P359" s="9">
        <f t="shared" si="62"/>
        <v>3838.2629049469356</v>
      </c>
    </row>
    <row r="360" spans="3:16">
      <c r="C360">
        <v>358</v>
      </c>
      <c r="D360" s="2">
        <v>3.0000000000000001E-3</v>
      </c>
      <c r="E360" s="9">
        <v>2000</v>
      </c>
      <c r="F360" s="4">
        <f t="shared" si="57"/>
        <v>452173.33649991511</v>
      </c>
      <c r="G360">
        <v>3.41</v>
      </c>
      <c r="H360" s="9">
        <f t="shared" si="58"/>
        <v>1541911.0774647107</v>
      </c>
      <c r="I360" s="9">
        <f t="shared" si="59"/>
        <v>1471506.4774647106</v>
      </c>
      <c r="J360" s="9">
        <f t="shared" si="63"/>
        <v>1103629.858098533</v>
      </c>
      <c r="K360" s="8">
        <v>0.01</v>
      </c>
      <c r="L360" s="4">
        <f t="shared" si="60"/>
        <v>4521.7333649991515</v>
      </c>
      <c r="M360" s="9">
        <f t="shared" si="64"/>
        <v>61676.443098588432</v>
      </c>
      <c r="N360" s="2">
        <v>0.25</v>
      </c>
      <c r="O360" s="9">
        <f t="shared" si="61"/>
        <v>46257.332323941322</v>
      </c>
      <c r="P360" s="9">
        <f t="shared" si="62"/>
        <v>3854.777693661777</v>
      </c>
    </row>
    <row r="361" spans="3:16">
      <c r="C361">
        <v>359</v>
      </c>
      <c r="D361" s="2">
        <v>3.0000000000000001E-3</v>
      </c>
      <c r="E361" s="9">
        <v>2000</v>
      </c>
      <c r="F361" s="4">
        <f t="shared" si="57"/>
        <v>454116.36677334446</v>
      </c>
      <c r="G361">
        <v>3.41</v>
      </c>
      <c r="H361" s="9">
        <f t="shared" si="58"/>
        <v>1548536.8106971048</v>
      </c>
      <c r="I361" s="9">
        <f t="shared" si="59"/>
        <v>1478132.2106971047</v>
      </c>
      <c r="J361" s="9">
        <f t="shared" si="63"/>
        <v>1108599.1580228284</v>
      </c>
      <c r="K361" s="8">
        <v>0.01</v>
      </c>
      <c r="L361" s="4">
        <f t="shared" si="60"/>
        <v>4541.1636677334445</v>
      </c>
      <c r="M361" s="9">
        <f t="shared" si="64"/>
        <v>61941.47242788419</v>
      </c>
      <c r="N361" s="2">
        <v>0.25</v>
      </c>
      <c r="O361" s="9">
        <f t="shared" si="61"/>
        <v>46456.104320913146</v>
      </c>
      <c r="P361" s="9">
        <f t="shared" si="62"/>
        <v>3871.3420267427623</v>
      </c>
    </row>
    <row r="362" spans="3:16">
      <c r="C362">
        <v>360</v>
      </c>
      <c r="D362" s="2">
        <v>3.0000000000000001E-3</v>
      </c>
      <c r="E362" s="9">
        <v>2000</v>
      </c>
      <c r="F362" s="4">
        <f t="shared" si="57"/>
        <v>456065.22613759409</v>
      </c>
      <c r="G362">
        <v>3.41</v>
      </c>
      <c r="H362" s="9">
        <f t="shared" si="58"/>
        <v>1555182.421129196</v>
      </c>
      <c r="I362" s="9">
        <f t="shared" si="59"/>
        <v>1484777.8211291959</v>
      </c>
      <c r="J362" s="9">
        <f t="shared" si="63"/>
        <v>1113583.365846897</v>
      </c>
      <c r="K362" s="8">
        <v>0.01</v>
      </c>
      <c r="L362" s="4">
        <f t="shared" si="60"/>
        <v>4560.6522613759407</v>
      </c>
      <c r="M362" s="9">
        <f t="shared" si="64"/>
        <v>62207.296845167839</v>
      </c>
      <c r="N362" s="2">
        <v>0.25</v>
      </c>
      <c r="O362" s="9">
        <f t="shared" si="61"/>
        <v>46655.472633875877</v>
      </c>
      <c r="P362" s="9">
        <f t="shared" si="62"/>
        <v>3887.9560528229899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5F23-C13F-4FBB-9660-841EB4EB1FDC}">
  <dimension ref="C1:J7"/>
  <sheetViews>
    <sheetView workbookViewId="0">
      <selection activeCell="C12" sqref="C12"/>
    </sheetView>
  </sheetViews>
  <sheetFormatPr defaultRowHeight="14.4"/>
  <cols>
    <col min="3" max="3" width="26.88671875" bestFit="1" customWidth="1"/>
    <col min="4" max="4" width="10.21875" customWidth="1"/>
    <col min="5" max="5" width="12.77734375" customWidth="1"/>
    <col min="6" max="6" width="13.21875" customWidth="1"/>
    <col min="7" max="7" width="9.77734375" bestFit="1" customWidth="1"/>
    <col min="8" max="8" width="9.5546875" customWidth="1"/>
    <col min="9" max="9" width="11.5546875" customWidth="1"/>
    <col min="10" max="10" width="10.5546875" bestFit="1" customWidth="1"/>
  </cols>
  <sheetData>
    <row r="1" spans="3:10">
      <c r="C1" t="s">
        <v>53</v>
      </c>
      <c r="E1" s="3">
        <v>2300</v>
      </c>
    </row>
    <row r="2" spans="3:10">
      <c r="C2" t="s">
        <v>55</v>
      </c>
      <c r="E2" s="4">
        <f>E1+SUM(I5:I7)</f>
        <v>4551.66</v>
      </c>
      <c r="F2" t="s">
        <v>49</v>
      </c>
      <c r="G2" t="s">
        <v>52</v>
      </c>
      <c r="H2" t="s">
        <v>51</v>
      </c>
      <c r="I2" t="s">
        <v>54</v>
      </c>
      <c r="J2" s="10">
        <v>43957</v>
      </c>
    </row>
    <row r="3" spans="3:10">
      <c r="C3" t="s">
        <v>44</v>
      </c>
      <c r="D3" s="2">
        <v>1</v>
      </c>
      <c r="E3" s="3">
        <f>E1</f>
        <v>2300</v>
      </c>
    </row>
    <row r="4" spans="3:10">
      <c r="C4" t="s">
        <v>45</v>
      </c>
      <c r="D4" s="2">
        <v>0.5</v>
      </c>
      <c r="E4" s="3">
        <f>E1*D4</f>
        <v>1150</v>
      </c>
      <c r="G4">
        <v>0</v>
      </c>
      <c r="H4" s="11" t="e">
        <f>ROUNDDOWN(E4/G4,0)</f>
        <v>#DIV/0!</v>
      </c>
    </row>
    <row r="5" spans="3:10">
      <c r="C5" t="s">
        <v>47</v>
      </c>
      <c r="D5" s="2">
        <v>0</v>
      </c>
      <c r="E5" s="3">
        <f>E1*D5</f>
        <v>0</v>
      </c>
      <c r="F5" t="s">
        <v>39</v>
      </c>
      <c r="G5" s="3">
        <v>82.77</v>
      </c>
      <c r="H5" s="11">
        <f>ROUNDDOWN(E5/G5,0)</f>
        <v>0</v>
      </c>
      <c r="I5" s="3">
        <f>(J5-G5)*H5</f>
        <v>0</v>
      </c>
      <c r="J5" s="3">
        <v>83.33</v>
      </c>
    </row>
    <row r="6" spans="3:10">
      <c r="C6" t="s">
        <v>46</v>
      </c>
      <c r="D6" s="2">
        <v>0.2</v>
      </c>
      <c r="E6" s="3">
        <f>E1*D6</f>
        <v>460</v>
      </c>
      <c r="F6" t="s">
        <v>38</v>
      </c>
      <c r="G6" s="3">
        <v>20.170000000000002</v>
      </c>
      <c r="H6" s="11">
        <f>ROUNDDOWN(E6/G6,0)</f>
        <v>22</v>
      </c>
      <c r="I6" s="3">
        <f>(J6-G6)*H6</f>
        <v>1817.86</v>
      </c>
      <c r="J6" s="3">
        <v>102.8</v>
      </c>
    </row>
    <row r="7" spans="3:10">
      <c r="C7" t="s">
        <v>48</v>
      </c>
      <c r="D7" s="2">
        <v>0.3</v>
      </c>
      <c r="E7" s="3">
        <f>E1*D7</f>
        <v>690</v>
      </c>
      <c r="F7" t="s">
        <v>50</v>
      </c>
      <c r="G7" s="3">
        <v>105</v>
      </c>
      <c r="H7" s="11">
        <f>ROUNDDOWN(E7/G7,0)</f>
        <v>6</v>
      </c>
      <c r="I7" s="3">
        <f>(J7-G7)*H7</f>
        <v>433.80000000000007</v>
      </c>
      <c r="J7" s="3">
        <v>177.3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6A54-302D-43E6-A53D-6108B2F73FA1}">
  <dimension ref="A1:M50"/>
  <sheetViews>
    <sheetView tabSelected="1" topLeftCell="A34" workbookViewId="0">
      <selection activeCell="K49" sqref="K49"/>
    </sheetView>
  </sheetViews>
  <sheetFormatPr defaultRowHeight="14.4"/>
  <cols>
    <col min="1" max="1" width="10.44140625" style="160" bestFit="1" customWidth="1"/>
    <col min="2" max="2" width="6" style="160" bestFit="1" customWidth="1"/>
    <col min="3" max="3" width="12.88671875" style="160" bestFit="1" customWidth="1"/>
    <col min="4" max="4" width="8.44140625" style="160" bestFit="1" customWidth="1"/>
    <col min="5" max="5" width="12.6640625" style="183" customWidth="1"/>
    <col min="6" max="6" width="9.5546875" style="160" bestFit="1" customWidth="1"/>
    <col min="7" max="7" width="15.109375" style="160" customWidth="1"/>
    <col min="8" max="8" width="11.21875" style="160" bestFit="1" customWidth="1"/>
    <col min="9" max="9" width="10.88671875" style="160" customWidth="1"/>
    <col min="10" max="10" width="16.88671875" style="160" bestFit="1" customWidth="1"/>
    <col min="11" max="11" width="16.33203125" style="160" bestFit="1" customWidth="1"/>
    <col min="12" max="12" width="10" style="160" customWidth="1"/>
    <col min="13" max="13" width="9.109375" style="160" customWidth="1"/>
  </cols>
  <sheetData>
    <row r="1" spans="1:13" s="162" customFormat="1" ht="41.4">
      <c r="A1" s="167" t="s">
        <v>141</v>
      </c>
      <c r="B1" s="167" t="s">
        <v>140</v>
      </c>
      <c r="C1" s="168" t="s">
        <v>142</v>
      </c>
      <c r="D1" s="167" t="s">
        <v>143</v>
      </c>
      <c r="E1" s="167" t="s">
        <v>144</v>
      </c>
      <c r="F1" s="167" t="s">
        <v>145</v>
      </c>
      <c r="G1" s="169" t="s">
        <v>146</v>
      </c>
      <c r="H1" s="167" t="s">
        <v>150</v>
      </c>
      <c r="I1" s="170" t="s">
        <v>152</v>
      </c>
      <c r="J1" s="170" t="s">
        <v>162</v>
      </c>
      <c r="K1" s="170" t="s">
        <v>163</v>
      </c>
      <c r="L1" s="167" t="s">
        <v>178</v>
      </c>
      <c r="M1" s="167" t="s">
        <v>179</v>
      </c>
    </row>
    <row r="2" spans="1:13" s="163" customFormat="1">
      <c r="A2" s="165" t="s">
        <v>180</v>
      </c>
      <c r="B2" s="163">
        <v>0.95</v>
      </c>
      <c r="C2" s="163">
        <v>1.2209000000000001</v>
      </c>
      <c r="D2" s="163">
        <v>43.61</v>
      </c>
      <c r="E2" s="182">
        <f t="shared" ref="E2:E36" si="0">B2*(1+C2)*D2</f>
        <v>92.010776550000003</v>
      </c>
      <c r="F2" s="163">
        <v>41.34</v>
      </c>
      <c r="G2" s="163">
        <f t="shared" ref="G2:G36" si="1">E2-F2</f>
        <v>50.670776549999999</v>
      </c>
      <c r="H2" s="164">
        <f t="shared" ref="H2:H36" si="2">1-F2/E2</f>
        <v>0.5507048027408481</v>
      </c>
      <c r="J2" s="163">
        <f t="shared" ref="J2:J36" si="3">F2*I2</f>
        <v>0</v>
      </c>
      <c r="K2" s="163">
        <f t="shared" ref="K2:K36" si="4">J2/4</f>
        <v>0</v>
      </c>
      <c r="L2" s="163">
        <v>10</v>
      </c>
      <c r="M2" s="163">
        <f>F2*L2</f>
        <v>413.40000000000003</v>
      </c>
    </row>
    <row r="3" spans="1:13" s="163" customFormat="1">
      <c r="A3" s="161" t="s">
        <v>147</v>
      </c>
      <c r="B3" s="163">
        <v>4.33</v>
      </c>
      <c r="C3" s="166">
        <v>0.47539999999999999</v>
      </c>
      <c r="D3" s="163">
        <v>19.649999999999999</v>
      </c>
      <c r="E3" s="182">
        <f t="shared" si="0"/>
        <v>125.53367130000001</v>
      </c>
      <c r="F3" s="163">
        <v>85.03</v>
      </c>
      <c r="G3" s="163">
        <f t="shared" si="1"/>
        <v>40.503671300000008</v>
      </c>
      <c r="H3" s="164">
        <f t="shared" si="2"/>
        <v>0.32265185014150066</v>
      </c>
      <c r="J3" s="163">
        <f t="shared" si="3"/>
        <v>0</v>
      </c>
      <c r="K3" s="163">
        <f t="shared" si="4"/>
        <v>0</v>
      </c>
    </row>
    <row r="4" spans="1:13" s="163" customFormat="1">
      <c r="A4" s="165" t="s">
        <v>172</v>
      </c>
      <c r="B4" s="163">
        <v>0.6</v>
      </c>
      <c r="C4" s="163">
        <v>0.753</v>
      </c>
      <c r="D4" s="163">
        <v>60.45</v>
      </c>
      <c r="E4" s="182">
        <f t="shared" si="0"/>
        <v>63.581310000000009</v>
      </c>
      <c r="F4" s="163">
        <v>35.97</v>
      </c>
      <c r="G4" s="163">
        <f t="shared" si="1"/>
        <v>27.61131000000001</v>
      </c>
      <c r="H4" s="164">
        <f t="shared" si="2"/>
        <v>0.43426771169074696</v>
      </c>
      <c r="I4" s="163">
        <v>4.6699999999999998E-2</v>
      </c>
      <c r="J4" s="163">
        <f t="shared" si="3"/>
        <v>1.6797989999999998</v>
      </c>
      <c r="K4" s="163">
        <f t="shared" si="4"/>
        <v>0.41994974999999996</v>
      </c>
      <c r="L4" s="163">
        <v>10</v>
      </c>
      <c r="M4" s="163">
        <f t="shared" ref="M4:M5" si="5">F4*L4</f>
        <v>359.7</v>
      </c>
    </row>
    <row r="5" spans="1:13" s="163" customFormat="1">
      <c r="A5" s="165" t="s">
        <v>169</v>
      </c>
      <c r="B5" s="163">
        <v>0.28000000000000003</v>
      </c>
      <c r="C5" s="163">
        <v>0.73</v>
      </c>
      <c r="D5" s="163">
        <v>138.5</v>
      </c>
      <c r="E5" s="182">
        <f t="shared" si="0"/>
        <v>67.089400000000012</v>
      </c>
      <c r="F5" s="163">
        <v>38.78</v>
      </c>
      <c r="G5" s="163">
        <f t="shared" si="1"/>
        <v>28.309400000000011</v>
      </c>
      <c r="H5" s="164">
        <f t="shared" si="2"/>
        <v>0.42196531791907521</v>
      </c>
      <c r="I5" s="163">
        <v>5.4699999999999999E-2</v>
      </c>
      <c r="J5" s="163">
        <f t="shared" si="3"/>
        <v>2.1212659999999999</v>
      </c>
      <c r="K5" s="163">
        <f t="shared" si="4"/>
        <v>0.53031649999999997</v>
      </c>
      <c r="L5" s="163">
        <v>8</v>
      </c>
      <c r="M5" s="163">
        <f t="shared" si="5"/>
        <v>310.24</v>
      </c>
    </row>
    <row r="6" spans="1:13" s="163" customFormat="1">
      <c r="A6" s="161" t="s">
        <v>159</v>
      </c>
      <c r="B6" s="163">
        <v>3.2</v>
      </c>
      <c r="C6" s="163">
        <v>0.36</v>
      </c>
      <c r="D6" s="163">
        <v>13.29</v>
      </c>
      <c r="E6" s="182">
        <f t="shared" si="0"/>
        <v>57.838079999999991</v>
      </c>
      <c r="F6" s="163">
        <v>42.48</v>
      </c>
      <c r="G6" s="163">
        <f t="shared" si="1"/>
        <v>15.358079999999994</v>
      </c>
      <c r="H6" s="164">
        <f t="shared" si="2"/>
        <v>0.2655357854202629</v>
      </c>
      <c r="J6" s="163">
        <f t="shared" si="3"/>
        <v>0</v>
      </c>
      <c r="K6" s="163">
        <f t="shared" si="4"/>
        <v>0</v>
      </c>
    </row>
    <row r="7" spans="1:13" s="163" customFormat="1">
      <c r="A7" s="161" t="s">
        <v>170</v>
      </c>
      <c r="B7" s="163">
        <v>2.96</v>
      </c>
      <c r="C7" s="163">
        <v>0.55400000000000005</v>
      </c>
      <c r="D7" s="163">
        <v>16.39</v>
      </c>
      <c r="E7" s="182">
        <f t="shared" si="0"/>
        <v>75.391377600000013</v>
      </c>
      <c r="F7" s="163">
        <v>48.5</v>
      </c>
      <c r="G7" s="163">
        <f t="shared" si="1"/>
        <v>26.891377600000013</v>
      </c>
      <c r="H7" s="164">
        <f t="shared" si="2"/>
        <v>0.35669035977398045</v>
      </c>
      <c r="I7" s="163">
        <v>5.7500000000000002E-2</v>
      </c>
      <c r="J7" s="163">
        <f t="shared" si="3"/>
        <v>2.7887500000000003</v>
      </c>
      <c r="K7" s="163">
        <f t="shared" si="4"/>
        <v>0.69718750000000007</v>
      </c>
      <c r="L7" s="163">
        <v>38</v>
      </c>
      <c r="M7" s="163">
        <f>F7*L7</f>
        <v>1843</v>
      </c>
    </row>
    <row r="8" spans="1:13" s="163" customFormat="1" ht="13.8" customHeight="1">
      <c r="A8" s="161" t="s">
        <v>154</v>
      </c>
      <c r="B8" s="163">
        <v>1.96</v>
      </c>
      <c r="C8" s="163">
        <v>0.33500000000000002</v>
      </c>
      <c r="D8" s="163">
        <v>19.02</v>
      </c>
      <c r="E8" s="182">
        <f t="shared" si="0"/>
        <v>49.767732000000002</v>
      </c>
      <c r="F8" s="163">
        <v>37.25</v>
      </c>
      <c r="G8" s="163">
        <f t="shared" si="1"/>
        <v>12.517732000000002</v>
      </c>
      <c r="H8" s="164">
        <f t="shared" si="2"/>
        <v>0.25152305513942252</v>
      </c>
      <c r="J8" s="163">
        <f t="shared" si="3"/>
        <v>0</v>
      </c>
      <c r="K8" s="163">
        <f t="shared" si="4"/>
        <v>0</v>
      </c>
    </row>
    <row r="9" spans="1:13" s="163" customFormat="1" ht="13.8" customHeight="1">
      <c r="A9" s="165" t="s">
        <v>184</v>
      </c>
      <c r="B9" s="163">
        <v>0.31</v>
      </c>
      <c r="C9" s="163">
        <v>0.54800000000000004</v>
      </c>
      <c r="D9" s="163">
        <v>41.69</v>
      </c>
      <c r="E9" s="182">
        <f t="shared" si="0"/>
        <v>20.006197199999999</v>
      </c>
      <c r="F9" s="163">
        <v>13.09</v>
      </c>
      <c r="G9" s="163">
        <f t="shared" si="1"/>
        <v>6.9161971999999992</v>
      </c>
      <c r="H9" s="164">
        <f t="shared" si="2"/>
        <v>0.34570274054881356</v>
      </c>
      <c r="J9" s="163">
        <f t="shared" si="3"/>
        <v>0</v>
      </c>
      <c r="K9" s="163">
        <f t="shared" si="4"/>
        <v>0</v>
      </c>
      <c r="L9" s="163">
        <v>5</v>
      </c>
      <c r="M9" s="163">
        <f t="shared" ref="M9:M11" si="6">F9*L9</f>
        <v>65.45</v>
      </c>
    </row>
    <row r="10" spans="1:13" s="163" customFormat="1" ht="13.8" customHeight="1">
      <c r="A10" s="161" t="s">
        <v>160</v>
      </c>
      <c r="B10" s="163">
        <v>0.8</v>
      </c>
      <c r="C10" s="163">
        <v>0.4</v>
      </c>
      <c r="D10" s="163">
        <v>12.43</v>
      </c>
      <c r="E10" s="182">
        <f t="shared" si="0"/>
        <v>13.921599999999998</v>
      </c>
      <c r="F10" s="163">
        <v>9.93</v>
      </c>
      <c r="G10" s="163">
        <f t="shared" si="1"/>
        <v>3.9915999999999983</v>
      </c>
      <c r="H10" s="164">
        <f t="shared" si="2"/>
        <v>0.28671991725089063</v>
      </c>
      <c r="I10" s="163">
        <v>8.0600000000000005E-2</v>
      </c>
      <c r="J10" s="163">
        <f t="shared" si="3"/>
        <v>0.80035800000000001</v>
      </c>
      <c r="K10" s="163">
        <f t="shared" si="4"/>
        <v>0.2000895</v>
      </c>
      <c r="M10" s="163">
        <f t="shared" si="6"/>
        <v>0</v>
      </c>
    </row>
    <row r="11" spans="1:13" s="163" customFormat="1" ht="13.8" customHeight="1">
      <c r="A11" s="161" t="s">
        <v>155</v>
      </c>
      <c r="B11" s="163">
        <v>4.33</v>
      </c>
      <c r="C11" s="163">
        <v>0.379</v>
      </c>
      <c r="D11" s="163">
        <v>11.87</v>
      </c>
      <c r="E11" s="182">
        <f t="shared" si="0"/>
        <v>70.8766009</v>
      </c>
      <c r="F11" s="163">
        <v>51.36</v>
      </c>
      <c r="G11" s="163">
        <f t="shared" si="1"/>
        <v>19.5166009</v>
      </c>
      <c r="H11" s="164">
        <f t="shared" si="2"/>
        <v>0.27536028325534445</v>
      </c>
      <c r="I11" s="163">
        <v>4.9299999999999997E-2</v>
      </c>
      <c r="J11" s="163">
        <f t="shared" si="3"/>
        <v>2.5320479999999996</v>
      </c>
      <c r="K11" s="163">
        <f t="shared" si="4"/>
        <v>0.63301199999999991</v>
      </c>
      <c r="M11" s="163">
        <f t="shared" si="6"/>
        <v>0</v>
      </c>
    </row>
    <row r="12" spans="1:13" s="163" customFormat="1" ht="13.8" customHeight="1">
      <c r="A12" s="165" t="s">
        <v>151</v>
      </c>
      <c r="B12" s="163">
        <v>3.66</v>
      </c>
      <c r="C12" s="163">
        <v>0.30099999999999999</v>
      </c>
      <c r="D12" s="163">
        <v>21.05</v>
      </c>
      <c r="E12" s="182">
        <f t="shared" si="0"/>
        <v>100.23294300000001</v>
      </c>
      <c r="F12" s="163">
        <v>77.099999999999994</v>
      </c>
      <c r="G12" s="163">
        <f t="shared" si="1"/>
        <v>23.132943000000012</v>
      </c>
      <c r="H12" s="164">
        <f t="shared" si="2"/>
        <v>0.23079181661861425</v>
      </c>
      <c r="J12" s="163">
        <f t="shared" si="3"/>
        <v>0</v>
      </c>
      <c r="K12" s="163">
        <f t="shared" si="4"/>
        <v>0</v>
      </c>
    </row>
    <row r="13" spans="1:13" s="163" customFormat="1" ht="13.8" customHeight="1">
      <c r="A13" s="161" t="s">
        <v>156</v>
      </c>
      <c r="B13" s="163">
        <v>2.08</v>
      </c>
      <c r="C13" s="163">
        <v>0.37</v>
      </c>
      <c r="D13" s="163">
        <v>21.7</v>
      </c>
      <c r="E13" s="182">
        <f t="shared" si="0"/>
        <v>61.836320000000001</v>
      </c>
      <c r="F13" s="163">
        <v>45.16</v>
      </c>
      <c r="G13" s="163">
        <f t="shared" si="1"/>
        <v>16.676320000000004</v>
      </c>
      <c r="H13" s="164">
        <f t="shared" si="2"/>
        <v>0.2696848712860016</v>
      </c>
      <c r="I13" s="163">
        <v>5.3E-3</v>
      </c>
      <c r="J13" s="163">
        <f t="shared" si="3"/>
        <v>0.23934799999999998</v>
      </c>
      <c r="K13" s="163">
        <f t="shared" si="4"/>
        <v>5.9836999999999994E-2</v>
      </c>
      <c r="M13" s="163">
        <f>F13*L13</f>
        <v>0</v>
      </c>
    </row>
    <row r="14" spans="1:13" s="163" customFormat="1">
      <c r="A14" s="161" t="s">
        <v>88</v>
      </c>
      <c r="B14" s="163">
        <v>2.65</v>
      </c>
      <c r="C14" s="163">
        <v>0.432</v>
      </c>
      <c r="D14" s="163">
        <v>83.69</v>
      </c>
      <c r="E14" s="182">
        <f t="shared" si="0"/>
        <v>317.58681199999995</v>
      </c>
      <c r="F14" s="163">
        <v>221.6</v>
      </c>
      <c r="G14" s="163">
        <f t="shared" si="1"/>
        <v>95.986811999999958</v>
      </c>
      <c r="H14" s="164">
        <f t="shared" si="2"/>
        <v>0.30223802870000782</v>
      </c>
      <c r="J14" s="163">
        <f t="shared" si="3"/>
        <v>0</v>
      </c>
      <c r="K14" s="163">
        <f t="shared" si="4"/>
        <v>0</v>
      </c>
    </row>
    <row r="15" spans="1:13" s="163" customFormat="1">
      <c r="A15" s="161" t="s">
        <v>165</v>
      </c>
      <c r="B15" s="163">
        <v>4.57</v>
      </c>
      <c r="C15" s="163">
        <v>0.36799999999999999</v>
      </c>
      <c r="D15" s="163">
        <v>22.48</v>
      </c>
      <c r="E15" s="182">
        <f t="shared" si="0"/>
        <v>140.53956479999999</v>
      </c>
      <c r="F15" s="163">
        <v>102.82</v>
      </c>
      <c r="G15" s="163">
        <f t="shared" si="1"/>
        <v>37.719564800000001</v>
      </c>
      <c r="H15" s="164">
        <f t="shared" si="2"/>
        <v>0.26839107445421662</v>
      </c>
      <c r="I15" s="163">
        <v>5.0599999999999999E-2</v>
      </c>
      <c r="J15" s="163">
        <f t="shared" si="3"/>
        <v>5.2026919999999999</v>
      </c>
      <c r="K15" s="163">
        <f t="shared" si="4"/>
        <v>1.300673</v>
      </c>
      <c r="M15" s="163">
        <f t="shared" ref="M15:M29" si="7">F15*L15</f>
        <v>0</v>
      </c>
    </row>
    <row r="16" spans="1:13" s="163" customFormat="1">
      <c r="A16" s="165" t="s">
        <v>175</v>
      </c>
      <c r="B16" s="163">
        <v>0.56999999999999995</v>
      </c>
      <c r="C16" s="163">
        <v>0.34510000000000002</v>
      </c>
      <c r="D16" s="163">
        <v>37.21</v>
      </c>
      <c r="E16" s="182">
        <f t="shared" si="0"/>
        <v>28.529167469999997</v>
      </c>
      <c r="F16" s="163">
        <v>21.21</v>
      </c>
      <c r="G16" s="163">
        <f t="shared" si="1"/>
        <v>7.3191674699999965</v>
      </c>
      <c r="H16" s="164">
        <f t="shared" si="2"/>
        <v>0.25655033494042567</v>
      </c>
      <c r="I16" s="163">
        <v>4.53E-2</v>
      </c>
      <c r="J16" s="163">
        <f t="shared" si="3"/>
        <v>0.96081300000000003</v>
      </c>
      <c r="K16" s="163">
        <f t="shared" si="4"/>
        <v>0.24020325000000001</v>
      </c>
      <c r="M16" s="163">
        <f t="shared" si="7"/>
        <v>0</v>
      </c>
    </row>
    <row r="17" spans="1:13" s="163" customFormat="1" ht="15" customHeight="1">
      <c r="A17" s="161" t="s">
        <v>153</v>
      </c>
      <c r="B17" s="163">
        <v>0.85</v>
      </c>
      <c r="C17" s="163">
        <v>0.34499999999999997</v>
      </c>
      <c r="D17" s="163">
        <v>8.36</v>
      </c>
      <c r="E17" s="182">
        <f t="shared" si="0"/>
        <v>9.5575699999999983</v>
      </c>
      <c r="F17" s="163">
        <v>7.13</v>
      </c>
      <c r="G17" s="163">
        <f t="shared" si="1"/>
        <v>2.4275699999999985</v>
      </c>
      <c r="H17" s="164">
        <f t="shared" si="2"/>
        <v>0.25399447767581074</v>
      </c>
      <c r="I17" s="163">
        <v>1.6799999999999999E-2</v>
      </c>
      <c r="J17" s="163">
        <f t="shared" si="3"/>
        <v>0.11978399999999999</v>
      </c>
      <c r="K17" s="163">
        <f t="shared" si="4"/>
        <v>2.9945999999999997E-2</v>
      </c>
      <c r="M17" s="163">
        <f t="shared" si="7"/>
        <v>0</v>
      </c>
    </row>
    <row r="18" spans="1:13" s="163" customFormat="1" ht="15" customHeight="1">
      <c r="A18" s="165" t="s">
        <v>157</v>
      </c>
      <c r="B18" s="163">
        <v>2.96</v>
      </c>
      <c r="C18" s="163">
        <v>0.33239999999999997</v>
      </c>
      <c r="D18" s="163">
        <v>19.95</v>
      </c>
      <c r="E18" s="182">
        <f t="shared" si="0"/>
        <v>78.680884800000001</v>
      </c>
      <c r="F18" s="163">
        <v>59.04</v>
      </c>
      <c r="G18" s="163">
        <f t="shared" si="1"/>
        <v>19.640884800000002</v>
      </c>
      <c r="H18" s="164">
        <f t="shared" si="2"/>
        <v>0.24962714705007993</v>
      </c>
      <c r="I18" s="163">
        <v>2.9399999999999999E-2</v>
      </c>
      <c r="J18" s="163">
        <f t="shared" si="3"/>
        <v>1.735776</v>
      </c>
      <c r="K18" s="163">
        <f t="shared" si="4"/>
        <v>0.433944</v>
      </c>
      <c r="M18" s="163">
        <f t="shared" si="7"/>
        <v>0</v>
      </c>
    </row>
    <row r="19" spans="1:13" s="163" customFormat="1" ht="15" customHeight="1">
      <c r="A19" s="161" t="s">
        <v>158</v>
      </c>
      <c r="B19" s="163">
        <v>3.87</v>
      </c>
      <c r="C19" s="163">
        <v>0.32200000000000001</v>
      </c>
      <c r="D19" s="163">
        <v>16.09</v>
      </c>
      <c r="E19" s="182">
        <f t="shared" si="0"/>
        <v>82.318692600000006</v>
      </c>
      <c r="F19" s="163">
        <v>62.29</v>
      </c>
      <c r="G19" s="163">
        <f t="shared" si="1"/>
        <v>20.028692600000007</v>
      </c>
      <c r="H19" s="164">
        <f t="shared" si="2"/>
        <v>0.24330673832883498</v>
      </c>
      <c r="I19" s="163">
        <v>1.03E-2</v>
      </c>
      <c r="J19" s="163">
        <f t="shared" si="3"/>
        <v>0.64158700000000002</v>
      </c>
      <c r="K19" s="163">
        <f t="shared" si="4"/>
        <v>0.16039675</v>
      </c>
      <c r="M19" s="163">
        <f t="shared" si="7"/>
        <v>0</v>
      </c>
    </row>
    <row r="20" spans="1:13" s="163" customFormat="1" ht="15" customHeight="1">
      <c r="A20" s="161" t="s">
        <v>161</v>
      </c>
      <c r="B20" s="163">
        <v>0.53</v>
      </c>
      <c r="C20" s="163">
        <v>0.32700000000000001</v>
      </c>
      <c r="D20" s="163">
        <v>9.42</v>
      </c>
      <c r="E20" s="182">
        <f t="shared" si="0"/>
        <v>6.6251802</v>
      </c>
      <c r="F20" s="163">
        <v>5.0199999999999996</v>
      </c>
      <c r="G20" s="163">
        <f t="shared" si="1"/>
        <v>1.6051802000000004</v>
      </c>
      <c r="H20" s="164">
        <f t="shared" si="2"/>
        <v>0.24228476079790262</v>
      </c>
      <c r="I20" s="163">
        <v>2.3900000000000001E-2</v>
      </c>
      <c r="J20" s="163">
        <f t="shared" si="3"/>
        <v>0.119978</v>
      </c>
      <c r="K20" s="163">
        <f t="shared" si="4"/>
        <v>2.99945E-2</v>
      </c>
      <c r="M20" s="163">
        <f t="shared" si="7"/>
        <v>0</v>
      </c>
    </row>
    <row r="21" spans="1:13" s="163" customFormat="1" ht="15" customHeight="1">
      <c r="A21" s="161" t="s">
        <v>148</v>
      </c>
      <c r="B21" s="163">
        <v>14.09</v>
      </c>
      <c r="C21" s="163">
        <v>0.318</v>
      </c>
      <c r="D21" s="163">
        <v>6.34</v>
      </c>
      <c r="E21" s="182">
        <f t="shared" si="0"/>
        <v>117.73773080000001</v>
      </c>
      <c r="F21" s="163">
        <v>89.29</v>
      </c>
      <c r="G21" s="163">
        <f t="shared" si="1"/>
        <v>28.447730800000002</v>
      </c>
      <c r="H21" s="164">
        <f t="shared" si="2"/>
        <v>0.24161949280578454</v>
      </c>
      <c r="I21" s="163">
        <v>9.3700000000000006E-2</v>
      </c>
      <c r="J21" s="163">
        <f t="shared" si="3"/>
        <v>8.3664730000000009</v>
      </c>
      <c r="K21" s="163">
        <f t="shared" si="4"/>
        <v>2.0916182500000002</v>
      </c>
      <c r="M21" s="163">
        <f t="shared" si="7"/>
        <v>0</v>
      </c>
    </row>
    <row r="22" spans="1:13" s="163" customFormat="1" ht="15" customHeight="1">
      <c r="A22" s="161" t="s">
        <v>177</v>
      </c>
      <c r="B22" s="163">
        <v>1.04</v>
      </c>
      <c r="C22" s="163">
        <v>0.255</v>
      </c>
      <c r="D22" s="163">
        <v>16.93</v>
      </c>
      <c r="E22" s="182">
        <f t="shared" si="0"/>
        <v>22.097035999999999</v>
      </c>
      <c r="F22" s="163">
        <v>17.559999999999999</v>
      </c>
      <c r="G22" s="163">
        <f t="shared" si="1"/>
        <v>4.5370360000000005</v>
      </c>
      <c r="H22" s="164">
        <f t="shared" si="2"/>
        <v>0.20532328408208234</v>
      </c>
      <c r="I22" s="163">
        <v>6.0400000000000002E-2</v>
      </c>
      <c r="J22" s="163">
        <f t="shared" si="3"/>
        <v>1.060624</v>
      </c>
      <c r="K22" s="163">
        <f t="shared" si="4"/>
        <v>0.265156</v>
      </c>
      <c r="M22" s="163">
        <f t="shared" si="7"/>
        <v>0</v>
      </c>
    </row>
    <row r="23" spans="1:13" s="163" customFormat="1" ht="15" customHeight="1">
      <c r="A23" s="165" t="s">
        <v>149</v>
      </c>
      <c r="B23" s="163">
        <v>1.7</v>
      </c>
      <c r="C23" s="163">
        <v>0.23799999999999999</v>
      </c>
      <c r="D23" s="163">
        <v>13.45</v>
      </c>
      <c r="E23" s="182">
        <f t="shared" si="0"/>
        <v>28.30687</v>
      </c>
      <c r="F23" s="163">
        <v>22.87</v>
      </c>
      <c r="G23" s="163">
        <f t="shared" si="1"/>
        <v>5.436869999999999</v>
      </c>
      <c r="H23" s="164">
        <f t="shared" si="2"/>
        <v>0.19206892178471158</v>
      </c>
      <c r="I23" s="163">
        <v>1.5699999999999999E-2</v>
      </c>
      <c r="J23" s="163">
        <f t="shared" si="3"/>
        <v>0.35905899999999996</v>
      </c>
      <c r="K23" s="163">
        <f t="shared" si="4"/>
        <v>8.976474999999999E-2</v>
      </c>
      <c r="M23" s="163">
        <f t="shared" si="7"/>
        <v>0</v>
      </c>
    </row>
    <row r="24" spans="1:13" s="174" customFormat="1" ht="15" customHeight="1">
      <c r="A24" s="173" t="s">
        <v>182</v>
      </c>
      <c r="B24" s="174">
        <v>0.49</v>
      </c>
      <c r="C24" s="174">
        <v>0.21</v>
      </c>
      <c r="D24" s="174">
        <v>23.31</v>
      </c>
      <c r="E24" s="182">
        <f t="shared" si="0"/>
        <v>13.820498999999998</v>
      </c>
      <c r="F24" s="174">
        <v>11.35</v>
      </c>
      <c r="G24" s="174">
        <f t="shared" si="1"/>
        <v>2.4704989999999984</v>
      </c>
      <c r="H24" s="175">
        <f t="shared" si="2"/>
        <v>0.1787561360845219</v>
      </c>
      <c r="J24" s="174">
        <f t="shared" si="3"/>
        <v>0</v>
      </c>
      <c r="K24" s="174">
        <f t="shared" si="4"/>
        <v>0</v>
      </c>
      <c r="M24" s="174">
        <f t="shared" si="7"/>
        <v>0</v>
      </c>
    </row>
    <row r="25" spans="1:13" s="163" customFormat="1" ht="14.4" customHeight="1">
      <c r="A25" s="161" t="s">
        <v>72</v>
      </c>
      <c r="B25" s="163">
        <v>6.12</v>
      </c>
      <c r="C25" s="163">
        <v>0.2147</v>
      </c>
      <c r="D25" s="163">
        <v>86.75</v>
      </c>
      <c r="E25" s="182">
        <f t="shared" si="0"/>
        <v>644.89637700000003</v>
      </c>
      <c r="F25" s="163">
        <v>530</v>
      </c>
      <c r="G25" s="163">
        <f t="shared" si="1"/>
        <v>114.89637700000003</v>
      </c>
      <c r="H25" s="164">
        <f t="shared" si="2"/>
        <v>0.17816254067744597</v>
      </c>
      <c r="I25" s="163">
        <v>3.0000000000000001E-3</v>
      </c>
      <c r="J25" s="163">
        <f t="shared" si="3"/>
        <v>1.59</v>
      </c>
      <c r="K25" s="163">
        <f t="shared" si="4"/>
        <v>0.39750000000000002</v>
      </c>
      <c r="M25" s="163">
        <f t="shared" si="7"/>
        <v>0</v>
      </c>
    </row>
    <row r="26" spans="1:13" s="163" customFormat="1" ht="15" customHeight="1">
      <c r="A26" s="161" t="s">
        <v>173</v>
      </c>
      <c r="B26" s="163">
        <v>2.38</v>
      </c>
      <c r="C26" s="163">
        <v>0.2147</v>
      </c>
      <c r="D26" s="163">
        <v>26.18</v>
      </c>
      <c r="E26" s="182">
        <f t="shared" si="0"/>
        <v>75.68601348</v>
      </c>
      <c r="F26" s="163">
        <v>62.34</v>
      </c>
      <c r="G26" s="163">
        <f t="shared" si="1"/>
        <v>13.346013479999996</v>
      </c>
      <c r="H26" s="164">
        <f t="shared" si="2"/>
        <v>0.1763339468728482</v>
      </c>
      <c r="I26" s="163">
        <v>4.6199999999999998E-2</v>
      </c>
      <c r="J26" s="163">
        <f t="shared" si="3"/>
        <v>2.8801079999999999</v>
      </c>
      <c r="K26" s="163">
        <f t="shared" si="4"/>
        <v>0.72002699999999997</v>
      </c>
      <c r="M26" s="163">
        <f t="shared" si="7"/>
        <v>0</v>
      </c>
    </row>
    <row r="27" spans="1:13" s="163" customFormat="1" ht="15" customHeight="1">
      <c r="A27" s="161" t="s">
        <v>174</v>
      </c>
      <c r="B27" s="163">
        <v>2.38</v>
      </c>
      <c r="C27" s="163">
        <v>0.2147</v>
      </c>
      <c r="D27" s="163">
        <v>26.18</v>
      </c>
      <c r="E27" s="182">
        <f t="shared" si="0"/>
        <v>75.68601348</v>
      </c>
      <c r="F27" s="163">
        <v>62.34</v>
      </c>
      <c r="G27" s="163">
        <f t="shared" si="1"/>
        <v>13.346013479999996</v>
      </c>
      <c r="H27" s="164">
        <f t="shared" si="2"/>
        <v>0.1763339468728482</v>
      </c>
      <c r="I27" s="163">
        <v>4.6199999999999998E-2</v>
      </c>
      <c r="J27" s="163">
        <f t="shared" si="3"/>
        <v>2.8801079999999999</v>
      </c>
      <c r="K27" s="163">
        <f t="shared" si="4"/>
        <v>0.72002699999999997</v>
      </c>
      <c r="M27" s="163">
        <f t="shared" si="7"/>
        <v>0</v>
      </c>
    </row>
    <row r="28" spans="1:13" s="163" customFormat="1" ht="15" customHeight="1">
      <c r="A28" s="161" t="s">
        <v>166</v>
      </c>
      <c r="B28" s="163">
        <v>3.65</v>
      </c>
      <c r="C28" s="163">
        <v>0.2</v>
      </c>
      <c r="D28" s="163">
        <v>14.51</v>
      </c>
      <c r="E28" s="182">
        <f t="shared" si="0"/>
        <v>63.553799999999995</v>
      </c>
      <c r="F28" s="163">
        <v>52.92</v>
      </c>
      <c r="G28" s="163">
        <f t="shared" si="1"/>
        <v>10.633799999999994</v>
      </c>
      <c r="H28" s="164">
        <f t="shared" si="2"/>
        <v>0.16731965673177673</v>
      </c>
      <c r="I28" s="163">
        <v>5.1400000000000001E-2</v>
      </c>
      <c r="J28" s="163">
        <f t="shared" si="3"/>
        <v>2.7200880000000001</v>
      </c>
      <c r="K28" s="163">
        <f t="shared" si="4"/>
        <v>0.68002200000000002</v>
      </c>
      <c r="M28" s="163">
        <f t="shared" si="7"/>
        <v>0</v>
      </c>
    </row>
    <row r="29" spans="1:13" s="163" customFormat="1" ht="13.2" customHeight="1">
      <c r="A29" s="165" t="s">
        <v>183</v>
      </c>
      <c r="B29" s="163">
        <v>0.34</v>
      </c>
      <c r="C29" s="163">
        <v>0.2</v>
      </c>
      <c r="D29" s="163">
        <v>50.15</v>
      </c>
      <c r="E29" s="182">
        <f t="shared" si="0"/>
        <v>20.461200000000002</v>
      </c>
      <c r="F29" s="163">
        <v>17.2</v>
      </c>
      <c r="G29" s="163">
        <f t="shared" si="1"/>
        <v>3.2612000000000023</v>
      </c>
      <c r="H29" s="164">
        <f t="shared" si="2"/>
        <v>0.15938459132406713</v>
      </c>
      <c r="J29" s="163">
        <f t="shared" si="3"/>
        <v>0</v>
      </c>
      <c r="K29" s="163">
        <f t="shared" si="4"/>
        <v>0</v>
      </c>
      <c r="M29" s="163">
        <f t="shared" si="7"/>
        <v>0</v>
      </c>
    </row>
    <row r="30" spans="1:13" s="163" customFormat="1" ht="13.2" customHeight="1">
      <c r="A30" s="165" t="s">
        <v>168</v>
      </c>
      <c r="B30" s="163">
        <v>1.25</v>
      </c>
      <c r="C30" s="163">
        <v>0.184</v>
      </c>
      <c r="D30" s="163">
        <v>39.229999999999997</v>
      </c>
      <c r="E30" s="182">
        <f t="shared" si="0"/>
        <v>58.060399999999994</v>
      </c>
      <c r="F30" s="163">
        <v>49.15</v>
      </c>
      <c r="G30" s="163">
        <f t="shared" si="1"/>
        <v>8.9103999999999957</v>
      </c>
      <c r="H30" s="164">
        <f t="shared" si="2"/>
        <v>0.15346776804844608</v>
      </c>
      <c r="I30" s="163">
        <v>4.1700000000000001E-2</v>
      </c>
      <c r="J30" s="163">
        <f t="shared" si="3"/>
        <v>2.0495549999999998</v>
      </c>
      <c r="K30" s="163">
        <f t="shared" si="4"/>
        <v>0.51238874999999995</v>
      </c>
      <c r="M30" s="163">
        <f t="shared" ref="M30:M41" si="8">F30*L30</f>
        <v>0</v>
      </c>
    </row>
    <row r="31" spans="1:13" s="163" customFormat="1">
      <c r="A31" s="161" t="s">
        <v>176</v>
      </c>
      <c r="B31" s="163">
        <v>0.9</v>
      </c>
      <c r="C31" s="163">
        <v>0.17299999999999999</v>
      </c>
      <c r="D31" s="163">
        <v>20.87</v>
      </c>
      <c r="E31" s="182">
        <f t="shared" si="0"/>
        <v>22.032459000000003</v>
      </c>
      <c r="F31" s="163">
        <v>18.7</v>
      </c>
      <c r="G31" s="163">
        <f t="shared" si="1"/>
        <v>3.3324590000000036</v>
      </c>
      <c r="H31" s="164">
        <f t="shared" si="2"/>
        <v>0.15125225014602328</v>
      </c>
      <c r="I31" s="163">
        <v>9.1999999999999998E-2</v>
      </c>
      <c r="J31" s="163">
        <f t="shared" si="3"/>
        <v>1.7203999999999999</v>
      </c>
      <c r="K31" s="163">
        <f t="shared" si="4"/>
        <v>0.43009999999999998</v>
      </c>
      <c r="M31" s="163">
        <f t="shared" si="8"/>
        <v>0</v>
      </c>
    </row>
    <row r="32" spans="1:13" s="163" customFormat="1">
      <c r="A32" s="161" t="s">
        <v>171</v>
      </c>
      <c r="B32" s="163">
        <v>0.92</v>
      </c>
      <c r="C32" s="163">
        <v>0.16500000000000001</v>
      </c>
      <c r="D32" s="163">
        <v>12.58</v>
      </c>
      <c r="E32" s="182">
        <f t="shared" si="0"/>
        <v>13.483244000000001</v>
      </c>
      <c r="F32" s="163">
        <v>11.51</v>
      </c>
      <c r="G32" s="163">
        <f t="shared" si="1"/>
        <v>1.9732440000000011</v>
      </c>
      <c r="H32" s="164">
        <f t="shared" si="2"/>
        <v>0.14634786702665925</v>
      </c>
      <c r="I32" s="163">
        <v>4.3400000000000001E-2</v>
      </c>
      <c r="J32" s="163">
        <f t="shared" si="3"/>
        <v>0.49953399999999998</v>
      </c>
      <c r="K32" s="163">
        <f t="shared" si="4"/>
        <v>0.12488349999999999</v>
      </c>
      <c r="M32" s="163">
        <f t="shared" si="8"/>
        <v>0</v>
      </c>
    </row>
    <row r="33" spans="1:13" s="163" customFormat="1">
      <c r="A33" s="161" t="s">
        <v>164</v>
      </c>
      <c r="B33" s="163">
        <v>1.04</v>
      </c>
      <c r="C33" s="163">
        <v>8.2000000000000003E-2</v>
      </c>
      <c r="D33" s="163">
        <v>4.83</v>
      </c>
      <c r="E33" s="182">
        <f t="shared" si="0"/>
        <v>5.4351024000000008</v>
      </c>
      <c r="F33" s="163">
        <v>5.04</v>
      </c>
      <c r="G33" s="163">
        <f t="shared" si="1"/>
        <v>0.39510240000000074</v>
      </c>
      <c r="H33" s="164">
        <f t="shared" si="2"/>
        <v>7.26945641355351E-2</v>
      </c>
      <c r="I33" s="163">
        <v>0.42799999999999999</v>
      </c>
      <c r="J33" s="163">
        <f t="shared" si="3"/>
        <v>2.1571199999999999</v>
      </c>
      <c r="K33" s="163">
        <f t="shared" si="4"/>
        <v>0.53927999999999998</v>
      </c>
      <c r="M33" s="163">
        <f t="shared" si="8"/>
        <v>0</v>
      </c>
    </row>
    <row r="34" spans="1:13" s="163" customFormat="1">
      <c r="A34" s="165" t="s">
        <v>167</v>
      </c>
      <c r="B34" s="163">
        <v>2.33</v>
      </c>
      <c r="C34" s="163">
        <v>6.7000000000000004E-2</v>
      </c>
      <c r="D34" s="163">
        <v>40.32</v>
      </c>
      <c r="E34" s="182">
        <f t="shared" si="0"/>
        <v>100.2399552</v>
      </c>
      <c r="F34" s="163">
        <v>93.31</v>
      </c>
      <c r="G34" s="163">
        <f t="shared" si="1"/>
        <v>6.9299551999999949</v>
      </c>
      <c r="H34" s="164">
        <f t="shared" si="2"/>
        <v>6.9133662182642275E-2</v>
      </c>
      <c r="I34" s="163">
        <v>4.5400000000000003E-2</v>
      </c>
      <c r="J34" s="163">
        <f t="shared" si="3"/>
        <v>4.2362740000000008</v>
      </c>
      <c r="K34" s="163">
        <f t="shared" si="4"/>
        <v>1.0590685000000002</v>
      </c>
      <c r="M34" s="163">
        <f t="shared" si="8"/>
        <v>0</v>
      </c>
    </row>
    <row r="35" spans="1:13" s="163" customFormat="1">
      <c r="A35" s="165" t="s">
        <v>99</v>
      </c>
      <c r="B35" s="163">
        <v>7.44</v>
      </c>
      <c r="C35" s="163">
        <v>3.85E-2</v>
      </c>
      <c r="D35" s="163">
        <v>34.94</v>
      </c>
      <c r="E35" s="182">
        <f t="shared" si="0"/>
        <v>269.96181359999997</v>
      </c>
      <c r="F35" s="163">
        <v>260</v>
      </c>
      <c r="G35" s="163">
        <f t="shared" si="1"/>
        <v>9.9618135999999708</v>
      </c>
      <c r="H35" s="164">
        <f t="shared" si="2"/>
        <v>3.6900824850585323E-2</v>
      </c>
      <c r="J35" s="163">
        <f t="shared" si="3"/>
        <v>0</v>
      </c>
      <c r="K35" s="163">
        <f t="shared" si="4"/>
        <v>0</v>
      </c>
      <c r="M35" s="163">
        <f t="shared" si="8"/>
        <v>0</v>
      </c>
    </row>
    <row r="36" spans="1:13" s="163" customFormat="1">
      <c r="A36" s="165" t="s">
        <v>181</v>
      </c>
      <c r="B36" s="163">
        <v>1.67</v>
      </c>
      <c r="C36" s="163">
        <v>1.8800000000000001E-2</v>
      </c>
      <c r="D36" s="163">
        <v>136.59</v>
      </c>
      <c r="E36" s="182">
        <f t="shared" si="0"/>
        <v>232.39367963999999</v>
      </c>
      <c r="F36" s="163">
        <v>227.43</v>
      </c>
      <c r="G36" s="163">
        <f t="shared" si="1"/>
        <v>4.963679639999981</v>
      </c>
      <c r="H36" s="164">
        <f t="shared" si="2"/>
        <v>2.1358927005627693E-2</v>
      </c>
      <c r="J36" s="163">
        <f t="shared" si="3"/>
        <v>0</v>
      </c>
      <c r="K36" s="163">
        <f t="shared" si="4"/>
        <v>0</v>
      </c>
      <c r="M36" s="163">
        <f t="shared" si="8"/>
        <v>0</v>
      </c>
    </row>
    <row r="37" spans="1:13" s="163" customFormat="1">
      <c r="A37" s="161" t="s">
        <v>185</v>
      </c>
      <c r="B37" s="163">
        <v>0.28999999999999998</v>
      </c>
      <c r="C37" s="163">
        <v>0.17499999999999999</v>
      </c>
      <c r="D37" s="163">
        <v>22.76</v>
      </c>
      <c r="E37" s="182">
        <f t="shared" ref="E37" si="9">B37*(1+C37)*D37</f>
        <v>7.7554700000000008</v>
      </c>
      <c r="F37" s="163">
        <v>6.69</v>
      </c>
      <c r="G37" s="163">
        <f t="shared" ref="G37" si="10">E37-F37</f>
        <v>1.0654700000000004</v>
      </c>
      <c r="H37" s="164">
        <f t="shared" ref="H37" si="11">1-F37/E37</f>
        <v>0.13738303416814202</v>
      </c>
      <c r="J37" s="163">
        <f t="shared" ref="J37" si="12">F37*I37</f>
        <v>0</v>
      </c>
      <c r="K37" s="163">
        <f t="shared" ref="K37:K40" si="13">J37/4</f>
        <v>0</v>
      </c>
      <c r="M37" s="163">
        <f t="shared" si="8"/>
        <v>0</v>
      </c>
    </row>
    <row r="38" spans="1:13" s="163" customFormat="1">
      <c r="A38" s="161" t="s">
        <v>186</v>
      </c>
      <c r="B38" s="163">
        <v>2.76</v>
      </c>
      <c r="C38" s="163">
        <v>0.40100000000000002</v>
      </c>
      <c r="D38" s="163">
        <v>11.07</v>
      </c>
      <c r="E38" s="182">
        <f t="shared" ref="E38" si="14">B38*(1+C38)*D38</f>
        <v>42.805033199999997</v>
      </c>
      <c r="F38" s="163">
        <v>30.55</v>
      </c>
      <c r="G38" s="163">
        <f t="shared" ref="G38" si="15">E38-F38</f>
        <v>12.255033199999996</v>
      </c>
      <c r="H38" s="164">
        <f t="shared" ref="H38" si="16">1-F38/E38</f>
        <v>0.28629888318834429</v>
      </c>
      <c r="J38" s="163">
        <f t="shared" ref="J38" si="17">F38*I38</f>
        <v>0</v>
      </c>
      <c r="K38" s="163">
        <f t="shared" si="13"/>
        <v>0</v>
      </c>
      <c r="M38" s="163">
        <f t="shared" si="8"/>
        <v>0</v>
      </c>
    </row>
    <row r="39" spans="1:13" s="163" customFormat="1">
      <c r="A39" s="161" t="s">
        <v>187</v>
      </c>
      <c r="B39" s="163">
        <v>-2.2799999999999998</v>
      </c>
      <c r="C39" s="163">
        <v>0.3</v>
      </c>
      <c r="D39" s="163">
        <v>11.29</v>
      </c>
      <c r="E39" s="182">
        <f t="shared" ref="E39:E40" si="18">B39*(1+C39)*D39</f>
        <v>-33.463559999999994</v>
      </c>
      <c r="F39" s="163">
        <v>67.040000000000006</v>
      </c>
      <c r="G39" s="163">
        <f t="shared" ref="G39:G40" si="19">E39-F39</f>
        <v>-100.50355999999999</v>
      </c>
      <c r="H39" s="164">
        <f t="shared" ref="H39:H40" si="20">1-F39/E39</f>
        <v>3.0033732214982511</v>
      </c>
      <c r="J39" s="163">
        <f t="shared" ref="J39:J40" si="21">F39*I39</f>
        <v>0</v>
      </c>
      <c r="K39" s="163">
        <f t="shared" si="13"/>
        <v>0</v>
      </c>
      <c r="M39" s="163">
        <f t="shared" si="8"/>
        <v>0</v>
      </c>
    </row>
    <row r="40" spans="1:13" s="163" customFormat="1">
      <c r="A40" s="161" t="s">
        <v>188</v>
      </c>
      <c r="B40" s="163">
        <v>6.12</v>
      </c>
      <c r="C40" s="163">
        <v>0.2205</v>
      </c>
      <c r="D40" s="163">
        <v>84.93</v>
      </c>
      <c r="E40" s="182">
        <f t="shared" si="18"/>
        <v>634.38123780000001</v>
      </c>
      <c r="F40" s="163">
        <v>519</v>
      </c>
      <c r="G40" s="163">
        <f t="shared" si="19"/>
        <v>115.38123780000001</v>
      </c>
      <c r="H40" s="164">
        <f t="shared" si="20"/>
        <v>0.1818799657444724</v>
      </c>
      <c r="I40" s="163">
        <v>1.1999999999999999E-3</v>
      </c>
      <c r="J40" s="163">
        <f t="shared" si="21"/>
        <v>0.62279999999999991</v>
      </c>
      <c r="K40" s="163">
        <f t="shared" si="13"/>
        <v>0.15569999999999998</v>
      </c>
      <c r="M40" s="163">
        <f t="shared" si="8"/>
        <v>0</v>
      </c>
    </row>
    <row r="41" spans="1:13" s="159" customFormat="1" ht="25.2" customHeight="1">
      <c r="A41" s="160"/>
      <c r="B41" s="172"/>
      <c r="C41" s="160"/>
      <c r="D41" s="160"/>
      <c r="E41" s="183"/>
      <c r="F41" s="160"/>
      <c r="G41" s="160"/>
      <c r="H41" s="160"/>
      <c r="I41" s="160"/>
      <c r="J41" s="160"/>
      <c r="K41" s="160"/>
      <c r="L41" s="163"/>
      <c r="M41" s="163">
        <f t="shared" si="8"/>
        <v>0</v>
      </c>
    </row>
    <row r="42" spans="1:13" s="177" customFormat="1">
      <c r="A42" s="180" t="s">
        <v>189</v>
      </c>
      <c r="B42" s="177">
        <v>0.06</v>
      </c>
      <c r="C42" s="177">
        <v>0.45900000000000002</v>
      </c>
      <c r="D42" s="177">
        <v>76.84</v>
      </c>
      <c r="E42" s="182">
        <f t="shared" ref="E42:E43" si="22">B42*(1+C42)*D42</f>
        <v>6.7265736000000009</v>
      </c>
      <c r="F42" s="177">
        <v>4.38</v>
      </c>
      <c r="G42" s="177">
        <f t="shared" ref="G42:G43" si="23">E42-F42</f>
        <v>2.346573600000001</v>
      </c>
      <c r="H42" s="178">
        <f t="shared" ref="H42:H43" si="24">1-F42/E42</f>
        <v>0.34885124872490814</v>
      </c>
      <c r="I42" s="177">
        <v>1.1999999999999999E-3</v>
      </c>
      <c r="J42" s="177">
        <f t="shared" ref="J42" si="25">F42*I42</f>
        <v>5.2559999999999994E-3</v>
      </c>
      <c r="K42" s="177">
        <f t="shared" ref="K42" si="26">J42/4</f>
        <v>1.3139999999999998E-3</v>
      </c>
      <c r="L42" s="163">
        <v>0</v>
      </c>
      <c r="M42" s="163">
        <f t="shared" ref="M42" si="27">F42*L42</f>
        <v>0</v>
      </c>
    </row>
    <row r="43" spans="1:13" s="181" customFormat="1">
      <c r="A43" s="180" t="s">
        <v>190</v>
      </c>
      <c r="B43" s="179">
        <v>0.08</v>
      </c>
      <c r="C43" s="179">
        <v>0.71150000000000002</v>
      </c>
      <c r="D43" s="179">
        <v>59.52</v>
      </c>
      <c r="E43" s="183">
        <f t="shared" si="22"/>
        <v>8.1494784000000013</v>
      </c>
      <c r="F43" s="179">
        <v>5.05</v>
      </c>
      <c r="G43" s="179">
        <f t="shared" si="23"/>
        <v>3.0994784000000015</v>
      </c>
      <c r="H43" s="179">
        <f t="shared" si="24"/>
        <v>0.38032843917961678</v>
      </c>
      <c r="I43" s="179"/>
      <c r="J43" s="179"/>
      <c r="K43" s="179"/>
      <c r="L43" s="163">
        <v>150</v>
      </c>
      <c r="M43" s="163">
        <f t="shared" ref="M43" si="28">F43*L43</f>
        <v>757.5</v>
      </c>
    </row>
    <row r="44" spans="1:13">
      <c r="A44" s="176" t="s">
        <v>191</v>
      </c>
      <c r="B44" s="171">
        <v>0.28999999999999998</v>
      </c>
      <c r="C44" s="179">
        <v>0.35599999999999998</v>
      </c>
      <c r="D44" s="179">
        <v>149.72999999999999</v>
      </c>
      <c r="E44" s="183">
        <f t="shared" ref="E44" si="29">B44*(1+C44)*D44</f>
        <v>58.879825199999985</v>
      </c>
      <c r="F44" s="179">
        <v>49.76</v>
      </c>
      <c r="G44" s="179">
        <f t="shared" ref="G44" si="30">E44-F44</f>
        <v>9.1198251999999869</v>
      </c>
      <c r="H44" s="179">
        <f t="shared" ref="H44" si="31">1-F44/E44</f>
        <v>0.1548887954239373</v>
      </c>
      <c r="I44" s="179"/>
      <c r="J44" s="179"/>
      <c r="K44" s="179"/>
      <c r="L44" s="163"/>
      <c r="M44" s="163"/>
    </row>
    <row r="45" spans="1:13">
      <c r="A45" s="184" t="s">
        <v>192</v>
      </c>
      <c r="B45" s="171">
        <v>7.0000000000000007E-2</v>
      </c>
      <c r="C45" s="179">
        <v>0.44700000000000001</v>
      </c>
      <c r="D45" s="179">
        <v>203.43</v>
      </c>
      <c r="E45" s="183">
        <f t="shared" ref="E45" si="32">B45*(1+C45)*D45</f>
        <v>20.605424700000004</v>
      </c>
      <c r="F45" s="179">
        <v>14.23</v>
      </c>
      <c r="G45" s="179">
        <f t="shared" ref="G45" si="33">E45-F45</f>
        <v>6.3754247000000035</v>
      </c>
      <c r="H45" s="179">
        <f t="shared" ref="H45" si="34">1-F45/E45</f>
        <v>0.30940515872987573</v>
      </c>
      <c r="I45" s="179"/>
      <c r="J45" s="179"/>
      <c r="K45" s="179"/>
      <c r="L45" s="163"/>
      <c r="M45" s="163"/>
    </row>
    <row r="50" spans="10:10">
      <c r="J50" s="160" t="s">
        <v>193</v>
      </c>
    </row>
  </sheetData>
  <autoFilter ref="A1:K40" xr:uid="{F18F0841-FC16-4C20-8376-2A93FF878CEA}">
    <sortState xmlns:xlrd2="http://schemas.microsoft.com/office/spreadsheetml/2017/richdata2" ref="A2:K36">
      <sortCondition descending="1" ref="H1:H29"/>
    </sortState>
  </autoFilter>
  <sortState xmlns:xlrd2="http://schemas.microsoft.com/office/spreadsheetml/2017/richdata2" ref="A2:K13">
    <sortCondition descending="1" ref="H1:H13"/>
  </sortState>
  <hyperlinks>
    <hyperlink ref="A3" r:id="rId1" display="https://finviz.com/quote.ashx?t=BMRN&amp;ty=c&amp;p=d&amp;b=1" xr:uid="{C480A088-9D90-47F2-8072-AD8466F956D1}"/>
    <hyperlink ref="A21" r:id="rId2" display="https://finviz.com/quote.ashx?t=CEO&amp;ty=c&amp;p=d&amp;b=1" xr:uid="{BE3E9EA5-758F-4BCC-AAA3-0BDF360C3BD5}"/>
    <hyperlink ref="A23" r:id="rId3" display="https://finviz.com/quote.ashx?t=GOLD&amp;ty=c&amp;p=d&amp;b=1" xr:uid="{45C3B000-A042-4281-8E19-5AD1FF0D01AC}"/>
    <hyperlink ref="A12" r:id="rId4" display="https://finviz.com/quote.ashx?t=HZNP&amp;ty=c&amp;p=d&amp;b=1" xr:uid="{A5B18297-A1C5-4DD8-B039-242A350CFC04}"/>
    <hyperlink ref="A17" r:id="rId5" display="https://finviz.com/quote.ashx?t=KGC&amp;ty=c&amp;p=d&amp;b=1" xr:uid="{52FF7559-FC7C-4FC2-A049-DDC1E5BC8A35}"/>
    <hyperlink ref="A8" r:id="rId6" display="https://finviz.com/quote.ashx?t=LKQ&amp;ty=c&amp;p=d&amp;b=1" xr:uid="{D5F72837-8063-42BA-98A6-037DC068242E}"/>
    <hyperlink ref="A11" r:id="rId7" display="https://finviz.com/quote.ashx?t=LKQ&amp;ty=c&amp;p=d&amp;b=1" xr:uid="{C32C806C-5252-4C71-B2BB-9B7274F1EE9B}"/>
    <hyperlink ref="A13" r:id="rId8" display="https://finviz.com/quote.ashx?t=LKQ&amp;ty=c&amp;p=d&amp;b=1" xr:uid="{EE4E3994-A0E0-4847-A69B-CC838F399733}"/>
    <hyperlink ref="A18" r:id="rId9" display="https://finviz.com/quote.ashx?t=NEM&amp;ty=c&amp;p=d&amp;b=1" xr:uid="{C0B9EC01-83A7-489A-9ACB-EA197D87430D}"/>
    <hyperlink ref="A19" r:id="rId10" display="https://finviz.com/quote.ashx?t=PNFP&amp;ty=c&amp;p=d&amp;b=1" xr:uid="{B213C371-9BCC-4DE0-81F4-B0581BF8B3C1}"/>
    <hyperlink ref="A6" r:id="rId11" display="https://finviz.com/quote.ashx?t=PRAA&amp;ty=c&amp;p=d&amp;b=1" xr:uid="{8254F484-A8A0-4B45-A2FE-6F7A01B6C447}"/>
    <hyperlink ref="A10" r:id="rId12" display="https://finviz.com/quote.ashx?t=RTLR&amp;ty=c&amp;p=d&amp;b=1" xr:uid="{E851E321-1115-4F60-9AEC-AC9F2E616A6E}"/>
    <hyperlink ref="A20" r:id="rId13" display="https://finviz.com/quote.ashx?t=TKC&amp;ty=c&amp;p=d&amp;b=1" xr:uid="{7B715070-6BBF-485F-BF6C-3DA7F75BACFD}"/>
    <hyperlink ref="A14" r:id="rId14" display="https://finviz.com/quote.ashx?t=PYPL&amp;ty=c&amp;p=d&amp;b=1" xr:uid="{88A6B63A-532C-4B77-A39B-F6E664403C27}"/>
    <hyperlink ref="A33" r:id="rId15" display="https://finviz.com/quote.ashx?t=AIV&amp;ty=c&amp;p=d&amp;b=1" xr:uid="{6EE2FB43-A321-4E8A-9F0D-20AAEC8DCE0D}"/>
    <hyperlink ref="A15" r:id="rId16" display="https://finviz.com/quote.ashx?t=ABBV&amp;ty=c&amp;p=d&amp;b=1" xr:uid="{126E38DD-47F8-482C-99C9-0AEBE45DCE45}"/>
    <hyperlink ref="A28" r:id="rId17" display="https://finviz.com/quote.ashx?t=CMA&amp;ty=c&amp;p=d&amp;b=1" xr:uid="{9FF1E9EB-7D1A-4CC8-8BEE-AC48D35D6D11}"/>
    <hyperlink ref="A34" r:id="rId18" display="https://finviz.com/quote.ashx?t=FRT&amp;ty=c&amp;p=d&amp;b=1" xr:uid="{42568A62-BBF6-44BB-BC22-93091A61860C}"/>
    <hyperlink ref="A30" r:id="rId19" display="https://finviz.com/quote.ashx?t=IP&amp;ty=c&amp;p=d&amp;b=1" xr:uid="{CCBB7C7E-3B2D-483D-A4B4-6C9C21138CD4}"/>
    <hyperlink ref="A5" r:id="rId20" display="https://finviz.com/quote.ashx?t=VNO&amp;ty=c&amp;p=d&amp;b=1" xr:uid="{E0253AEC-A279-4563-A864-CC801D252B0E}"/>
    <hyperlink ref="A7" r:id="rId21" display="https://finviz.com/quote.ashx?t=APAM&amp;ty=c&amp;p=d&amp;b=1" xr:uid="{3EAAC46E-2D81-4B68-8503-4C187E33E561}"/>
    <hyperlink ref="A32" r:id="rId22" display="https://finviz.com/quote.ashx?t=ATCO&amp;ty=c&amp;p=d&amp;b=1" xr:uid="{17A030B7-851A-425B-BD78-C67E51A98B5F}"/>
    <hyperlink ref="A26" r:id="rId23" display="https://finviz.com/quote.ashx?t=CMP&amp;ty=c&amp;p=d&amp;b=1" xr:uid="{F216D86A-CD9C-4913-8BAF-B696DEC0916C}"/>
    <hyperlink ref="A27" r:id="rId24" display="https://finviz.com/quote.ashx?t=GEL&amp;ty=c&amp;p=d&amp;b=1" xr:uid="{D83801F4-0171-44F3-BCCB-2F4A7B9BE048}"/>
    <hyperlink ref="A16" r:id="rId25" display="https://finviz.com/quote.ashx?t=EPRT&amp;ty=c&amp;p=d&amp;b=1" xr:uid="{3891575E-4C16-4330-A62B-A824979A1656}"/>
    <hyperlink ref="A31" r:id="rId26" display="https://finviz.com/quote.ashx?t=KREF&amp;ty=c&amp;p=d&amp;b=1" xr:uid="{A7F9DD9B-A650-4184-9C23-3B5EA0C37C74}"/>
    <hyperlink ref="A22" r:id="rId27" display="https://finviz.com/quote.ashx?t=VOD&amp;ty=c&amp;p=d&amp;b=1" xr:uid="{EBC17B37-A6CF-4856-BA3F-1F4259B97224}"/>
    <hyperlink ref="A2" r:id="rId28" display="https://finviz.com/quote.ashx?t=FRHC&amp;ty=c&amp;p=d&amp;b=1" xr:uid="{30E7B11E-E113-4C61-BB2A-9DFECBAAF8C4}"/>
    <hyperlink ref="A36" r:id="rId29" display="https://finviz.com/quote.ashx?t=CRM&amp;ty=c&amp;p=d&amp;b=1" xr:uid="{DBEEE4D3-9A4B-484B-ABE7-C1195EA5BDE1}"/>
    <hyperlink ref="A25" r:id="rId30" display="https://finviz.com/quote.ashx?t=NVDA&amp;ty=c&amp;p=d&amp;b=1" xr:uid="{2A8975CF-E0AF-4DAA-B6C7-C74EBDC0E502}"/>
    <hyperlink ref="A24" r:id="rId31" display="https://finviz.com/quote.ashx?t=RVP&amp;ty=c&amp;p=d&amp;b=1" xr:uid="{B63C8B3B-811D-429D-8C4E-8828E6007578}"/>
    <hyperlink ref="A29" r:id="rId32" display="https://finviz.com/quote.ashx?t=INFU&amp;ty=c&amp;p=d&amp;b=1" xr:uid="{12CF0092-7F97-4511-9132-62BE42D03861}"/>
    <hyperlink ref="A35" r:id="rId33" display="https://finviz.com/quote.ashx?t=BABA&amp;ty=c&amp;p=d&amp;b=1" xr:uid="{EC962684-705D-4506-89F1-EFF85FC41756}"/>
    <hyperlink ref="A9" r:id="rId34" display="https://finviz.com/quote.ashx?t=PQG&amp;ty=c&amp;p=d&amp;b=1" xr:uid="{D8C07829-585A-433F-A94A-E7984CD58329}"/>
    <hyperlink ref="A37" r:id="rId35" display="https://finviz.com/quote.ashx?t=ULBI&amp;ty=c&amp;p=d&amp;b=1" xr:uid="{979854D8-C53D-4EDA-8B62-A355DBCC0BD4}"/>
    <hyperlink ref="A38" r:id="rId36" display="https://finviz.com/quote.ashx?t=ULBI&amp;ty=c&amp;p=d&amp;b=1" xr:uid="{F67720F1-33D8-40E4-A30C-4F7561A029C8}"/>
    <hyperlink ref="A4" r:id="rId37" display="https://finviz.com/quote.ashx?t=AY&amp;ty=c&amp;ta=1&amp;p=d" xr:uid="{A0F803C7-0AFA-48A4-9C93-EE968D7EA3B5}"/>
    <hyperlink ref="A39" r:id="rId38" display="https://finviz.com/quote.ashx?t=NTLA&amp;ty=c&amp;p=d&amp;b=1" xr:uid="{4E149BCE-4724-4660-88DF-585869CCB2A3}"/>
    <hyperlink ref="A40" r:id="rId39" display="https://finviz.com/quote.ashx?t=NVDA&amp;ty=c&amp;p=d&amp;b=1" xr:uid="{43445B3F-1E17-4D0C-9159-D64649F89F75}"/>
    <hyperlink ref="A42" r:id="rId40" display="https://finviz.com/quote.ashx?t=ATRS&amp;ty=c&amp;p=d&amp;b=1" xr:uid="{871CE2E7-1CCB-4A23-BCAB-2B803829C391}"/>
    <hyperlink ref="A43" r:id="rId41" display="https://finviz.com/quote.ashx?t=ARAY&amp;ty=c&amp;p=d&amp;b=1" xr:uid="{0EE478C2-6B60-410D-A00D-AE1AB209D135}"/>
    <hyperlink ref="A44" r:id="rId42" display="https://finviz.com/quote.ashx?t=DT&amp;ty=c&amp;p=d&amp;b=1" xr:uid="{EAFFF93D-C7C9-4073-93B8-5A1ED05D4AA0}"/>
    <hyperlink ref="A45" r:id="rId43" display="https://finviz.com/quote.ashx?t=KMI&amp;ty=c&amp;ta=1&amp;p=d" xr:uid="{CB095899-36F8-4E30-A1B5-74269B33DF0D}"/>
  </hyperlinks>
  <pageMargins left="0.7" right="0.7" top="0.75" bottom="0.75" header="0.3" footer="0.3"/>
  <pageSetup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11.2020</vt:lpstr>
      <vt:lpstr>testing strategy</vt:lpstr>
      <vt:lpstr>investment</vt:lpstr>
      <vt:lpstr>portfolio</vt:lpstr>
      <vt:lpstr>Intrinsic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יגאל sidoy</dc:creator>
  <cp:lastModifiedBy>יגאל sidoy</cp:lastModifiedBy>
  <dcterms:created xsi:type="dcterms:W3CDTF">2015-06-05T18:17:20Z</dcterms:created>
  <dcterms:modified xsi:type="dcterms:W3CDTF">2021-06-09T19:56:34Z</dcterms:modified>
</cp:coreProperties>
</file>