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comments7.xml" ContentType="application/vnd.openxmlformats-officedocument.spreadsheetml.comments+xml"/>
  <Override PartName="/xl/threadedComments/threadedComment3.xml" ContentType="application/vnd.ms-excel.threaded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aritimeservicescl.sharepoint.com/sites/Operaciones/Documentos compartidos/ASIGNACIÓN PERSONAL POR NAVE/"/>
    </mc:Choice>
  </mc:AlternateContent>
  <xr:revisionPtr revIDLastSave="1071" documentId="14_{E087D9D6-0D1E-488F-AC77-A0177F4A7E2B}" xr6:coauthVersionLast="47" xr6:coauthVersionMax="47" xr10:uidLastSave="{3231EEAC-FE85-1B4F-827A-98CCC9186516}"/>
  <bookViews>
    <workbookView xWindow="28800" yWindow="500" windowWidth="32000" windowHeight="17500" tabRatio="918" firstSheet="11" activeTab="11" xr2:uid="{00000000-000D-0000-FFFF-FFFF00000000}"/>
  </bookViews>
  <sheets>
    <sheet name="DATA" sheetId="12" r:id="rId1"/>
    <sheet name="NOMINACION PERSONAL 2015" sheetId="1" r:id="rId2"/>
    <sheet name="NOMINACION PERSONAL 2016" sheetId="3" r:id="rId3"/>
    <sheet name="RESUMEN 2020" sheetId="10" r:id="rId4"/>
    <sheet name="NOMINACION PERSONAL 2017" sheetId="5" r:id="rId5"/>
    <sheet name="NOMINACION PERSONAL 2018" sheetId="6" r:id="rId6"/>
    <sheet name="NOMINACION PERSONAL 2019" sheetId="7" r:id="rId7"/>
    <sheet name="NOMINA DE PERSONAL 2020" sheetId="9" r:id="rId8"/>
    <sheet name="NOMINA DE PERSONAL 2021" sheetId="13" r:id="rId9"/>
    <sheet name="NOMINA DE PERSONAL 2022" sheetId="15" r:id="rId10"/>
    <sheet name="NOMINA DE PERSONAL 2023" sheetId="16" r:id="rId11"/>
    <sheet name="NOMINA DE PERSONAL 2024" sheetId="29" r:id="rId12"/>
    <sheet name="Hoja1" sheetId="30" state="hidden" r:id="rId13"/>
    <sheet name="Hoja3" sheetId="32" r:id="rId14"/>
  </sheets>
  <definedNames>
    <definedName name="_xlnm._FilterDatabase" localSheetId="13" hidden="1">Hoja3!$A$32:$I$64</definedName>
    <definedName name="_xlnm._FilterDatabase" localSheetId="10" hidden="1">'NOMINA DE PERSONAL 2023'!$A$28:$HG$81</definedName>
    <definedName name="_xlnm._FilterDatabase" localSheetId="11" hidden="1">'NOMINA DE PERSONAL 2024'!$A$30:$BI$30</definedName>
    <definedName name="_xlnm._FilterDatabase" localSheetId="1" hidden="1">'NOMINACION PERSONAL 2015'!$A$6:$BB$37</definedName>
    <definedName name="_xlnm._FilterDatabase" localSheetId="2" hidden="1">'NOMINACION PERSONAL 2016'!$A$6:$G$34</definedName>
    <definedName name="_xlnm._FilterDatabase" localSheetId="4" hidden="1">'NOMINACION PERSONAL 2017'!$A$17:$H$51</definedName>
    <definedName name="_xlnm._FilterDatabase" localSheetId="5" hidden="1">'NOMINACION PERSONAL 2018'!$A$21:$J$57</definedName>
    <definedName name="_xlnm._FilterDatabase" localSheetId="6" hidden="1">'NOMINACION PERSONAL 2019'!$A$24:$D$97</definedName>
    <definedName name="Armador" localSheetId="8">'RESUMEN 2020'!#REF!</definedName>
    <definedName name="Armador" localSheetId="9">'RESUMEN 2020'!#REF!</definedName>
    <definedName name="Armador">'RESUMEN 2020'!#REF!</definedName>
    <definedName name="Calendario" localSheetId="8">Meses[]</definedName>
    <definedName name="Calendario" localSheetId="9">Meses[]</definedName>
    <definedName name="Calendario">Meses[]</definedName>
    <definedName name="Carga" localSheetId="8">#REF!</definedName>
    <definedName name="Carga" localSheetId="9">#REF!</definedName>
    <definedName name="Carg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2" l="1"/>
  <c r="C14" i="32" l="1"/>
  <c r="K14" i="29" l="1"/>
  <c r="B54" i="29"/>
  <c r="B53" i="29"/>
  <c r="B50" i="29"/>
  <c r="B48" i="29"/>
  <c r="B46" i="29"/>
  <c r="B44" i="29"/>
  <c r="B68" i="29"/>
  <c r="B67" i="29"/>
  <c r="B42" i="29"/>
  <c r="B40" i="29"/>
  <c r="B36" i="29"/>
  <c r="B35" i="29"/>
  <c r="B34" i="29"/>
  <c r="B32" i="29"/>
  <c r="B31" i="29"/>
  <c r="AO73" i="16"/>
  <c r="AN73" i="16"/>
  <c r="AM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C73" i="16"/>
  <c r="AB101" i="16"/>
  <c r="B45" i="16"/>
  <c r="E78" i="16"/>
  <c r="E79" i="16" s="1"/>
  <c r="E80" i="16" s="1"/>
  <c r="CE86" i="15"/>
  <c r="CE85" i="15"/>
  <c r="D81" i="15"/>
  <c r="B64" i="16"/>
  <c r="B63" i="16"/>
  <c r="B60" i="16"/>
  <c r="B55" i="16"/>
  <c r="B53" i="16"/>
  <c r="B51" i="16"/>
  <c r="B47" i="16"/>
  <c r="B46" i="16"/>
  <c r="B43" i="16"/>
  <c r="B38" i="16"/>
  <c r="B36" i="16"/>
  <c r="B35" i="16"/>
  <c r="B34" i="16"/>
  <c r="B33" i="16"/>
  <c r="B31" i="16"/>
  <c r="B30" i="16"/>
  <c r="CD86" i="15"/>
  <c r="CD85" i="15"/>
  <c r="CC85" i="15"/>
  <c r="BX86" i="15"/>
  <c r="BX85" i="15"/>
  <c r="BV87" i="15"/>
  <c r="BV86" i="15"/>
  <c r="BT89" i="15"/>
  <c r="BT88" i="15"/>
  <c r="BS89" i="15"/>
  <c r="BS88" i="15"/>
  <c r="BR85" i="15"/>
  <c r="BR84" i="15"/>
  <c r="BQ85" i="15"/>
  <c r="BQ84" i="15"/>
  <c r="BO87" i="15"/>
  <c r="BO86" i="15"/>
  <c r="BM85" i="15" l="1"/>
  <c r="BM84" i="15"/>
  <c r="BL81" i="15" l="1"/>
  <c r="BK84" i="15"/>
  <c r="BK85" i="15"/>
  <c r="BP81" i="15" l="1"/>
  <c r="BO81" i="15"/>
  <c r="BN81" i="15"/>
  <c r="BM81" i="15"/>
  <c r="BF94" i="15"/>
  <c r="BF93" i="15"/>
  <c r="BF89" i="15"/>
  <c r="BI86" i="15"/>
  <c r="BI85" i="15"/>
  <c r="BH86" i="15"/>
  <c r="BH85" i="15"/>
  <c r="BG81" i="15"/>
  <c r="BK81" i="15"/>
  <c r="BH81" i="15"/>
  <c r="BI81" i="15"/>
  <c r="BJ81" i="15"/>
  <c r="B64" i="15"/>
  <c r="BF81" i="15"/>
  <c r="BE81" i="15"/>
  <c r="BD81" i="15"/>
  <c r="BC81" i="15"/>
  <c r="BB81" i="15"/>
  <c r="BA81" i="15"/>
  <c r="AX81" i="15"/>
  <c r="AZ6" i="15"/>
  <c r="AZ65" i="15"/>
  <c r="AY81" i="15"/>
  <c r="AW81" i="15"/>
  <c r="AV81" i="15"/>
  <c r="AU81" i="15"/>
  <c r="BS18" i="5"/>
  <c r="CF34" i="15"/>
  <c r="CF35" i="15"/>
  <c r="AT37" i="15"/>
  <c r="AT38" i="15"/>
  <c r="AZ38" i="15" s="1"/>
  <c r="AT39" i="15"/>
  <c r="AZ39" i="15" s="1"/>
  <c r="AT40" i="15"/>
  <c r="AZ40" i="15" s="1"/>
  <c r="AT43" i="15"/>
  <c r="AZ43" i="15" s="1"/>
  <c r="AT59" i="15"/>
  <c r="AT61" i="15"/>
  <c r="AZ61" i="15" s="1"/>
  <c r="AT62" i="15"/>
  <c r="AZ62" i="15" s="1"/>
  <c r="AT70" i="15"/>
  <c r="AZ70" i="15" s="1"/>
  <c r="AT75" i="15"/>
  <c r="AT76" i="15"/>
  <c r="AO6" i="15"/>
  <c r="AP6" i="15"/>
  <c r="AQ6" i="15"/>
  <c r="AR6" i="15"/>
  <c r="AS6" i="15"/>
  <c r="AY6" i="15"/>
  <c r="AO81" i="15"/>
  <c r="AP81" i="15"/>
  <c r="AQ81" i="15"/>
  <c r="AR81" i="15"/>
  <c r="AS81" i="15"/>
  <c r="B74" i="15"/>
  <c r="AM81" i="15"/>
  <c r="AN81" i="15"/>
  <c r="AJ81" i="15"/>
  <c r="AK81" i="15"/>
  <c r="AL81" i="15"/>
  <c r="AH81" i="15"/>
  <c r="AI81" i="15"/>
  <c r="AD81" i="15"/>
  <c r="B53" i="15"/>
  <c r="AE81" i="15"/>
  <c r="AE6" i="15"/>
  <c r="AC81" i="15"/>
  <c r="AC6" i="15"/>
  <c r="AF81" i="15"/>
  <c r="AF6" i="15"/>
  <c r="AG6" i="15"/>
  <c r="AG81" i="15"/>
  <c r="AB81" i="15"/>
  <c r="Z81" i="15"/>
  <c r="AB6" i="15"/>
  <c r="U89" i="15"/>
  <c r="U88" i="15"/>
  <c r="T96" i="15"/>
  <c r="T95" i="15"/>
  <c r="Q81" i="15"/>
  <c r="P81" i="15"/>
  <c r="M81" i="15"/>
  <c r="N81" i="15"/>
  <c r="B77" i="15"/>
  <c r="B79" i="15"/>
  <c r="E81" i="15"/>
  <c r="F81" i="15"/>
  <c r="G81" i="15"/>
  <c r="H81" i="15"/>
  <c r="I81" i="15"/>
  <c r="J81" i="15"/>
  <c r="K81" i="15"/>
  <c r="L81" i="15"/>
  <c r="O81" i="15"/>
  <c r="R81" i="15"/>
  <c r="S81" i="15"/>
  <c r="T81" i="15"/>
  <c r="U81" i="15"/>
  <c r="V81" i="15"/>
  <c r="W81" i="15"/>
  <c r="X81" i="15"/>
  <c r="Y81" i="15"/>
  <c r="AA81" i="15"/>
  <c r="BQ81" i="15"/>
  <c r="BR81" i="15"/>
  <c r="BS81" i="15"/>
  <c r="BT81" i="15"/>
  <c r="BU81" i="15"/>
  <c r="BV81" i="15"/>
  <c r="BW81" i="15"/>
  <c r="BY81" i="15"/>
  <c r="BZ81" i="15"/>
  <c r="CB81" i="15"/>
  <c r="CC81" i="15"/>
  <c r="CD81" i="15"/>
  <c r="CE81" i="15"/>
  <c r="CF80" i="15"/>
  <c r="B80" i="15"/>
  <c r="CF79" i="15"/>
  <c r="CF77" i="15"/>
  <c r="CF74" i="15"/>
  <c r="CF71" i="15"/>
  <c r="B71" i="15"/>
  <c r="CF69" i="15"/>
  <c r="B69" i="15"/>
  <c r="CF68" i="15"/>
  <c r="CF66" i="15"/>
  <c r="CF65" i="15"/>
  <c r="CF64" i="15"/>
  <c r="CF63" i="15"/>
  <c r="CF60" i="15"/>
  <c r="B60" i="15"/>
  <c r="CF58" i="15"/>
  <c r="B58" i="15"/>
  <c r="CF57" i="15"/>
  <c r="CF55" i="15"/>
  <c r="B55" i="15"/>
  <c r="CF54" i="15"/>
  <c r="B54" i="15"/>
  <c r="CF53" i="15"/>
  <c r="CF52" i="15"/>
  <c r="CF51" i="15"/>
  <c r="B51" i="15"/>
  <c r="CF50" i="15"/>
  <c r="CF49" i="15"/>
  <c r="CF48" i="15"/>
  <c r="CF47" i="15"/>
  <c r="CF46" i="15"/>
  <c r="B46" i="15"/>
  <c r="CF44" i="15"/>
  <c r="B44" i="15"/>
  <c r="CF42" i="15"/>
  <c r="B42" i="15"/>
  <c r="CF41" i="15"/>
  <c r="B41" i="15"/>
  <c r="B39" i="15"/>
  <c r="CF38" i="15"/>
  <c r="B38" i="15"/>
  <c r="CF36" i="15"/>
  <c r="B36" i="15"/>
  <c r="B35" i="15"/>
  <c r="B34" i="15"/>
  <c r="CF8" i="15"/>
  <c r="CC6" i="15"/>
  <c r="CB6" i="15"/>
  <c r="BW6" i="15"/>
  <c r="BV6" i="15"/>
  <c r="BU6" i="15"/>
  <c r="BT6" i="15"/>
  <c r="BS6" i="15"/>
  <c r="BR6" i="15"/>
  <c r="BQ6" i="15"/>
  <c r="BP6" i="15"/>
  <c r="BN6" i="15"/>
  <c r="BM6" i="15"/>
  <c r="BL6" i="15"/>
  <c r="BK6" i="15"/>
  <c r="BJ6" i="15"/>
  <c r="BI6" i="15"/>
  <c r="BH6" i="15"/>
  <c r="BG6" i="15"/>
  <c r="BD6" i="15"/>
  <c r="BC6" i="15"/>
  <c r="BB6" i="15"/>
  <c r="BA6" i="15"/>
  <c r="AK6" i="15"/>
  <c r="AJ6" i="15"/>
  <c r="AI6" i="15"/>
  <c r="AH6" i="15"/>
  <c r="AA6" i="15"/>
  <c r="Y6" i="15"/>
  <c r="X6" i="15"/>
  <c r="W6" i="15"/>
  <c r="L6" i="15"/>
  <c r="K6" i="15"/>
  <c r="J6" i="15"/>
  <c r="I6" i="15"/>
  <c r="H6" i="15"/>
  <c r="G6" i="15"/>
  <c r="F6" i="15"/>
  <c r="E6" i="15"/>
  <c r="D6" i="15"/>
  <c r="DT8" i="13"/>
  <c r="B46" i="13"/>
  <c r="DN97" i="13"/>
  <c r="DN33" i="13" s="1"/>
  <c r="DM97" i="13"/>
  <c r="DM33" i="13" s="1"/>
  <c r="DO97" i="13"/>
  <c r="DO33" i="13" s="1"/>
  <c r="DK97" i="13"/>
  <c r="DK33" i="13" s="1"/>
  <c r="B61" i="13"/>
  <c r="B58" i="13"/>
  <c r="DJ97" i="13"/>
  <c r="DJ33" i="13" s="1"/>
  <c r="DL97" i="13"/>
  <c r="DL33" i="13" s="1"/>
  <c r="DP97" i="13"/>
  <c r="DP33" i="13" s="1"/>
  <c r="DQ97" i="13"/>
  <c r="DQ33" i="13" s="1"/>
  <c r="DR97" i="13"/>
  <c r="DR33" i="13" s="1"/>
  <c r="DS97" i="13"/>
  <c r="DS33" i="13" s="1"/>
  <c r="DT35" i="13"/>
  <c r="DT36" i="13"/>
  <c r="DT37" i="13"/>
  <c r="DT38" i="13"/>
  <c r="DT39" i="13"/>
  <c r="DT40" i="13"/>
  <c r="DT41" i="13"/>
  <c r="DT42" i="13"/>
  <c r="DT44" i="13"/>
  <c r="DT45" i="13"/>
  <c r="DT46" i="13"/>
  <c r="DT47" i="13"/>
  <c r="DT48" i="13"/>
  <c r="DT49" i="13"/>
  <c r="DT50" i="13"/>
  <c r="DT51" i="13"/>
  <c r="DT53" i="13"/>
  <c r="DT54" i="13"/>
  <c r="DT55" i="13"/>
  <c r="DT57" i="13"/>
  <c r="DT58" i="13"/>
  <c r="DT59" i="13"/>
  <c r="DT60" i="13"/>
  <c r="DT61" i="13"/>
  <c r="DT62" i="13"/>
  <c r="DT63" i="13"/>
  <c r="DT64" i="13"/>
  <c r="DT65" i="13"/>
  <c r="DT66" i="13"/>
  <c r="DT68" i="13"/>
  <c r="DT69" i="13"/>
  <c r="DT70" i="13"/>
  <c r="DT71" i="13"/>
  <c r="DT72" i="13"/>
  <c r="DT73" i="13"/>
  <c r="DT74" i="13"/>
  <c r="DT75" i="13"/>
  <c r="DT76" i="13"/>
  <c r="DT78" i="13"/>
  <c r="DT77" i="13"/>
  <c r="DT79" i="13"/>
  <c r="DT80" i="13"/>
  <c r="DT81" i="13"/>
  <c r="DT82" i="13"/>
  <c r="DT83" i="13"/>
  <c r="DT84" i="13"/>
  <c r="DT85" i="13"/>
  <c r="DT86" i="13"/>
  <c r="DT87" i="13"/>
  <c r="DT88" i="13"/>
  <c r="DT89" i="13"/>
  <c r="DT90" i="13"/>
  <c r="DT91" i="13"/>
  <c r="DT92" i="13"/>
  <c r="DT93" i="13"/>
  <c r="DT94" i="13"/>
  <c r="DT95" i="13"/>
  <c r="DT96" i="13"/>
  <c r="B48" i="13"/>
  <c r="DF97" i="13"/>
  <c r="DF32" i="13" s="1"/>
  <c r="DG97" i="13"/>
  <c r="DG32" i="13" s="1"/>
  <c r="DH97" i="13"/>
  <c r="DH32" i="13" s="1"/>
  <c r="DC97" i="13"/>
  <c r="DC32" i="13" s="1"/>
  <c r="DB97" i="13"/>
  <c r="DB32" i="13" s="1"/>
  <c r="DA97" i="13"/>
  <c r="DA32" i="13" s="1"/>
  <c r="CZ97" i="13"/>
  <c r="CZ32" i="13" s="1"/>
  <c r="DC6" i="13"/>
  <c r="DB6" i="13"/>
  <c r="DA6" i="13"/>
  <c r="CZ6" i="13"/>
  <c r="DM32" i="13" l="1"/>
  <c r="DQ32" i="13"/>
  <c r="CF39" i="15"/>
  <c r="DP32" i="13"/>
  <c r="DL32" i="13"/>
  <c r="DS32" i="13"/>
  <c r="DO32" i="13"/>
  <c r="DK32" i="13"/>
  <c r="DR32" i="13"/>
  <c r="DN32" i="13"/>
  <c r="DJ32" i="13"/>
  <c r="CF70" i="15"/>
  <c r="CF43" i="15"/>
  <c r="CF61" i="15"/>
  <c r="AZ37" i="15"/>
  <c r="AZ81" i="15" s="1"/>
  <c r="AT81" i="15"/>
  <c r="CS97" i="13"/>
  <c r="CS32" i="13" s="1"/>
  <c r="CS6" i="13"/>
  <c r="CF37" i="15" l="1"/>
  <c r="CF97" i="13"/>
  <c r="CF32" i="13" s="1"/>
  <c r="CQ97" i="13" l="1"/>
  <c r="CQ32" i="13" s="1"/>
  <c r="CQ6" i="13"/>
  <c r="CL97" i="13" l="1"/>
  <c r="CL32" i="13" s="1"/>
  <c r="CK97" i="13"/>
  <c r="CK32" i="13" s="1"/>
  <c r="CI97" i="13" l="1"/>
  <c r="CI32" i="13" s="1"/>
  <c r="B49" i="13" l="1"/>
  <c r="CM97" i="13" l="1"/>
  <c r="CM32" i="13" s="1"/>
  <c r="CM6" i="13"/>
  <c r="CK6" i="13" l="1"/>
  <c r="CP97" i="13"/>
  <c r="CP32" i="13" s="1"/>
  <c r="CP6" i="13"/>
  <c r="CJ97" i="13"/>
  <c r="CJ32" i="13" s="1"/>
  <c r="CJ6" i="13"/>
  <c r="CI6" i="13" l="1"/>
  <c r="CH97" i="13" l="1"/>
  <c r="CH32" i="13" s="1"/>
  <c r="CE97" i="13" l="1"/>
  <c r="CE32" i="13" s="1"/>
  <c r="CG97" i="13" l="1"/>
  <c r="CG32" i="13" s="1"/>
  <c r="CD97" i="13"/>
  <c r="CD32" i="13" s="1"/>
  <c r="CD6" i="13"/>
  <c r="CB97" i="13" l="1"/>
  <c r="CB32" i="13" s="1"/>
  <c r="CC97" i="13"/>
  <c r="CC32" i="13" s="1"/>
  <c r="CN97" i="13"/>
  <c r="CN32" i="13" s="1"/>
  <c r="CO97" i="13"/>
  <c r="CO32" i="13" s="1"/>
  <c r="BZ97" i="13" l="1"/>
  <c r="BZ32" i="13" s="1"/>
  <c r="CA97" i="13"/>
  <c r="CA32" i="13" s="1"/>
  <c r="BX97" i="13" l="1"/>
  <c r="BX32" i="13" s="1"/>
  <c r="BY97" i="13"/>
  <c r="BY32" i="13" s="1"/>
  <c r="BW97" i="13"/>
  <c r="BW32" i="13" s="1"/>
  <c r="BY6" i="13" l="1"/>
  <c r="BX6" i="13"/>
  <c r="BV97" i="13"/>
  <c r="BV32" i="13" s="1"/>
  <c r="BV6" i="13"/>
  <c r="BU97" i="13"/>
  <c r="BU32" i="13" s="1"/>
  <c r="BJ97" i="13" l="1"/>
  <c r="BJ32" i="13" s="1"/>
  <c r="BQ97" i="13" l="1"/>
  <c r="BQ32" i="13" s="1"/>
  <c r="BM97" i="13" l="1"/>
  <c r="BM32" i="13" s="1"/>
  <c r="AZ6" i="13" l="1"/>
  <c r="AZ97" i="13"/>
  <c r="AZ32" i="13" s="1"/>
  <c r="EP32" i="9" l="1"/>
  <c r="AV97" i="13" l="1"/>
  <c r="AV32" i="13" s="1"/>
  <c r="AW97" i="13"/>
  <c r="AW32" i="13" s="1"/>
  <c r="AX97" i="13"/>
  <c r="AX32" i="13" s="1"/>
  <c r="AU97" i="13" l="1"/>
  <c r="AU32" i="13" s="1"/>
  <c r="AT97" i="13" l="1"/>
  <c r="AT32" i="13" s="1"/>
  <c r="AS97" i="13"/>
  <c r="AS32" i="13" s="1"/>
  <c r="AR97" i="13"/>
  <c r="AR32" i="13" s="1"/>
  <c r="AQ97" i="13"/>
  <c r="AQ32" i="13" s="1"/>
  <c r="W97" i="13" l="1"/>
  <c r="W32" i="13" s="1"/>
  <c r="V97" i="13"/>
  <c r="V32" i="13" s="1"/>
  <c r="U97" i="13"/>
  <c r="U32" i="13" s="1"/>
  <c r="W6" i="13"/>
  <c r="V6" i="13"/>
  <c r="U6" i="13"/>
  <c r="T97" i="13"/>
  <c r="T32" i="13" s="1"/>
  <c r="T6" i="13"/>
  <c r="B39" i="9" l="1"/>
  <c r="EP39" i="9"/>
  <c r="EO83" i="9" l="1"/>
  <c r="EN83" i="9"/>
  <c r="EM83" i="9"/>
  <c r="EL83" i="9"/>
  <c r="EK83" i="9"/>
  <c r="EJ83" i="9"/>
  <c r="EI83" i="9"/>
  <c r="EH83" i="9"/>
  <c r="EG83" i="9"/>
  <c r="EF83" i="9"/>
  <c r="EE83" i="9"/>
  <c r="ED83" i="9"/>
  <c r="EC83" i="9"/>
  <c r="EB83" i="9"/>
  <c r="EA83" i="9"/>
  <c r="DZ83" i="9"/>
  <c r="DY83" i="9"/>
  <c r="DX83" i="9"/>
  <c r="DW83" i="9"/>
  <c r="DV83" i="9"/>
  <c r="DU83" i="9" l="1"/>
  <c r="DT83" i="9"/>
  <c r="DH83" i="9"/>
  <c r="DG83" i="9"/>
  <c r="DF83" i="9"/>
  <c r="DE83" i="9"/>
  <c r="CW83" i="9"/>
  <c r="CV83" i="9"/>
  <c r="CU83" i="9"/>
  <c r="E97" i="13" l="1"/>
  <c r="E32" i="13" s="1"/>
  <c r="F97" i="13"/>
  <c r="F32" i="13" s="1"/>
  <c r="G97" i="13"/>
  <c r="G32" i="13" s="1"/>
  <c r="H97" i="13"/>
  <c r="H32" i="13" s="1"/>
  <c r="I97" i="13"/>
  <c r="I32" i="13" s="1"/>
  <c r="J97" i="13"/>
  <c r="J32" i="13" s="1"/>
  <c r="K97" i="13"/>
  <c r="K32" i="13" s="1"/>
  <c r="L97" i="13"/>
  <c r="L32" i="13" s="1"/>
  <c r="M97" i="13"/>
  <c r="M32" i="13" s="1"/>
  <c r="N97" i="13"/>
  <c r="N32" i="13" s="1"/>
  <c r="O97" i="13"/>
  <c r="O32" i="13" s="1"/>
  <c r="P97" i="13"/>
  <c r="P32" i="13" s="1"/>
  <c r="Q97" i="13"/>
  <c r="Q32" i="13" s="1"/>
  <c r="R97" i="13"/>
  <c r="R32" i="13" s="1"/>
  <c r="S97" i="13"/>
  <c r="S32" i="13" s="1"/>
  <c r="X97" i="13"/>
  <c r="X32" i="13" s="1"/>
  <c r="Y97" i="13"/>
  <c r="Y32" i="13" s="1"/>
  <c r="Z97" i="13"/>
  <c r="Z32" i="13" s="1"/>
  <c r="AA97" i="13"/>
  <c r="AA32" i="13" s="1"/>
  <c r="AB97" i="13"/>
  <c r="AB32" i="13" s="1"/>
  <c r="AC97" i="13"/>
  <c r="AC32" i="13" s="1"/>
  <c r="AD97" i="13"/>
  <c r="AD32" i="13" s="1"/>
  <c r="AE97" i="13"/>
  <c r="AE32" i="13" s="1"/>
  <c r="AF97" i="13"/>
  <c r="AF32" i="13" s="1"/>
  <c r="AG97" i="13"/>
  <c r="AG32" i="13" s="1"/>
  <c r="AH97" i="13"/>
  <c r="AH32" i="13" s="1"/>
  <c r="AI97" i="13"/>
  <c r="AI32" i="13" s="1"/>
  <c r="AJ97" i="13"/>
  <c r="AJ32" i="13" s="1"/>
  <c r="AK97" i="13"/>
  <c r="AK32" i="13" s="1"/>
  <c r="AL97" i="13"/>
  <c r="AL32" i="13" s="1"/>
  <c r="AM97" i="13"/>
  <c r="AM32" i="13" s="1"/>
  <c r="AN97" i="13"/>
  <c r="AN32" i="13" s="1"/>
  <c r="AO97" i="13"/>
  <c r="AO32" i="13" s="1"/>
  <c r="AP97" i="13"/>
  <c r="AP32" i="13" s="1"/>
  <c r="AY97" i="13"/>
  <c r="AY32" i="13" s="1"/>
  <c r="BA97" i="13"/>
  <c r="BA32" i="13" s="1"/>
  <c r="BB97" i="13"/>
  <c r="BB32" i="13" s="1"/>
  <c r="BC97" i="13"/>
  <c r="BC32" i="13" s="1"/>
  <c r="BD97" i="13"/>
  <c r="BD32" i="13" s="1"/>
  <c r="BE97" i="13"/>
  <c r="BE32" i="13" s="1"/>
  <c r="BF97" i="13"/>
  <c r="BF32" i="13" s="1"/>
  <c r="BG97" i="13"/>
  <c r="BG32" i="13" s="1"/>
  <c r="BH97" i="13"/>
  <c r="BH32" i="13" s="1"/>
  <c r="BI97" i="13"/>
  <c r="BI32" i="13" s="1"/>
  <c r="BK97" i="13"/>
  <c r="BK32" i="13" s="1"/>
  <c r="BL97" i="13"/>
  <c r="BL32" i="13" s="1"/>
  <c r="BN97" i="13"/>
  <c r="BN32" i="13" s="1"/>
  <c r="BO97" i="13"/>
  <c r="BO32" i="13" s="1"/>
  <c r="BP97" i="13"/>
  <c r="BP32" i="13" s="1"/>
  <c r="BR97" i="13"/>
  <c r="BR32" i="13" s="1"/>
  <c r="BS97" i="13"/>
  <c r="BS32" i="13" s="1"/>
  <c r="BT97" i="13"/>
  <c r="BT32" i="13" s="1"/>
  <c r="CR97" i="13"/>
  <c r="CR32" i="13" s="1"/>
  <c r="CT97" i="13"/>
  <c r="CT32" i="13" s="1"/>
  <c r="CU97" i="13"/>
  <c r="CU32" i="13" s="1"/>
  <c r="CV97" i="13"/>
  <c r="CV32" i="13" s="1"/>
  <c r="CW97" i="13"/>
  <c r="CW32" i="13" s="1"/>
  <c r="CX97" i="13"/>
  <c r="CX32" i="13" s="1"/>
  <c r="CY97" i="13"/>
  <c r="CY32" i="13" s="1"/>
  <c r="DD97" i="13"/>
  <c r="DD32" i="13" s="1"/>
  <c r="DE97" i="13"/>
  <c r="DE32" i="13" s="1"/>
  <c r="DI97" i="13"/>
  <c r="DI32" i="13" s="1"/>
  <c r="DT34" i="13"/>
  <c r="D97" i="13"/>
  <c r="D32" i="13" s="1"/>
  <c r="B92" i="13"/>
  <c r="B91" i="13"/>
  <c r="B90" i="13"/>
  <c r="B89" i="13"/>
  <c r="B88" i="13"/>
  <c r="B87" i="13"/>
  <c r="B84" i="13"/>
  <c r="B82" i="13"/>
  <c r="B72" i="13"/>
  <c r="B70" i="13"/>
  <c r="B68" i="13"/>
  <c r="B66" i="13"/>
  <c r="B64" i="13"/>
  <c r="B63" i="13"/>
  <c r="B62" i="13"/>
  <c r="B60" i="13"/>
  <c r="B55" i="13"/>
  <c r="B53" i="13"/>
  <c r="B44" i="13"/>
  <c r="B41" i="13"/>
  <c r="B40" i="13"/>
  <c r="B37" i="13"/>
  <c r="B36" i="13"/>
  <c r="B35" i="13"/>
  <c r="B34" i="13"/>
  <c r="DS6" i="13"/>
  <c r="DR6" i="13"/>
  <c r="DQ6" i="13"/>
  <c r="DP6" i="13"/>
  <c r="DO6" i="13"/>
  <c r="DN6" i="13"/>
  <c r="DM6" i="13"/>
  <c r="DL6" i="13"/>
  <c r="DJ6" i="13"/>
  <c r="DI6" i="13"/>
  <c r="DH6" i="13"/>
  <c r="DG6" i="13"/>
  <c r="DE6" i="13"/>
  <c r="DD6" i="13"/>
  <c r="CY6" i="13"/>
  <c r="CX6" i="13"/>
  <c r="CW6" i="13"/>
  <c r="CV6" i="13"/>
  <c r="CU6" i="13"/>
  <c r="CT6" i="13"/>
  <c r="CR6" i="13"/>
  <c r="CO6" i="13"/>
  <c r="CN6" i="13"/>
  <c r="CH6" i="13"/>
  <c r="CG6" i="13"/>
  <c r="BT6" i="13"/>
  <c r="BS6" i="13"/>
  <c r="BR6" i="13"/>
  <c r="BQ6" i="13"/>
  <c r="BP6" i="13"/>
  <c r="BO6" i="13"/>
  <c r="BN6" i="13"/>
  <c r="BM6" i="13"/>
  <c r="BL6" i="13"/>
  <c r="BK6" i="13"/>
  <c r="BI6" i="13"/>
  <c r="BH6" i="13"/>
  <c r="BG6" i="13"/>
  <c r="BF6" i="13"/>
  <c r="BE6" i="13"/>
  <c r="BD6" i="13"/>
  <c r="BC6" i="13"/>
  <c r="BB6" i="13"/>
  <c r="BA6" i="13"/>
  <c r="AY6" i="13"/>
  <c r="AX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M272" i="10" l="1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205" i="10" l="1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190" i="10" l="1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D15" i="10" l="1"/>
  <c r="H5" i="10" l="1"/>
  <c r="R184" i="10" l="1"/>
  <c r="R183" i="10"/>
  <c r="R182" i="10"/>
  <c r="R181" i="10"/>
  <c r="R180" i="10"/>
  <c r="R179" i="10"/>
  <c r="R178" i="10"/>
  <c r="R177" i="10"/>
  <c r="R176" i="10"/>
  <c r="R175" i="10"/>
  <c r="R174" i="10"/>
  <c r="R173" i="10"/>
  <c r="R172" i="10"/>
  <c r="R171" i="10"/>
  <c r="R170" i="10"/>
  <c r="Q184" i="10"/>
  <c r="Q183" i="10"/>
  <c r="Q182" i="10"/>
  <c r="Q181" i="10"/>
  <c r="Q180" i="10"/>
  <c r="Q179" i="10"/>
  <c r="Q178" i="10"/>
  <c r="Q177" i="10"/>
  <c r="Q176" i="10"/>
  <c r="Q175" i="10"/>
  <c r="Q174" i="10"/>
  <c r="Q173" i="10"/>
  <c r="Q172" i="10"/>
  <c r="Q171" i="10"/>
  <c r="Q170" i="10"/>
  <c r="P184" i="10"/>
  <c r="P183" i="10"/>
  <c r="P182" i="10"/>
  <c r="P181" i="10"/>
  <c r="P180" i="10"/>
  <c r="P179" i="10"/>
  <c r="P178" i="10"/>
  <c r="P177" i="10"/>
  <c r="P176" i="10"/>
  <c r="P175" i="10"/>
  <c r="P174" i="10"/>
  <c r="P173" i="10"/>
  <c r="P172" i="10"/>
  <c r="P171" i="10"/>
  <c r="P170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R169" i="10"/>
  <c r="R168" i="10"/>
  <c r="R167" i="10"/>
  <c r="R166" i="10"/>
  <c r="R165" i="10"/>
  <c r="R164" i="10"/>
  <c r="R163" i="10"/>
  <c r="R162" i="10"/>
  <c r="R161" i="10"/>
  <c r="R160" i="10"/>
  <c r="R159" i="10"/>
  <c r="R158" i="10"/>
  <c r="R157" i="10"/>
  <c r="R156" i="10"/>
  <c r="R155" i="10"/>
  <c r="Q169" i="10"/>
  <c r="Q168" i="10"/>
  <c r="Q167" i="10"/>
  <c r="Q166" i="10"/>
  <c r="Q165" i="10"/>
  <c r="Q164" i="10"/>
  <c r="Q163" i="10"/>
  <c r="Q162" i="10"/>
  <c r="Q161" i="10"/>
  <c r="Q160" i="10"/>
  <c r="Q159" i="10"/>
  <c r="Q158" i="10"/>
  <c r="Q157" i="10"/>
  <c r="Q156" i="10"/>
  <c r="Q155" i="10"/>
  <c r="P169" i="10"/>
  <c r="P168" i="10"/>
  <c r="P167" i="10"/>
  <c r="P166" i="10"/>
  <c r="P165" i="10"/>
  <c r="P164" i="10"/>
  <c r="P163" i="10"/>
  <c r="P162" i="10"/>
  <c r="P161" i="10"/>
  <c r="P160" i="10"/>
  <c r="P159" i="10"/>
  <c r="P158" i="10"/>
  <c r="P157" i="10"/>
  <c r="P156" i="10"/>
  <c r="P155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J155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R146" i="10"/>
  <c r="R154" i="10"/>
  <c r="R153" i="10"/>
  <c r="R152" i="10"/>
  <c r="R151" i="10"/>
  <c r="R150" i="10"/>
  <c r="R149" i="10"/>
  <c r="R148" i="10"/>
  <c r="R147" i="10"/>
  <c r="R145" i="10"/>
  <c r="R144" i="10"/>
  <c r="R143" i="10"/>
  <c r="R142" i="10"/>
  <c r="R141" i="10"/>
  <c r="R140" i="10"/>
  <c r="Q154" i="10"/>
  <c r="Q153" i="10"/>
  <c r="Q152" i="10"/>
  <c r="Q151" i="10"/>
  <c r="Q150" i="10"/>
  <c r="Q149" i="10"/>
  <c r="Q148" i="10"/>
  <c r="Q147" i="10"/>
  <c r="Q146" i="10"/>
  <c r="Q145" i="10"/>
  <c r="Q144" i="10"/>
  <c r="Q143" i="10"/>
  <c r="Q142" i="10"/>
  <c r="Q141" i="10"/>
  <c r="Q140" i="10"/>
  <c r="P154" i="10"/>
  <c r="P153" i="10"/>
  <c r="P152" i="10"/>
  <c r="P151" i="10"/>
  <c r="P150" i="10"/>
  <c r="P149" i="10"/>
  <c r="P148" i="10"/>
  <c r="P147" i="10"/>
  <c r="P146" i="10"/>
  <c r="P145" i="10"/>
  <c r="P144" i="10"/>
  <c r="P143" i="10"/>
  <c r="P142" i="10"/>
  <c r="P141" i="10"/>
  <c r="P140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D151" i="10"/>
  <c r="D154" i="10"/>
  <c r="D153" i="10"/>
  <c r="D152" i="10"/>
  <c r="D150" i="10"/>
  <c r="D149" i="10"/>
  <c r="D148" i="10"/>
  <c r="D147" i="10"/>
  <c r="D146" i="10"/>
  <c r="D145" i="10"/>
  <c r="D144" i="10"/>
  <c r="D143" i="10"/>
  <c r="D142" i="10"/>
  <c r="D141" i="10"/>
  <c r="D140" i="10"/>
  <c r="R139" i="10"/>
  <c r="R138" i="10"/>
  <c r="R137" i="10"/>
  <c r="R136" i="10"/>
  <c r="R135" i="10"/>
  <c r="R134" i="10"/>
  <c r="R133" i="10"/>
  <c r="R132" i="10"/>
  <c r="R131" i="10"/>
  <c r="R130" i="10"/>
  <c r="R129" i="10"/>
  <c r="R128" i="10"/>
  <c r="R127" i="10"/>
  <c r="R126" i="10"/>
  <c r="R125" i="10"/>
  <c r="Q139" i="10"/>
  <c r="Q138" i="10"/>
  <c r="Q137" i="10"/>
  <c r="Q136" i="10"/>
  <c r="Q135" i="10"/>
  <c r="Q134" i="10"/>
  <c r="Q133" i="10"/>
  <c r="Q132" i="10"/>
  <c r="Q131" i="10"/>
  <c r="Q130" i="10"/>
  <c r="Q129" i="10"/>
  <c r="Q128" i="10"/>
  <c r="Q127" i="10"/>
  <c r="Q126" i="10"/>
  <c r="Q125" i="10"/>
  <c r="P139" i="10"/>
  <c r="P138" i="10"/>
  <c r="P137" i="10"/>
  <c r="P136" i="10"/>
  <c r="P135" i="10"/>
  <c r="P134" i="10"/>
  <c r="P133" i="10"/>
  <c r="P132" i="10"/>
  <c r="P131" i="10"/>
  <c r="P130" i="10"/>
  <c r="P129" i="10"/>
  <c r="P128" i="10"/>
  <c r="P127" i="10"/>
  <c r="P126" i="10"/>
  <c r="P125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7" i="10"/>
  <c r="K126" i="10"/>
  <c r="K125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R124" i="10"/>
  <c r="R123" i="10"/>
  <c r="R122" i="10"/>
  <c r="R121" i="10"/>
  <c r="R120" i="10"/>
  <c r="R119" i="10"/>
  <c r="R118" i="10"/>
  <c r="R117" i="10"/>
  <c r="R116" i="10"/>
  <c r="R115" i="10"/>
  <c r="R114" i="10"/>
  <c r="R113" i="10"/>
  <c r="R112" i="10"/>
  <c r="R111" i="10"/>
  <c r="R110" i="10"/>
  <c r="Q124" i="10"/>
  <c r="Q123" i="10"/>
  <c r="Q122" i="10"/>
  <c r="Q121" i="10"/>
  <c r="Q120" i="10"/>
  <c r="Q119" i="10"/>
  <c r="Q118" i="10"/>
  <c r="Q117" i="10"/>
  <c r="Q116" i="10"/>
  <c r="Q115" i="10"/>
  <c r="Q114" i="10"/>
  <c r="Q113" i="10"/>
  <c r="Q112" i="10"/>
  <c r="Q111" i="10"/>
  <c r="Q110" i="10"/>
  <c r="P124" i="10"/>
  <c r="P123" i="10"/>
  <c r="P122" i="10"/>
  <c r="P121" i="10"/>
  <c r="P120" i="10"/>
  <c r="P119" i="10"/>
  <c r="P118" i="10"/>
  <c r="P117" i="10"/>
  <c r="P116" i="10"/>
  <c r="P115" i="10"/>
  <c r="P114" i="10"/>
  <c r="P113" i="10"/>
  <c r="P112" i="10"/>
  <c r="P111" i="10"/>
  <c r="P110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K124" i="10"/>
  <c r="K123" i="10"/>
  <c r="K122" i="10"/>
  <c r="K121" i="10"/>
  <c r="K120" i="10"/>
  <c r="K119" i="10"/>
  <c r="K118" i="10"/>
  <c r="K117" i="10"/>
  <c r="K116" i="10"/>
  <c r="K115" i="10"/>
  <c r="K114" i="10"/>
  <c r="K113" i="10"/>
  <c r="K112" i="10"/>
  <c r="K111" i="10"/>
  <c r="K110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D124" i="10"/>
  <c r="D123" i="10"/>
  <c r="D122" i="10"/>
  <c r="D121" i="10"/>
  <c r="D120" i="10"/>
  <c r="D119" i="10"/>
  <c r="D118" i="10"/>
  <c r="D117" i="10"/>
  <c r="D115" i="10"/>
  <c r="D116" i="10"/>
  <c r="D114" i="10"/>
  <c r="D113" i="10"/>
  <c r="D112" i="10"/>
  <c r="D111" i="10"/>
  <c r="D110" i="10"/>
  <c r="R109" i="10"/>
  <c r="R108" i="10"/>
  <c r="R107" i="10"/>
  <c r="R106" i="10"/>
  <c r="R105" i="10"/>
  <c r="R104" i="10"/>
  <c r="R103" i="10"/>
  <c r="R102" i="10"/>
  <c r="R101" i="10"/>
  <c r="R100" i="10"/>
  <c r="R99" i="10"/>
  <c r="R98" i="10"/>
  <c r="R97" i="10"/>
  <c r="R96" i="10"/>
  <c r="Q109" i="10"/>
  <c r="Q108" i="10"/>
  <c r="Q107" i="10"/>
  <c r="Q106" i="10"/>
  <c r="Q105" i="10"/>
  <c r="Q104" i="10"/>
  <c r="Q103" i="10"/>
  <c r="Q102" i="10"/>
  <c r="Q101" i="10"/>
  <c r="Q100" i="10"/>
  <c r="Q99" i="10"/>
  <c r="Q98" i="10"/>
  <c r="Q97" i="10"/>
  <c r="Q96" i="10"/>
  <c r="P109" i="10"/>
  <c r="P108" i="10"/>
  <c r="P107" i="10"/>
  <c r="P106" i="10"/>
  <c r="P105" i="10"/>
  <c r="P104" i="10"/>
  <c r="P103" i="10"/>
  <c r="P102" i="10"/>
  <c r="P101" i="10"/>
  <c r="P100" i="10"/>
  <c r="P99" i="10"/>
  <c r="P98" i="10"/>
  <c r="P97" i="10"/>
  <c r="P96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R94" i="10"/>
  <c r="R93" i="10"/>
  <c r="R92" i="10"/>
  <c r="R91" i="10"/>
  <c r="R90" i="10"/>
  <c r="R89" i="10"/>
  <c r="R88" i="10"/>
  <c r="R87" i="10"/>
  <c r="R86" i="10"/>
  <c r="Q94" i="10"/>
  <c r="Q93" i="10"/>
  <c r="Q92" i="10"/>
  <c r="Q91" i="10"/>
  <c r="Q90" i="10"/>
  <c r="Q89" i="10"/>
  <c r="Q88" i="10"/>
  <c r="Q87" i="10"/>
  <c r="Q86" i="10"/>
  <c r="P94" i="10"/>
  <c r="P93" i="10"/>
  <c r="P92" i="10"/>
  <c r="P91" i="10"/>
  <c r="P90" i="10"/>
  <c r="P89" i="10"/>
  <c r="P88" i="10"/>
  <c r="P87" i="10"/>
  <c r="P86" i="10"/>
  <c r="O94" i="10"/>
  <c r="O93" i="10"/>
  <c r="O92" i="10"/>
  <c r="O91" i="10"/>
  <c r="O90" i="10"/>
  <c r="O89" i="10"/>
  <c r="O88" i="10"/>
  <c r="O87" i="10"/>
  <c r="O86" i="10"/>
  <c r="N94" i="10"/>
  <c r="N93" i="10"/>
  <c r="N92" i="10"/>
  <c r="N91" i="10"/>
  <c r="N90" i="10"/>
  <c r="N89" i="10"/>
  <c r="N88" i="10"/>
  <c r="N87" i="10"/>
  <c r="N86" i="10"/>
  <c r="M94" i="10"/>
  <c r="M93" i="10"/>
  <c r="M92" i="10"/>
  <c r="M91" i="10"/>
  <c r="M90" i="10"/>
  <c r="M89" i="10"/>
  <c r="M88" i="10"/>
  <c r="M87" i="10"/>
  <c r="M86" i="10"/>
  <c r="L94" i="10"/>
  <c r="L93" i="10"/>
  <c r="L92" i="10"/>
  <c r="L91" i="10"/>
  <c r="L90" i="10"/>
  <c r="L89" i="10"/>
  <c r="L88" i="10"/>
  <c r="L87" i="10"/>
  <c r="L86" i="10"/>
  <c r="K94" i="10"/>
  <c r="K93" i="10"/>
  <c r="K92" i="10"/>
  <c r="K91" i="10"/>
  <c r="K90" i="10"/>
  <c r="K89" i="10"/>
  <c r="K88" i="10"/>
  <c r="K87" i="10"/>
  <c r="K86" i="10"/>
  <c r="J94" i="10"/>
  <c r="J93" i="10"/>
  <c r="J92" i="10"/>
  <c r="J91" i="10"/>
  <c r="J90" i="10"/>
  <c r="J89" i="10"/>
  <c r="J88" i="10"/>
  <c r="J87" i="10"/>
  <c r="J86" i="10"/>
  <c r="I94" i="10"/>
  <c r="I93" i="10"/>
  <c r="I92" i="10"/>
  <c r="I91" i="10"/>
  <c r="I90" i="10"/>
  <c r="I89" i="10"/>
  <c r="I88" i="10"/>
  <c r="I87" i="10"/>
  <c r="I86" i="10"/>
  <c r="H94" i="10"/>
  <c r="H93" i="10"/>
  <c r="H92" i="10"/>
  <c r="H91" i="10"/>
  <c r="H90" i="10"/>
  <c r="H89" i="10"/>
  <c r="H88" i="10"/>
  <c r="H87" i="10"/>
  <c r="H86" i="10"/>
  <c r="G94" i="10"/>
  <c r="G93" i="10"/>
  <c r="G92" i="10"/>
  <c r="G91" i="10"/>
  <c r="G90" i="10"/>
  <c r="G89" i="10"/>
  <c r="G88" i="10"/>
  <c r="G87" i="10"/>
  <c r="G86" i="10"/>
  <c r="F94" i="10"/>
  <c r="F93" i="10"/>
  <c r="F92" i="10"/>
  <c r="F91" i="10"/>
  <c r="F90" i="10"/>
  <c r="F89" i="10"/>
  <c r="F88" i="10"/>
  <c r="F87" i="10"/>
  <c r="F86" i="10"/>
  <c r="E94" i="10"/>
  <c r="E93" i="10"/>
  <c r="E92" i="10"/>
  <c r="E91" i="10"/>
  <c r="E90" i="10"/>
  <c r="E89" i="10"/>
  <c r="E88" i="10"/>
  <c r="E87" i="10"/>
  <c r="E86" i="10"/>
  <c r="D94" i="10"/>
  <c r="D93" i="10"/>
  <c r="D92" i="10"/>
  <c r="D91" i="10"/>
  <c r="D90" i="10"/>
  <c r="D89" i="10"/>
  <c r="D88" i="10"/>
  <c r="D87" i="10"/>
  <c r="D86" i="10"/>
  <c r="CG6" i="9"/>
  <c r="B86" i="10" s="1"/>
  <c r="CH6" i="9"/>
  <c r="B87" i="10" s="1"/>
  <c r="CI6" i="9"/>
  <c r="B88" i="10" s="1"/>
  <c r="CJ6" i="9"/>
  <c r="B89" i="10" s="1"/>
  <c r="CK6" i="9"/>
  <c r="B90" i="10" s="1"/>
  <c r="CL6" i="9"/>
  <c r="B91" i="10" s="1"/>
  <c r="CM6" i="9"/>
  <c r="B92" i="10" s="1"/>
  <c r="CN6" i="9"/>
  <c r="B93" i="10" s="1"/>
  <c r="CO6" i="9"/>
  <c r="B94" i="10" s="1"/>
  <c r="R79" i="10"/>
  <c r="R78" i="10"/>
  <c r="R77" i="10"/>
  <c r="R76" i="10"/>
  <c r="Q79" i="10"/>
  <c r="Q78" i="10"/>
  <c r="Q77" i="10"/>
  <c r="Q76" i="10"/>
  <c r="P79" i="10"/>
  <c r="P78" i="10"/>
  <c r="P77" i="10"/>
  <c r="P76" i="10"/>
  <c r="O79" i="10"/>
  <c r="O78" i="10"/>
  <c r="O77" i="10"/>
  <c r="O76" i="10"/>
  <c r="N79" i="10"/>
  <c r="N78" i="10"/>
  <c r="N77" i="10"/>
  <c r="N76" i="10"/>
  <c r="M79" i="10"/>
  <c r="M78" i="10"/>
  <c r="M77" i="10"/>
  <c r="M76" i="10"/>
  <c r="L79" i="10"/>
  <c r="L78" i="10"/>
  <c r="L77" i="10"/>
  <c r="L76" i="10"/>
  <c r="K79" i="10"/>
  <c r="K78" i="10"/>
  <c r="K77" i="10"/>
  <c r="K76" i="10"/>
  <c r="J79" i="10"/>
  <c r="J78" i="10"/>
  <c r="J77" i="10"/>
  <c r="J76" i="10"/>
  <c r="I79" i="10"/>
  <c r="I78" i="10"/>
  <c r="I77" i="10"/>
  <c r="I76" i="10"/>
  <c r="H79" i="10"/>
  <c r="H78" i="10"/>
  <c r="H77" i="10"/>
  <c r="H76" i="10"/>
  <c r="G79" i="10"/>
  <c r="G78" i="10"/>
  <c r="G77" i="10"/>
  <c r="G76" i="10"/>
  <c r="F79" i="10"/>
  <c r="F78" i="10"/>
  <c r="F77" i="10"/>
  <c r="F76" i="10"/>
  <c r="E79" i="10"/>
  <c r="E78" i="10"/>
  <c r="E77" i="10"/>
  <c r="E76" i="10"/>
  <c r="D79" i="10"/>
  <c r="D78" i="10"/>
  <c r="D77" i="10"/>
  <c r="D76" i="10"/>
  <c r="BW6" i="9"/>
  <c r="B76" i="10" s="1"/>
  <c r="BX6" i="9"/>
  <c r="B77" i="10" s="1"/>
  <c r="BY6" i="9"/>
  <c r="B78" i="10" s="1"/>
  <c r="BZ6" i="9"/>
  <c r="B79" i="10" s="1"/>
  <c r="R64" i="10"/>
  <c r="R63" i="10"/>
  <c r="R62" i="10"/>
  <c r="R61" i="10"/>
  <c r="R60" i="10"/>
  <c r="R59" i="10"/>
  <c r="R58" i="10"/>
  <c r="R57" i="10"/>
  <c r="R56" i="10"/>
  <c r="R55" i="10"/>
  <c r="Q64" i="10"/>
  <c r="Q63" i="10"/>
  <c r="Q62" i="10"/>
  <c r="Q61" i="10"/>
  <c r="Q60" i="10"/>
  <c r="Q59" i="10"/>
  <c r="Q58" i="10"/>
  <c r="Q57" i="10"/>
  <c r="Q56" i="10"/>
  <c r="Q55" i="10"/>
  <c r="P64" i="10"/>
  <c r="P63" i="10"/>
  <c r="P62" i="10"/>
  <c r="P61" i="10"/>
  <c r="P60" i="10"/>
  <c r="P59" i="10"/>
  <c r="P58" i="10"/>
  <c r="P57" i="10"/>
  <c r="P56" i="10"/>
  <c r="P55" i="10"/>
  <c r="O65" i="10"/>
  <c r="O64" i="10"/>
  <c r="O63" i="10"/>
  <c r="O62" i="10"/>
  <c r="O61" i="10"/>
  <c r="O60" i="10"/>
  <c r="O59" i="10"/>
  <c r="O58" i="10"/>
  <c r="O57" i="10"/>
  <c r="O56" i="10"/>
  <c r="O55" i="10"/>
  <c r="N64" i="10"/>
  <c r="N63" i="10"/>
  <c r="N62" i="10"/>
  <c r="N61" i="10"/>
  <c r="N60" i="10"/>
  <c r="N59" i="10"/>
  <c r="N58" i="10"/>
  <c r="N57" i="10"/>
  <c r="N56" i="10"/>
  <c r="N55" i="10"/>
  <c r="M65" i="10"/>
  <c r="M64" i="10"/>
  <c r="M63" i="10"/>
  <c r="M62" i="10"/>
  <c r="M61" i="10"/>
  <c r="M60" i="10"/>
  <c r="M59" i="10"/>
  <c r="M58" i="10"/>
  <c r="M57" i="10"/>
  <c r="M56" i="10"/>
  <c r="M55" i="10"/>
  <c r="L64" i="10"/>
  <c r="L63" i="10"/>
  <c r="L62" i="10"/>
  <c r="L61" i="10"/>
  <c r="L60" i="10"/>
  <c r="L59" i="10"/>
  <c r="L58" i="10"/>
  <c r="L57" i="10"/>
  <c r="L56" i="10"/>
  <c r="L55" i="10"/>
  <c r="K64" i="10"/>
  <c r="K63" i="10"/>
  <c r="K62" i="10"/>
  <c r="K61" i="10"/>
  <c r="K60" i="10"/>
  <c r="K59" i="10"/>
  <c r="K58" i="10"/>
  <c r="K57" i="10"/>
  <c r="K56" i="10"/>
  <c r="K55" i="10"/>
  <c r="J64" i="10"/>
  <c r="J63" i="10"/>
  <c r="J62" i="10"/>
  <c r="J61" i="10"/>
  <c r="J60" i="10"/>
  <c r="J59" i="10"/>
  <c r="J58" i="10"/>
  <c r="J57" i="10"/>
  <c r="J56" i="10"/>
  <c r="J55" i="10"/>
  <c r="I64" i="10"/>
  <c r="I63" i="10"/>
  <c r="I62" i="10"/>
  <c r="I61" i="10"/>
  <c r="I60" i="10"/>
  <c r="I59" i="10"/>
  <c r="I58" i="10"/>
  <c r="I57" i="10"/>
  <c r="I56" i="10"/>
  <c r="I55" i="10"/>
  <c r="H64" i="10"/>
  <c r="H63" i="10"/>
  <c r="H62" i="10"/>
  <c r="H61" i="10"/>
  <c r="H60" i="10"/>
  <c r="H59" i="10"/>
  <c r="H58" i="10"/>
  <c r="H57" i="10"/>
  <c r="H56" i="10"/>
  <c r="H55" i="10"/>
  <c r="G64" i="10"/>
  <c r="G63" i="10"/>
  <c r="G62" i="10"/>
  <c r="G61" i="10"/>
  <c r="G60" i="10"/>
  <c r="G59" i="10"/>
  <c r="G58" i="10"/>
  <c r="G57" i="10"/>
  <c r="G56" i="10"/>
  <c r="G55" i="10"/>
  <c r="F64" i="10"/>
  <c r="F63" i="10"/>
  <c r="F62" i="10"/>
  <c r="F61" i="10"/>
  <c r="F60" i="10"/>
  <c r="F59" i="10"/>
  <c r="F58" i="10"/>
  <c r="F57" i="10"/>
  <c r="F56" i="10"/>
  <c r="F55" i="10"/>
  <c r="E64" i="10"/>
  <c r="E63" i="10"/>
  <c r="E62" i="10"/>
  <c r="E61" i="10"/>
  <c r="E60" i="10"/>
  <c r="E59" i="10"/>
  <c r="E58" i="10"/>
  <c r="E57" i="10"/>
  <c r="E56" i="10"/>
  <c r="E55" i="10"/>
  <c r="D64" i="10"/>
  <c r="D63" i="10"/>
  <c r="D62" i="10"/>
  <c r="D61" i="10"/>
  <c r="D60" i="10"/>
  <c r="D59" i="10"/>
  <c r="D58" i="10"/>
  <c r="D57" i="10"/>
  <c r="D56" i="10"/>
  <c r="D55" i="10"/>
  <c r="BB6" i="9"/>
  <c r="B55" i="10" s="1"/>
  <c r="BC6" i="9"/>
  <c r="B56" i="10" s="1"/>
  <c r="BD6" i="9"/>
  <c r="B57" i="10" s="1"/>
  <c r="BE6" i="9"/>
  <c r="B58" i="10" s="1"/>
  <c r="BF6" i="9"/>
  <c r="B59" i="10" s="1"/>
  <c r="BG6" i="9"/>
  <c r="B60" i="10" s="1"/>
  <c r="BH6" i="9"/>
  <c r="B61" i="10" s="1"/>
  <c r="BI6" i="9"/>
  <c r="B62" i="10" s="1"/>
  <c r="BJ6" i="9"/>
  <c r="B63" i="10" s="1"/>
  <c r="BK6" i="9"/>
  <c r="B64" i="10" s="1"/>
  <c r="R49" i="10"/>
  <c r="R48" i="10"/>
  <c r="R47" i="10"/>
  <c r="R46" i="10"/>
  <c r="R45" i="10"/>
  <c r="R44" i="10"/>
  <c r="R43" i="10"/>
  <c r="R42" i="10"/>
  <c r="R41" i="10"/>
  <c r="Q50" i="10"/>
  <c r="Q49" i="10"/>
  <c r="Q48" i="10"/>
  <c r="Q47" i="10"/>
  <c r="Q46" i="10"/>
  <c r="Q45" i="10"/>
  <c r="Q44" i="10"/>
  <c r="Q43" i="10"/>
  <c r="Q42" i="10"/>
  <c r="Q41" i="10"/>
  <c r="P49" i="10"/>
  <c r="P48" i="10"/>
  <c r="P47" i="10"/>
  <c r="P46" i="10"/>
  <c r="P45" i="10"/>
  <c r="P44" i="10"/>
  <c r="P43" i="10"/>
  <c r="P42" i="10"/>
  <c r="P41" i="10"/>
  <c r="O49" i="10"/>
  <c r="O48" i="10"/>
  <c r="O47" i="10"/>
  <c r="O46" i="10"/>
  <c r="O45" i="10"/>
  <c r="O44" i="10"/>
  <c r="O43" i="10"/>
  <c r="O42" i="10"/>
  <c r="O41" i="10"/>
  <c r="N49" i="10"/>
  <c r="N48" i="10"/>
  <c r="N47" i="10"/>
  <c r="N46" i="10"/>
  <c r="N45" i="10"/>
  <c r="N44" i="10"/>
  <c r="N43" i="10"/>
  <c r="N42" i="10"/>
  <c r="N41" i="10"/>
  <c r="M49" i="10"/>
  <c r="M48" i="10"/>
  <c r="M47" i="10"/>
  <c r="M46" i="10"/>
  <c r="M45" i="10"/>
  <c r="M44" i="10"/>
  <c r="M43" i="10"/>
  <c r="M42" i="10"/>
  <c r="M41" i="10"/>
  <c r="L49" i="10"/>
  <c r="L48" i="10"/>
  <c r="L47" i="10"/>
  <c r="L46" i="10"/>
  <c r="L45" i="10"/>
  <c r="L44" i="10"/>
  <c r="L43" i="10"/>
  <c r="L42" i="10"/>
  <c r="L41" i="10"/>
  <c r="K49" i="10"/>
  <c r="K48" i="10"/>
  <c r="K47" i="10"/>
  <c r="K46" i="10"/>
  <c r="K45" i="10"/>
  <c r="K44" i="10"/>
  <c r="K43" i="10"/>
  <c r="K42" i="10"/>
  <c r="K41" i="10"/>
  <c r="J49" i="10"/>
  <c r="J48" i="10"/>
  <c r="J47" i="10"/>
  <c r="J46" i="10"/>
  <c r="J45" i="10"/>
  <c r="J44" i="10"/>
  <c r="J43" i="10"/>
  <c r="J42" i="10"/>
  <c r="J41" i="10"/>
  <c r="I49" i="10"/>
  <c r="I48" i="10"/>
  <c r="I47" i="10"/>
  <c r="I46" i="10"/>
  <c r="I45" i="10"/>
  <c r="I44" i="10"/>
  <c r="I43" i="10"/>
  <c r="I42" i="10"/>
  <c r="I41" i="10"/>
  <c r="H49" i="10"/>
  <c r="H48" i="10"/>
  <c r="H47" i="10"/>
  <c r="H46" i="10"/>
  <c r="H45" i="10"/>
  <c r="H44" i="10"/>
  <c r="H43" i="10"/>
  <c r="H42" i="10"/>
  <c r="H41" i="10"/>
  <c r="G49" i="10"/>
  <c r="G48" i="10"/>
  <c r="G47" i="10"/>
  <c r="G46" i="10"/>
  <c r="G45" i="10"/>
  <c r="G44" i="10"/>
  <c r="G43" i="10"/>
  <c r="G42" i="10"/>
  <c r="G41" i="10"/>
  <c r="F49" i="10"/>
  <c r="F48" i="10"/>
  <c r="F47" i="10"/>
  <c r="F46" i="10"/>
  <c r="F45" i="10"/>
  <c r="F44" i="10"/>
  <c r="F43" i="10"/>
  <c r="F42" i="10"/>
  <c r="F41" i="10"/>
  <c r="E49" i="10"/>
  <c r="E48" i="10"/>
  <c r="E47" i="10"/>
  <c r="E46" i="10"/>
  <c r="E45" i="10"/>
  <c r="E44" i="10"/>
  <c r="E43" i="10"/>
  <c r="E42" i="10"/>
  <c r="E41" i="10"/>
  <c r="D49" i="10"/>
  <c r="D48" i="10"/>
  <c r="D47" i="10"/>
  <c r="D46" i="10"/>
  <c r="D45" i="10"/>
  <c r="D44" i="10"/>
  <c r="D43" i="10"/>
  <c r="D42" i="10"/>
  <c r="D41" i="10"/>
  <c r="AN6" i="9"/>
  <c r="B41" i="10" s="1"/>
  <c r="AO6" i="9"/>
  <c r="B42" i="10" s="1"/>
  <c r="AP6" i="9"/>
  <c r="B43" i="10" s="1"/>
  <c r="AQ6" i="9"/>
  <c r="B44" i="10" s="1"/>
  <c r="AR6" i="9"/>
  <c r="B45" i="10" s="1"/>
  <c r="AS6" i="9"/>
  <c r="B46" i="10" s="1"/>
  <c r="AT6" i="9"/>
  <c r="B47" i="10" s="1"/>
  <c r="AU6" i="9"/>
  <c r="B48" i="10" s="1"/>
  <c r="AV6" i="9"/>
  <c r="B49" i="10" s="1"/>
  <c r="R34" i="10"/>
  <c r="R33" i="10"/>
  <c r="R32" i="10"/>
  <c r="R31" i="10"/>
  <c r="Q34" i="10"/>
  <c r="Q33" i="10"/>
  <c r="Q32" i="10"/>
  <c r="Q31" i="10"/>
  <c r="P34" i="10"/>
  <c r="P33" i="10"/>
  <c r="P32" i="10"/>
  <c r="P31" i="10"/>
  <c r="O34" i="10"/>
  <c r="O33" i="10"/>
  <c r="O32" i="10"/>
  <c r="O31" i="10"/>
  <c r="N34" i="10"/>
  <c r="N33" i="10"/>
  <c r="N32" i="10"/>
  <c r="N31" i="10"/>
  <c r="M34" i="10"/>
  <c r="M33" i="10"/>
  <c r="M32" i="10"/>
  <c r="M31" i="10"/>
  <c r="F34" i="10"/>
  <c r="F33" i="10"/>
  <c r="F32" i="10"/>
  <c r="F31" i="10"/>
  <c r="L34" i="10"/>
  <c r="L33" i="10"/>
  <c r="L32" i="10"/>
  <c r="L31" i="10"/>
  <c r="K34" i="10"/>
  <c r="K33" i="10"/>
  <c r="K32" i="10"/>
  <c r="K31" i="10"/>
  <c r="J34" i="10"/>
  <c r="J33" i="10"/>
  <c r="J32" i="10"/>
  <c r="J31" i="10"/>
  <c r="I34" i="10"/>
  <c r="I33" i="10"/>
  <c r="I32" i="10"/>
  <c r="I31" i="10"/>
  <c r="H34" i="10"/>
  <c r="H33" i="10"/>
  <c r="H32" i="10"/>
  <c r="H31" i="10"/>
  <c r="G34" i="10"/>
  <c r="G33" i="10"/>
  <c r="G32" i="10"/>
  <c r="G31" i="10"/>
  <c r="E34" i="10"/>
  <c r="E33" i="10"/>
  <c r="E32" i="10"/>
  <c r="E31" i="10"/>
  <c r="D34" i="10"/>
  <c r="D33" i="10"/>
  <c r="D32" i="10"/>
  <c r="D31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G26" i="10"/>
  <c r="R26" i="10"/>
  <c r="Q26" i="10"/>
  <c r="P26" i="10"/>
  <c r="O26" i="10"/>
  <c r="N26" i="10"/>
  <c r="M26" i="10"/>
  <c r="L26" i="10"/>
  <c r="K26" i="10"/>
  <c r="J26" i="10"/>
  <c r="I26" i="10"/>
  <c r="H26" i="10"/>
  <c r="F26" i="10"/>
  <c r="E26" i="10"/>
  <c r="D26" i="10"/>
  <c r="Y6" i="9" l="1"/>
  <c r="B26" i="10" s="1"/>
  <c r="Z6" i="9"/>
  <c r="B27" i="10" s="1"/>
  <c r="AA6" i="9"/>
  <c r="B28" i="10" s="1"/>
  <c r="AB6" i="9"/>
  <c r="B29" i="10" s="1"/>
  <c r="AC6" i="9"/>
  <c r="B30" i="10" s="1"/>
  <c r="T6" i="9"/>
  <c r="U6" i="9"/>
  <c r="V6" i="9"/>
  <c r="W6" i="9"/>
  <c r="X6" i="9"/>
  <c r="AD6" i="9"/>
  <c r="B31" i="10" s="1"/>
  <c r="AE6" i="9"/>
  <c r="B32" i="10" s="1"/>
  <c r="AF6" i="9"/>
  <c r="B33" i="10" s="1"/>
  <c r="AG6" i="9"/>
  <c r="B34" i="10" s="1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R17" i="10"/>
  <c r="Q17" i="10"/>
  <c r="P17" i="10"/>
  <c r="N17" i="10"/>
  <c r="M17" i="10"/>
  <c r="O17" i="10"/>
  <c r="L17" i="10"/>
  <c r="K17" i="10"/>
  <c r="J17" i="10"/>
  <c r="I17" i="10"/>
  <c r="H17" i="10"/>
  <c r="G17" i="10"/>
  <c r="F17" i="10"/>
  <c r="E17" i="10"/>
  <c r="D17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N6" i="9"/>
  <c r="B15" i="10" s="1"/>
  <c r="O6" i="9"/>
  <c r="B16" i="10" s="1"/>
  <c r="P6" i="9"/>
  <c r="B17" i="10" s="1"/>
  <c r="Q6" i="9"/>
  <c r="B18" i="10" s="1"/>
  <c r="R6" i="9"/>
  <c r="B19" i="10" s="1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R71" i="10" l="1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R65" i="10"/>
  <c r="Q65" i="10"/>
  <c r="P65" i="10"/>
  <c r="N65" i="10"/>
  <c r="L65" i="10"/>
  <c r="K65" i="10"/>
  <c r="J65" i="10"/>
  <c r="I65" i="10"/>
  <c r="H65" i="10"/>
  <c r="G65" i="10"/>
  <c r="F65" i="10"/>
  <c r="E65" i="10"/>
  <c r="D65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R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D25" i="10"/>
  <c r="D24" i="10"/>
  <c r="D23" i="10"/>
  <c r="D22" i="10"/>
  <c r="D21" i="10"/>
  <c r="D14" i="10"/>
  <c r="R12" i="10"/>
  <c r="Q12" i="10"/>
  <c r="P12" i="10"/>
  <c r="O12" i="10"/>
  <c r="N12" i="10"/>
  <c r="L12" i="10"/>
  <c r="K12" i="10"/>
  <c r="J12" i="10"/>
  <c r="I12" i="10"/>
  <c r="M12" i="10"/>
  <c r="M11" i="10"/>
  <c r="M10" i="10"/>
  <c r="M9" i="10"/>
  <c r="M8" i="10"/>
  <c r="M7" i="10"/>
  <c r="M6" i="10"/>
  <c r="M5" i="10"/>
  <c r="S6" i="9"/>
  <c r="B20" i="10" s="1"/>
  <c r="EL6" i="9"/>
  <c r="B171" i="10" s="1"/>
  <c r="EM6" i="9"/>
  <c r="B172" i="10" s="1"/>
  <c r="EN6" i="9"/>
  <c r="B173" i="10" s="1"/>
  <c r="B174" i="10"/>
  <c r="B175" i="10"/>
  <c r="B176" i="10"/>
  <c r="B177" i="10"/>
  <c r="B178" i="10"/>
  <c r="B179" i="10"/>
  <c r="B180" i="10"/>
  <c r="B181" i="10"/>
  <c r="B182" i="10"/>
  <c r="B183" i="10"/>
  <c r="EO6" i="9"/>
  <c r="B184" i="10" s="1"/>
  <c r="EK6" i="9"/>
  <c r="B170" i="10" s="1"/>
  <c r="EH6" i="9"/>
  <c r="B156" i="10" s="1"/>
  <c r="EI6" i="9"/>
  <c r="B157" i="10" s="1"/>
  <c r="B158" i="10"/>
  <c r="B159" i="10"/>
  <c r="B160" i="10"/>
  <c r="B161" i="10"/>
  <c r="B162" i="10"/>
  <c r="B163" i="10"/>
  <c r="B164" i="10"/>
  <c r="B165" i="10"/>
  <c r="B166" i="10"/>
  <c r="B167" i="10"/>
  <c r="B168" i="10"/>
  <c r="EJ6" i="9"/>
  <c r="B169" i="10" s="1"/>
  <c r="EG6" i="9"/>
  <c r="B155" i="10" s="1"/>
  <c r="EC6" i="9"/>
  <c r="B141" i="10" s="1"/>
  <c r="ED6" i="9"/>
  <c r="B142" i="10" s="1"/>
  <c r="EE6" i="9"/>
  <c r="B143" i="10" s="1"/>
  <c r="B144" i="10"/>
  <c r="B145" i="10"/>
  <c r="B146" i="10"/>
  <c r="B147" i="10"/>
  <c r="B148" i="10"/>
  <c r="B149" i="10"/>
  <c r="B150" i="10"/>
  <c r="B151" i="10"/>
  <c r="B152" i="10"/>
  <c r="B153" i="10"/>
  <c r="EF6" i="9"/>
  <c r="B154" i="10" s="1"/>
  <c r="EB6" i="9"/>
  <c r="B140" i="10" s="1"/>
  <c r="DU6" i="9"/>
  <c r="B126" i="10" s="1"/>
  <c r="DV6" i="9"/>
  <c r="B127" i="10" s="1"/>
  <c r="DW6" i="9"/>
  <c r="B128" i="10" s="1"/>
  <c r="DX6" i="9"/>
  <c r="B129" i="10" s="1"/>
  <c r="DY6" i="9"/>
  <c r="B130" i="10" s="1"/>
  <c r="DZ6" i="9"/>
  <c r="B131" i="10" s="1"/>
  <c r="B132" i="10"/>
  <c r="B133" i="10"/>
  <c r="B134" i="10"/>
  <c r="B135" i="10"/>
  <c r="B136" i="10"/>
  <c r="B137" i="10"/>
  <c r="B138" i="10"/>
  <c r="EA6" i="9"/>
  <c r="B139" i="10" s="1"/>
  <c r="DT6" i="9"/>
  <c r="B125" i="10" s="1"/>
  <c r="DF6" i="9"/>
  <c r="B111" i="10" s="1"/>
  <c r="DG6" i="9"/>
  <c r="B112" i="10" s="1"/>
  <c r="DH6" i="9"/>
  <c r="B113" i="10" s="1"/>
  <c r="DI6" i="9"/>
  <c r="B114" i="10" s="1"/>
  <c r="DJ6" i="9"/>
  <c r="B115" i="10" s="1"/>
  <c r="DK6" i="9"/>
  <c r="B116" i="10" s="1"/>
  <c r="DL6" i="9"/>
  <c r="B117" i="10" s="1"/>
  <c r="DM6" i="9"/>
  <c r="B118" i="10" s="1"/>
  <c r="DN6" i="9"/>
  <c r="B119" i="10" s="1"/>
  <c r="DO6" i="9"/>
  <c r="B120" i="10" s="1"/>
  <c r="DP6" i="9"/>
  <c r="B121" i="10" s="1"/>
  <c r="DQ6" i="9"/>
  <c r="B122" i="10" s="1"/>
  <c r="DR6" i="9"/>
  <c r="B123" i="10" s="1"/>
  <c r="DS6" i="9"/>
  <c r="B124" i="10" s="1"/>
  <c r="DE6" i="9"/>
  <c r="B110" i="10" s="1"/>
  <c r="CQ6" i="9"/>
  <c r="B96" i="10" s="1"/>
  <c r="CR6" i="9"/>
  <c r="B97" i="10" s="1"/>
  <c r="CS6" i="9"/>
  <c r="B98" i="10" s="1"/>
  <c r="CT6" i="9"/>
  <c r="B99" i="10" s="1"/>
  <c r="CU6" i="9"/>
  <c r="B100" i="10" s="1"/>
  <c r="CV6" i="9"/>
  <c r="B101" i="10" s="1"/>
  <c r="CW6" i="9"/>
  <c r="B102" i="10" s="1"/>
  <c r="CX6" i="9"/>
  <c r="B103" i="10" s="1"/>
  <c r="CY6" i="9"/>
  <c r="B104" i="10" s="1"/>
  <c r="CZ6" i="9"/>
  <c r="B105" i="10" s="1"/>
  <c r="DA6" i="9"/>
  <c r="B106" i="10" s="1"/>
  <c r="DB6" i="9"/>
  <c r="B107" i="10" s="1"/>
  <c r="DC6" i="9"/>
  <c r="B108" i="10" s="1"/>
  <c r="DD6" i="9"/>
  <c r="B109" i="10" s="1"/>
  <c r="CP6" i="9"/>
  <c r="B95" i="10" s="1"/>
  <c r="CB6" i="9"/>
  <c r="B81" i="10" s="1"/>
  <c r="CC6" i="9"/>
  <c r="B82" i="10" s="1"/>
  <c r="CD6" i="9"/>
  <c r="B83" i="10" s="1"/>
  <c r="CE6" i="9"/>
  <c r="B84" i="10" s="1"/>
  <c r="CF6" i="9"/>
  <c r="B85" i="10" s="1"/>
  <c r="CA6" i="9"/>
  <c r="B80" i="10" s="1"/>
  <c r="BM6" i="9"/>
  <c r="B66" i="10" s="1"/>
  <c r="BN6" i="9"/>
  <c r="B67" i="10" s="1"/>
  <c r="BO6" i="9"/>
  <c r="B68" i="10" s="1"/>
  <c r="BP6" i="9"/>
  <c r="B69" i="10" s="1"/>
  <c r="BQ6" i="9"/>
  <c r="B70" i="10" s="1"/>
  <c r="BR6" i="9"/>
  <c r="B71" i="10" s="1"/>
  <c r="BS6" i="9"/>
  <c r="B72" i="10" s="1"/>
  <c r="BT6" i="9"/>
  <c r="B73" i="10" s="1"/>
  <c r="BU6" i="9"/>
  <c r="B74" i="10" s="1"/>
  <c r="BV6" i="9"/>
  <c r="B75" i="10" s="1"/>
  <c r="BL6" i="9"/>
  <c r="B65" i="10" s="1"/>
  <c r="AX6" i="9"/>
  <c r="B51" i="10" s="1"/>
  <c r="AY6" i="9"/>
  <c r="B52" i="10" s="1"/>
  <c r="AZ6" i="9"/>
  <c r="B53" i="10" s="1"/>
  <c r="BA6" i="9"/>
  <c r="B54" i="10" s="1"/>
  <c r="AW6" i="9"/>
  <c r="B50" i="10" s="1"/>
  <c r="AI6" i="9"/>
  <c r="B36" i="10" s="1"/>
  <c r="AJ6" i="9"/>
  <c r="B37" i="10" s="1"/>
  <c r="AK6" i="9"/>
  <c r="B38" i="10" s="1"/>
  <c r="AL6" i="9"/>
  <c r="B39" i="10" s="1"/>
  <c r="AM6" i="9"/>
  <c r="B40" i="10" s="1"/>
  <c r="AH6" i="9"/>
  <c r="B35" i="10" s="1"/>
  <c r="B21" i="10"/>
  <c r="B22" i="10"/>
  <c r="B23" i="10"/>
  <c r="B24" i="10"/>
  <c r="B25" i="10"/>
  <c r="H12" i="10"/>
  <c r="G12" i="10"/>
  <c r="F12" i="10"/>
  <c r="E12" i="10"/>
  <c r="D12" i="10"/>
  <c r="R11" i="10"/>
  <c r="Q11" i="10"/>
  <c r="P11" i="10"/>
  <c r="O11" i="10"/>
  <c r="D11" i="10"/>
  <c r="E11" i="10"/>
  <c r="F11" i="10"/>
  <c r="G11" i="10"/>
  <c r="H11" i="10"/>
  <c r="G10" i="10"/>
  <c r="G9" i="10"/>
  <c r="G8" i="10"/>
  <c r="G7" i="10"/>
  <c r="G6" i="10"/>
  <c r="G5" i="10"/>
  <c r="N11" i="10"/>
  <c r="L11" i="10"/>
  <c r="K11" i="10"/>
  <c r="K10" i="10"/>
  <c r="J11" i="10"/>
  <c r="I11" i="10"/>
  <c r="D5" i="10"/>
  <c r="E5" i="10"/>
  <c r="F5" i="10"/>
  <c r="I5" i="10"/>
  <c r="J5" i="10"/>
  <c r="K5" i="10"/>
  <c r="L5" i="10"/>
  <c r="N5" i="10"/>
  <c r="O5" i="10"/>
  <c r="P5" i="10"/>
  <c r="Q5" i="10"/>
  <c r="R5" i="10"/>
  <c r="D6" i="10"/>
  <c r="E6" i="10"/>
  <c r="F6" i="10"/>
  <c r="H6" i="10"/>
  <c r="I6" i="10"/>
  <c r="J6" i="10"/>
  <c r="K6" i="10"/>
  <c r="L6" i="10"/>
  <c r="N6" i="10"/>
  <c r="O6" i="10"/>
  <c r="P6" i="10"/>
  <c r="Q6" i="10"/>
  <c r="R6" i="10"/>
  <c r="D7" i="10"/>
  <c r="E7" i="10"/>
  <c r="F7" i="10"/>
  <c r="H7" i="10"/>
  <c r="I7" i="10"/>
  <c r="J7" i="10"/>
  <c r="K7" i="10"/>
  <c r="L7" i="10"/>
  <c r="N7" i="10"/>
  <c r="O7" i="10"/>
  <c r="P7" i="10"/>
  <c r="Q7" i="10"/>
  <c r="R7" i="10"/>
  <c r="D8" i="10"/>
  <c r="E8" i="10"/>
  <c r="F8" i="10"/>
  <c r="H8" i="10"/>
  <c r="I8" i="10"/>
  <c r="J8" i="10"/>
  <c r="K8" i="10"/>
  <c r="L8" i="10"/>
  <c r="N8" i="10"/>
  <c r="O8" i="10"/>
  <c r="P8" i="10"/>
  <c r="Q8" i="10"/>
  <c r="R8" i="10"/>
  <c r="D9" i="10"/>
  <c r="E9" i="10"/>
  <c r="F9" i="10"/>
  <c r="H9" i="10"/>
  <c r="I9" i="10"/>
  <c r="J9" i="10"/>
  <c r="K9" i="10"/>
  <c r="L9" i="10"/>
  <c r="N9" i="10"/>
  <c r="O9" i="10"/>
  <c r="P9" i="10"/>
  <c r="Q9" i="10"/>
  <c r="R9" i="10"/>
  <c r="D10" i="10"/>
  <c r="E10" i="10"/>
  <c r="F10" i="10"/>
  <c r="H10" i="10"/>
  <c r="I10" i="10"/>
  <c r="J10" i="10"/>
  <c r="L10" i="10"/>
  <c r="N10" i="10"/>
  <c r="O10" i="10"/>
  <c r="P10" i="10"/>
  <c r="Q10" i="10"/>
  <c r="R10" i="10"/>
  <c r="E6" i="9" l="1"/>
  <c r="B6" i="10" s="1"/>
  <c r="F6" i="9"/>
  <c r="B7" i="10" s="1"/>
  <c r="G6" i="9"/>
  <c r="B8" i="10" s="1"/>
  <c r="H6" i="9"/>
  <c r="B9" i="10" s="1"/>
  <c r="I6" i="9"/>
  <c r="B10" i="10" s="1"/>
  <c r="J6" i="9"/>
  <c r="B11" i="10" s="1"/>
  <c r="K6" i="9"/>
  <c r="B12" i="10" s="1"/>
  <c r="L6" i="9"/>
  <c r="B13" i="10" s="1"/>
  <c r="M6" i="9"/>
  <c r="B14" i="10" s="1"/>
  <c r="D6" i="9"/>
  <c r="B5" i="10" s="1"/>
  <c r="E83" i="9" l="1"/>
  <c r="F83" i="9"/>
  <c r="G83" i="9"/>
  <c r="H83" i="9"/>
  <c r="I83" i="9"/>
  <c r="J83" i="9"/>
  <c r="K83" i="9"/>
  <c r="L83" i="9"/>
  <c r="M83" i="9"/>
  <c r="S83" i="9"/>
  <c r="T83" i="9"/>
  <c r="U83" i="9"/>
  <c r="V83" i="9"/>
  <c r="W83" i="9"/>
  <c r="X83" i="9"/>
  <c r="AH83" i="9"/>
  <c r="AI83" i="9"/>
  <c r="AJ83" i="9"/>
  <c r="AK83" i="9"/>
  <c r="AL83" i="9"/>
  <c r="AM83" i="9"/>
  <c r="AW83" i="9"/>
  <c r="AX83" i="9"/>
  <c r="AY83" i="9"/>
  <c r="AZ83" i="9"/>
  <c r="BA83" i="9"/>
  <c r="BL83" i="9"/>
  <c r="BM83" i="9"/>
  <c r="BN83" i="9"/>
  <c r="BO83" i="9"/>
  <c r="BP83" i="9"/>
  <c r="BQ83" i="9"/>
  <c r="BR83" i="9"/>
  <c r="BS83" i="9"/>
  <c r="BT83" i="9"/>
  <c r="BU83" i="9"/>
  <c r="BV83" i="9"/>
  <c r="CA83" i="9"/>
  <c r="CB83" i="9"/>
  <c r="CC83" i="9"/>
  <c r="CD83" i="9"/>
  <c r="CE83" i="9"/>
  <c r="CF83" i="9"/>
  <c r="CP83" i="9"/>
  <c r="CQ83" i="9"/>
  <c r="CR83" i="9"/>
  <c r="CS83" i="9"/>
  <c r="CT83" i="9"/>
  <c r="D83" i="9"/>
  <c r="B81" i="9"/>
  <c r="B82" i="9"/>
  <c r="B33" i="9"/>
  <c r="B34" i="9"/>
  <c r="B35" i="9"/>
  <c r="B36" i="9"/>
  <c r="B37" i="9"/>
  <c r="B41" i="9"/>
  <c r="B42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70" i="9"/>
  <c r="B71" i="9"/>
  <c r="B72" i="9"/>
  <c r="B74" i="9"/>
  <c r="B75" i="9"/>
  <c r="B76" i="9"/>
  <c r="B77" i="9"/>
  <c r="B78" i="9"/>
  <c r="B79" i="9"/>
  <c r="B80" i="9"/>
  <c r="B32" i="9"/>
  <c r="D97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25" i="7"/>
  <c r="Y24" i="7"/>
  <c r="X24" i="7"/>
  <c r="BM24" i="7"/>
  <c r="BF24" i="7"/>
  <c r="K24" i="7"/>
  <c r="V24" i="7"/>
  <c r="CB24" i="7"/>
  <c r="AS24" i="7"/>
  <c r="BP24" i="7"/>
  <c r="BO24" i="7"/>
  <c r="AH24" i="7"/>
  <c r="Q24" i="7"/>
  <c r="AW24" i="7"/>
  <c r="AE24" i="7"/>
  <c r="L24" i="7"/>
  <c r="BX24" i="7"/>
  <c r="AQ24" i="7"/>
  <c r="BR24" i="7"/>
  <c r="O24" i="7"/>
  <c r="F24" i="7"/>
  <c r="R24" i="7"/>
  <c r="M24" i="7"/>
  <c r="BL24" i="7"/>
  <c r="J24" i="7"/>
  <c r="BJ24" i="7"/>
  <c r="AO24" i="7"/>
  <c r="BB24" i="7"/>
  <c r="AN24" i="7"/>
  <c r="D24" i="7"/>
  <c r="H24" i="7"/>
  <c r="CI24" i="7"/>
  <c r="T24" i="7"/>
  <c r="CL24" i="7"/>
  <c r="AI24" i="7"/>
  <c r="BH24" i="7"/>
  <c r="BI24" i="7"/>
  <c r="I24" i="7"/>
  <c r="BS24" i="7"/>
  <c r="CA24" i="7"/>
  <c r="AR24" i="7"/>
  <c r="AF24" i="7"/>
  <c r="BA24" i="7"/>
  <c r="CC24" i="7"/>
  <c r="W24" i="7"/>
  <c r="CK24" i="7"/>
  <c r="Z24" i="7"/>
  <c r="AT24" i="7"/>
  <c r="AG24" i="7"/>
  <c r="E24" i="7"/>
  <c r="AA24" i="7"/>
  <c r="BN24" i="7"/>
  <c r="AK24" i="7"/>
  <c r="AP24" i="7"/>
  <c r="AB24" i="7"/>
  <c r="U24" i="7"/>
  <c r="BG24" i="7"/>
  <c r="BC24" i="7"/>
  <c r="BW24" i="7"/>
  <c r="AD24" i="7"/>
  <c r="CF24" i="7"/>
  <c r="BU24" i="7"/>
  <c r="AM24" i="7"/>
  <c r="AZ24" i="7"/>
  <c r="BK24" i="7"/>
  <c r="AV24" i="7"/>
  <c r="BZ24" i="7"/>
  <c r="AY24" i="7"/>
  <c r="BE24" i="7"/>
  <c r="AC24" i="7"/>
  <c r="CE24" i="7"/>
  <c r="BV24" i="7"/>
  <c r="BD24" i="7"/>
  <c r="G24" i="7"/>
  <c r="AU24" i="7"/>
  <c r="P24" i="7"/>
  <c r="BQ24" i="7"/>
  <c r="CH24" i="7"/>
  <c r="CJ24" i="7"/>
  <c r="CG24" i="7"/>
  <c r="AX24" i="7"/>
  <c r="CD24" i="7"/>
  <c r="BT24" i="7"/>
  <c r="BY24" i="7"/>
  <c r="N24" i="7"/>
  <c r="AL24" i="7"/>
  <c r="S24" i="7"/>
  <c r="AJ24" i="7"/>
  <c r="EP42" i="9" l="1"/>
  <c r="EP44" i="9"/>
  <c r="EP45" i="9"/>
  <c r="EP46" i="9"/>
  <c r="EP47" i="9"/>
  <c r="EP48" i="9"/>
  <c r="EP49" i="9"/>
  <c r="EP50" i="9"/>
  <c r="EP51" i="9"/>
  <c r="EP52" i="9"/>
  <c r="EP53" i="9"/>
  <c r="EP54" i="9"/>
  <c r="EP55" i="9"/>
  <c r="EP56" i="9"/>
  <c r="EP57" i="9"/>
  <c r="EP58" i="9"/>
  <c r="EP59" i="9"/>
  <c r="EP60" i="9"/>
  <c r="EP61" i="9"/>
  <c r="EP62" i="9"/>
  <c r="EP63" i="9"/>
  <c r="EP64" i="9"/>
  <c r="EP65" i="9"/>
  <c r="EP66" i="9"/>
  <c r="EP67" i="9"/>
  <c r="EP68" i="9"/>
  <c r="EP70" i="9"/>
  <c r="EP71" i="9"/>
  <c r="EP72" i="9"/>
  <c r="EP74" i="9"/>
  <c r="EP75" i="9"/>
  <c r="EP76" i="9"/>
  <c r="EP77" i="9"/>
  <c r="EP78" i="9"/>
  <c r="EP79" i="9"/>
  <c r="EP80" i="9"/>
  <c r="CM21" i="7" l="1"/>
  <c r="CQ19" i="7"/>
  <c r="CP19" i="7"/>
  <c r="DA19" i="7"/>
  <c r="CZ19" i="7"/>
  <c r="CY19" i="7"/>
  <c r="CX19" i="7"/>
  <c r="CW19" i="7"/>
  <c r="CV19" i="7"/>
  <c r="CU19" i="7"/>
  <c r="CT19" i="7"/>
  <c r="CS19" i="7"/>
  <c r="CR19" i="7"/>
  <c r="DA16" i="7"/>
  <c r="CZ16" i="7"/>
  <c r="CY16" i="7"/>
  <c r="CX16" i="7"/>
  <c r="CW16" i="7"/>
  <c r="CV16" i="7"/>
  <c r="CU16" i="7"/>
  <c r="CT16" i="7"/>
  <c r="CS16" i="7"/>
  <c r="CR16" i="7"/>
  <c r="CP16" i="7"/>
  <c r="CQ16" i="7"/>
  <c r="CT13" i="7"/>
  <c r="CS13" i="7"/>
  <c r="CR13" i="7"/>
  <c r="CQ13" i="7"/>
  <c r="CP13" i="7"/>
  <c r="CN30" i="7"/>
  <c r="CN31" i="7"/>
  <c r="CN32" i="7"/>
  <c r="CN33" i="7"/>
  <c r="CN34" i="7"/>
  <c r="CN35" i="7"/>
  <c r="CN36" i="7"/>
  <c r="CN37" i="7"/>
  <c r="CN38" i="7"/>
  <c r="CN39" i="7"/>
  <c r="CN40" i="7"/>
  <c r="CN41" i="7"/>
  <c r="CN42" i="7"/>
  <c r="CN43" i="7"/>
  <c r="CN44" i="7"/>
  <c r="CN45" i="7"/>
  <c r="CN46" i="7"/>
  <c r="CN47" i="7"/>
  <c r="CN48" i="7"/>
  <c r="CN49" i="7"/>
  <c r="CN50" i="7"/>
  <c r="CN51" i="7"/>
  <c r="CN52" i="7"/>
  <c r="CN53" i="7"/>
  <c r="CN54" i="7"/>
  <c r="CN55" i="7"/>
  <c r="CN56" i="7"/>
  <c r="CN57" i="7"/>
  <c r="CN58" i="7"/>
  <c r="CN59" i="7"/>
  <c r="CN60" i="7"/>
  <c r="CN61" i="7"/>
  <c r="CN62" i="7"/>
  <c r="CN63" i="7"/>
  <c r="CN64" i="7"/>
  <c r="CN65" i="7"/>
  <c r="CN66" i="7"/>
  <c r="CN67" i="7"/>
  <c r="CN68" i="7"/>
  <c r="CN69" i="7"/>
  <c r="CN70" i="7"/>
  <c r="CN71" i="7"/>
  <c r="CN72" i="7"/>
  <c r="CN73" i="7"/>
  <c r="CN74" i="7"/>
  <c r="CN75" i="7"/>
  <c r="CN76" i="7"/>
  <c r="CN28" i="7"/>
  <c r="CN29" i="7"/>
  <c r="CN27" i="7"/>
  <c r="CP10" i="7"/>
  <c r="DB10" i="7"/>
  <c r="DA10" i="7"/>
  <c r="CZ10" i="7"/>
  <c r="CY10" i="7"/>
  <c r="CX10" i="7"/>
  <c r="DB16" i="7" l="1"/>
  <c r="DB19" i="7"/>
  <c r="CU13" i="7"/>
  <c r="CW10" i="7"/>
  <c r="CV10" i="7"/>
  <c r="CU10" i="7"/>
  <c r="CT10" i="7"/>
  <c r="CR10" i="7"/>
  <c r="CQ10" i="7"/>
  <c r="CS10" i="7"/>
  <c r="CQ7" i="7"/>
  <c r="EP8" i="9"/>
  <c r="DC10" i="7" l="1"/>
  <c r="CW7" i="7" l="1"/>
  <c r="CU7" i="7"/>
  <c r="CT7" i="7"/>
  <c r="CV7" i="7"/>
  <c r="CS7" i="7"/>
  <c r="CR7" i="7"/>
  <c r="CP7" i="7"/>
  <c r="CX4" i="7"/>
  <c r="CQ4" i="7"/>
  <c r="CN3" i="7"/>
  <c r="CY4" i="7"/>
  <c r="CW4" i="7"/>
  <c r="CV4" i="7"/>
  <c r="CU4" i="7"/>
  <c r="CT4" i="7"/>
  <c r="CS4" i="7"/>
  <c r="CR4" i="7"/>
  <c r="CP4" i="7"/>
  <c r="CZ4" i="7" l="1"/>
  <c r="CX7" i="7"/>
  <c r="EP34" i="9" l="1"/>
  <c r="EP35" i="9"/>
  <c r="EP36" i="9"/>
  <c r="EP37" i="9"/>
  <c r="EP41" i="9"/>
  <c r="CL97" i="7" l="1"/>
  <c r="CK97" i="7" l="1"/>
  <c r="CI97" i="7" l="1"/>
  <c r="CJ97" i="7" l="1"/>
  <c r="CM97" i="7"/>
  <c r="CF97" i="7" l="1"/>
  <c r="CH97" i="7" l="1"/>
  <c r="CE97" i="7" l="1"/>
  <c r="CD97" i="7"/>
  <c r="CC97" i="7" l="1"/>
  <c r="CG97" i="7" l="1"/>
  <c r="CB97" i="7" l="1"/>
  <c r="BY97" i="7" l="1"/>
  <c r="BZ97" i="7" l="1"/>
  <c r="CA97" i="7" l="1"/>
  <c r="BX97" i="7"/>
  <c r="BV97" i="7" l="1"/>
  <c r="BW97" i="7" l="1"/>
  <c r="BU97" i="7" l="1"/>
  <c r="BT97" i="7" l="1"/>
  <c r="BS97" i="7"/>
  <c r="BQ97" i="7" l="1"/>
  <c r="BP97" i="7" l="1"/>
  <c r="BR97" i="7"/>
  <c r="BO97" i="7"/>
  <c r="CN26" i="7"/>
  <c r="BN97" i="7" l="1"/>
  <c r="BM97" i="7" l="1"/>
  <c r="BK97" i="7" l="1"/>
  <c r="BL97" i="7"/>
  <c r="BJ97" i="7" l="1"/>
  <c r="BI97" i="7" l="1"/>
  <c r="BH97" i="7" l="1"/>
  <c r="BF97" i="7" l="1"/>
  <c r="BG97" i="7"/>
  <c r="BE97" i="7" l="1"/>
  <c r="BD97" i="7" l="1"/>
  <c r="BB97" i="7"/>
  <c r="BA97" i="7" l="1"/>
  <c r="BC97" i="7"/>
  <c r="AZ97" i="7" l="1"/>
  <c r="AX97" i="7"/>
  <c r="AY97" i="7"/>
  <c r="AW97" i="7" l="1"/>
  <c r="AV97" i="7" l="1"/>
  <c r="AU97" i="7" l="1"/>
  <c r="AT97" i="7" l="1"/>
  <c r="AS97" i="7" l="1"/>
  <c r="AQ97" i="7" l="1"/>
  <c r="AR97" i="7"/>
  <c r="AP97" i="7" l="1"/>
  <c r="AO97" i="7"/>
  <c r="AM97" i="7" l="1"/>
  <c r="AN97" i="7"/>
  <c r="AL97" i="7" l="1"/>
  <c r="AJ97" i="7" l="1"/>
  <c r="AK97" i="7"/>
  <c r="AI97" i="7" l="1"/>
  <c r="AH97" i="7" l="1"/>
  <c r="AG97" i="7" l="1"/>
  <c r="AF97" i="7" l="1"/>
  <c r="AE97" i="7"/>
  <c r="AC97" i="7" l="1"/>
  <c r="AD97" i="7"/>
  <c r="AB97" i="7" l="1"/>
  <c r="X97" i="7" l="1"/>
  <c r="V97" i="7"/>
  <c r="W97" i="7"/>
  <c r="Y97" i="7"/>
  <c r="Z97" i="7"/>
  <c r="AA97" i="7"/>
  <c r="T97" i="7" l="1"/>
  <c r="U97" i="7"/>
  <c r="Q97" i="7" l="1"/>
  <c r="R97" i="7"/>
  <c r="O97" i="7" l="1"/>
  <c r="P97" i="7"/>
  <c r="S97" i="7"/>
  <c r="N97" i="7" l="1"/>
  <c r="M97" i="7" l="1"/>
  <c r="L97" i="7" l="1"/>
  <c r="K97" i="7" l="1"/>
  <c r="I97" i="7" l="1"/>
  <c r="J97" i="7"/>
  <c r="H97" i="7" l="1"/>
  <c r="G97" i="7"/>
  <c r="F97" i="7"/>
  <c r="E97" i="7"/>
  <c r="CO21" i="6" l="1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9" i="6"/>
  <c r="CO50" i="6"/>
  <c r="CO51" i="6"/>
  <c r="CO52" i="6"/>
  <c r="CO53" i="6"/>
  <c r="CO54" i="6"/>
  <c r="CO55" i="6"/>
  <c r="CO56" i="6"/>
  <c r="CO20" i="6"/>
  <c r="CI57" i="6" l="1"/>
  <c r="CJ57" i="6"/>
  <c r="CK57" i="6"/>
  <c r="CN33" i="6" l="1"/>
  <c r="CN34" i="6"/>
  <c r="CN35" i="6"/>
  <c r="CN20" i="6" l="1"/>
  <c r="CN21" i="6"/>
  <c r="CN22" i="6"/>
  <c r="CN23" i="6"/>
  <c r="CN24" i="6"/>
  <c r="CN25" i="6"/>
  <c r="CN26" i="6"/>
  <c r="CN27" i="6"/>
  <c r="CN28" i="6"/>
  <c r="CN29" i="6"/>
  <c r="CN30" i="6"/>
  <c r="CN31" i="6"/>
  <c r="CN32" i="6"/>
  <c r="CH57" i="6" l="1"/>
  <c r="CD57" i="6" l="1"/>
  <c r="CE57" i="6"/>
  <c r="CA57" i="6"/>
  <c r="CC57" i="6" l="1"/>
  <c r="CB57" i="6"/>
  <c r="BX57" i="6"/>
  <c r="CN43" i="6"/>
  <c r="BZ57" i="6"/>
  <c r="BY57" i="6"/>
  <c r="BW57" i="6"/>
  <c r="CF57" i="6"/>
  <c r="CG57" i="6"/>
  <c r="CN54" i="6" l="1"/>
  <c r="CN55" i="6"/>
  <c r="CN56" i="6"/>
  <c r="BS57" i="6"/>
  <c r="BQ57" i="6"/>
  <c r="BV57" i="6" l="1"/>
  <c r="BT57" i="6"/>
  <c r="BU57" i="6"/>
  <c r="CN19" i="6" l="1"/>
  <c r="BO57" i="6" l="1"/>
  <c r="BP57" i="6"/>
  <c r="BR57" i="6"/>
  <c r="BN57" i="6"/>
  <c r="D57" i="6" l="1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C57" i="6"/>
  <c r="CN36" i="6" l="1"/>
  <c r="CN52" i="6" l="1"/>
  <c r="CN3" i="6" l="1"/>
  <c r="CN42" i="6" l="1"/>
  <c r="CN47" i="6" l="1"/>
  <c r="CN49" i="6"/>
  <c r="CN50" i="6"/>
  <c r="CN45" i="6"/>
  <c r="CN46" i="6"/>
  <c r="CN41" i="6" l="1"/>
  <c r="CN37" i="6"/>
  <c r="CN44" i="6"/>
  <c r="CN53" i="6"/>
  <c r="CN38" i="6"/>
  <c r="CN40" i="6"/>
  <c r="CN51" i="6"/>
  <c r="CN39" i="6"/>
  <c r="CN57" i="6" l="1"/>
  <c r="CP15" i="6"/>
  <c r="CT15" i="6"/>
  <c r="CS15" i="6"/>
  <c r="CR15" i="6"/>
  <c r="CQ15" i="6"/>
  <c r="DB11" i="6"/>
  <c r="DA11" i="6"/>
  <c r="CZ11" i="6"/>
  <c r="CV11" i="6"/>
  <c r="CU11" i="6"/>
  <c r="CV4" i="6"/>
  <c r="CU4" i="6"/>
  <c r="CM57" i="6" l="1"/>
  <c r="BM51" i="5" l="1"/>
  <c r="BS3" i="5" l="1"/>
  <c r="BU4" i="5"/>
  <c r="CO57" i="6" l="1"/>
  <c r="CY11" i="6"/>
  <c r="CX11" i="6"/>
  <c r="CW11" i="6"/>
  <c r="CT11" i="6"/>
  <c r="CS11" i="6"/>
  <c r="CR11" i="6"/>
  <c r="CQ11" i="6"/>
  <c r="CP11" i="6"/>
  <c r="CS7" i="6"/>
  <c r="CR7" i="6"/>
  <c r="CQ7" i="6"/>
  <c r="CP7" i="6"/>
  <c r="CW4" i="6"/>
  <c r="CT4" i="6"/>
  <c r="CS4" i="6"/>
  <c r="CR4" i="6"/>
  <c r="CQ4" i="6"/>
  <c r="CP4" i="6"/>
  <c r="DC11" i="6" l="1"/>
  <c r="CX7" i="6"/>
  <c r="CX4" i="6"/>
  <c r="BQ51" i="5"/>
  <c r="BR51" i="5" l="1"/>
  <c r="BT51" i="5"/>
  <c r="BS26" i="5" l="1"/>
  <c r="BN51" i="5" l="1"/>
  <c r="BO51" i="5"/>
  <c r="BP51" i="5"/>
  <c r="BS22" i="5" l="1"/>
  <c r="BS23" i="5"/>
  <c r="BS24" i="5"/>
  <c r="BH51" i="5" l="1"/>
  <c r="BI51" i="5"/>
  <c r="BJ51" i="5"/>
  <c r="BK51" i="5"/>
  <c r="BL51" i="5"/>
  <c r="BS21" i="5"/>
  <c r="BG51" i="5" l="1"/>
  <c r="BD51" i="5" l="1"/>
  <c r="BE51" i="5"/>
  <c r="BF51" i="5"/>
  <c r="BA51" i="5" l="1"/>
  <c r="BB51" i="5"/>
  <c r="BC51" i="5"/>
  <c r="BS35" i="5" l="1"/>
  <c r="BS19" i="5"/>
  <c r="AX51" i="5"/>
  <c r="AY51" i="5"/>
  <c r="AZ51" i="5"/>
  <c r="AS51" i="5" l="1"/>
  <c r="AT51" i="5"/>
  <c r="AU51" i="5"/>
  <c r="AV51" i="5"/>
  <c r="AW51" i="5"/>
  <c r="CD11" i="5" l="1"/>
  <c r="CC11" i="5"/>
  <c r="AO51" i="5"/>
  <c r="AP51" i="5"/>
  <c r="AQ51" i="5"/>
  <c r="AR51" i="5"/>
  <c r="BU17" i="5" l="1"/>
  <c r="BU11" i="5"/>
  <c r="AL51" i="5" l="1"/>
  <c r="AM51" i="5"/>
  <c r="AN51" i="5"/>
  <c r="AJ51" i="5"/>
  <c r="BW11" i="5" l="1"/>
  <c r="BV11" i="5"/>
  <c r="BX7" i="5"/>
  <c r="BU7" i="5"/>
  <c r="BZ4" i="5"/>
  <c r="BY4" i="5"/>
  <c r="BX4" i="5"/>
  <c r="BW4" i="5"/>
  <c r="BV4" i="5"/>
  <c r="BS20" i="5"/>
  <c r="BS25" i="5"/>
  <c r="BS27" i="5"/>
  <c r="BS28" i="5"/>
  <c r="BS29" i="5"/>
  <c r="BS30" i="5"/>
  <c r="BS32" i="5"/>
  <c r="BS33" i="5"/>
  <c r="BS34" i="5"/>
  <c r="BS36" i="5"/>
  <c r="BS37" i="5"/>
  <c r="BS38" i="5"/>
  <c r="BS39" i="5"/>
  <c r="BS40" i="5"/>
  <c r="BS41" i="5"/>
  <c r="BS42" i="5"/>
  <c r="BS43" i="5"/>
  <c r="BS44" i="5"/>
  <c r="BS45" i="5"/>
  <c r="BS46" i="5"/>
  <c r="BS47" i="5"/>
  <c r="BS48" i="5"/>
  <c r="BS49" i="5"/>
  <c r="AK51" i="5" l="1"/>
  <c r="CB11" i="5" l="1"/>
  <c r="CA11" i="5"/>
  <c r="BZ11" i="5"/>
  <c r="BY11" i="5"/>
  <c r="BX11" i="5"/>
  <c r="BW7" i="5"/>
  <c r="BV7" i="5"/>
  <c r="CA4" i="5"/>
  <c r="BX17" i="5"/>
  <c r="BW17" i="5"/>
  <c r="BV17" i="5"/>
  <c r="CE11" i="5" l="1"/>
  <c r="CB17" i="5"/>
  <c r="CB7" i="5"/>
  <c r="CB4" i="5" l="1"/>
  <c r="AI51" i="5" l="1"/>
  <c r="AH51" i="5" l="1"/>
  <c r="AG51" i="5"/>
  <c r="AF51" i="5" l="1"/>
  <c r="AC51" i="5" l="1"/>
  <c r="AD51" i="5"/>
  <c r="AE51" i="5"/>
  <c r="AA51" i="5" l="1"/>
  <c r="AB51" i="5"/>
  <c r="Y51" i="5" l="1"/>
  <c r="Z51" i="5"/>
  <c r="X51" i="5" l="1"/>
  <c r="V51" i="5" l="1"/>
  <c r="W51" i="5"/>
  <c r="R51" i="5" l="1"/>
  <c r="S51" i="5"/>
  <c r="T51" i="5"/>
  <c r="U51" i="5"/>
  <c r="P51" i="5" l="1"/>
  <c r="Q51" i="5"/>
  <c r="O51" i="5" l="1"/>
  <c r="M51" i="5" l="1"/>
  <c r="N51" i="5"/>
  <c r="L51" i="5" l="1"/>
  <c r="K51" i="5" l="1"/>
  <c r="G51" i="5" l="1"/>
  <c r="H51" i="5" l="1"/>
  <c r="I51" i="5"/>
  <c r="J51" i="5"/>
  <c r="F51" i="5" l="1"/>
  <c r="AV3" i="3" l="1"/>
  <c r="C51" i="5"/>
  <c r="E51" i="5"/>
  <c r="D51" i="5"/>
  <c r="AT34" i="3" l="1"/>
  <c r="AU34" i="3"/>
  <c r="AV7" i="3" l="1"/>
  <c r="AV15" i="3" l="1"/>
  <c r="AV16" i="3"/>
  <c r="AV17" i="3"/>
  <c r="AV18" i="3"/>
  <c r="AV19" i="3"/>
  <c r="AV20" i="3"/>
  <c r="AV21" i="3"/>
  <c r="AV22" i="3"/>
  <c r="AV23" i="3"/>
  <c r="AV25" i="3"/>
  <c r="AV26" i="3"/>
  <c r="AV27" i="3"/>
  <c r="AV28" i="3"/>
  <c r="AV29" i="3"/>
  <c r="AV30" i="3"/>
  <c r="AV14" i="3"/>
  <c r="AV8" i="3"/>
  <c r="AV9" i="3"/>
  <c r="AV10" i="3"/>
  <c r="AV11" i="3"/>
  <c r="AV12" i="3"/>
  <c r="AV13" i="3"/>
  <c r="AS34" i="3"/>
  <c r="AO34" i="3" l="1"/>
  <c r="AP34" i="3"/>
  <c r="AQ34" i="3"/>
  <c r="AR34" i="3"/>
  <c r="AN34" i="3" l="1"/>
  <c r="AM34" i="3" l="1"/>
  <c r="AV34" i="3" l="1"/>
  <c r="AL34" i="3"/>
  <c r="AK34" i="3" l="1"/>
  <c r="BA3" i="1" l="1"/>
  <c r="BA7" i="1" l="1"/>
  <c r="AJ34" i="3" l="1"/>
  <c r="AH34" i="3" l="1"/>
  <c r="AI34" i="3"/>
  <c r="AG34" i="3" l="1"/>
  <c r="AE34" i="3" l="1"/>
  <c r="AF34" i="3"/>
  <c r="AD34" i="3" l="1"/>
  <c r="AC34" i="3" l="1"/>
  <c r="AB34" i="3" l="1"/>
  <c r="AA34" i="3" l="1"/>
  <c r="Z34" i="3" l="1"/>
  <c r="Y34" i="3" l="1"/>
  <c r="X34" i="3" l="1"/>
  <c r="V34" i="3" l="1"/>
  <c r="W34" i="3"/>
  <c r="S34" i="3" l="1"/>
  <c r="T34" i="3"/>
  <c r="U34" i="3"/>
  <c r="Q34" i="3" l="1"/>
  <c r="R34" i="3"/>
  <c r="O34" i="3" l="1"/>
  <c r="P34" i="3"/>
  <c r="BA8" i="1" l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N34" i="3"/>
  <c r="M34" i="3" l="1"/>
  <c r="L34" i="3" l="1"/>
  <c r="K34" i="3" l="1"/>
  <c r="J34" i="3" l="1"/>
  <c r="I34" i="3" l="1"/>
  <c r="H34" i="3" l="1"/>
  <c r="G34" i="3"/>
  <c r="D34" i="3" l="1"/>
  <c r="E34" i="3"/>
  <c r="F34" i="3"/>
  <c r="C34" i="3"/>
  <c r="AZ37" i="1" l="1"/>
  <c r="AY37" i="1"/>
  <c r="AX37" i="1" l="1"/>
  <c r="AW37" i="1" l="1"/>
  <c r="AU37" i="1" l="1"/>
  <c r="AV37" i="1"/>
  <c r="AT37" i="1"/>
  <c r="AS37" i="1" l="1"/>
  <c r="AR37" i="1"/>
  <c r="AQ37" i="1" l="1"/>
  <c r="AP37" i="1" l="1"/>
  <c r="AO37" i="1" l="1"/>
  <c r="AN37" i="1"/>
  <c r="AM37" i="1" l="1"/>
  <c r="AK37" i="1" l="1"/>
  <c r="AL37" i="1" l="1"/>
  <c r="AJ37" i="1" l="1"/>
  <c r="H37" i="1" l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D37" i="1"/>
  <c r="E37" i="1"/>
  <c r="F37" i="1"/>
  <c r="G37" i="1"/>
  <c r="C37" i="1"/>
  <c r="CN25" i="7"/>
  <c r="CN9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CISTERNAS-ROJAS</author>
  </authors>
  <commentList>
    <comment ref="BQ2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segunda nominacion</t>
        </r>
      </text>
    </comment>
    <comment ref="BQ3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segunda nominacion</t>
        </r>
      </text>
    </comment>
    <comment ref="BQ3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segunda nominacion</t>
        </r>
      </text>
    </comment>
    <comment ref="BQ4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pimera nominacion</t>
        </r>
      </text>
    </comment>
    <comment ref="BQ4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primera nominacion</t>
        </r>
      </text>
    </comment>
    <comment ref="BQ46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primera nominacion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CISTERNAS-ROJAS</author>
  </authors>
  <commentList>
    <comment ref="BC1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4 bodegas</t>
        </r>
      </text>
    </comment>
    <comment ref="CG3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Se devolvio por problemas medicos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Cisternas M</author>
    <author>Usuario de Windows</author>
    <author>CISTERNAS-ROJAS</author>
  </authors>
  <commentList>
    <comment ref="A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hasta aca esta considerado para la pagina web</t>
        </r>
      </text>
    </comment>
    <comment ref="AG18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07-05-2019</t>
        </r>
      </text>
    </comment>
    <comment ref="AQ1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tipo de cambio 21-06-2019</t>
        </r>
      </text>
    </comment>
    <comment ref="BF2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CONDUCCION RETIRO PERSONAL VALPO</t>
        </r>
      </text>
    </comment>
    <comment ref="BZ27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Esta nave tiene 2 intentos de trabajo anterior, en las cuales alexis conduce de Quillota  a Huasco</t>
        </r>
      </text>
    </comment>
    <comment ref="CA28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barrido en puerto, 2 bodegas</t>
        </r>
      </text>
    </comment>
    <comment ref="CK29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Acompaña en la conduccion a dejar equipo a San Vicente</t>
        </r>
      </text>
    </comment>
    <comment ref="BO34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Pide permiso para ver VISA</t>
        </r>
      </text>
    </comment>
    <comment ref="A36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Apadrinado por Ramon Fiter</t>
        </r>
      </text>
    </comment>
    <comment ref="BX36" authorId="1" shapeId="0" xr:uid="{00000000-0006-0000-0600-00000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 cuñado de Ramon</t>
        </r>
      </text>
    </comment>
    <comment ref="A39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 apadrinado por Hans Valenzuela</t>
        </r>
      </text>
    </comment>
    <comment ref="A4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Apadrinado por Hans Valenzuela</t>
        </r>
      </text>
    </comment>
    <comment ref="CC41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apoyo conduccion quillota - chañara - quillota</t>
        </r>
      </text>
    </comment>
    <comment ref="A42" authorId="1" shapeId="0" xr:uid="{00000000-0006-0000-0600-00000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Pide permiso por la primera semana</t>
        </r>
      </text>
    </comment>
    <comment ref="A44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 Apadrinado por Juan Jose Ilabaca</t>
        </r>
      </text>
    </comment>
    <comment ref="CH45" authorId="1" shapeId="0" xr:uid="{00000000-0006-0000-0600-00001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solo de vuelta,
para la ida conduccion por m/n Bonita</t>
        </r>
      </text>
    </comment>
    <comment ref="S46" authorId="2" shapeId="0" xr:uid="{00000000-0006-0000-0600-000011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CONDUCCION ANCUD, SIN NOMINACION</t>
        </r>
      </text>
    </comment>
    <comment ref="BL46" authorId="1" shapeId="0" xr:uid="{00000000-0006-0000-0600-00001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SOLO CONDUCE A MEJILLONES Y VUELVE</t>
        </r>
      </text>
    </comment>
    <comment ref="A47" authorId="1" shapeId="0" xr:uid="{00000000-0006-0000-0600-00001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 Apadrinado por Juan Jose Ilabaca</t>
        </r>
      </text>
    </comment>
    <comment ref="A51" authorId="1" shapeId="0" xr:uid="{00000000-0006-0000-0600-00001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NO PODIA TRABAJAR</t>
        </r>
      </text>
    </comment>
    <comment ref="BS52" authorId="1" shapeId="0" xr:uid="{00000000-0006-0000-0600-00001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VIAJA EN BUS</t>
        </r>
      </text>
    </comment>
    <comment ref="A54" authorId="1" shapeId="0" xr:uid="{00000000-0006-0000-0600-00001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 Apadrinado por Jean Carlos Rondon</t>
        </r>
      </text>
    </comment>
    <comment ref="BS57" authorId="1" shapeId="0" xr:uid="{00000000-0006-0000-0600-00001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VIAJA EN BUS</t>
        </r>
      </text>
    </comment>
    <comment ref="CG62" authorId="1" shapeId="0" xr:uid="{00000000-0006-0000-0600-00001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Reaparece</t>
        </r>
      </text>
    </comment>
    <comment ref="CA65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barrido en puerto, 2 bodegas</t>
        </r>
      </text>
    </comment>
    <comment ref="CH65" authorId="1" shapeId="0" xr:uid="{00000000-0006-0000-0600-00001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 vuelta</t>
        </r>
      </text>
    </comment>
    <comment ref="AB67" authorId="2" shapeId="0" xr:uid="{00000000-0006-0000-0600-00001B000000}">
      <text>
        <r>
          <rPr>
            <b/>
            <sz val="9"/>
            <color indexed="81"/>
            <rFont val="Tahoma"/>
            <family val="2"/>
          </rPr>
          <t>CISTERNAS-ROJAS:</t>
        </r>
        <r>
          <rPr>
            <sz val="9"/>
            <color indexed="81"/>
            <rFont val="Tahoma"/>
            <family val="2"/>
          </rPr>
          <t xml:space="preserve">
solo conduccion</t>
        </r>
      </text>
    </comment>
    <comment ref="BV67" authorId="1" shapeId="0" xr:uid="{00000000-0006-0000-0600-00001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Fue a antofagasta en avion y a iquique ida y vuelta en la camioneta</t>
        </r>
      </text>
    </comment>
    <comment ref="CJ68" authorId="1" shapeId="0" xr:uid="{00000000-0006-0000-0600-00001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Va a Ancud a buscar personal y equipo</t>
        </r>
      </text>
    </comment>
    <comment ref="A75" authorId="1" shapeId="0" xr:uid="{00000000-0006-0000-0600-00001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 por apuro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  <author>56990704830</author>
    <author>Cisternas Muñoz, Luis Enrique</author>
  </authors>
  <commentList>
    <comment ref="DX1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Talcahuano</t>
        </r>
      </text>
    </comment>
    <comment ref="DY1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Patillos</t>
        </r>
      </text>
    </comment>
    <comment ref="EN1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PATILLOS</t>
        </r>
      </text>
    </comment>
    <comment ref="BN1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Asolicitud del armador se envian 7 personas para lavado de bodega N° 4 y luego 14 personas para apurar lavado</t>
        </r>
      </text>
    </comment>
    <comment ref="BS16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 solicitud de glencore se envian 7 personas para lavado de bodega N° 4 Alojamiento para 9 personas por 3 dias, mas 1 habitacion por 5 horas al termino desde 23 al 26 de mayo</t>
        </r>
      </text>
    </comment>
    <comment ref="DG17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Hotel desde 13 al 17 de Agosto</t>
        </r>
      </text>
    </comment>
    <comment ref="EA19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Antofagasta</t>
        </r>
      </text>
    </comment>
    <comment ref="EJ23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solicita Hold Coat, luego se cambia de nave para embarcar en nave Velsheda</t>
        </r>
      </text>
    </comment>
    <comment ref="EL23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2 PERSONAS SOLICITADAS POR VITERRA</t>
        </r>
      </text>
    </comment>
    <comment ref="EK24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2 PERSONAS SOLICITADAS POR VITERRA</t>
        </r>
      </text>
    </comment>
    <comment ref="DY27" authorId="1" shapeId="0" xr:uid="{00000000-0006-0000-0700-00000B000000}">
      <text>
        <r>
          <rPr>
            <b/>
            <sz val="9"/>
            <color indexed="81"/>
            <rFont val="Tahoma"/>
            <family val="2"/>
          </rPr>
          <t>56990704830:</t>
        </r>
        <r>
          <rPr>
            <sz val="9"/>
            <color indexed="81"/>
            <rFont val="Tahoma"/>
            <family val="2"/>
          </rPr>
          <t xml:space="preserve">
ACIDO CLORHIDRICO</t>
        </r>
      </text>
    </comment>
    <comment ref="S30" authorId="2" shapeId="0" xr:uid="{00000000-0006-0000-0700-00000C000000}">
      <text>
        <r>
          <rPr>
            <b/>
            <sz val="9"/>
            <color indexed="81"/>
            <rFont val="Tahoma"/>
            <family val="2"/>
          </rPr>
          <t>Cisternas Muñoz, Luis Enrique:</t>
        </r>
        <r>
          <rPr>
            <sz val="9"/>
            <color indexed="81"/>
            <rFont val="Tahoma"/>
            <family val="2"/>
          </rPr>
          <t xml:space="preserve">
PERSONAL QUE ESPERABA NAVE MARIA D CAMBIA A DONA BIBI</t>
        </r>
      </text>
    </comment>
    <comment ref="A32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Trabajador contactado en segunda region</t>
        </r>
      </text>
    </comment>
    <comment ref="A33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Nuevo, apadrinado por Angelo Cisternas</t>
        </r>
      </text>
    </comment>
    <comment ref="AJ34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Descontar una bodega por problemas con Gregory, esto ocurre en nave Eleni que ya estaba pagada por Febrero trabajan solo 6 Bodegas</t>
        </r>
      </text>
    </comment>
    <comment ref="CB34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Segundo dia, Cooperar</t>
        </r>
      </text>
    </comment>
    <comment ref="BN35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Salen en primer viaje para lavado de bodega 4</t>
        </r>
      </text>
    </comment>
    <comment ref="A40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Recomendado por V. Parra</t>
        </r>
      </text>
    </comment>
    <comment ref="BA41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solo de vuelta</t>
        </r>
      </text>
    </comment>
    <comment ref="BN41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Salen en primer viaje para lavado de bodega 4</t>
        </r>
      </text>
    </comment>
    <comment ref="BP41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para Coronel y vuelta a Quillota</t>
        </r>
      </text>
    </comment>
    <comment ref="BR41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Fue por 1 dia</t>
        </r>
      </text>
    </comment>
    <comment ref="BS41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7 personas para lavar bodega 4</t>
        </r>
      </text>
    </comment>
    <comment ref="AX42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Apoya pintura 1 noche</t>
        </r>
      </text>
    </comment>
    <comment ref="A44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Contactado en Mejillones</t>
        </r>
      </text>
    </comment>
    <comment ref="BS46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7 Personas para lavado de bodega 4</t>
        </r>
      </text>
    </comment>
    <comment ref="CB46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Segundo dia a coperar</t>
        </r>
      </text>
    </comment>
    <comment ref="A47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 apadrinado por Jaime Arrepol</t>
        </r>
      </text>
    </comment>
    <comment ref="BU47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Con Angelo a Julietta D</t>
        </r>
      </text>
    </comment>
    <comment ref="BS52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7 Personas bodega 4</t>
        </r>
      </text>
    </comment>
    <comment ref="AH54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ida y vuelta a Coronel</t>
        </r>
      </text>
    </comment>
    <comment ref="BM54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Acompaña en conduccion a Calbuco</t>
        </r>
      </text>
    </comment>
    <comment ref="AX55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Apoya pintura 1 noche</t>
        </r>
      </text>
    </comment>
    <comment ref="CB55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a Huasco</t>
        </r>
      </text>
    </comment>
    <comment ref="AK56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Vuelve enfermo desde Coronel y no se embarca en Valparaiso</t>
        </r>
      </text>
    </comment>
    <comment ref="AX56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Apoya pintura 1 noche</t>
        </r>
      </text>
    </comment>
    <comment ref="BU56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Con Angelo a Julietta D</t>
        </r>
      </text>
    </comment>
    <comment ref="F57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 vuelta, Mejillones - Iquque - Quillota</t>
        </r>
      </text>
    </comment>
    <comment ref="BN57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Salen en primer viaje para lavado de bodega 4</t>
        </r>
      </text>
    </comment>
    <comment ref="BN59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Salen en primer viaje para lavado de bodega 4</t>
        </r>
      </text>
    </comment>
    <comment ref="BS59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7 Personas bodega 4</t>
        </r>
      </text>
    </comment>
    <comment ref="CB59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Segundo dia, a cooperar</t>
        </r>
      </text>
    </comment>
    <comment ref="AJ60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Descontar una bodega por problemas con Chispa, esto ocurre en nave Eleni que se encontraba pagada por Febrero trabajan solo 6 bodegas</t>
        </r>
      </text>
    </comment>
    <comment ref="AX60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Apoya pintura 1 noche</t>
        </r>
      </text>
    </comment>
    <comment ref="AX61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Solo lavado de bodega,
no pinta</t>
        </r>
      </text>
    </comment>
    <comment ref="BS61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7 Personas bodega 4</t>
        </r>
      </text>
    </comment>
    <comment ref="AK62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embarca solo en Valparaiso para terminar nave</t>
        </r>
      </text>
    </comment>
    <comment ref="BR62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Trabajo de inicio a fin</t>
        </r>
      </text>
    </comment>
    <comment ref="V66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En esta nave se sube para hacer los upper hopper</t>
        </r>
      </text>
    </comment>
    <comment ref="A69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Nuevo, recomendado por J.C.R lleva 3 naves hasta 15 de sept.</t>
        </r>
      </text>
    </comment>
    <comment ref="BN70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Salen en primer viaje para lavado de bodega 4</t>
        </r>
      </text>
    </comment>
    <comment ref="BS70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7 Personas bodega 4</t>
        </r>
      </text>
    </comment>
    <comment ref="CB72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a Huasco</t>
        </r>
      </text>
    </comment>
    <comment ref="A73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Sobrino de Juan Gomez ha trabajado en 2 buques hasta 15 de sept.</t>
        </r>
      </text>
    </comment>
    <comment ref="AX74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Apoya pintura 1 noche</t>
        </r>
      </text>
    </comment>
    <comment ref="BN74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Salen en primer viaje para lavado de bodega 4</t>
        </r>
      </text>
    </comment>
    <comment ref="A75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Contactado en Mejillones</t>
        </r>
      </text>
    </comment>
    <comment ref="BS79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7 Personas bodega 4</t>
        </r>
      </text>
    </comment>
    <comment ref="BN80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Salen en primer viaje para lavado de bodega 4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Cisternas M</author>
    <author>Usuario de Windows</author>
    <author>acisternas@maritimeservices.cl</author>
    <author>tc={FD04EA27-E8FF-4040-B2FD-34A243E9B8A6}</author>
    <author>tc={95E602A7-9E96-46B9-8AF2-3ACE7EE55470}</author>
    <author>tc={31C4D8D7-1A24-4F4F-9B17-F4D8081F85CF}</author>
    <author>tc={B0D23F48-4552-4082-97B1-210509F5611F}</author>
    <author>tc={AE1819DB-05D0-4E23-BF4B-19E7AC90B6F0}</author>
    <author>tc={1644A3AC-F9B8-4992-ADFF-5198C0313477}</author>
    <author>tc={2DCDA5C9-C2F1-4EBB-AE02-2D973ECFE954}</author>
    <author>tc={D11C3D39-B6AD-4355-87B6-973C046AD75A}</author>
    <author>tc={4D85D065-0B02-451A-96F4-34EFF8768915}</author>
    <author>tc={CE246B95-80F6-40EF-91BF-A8B773E3250B}</author>
    <author>tc={9AA0E5D9-FAFA-4B9F-A277-A940661DC7B1}</author>
    <author>tc={999FF84F-7E28-41FF-9081-5E654CE02C81}</author>
    <author>tc={9F1CA689-74B2-4CB1-96E4-1FCD5B8DDEF2}</author>
    <author>tc={F4E8024F-9166-41BA-AE8B-40192050B696}</author>
    <author>tc={A9435AC1-023D-4649-9512-C68133A82510}</author>
    <author>tc={C03C9E38-0947-46B6-A47D-BDDA8BF7C65A}</author>
    <author>tc={E5AAD125-E4B0-4B29-B736-3B8C8E5440C9}</author>
    <author>tc={15FAC23C-74AF-4AE7-B34E-4A546D605252}</author>
    <author>tc={D0AA8B8E-3A0A-400F-A76B-924B71E8B06D}</author>
    <author>tc={37B32554-4D9E-444C-954D-49448E1EDEE4}</author>
  </authors>
  <commentList>
    <comment ref="BZ1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PUERTO ANDINO</t>
        </r>
      </text>
    </comment>
    <comment ref="E15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llega a Tocopilla 06-01 para estar operativos a contar de 07-01, debido a marejadas se indica retorno dia 09-01 por indicacion de Armador</t>
        </r>
      </text>
    </comment>
    <comment ref="CQ15" authorId="2" shapeId="0" xr:uid="{00000000-0006-0000-0800-000003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2 dias de hotel + se retoma alojamiento el 06/10 en residencial Pucon</t>
        </r>
      </text>
    </comment>
    <comment ref="DG15" authorId="3" shapeId="0" xr:uid="{00000000-0006-0000-0800-00000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16-11-2021 17:00 hrs zarpe</t>
      </text>
    </comment>
    <comment ref="AK16" authorId="1" shapeId="0" xr:uid="{00000000-0006-0000-0800-00000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Nave remata 03 pm, se embarca equipo pero se inicia faenas el 04</t>
        </r>
      </text>
    </comment>
    <comment ref="CQ16" authorId="2" shapeId="0" xr:uid="{00000000-0006-0000-0800-000006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se trabajo solo el 01/10 por puerto cerrado, se reinicio el 07/10</t>
        </r>
      </text>
    </comment>
    <comment ref="AB17" authorId="1" shapeId="0" xr:uid="{00000000-0006-0000-0800-00000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Aprobacion de bodegas 26-03-2021</t>
        </r>
      </text>
    </comment>
    <comment ref="BW18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ZARPE 03-08 22:00
DESEBARCO 05-08 12:00</t>
        </r>
      </text>
    </comment>
    <comment ref="DF19" authorId="4" shapeId="0" xr:uid="{00000000-0006-0000-0800-00000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21/11/2021 20:00 hrs zarpe</t>
      </text>
    </comment>
    <comment ref="DG19" authorId="5" shapeId="0" xr:uid="{00000000-0006-0000-0800-00000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18/11/2021 17:00 hrs zarpe</t>
      </text>
    </comment>
    <comment ref="DH19" authorId="6" shapeId="0" xr:uid="{00000000-0006-0000-0800-00000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18/11/2021 17:00 hrs zarpe</t>
      </text>
    </comment>
    <comment ref="DQ19" authorId="7" shapeId="0" xr:uid="{00000000-0006-0000-0800-00000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embarque 19/1200 -</t>
      </text>
    </comment>
    <comment ref="CC2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MEJILLONES ANGAMOS</t>
        </r>
      </text>
    </comment>
    <comment ref="DF21" authorId="8" shapeId="0" xr:uid="{00000000-0006-0000-0800-00000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desembarco patache</t>
      </text>
    </comment>
    <comment ref="DG21" authorId="9" shapeId="0" xr:uid="{00000000-0006-0000-0800-00000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FIN NAVEGACION</t>
      </text>
    </comment>
    <comment ref="DH21" authorId="10" shapeId="0" xr:uid="{00000000-0006-0000-0800-00001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desembarco en quintero 25-11 10:00</t>
      </text>
    </comment>
    <comment ref="BU22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DE BODEGAS</t>
        </r>
      </text>
    </comment>
    <comment ref="G23" authorId="1" shapeId="0" xr:uid="{00000000-0006-0000-0800-00001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Total 6 noches 10 personas desde 30-01 al 05-02</t>
        </r>
      </text>
    </comment>
    <comment ref="I23" authorId="1" shapeId="0" xr:uid="{00000000-0006-0000-0800-00001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el 03-02 al 09-02 (6 noches) 11 personas</t>
        </r>
      </text>
    </comment>
    <comment ref="J23" authorId="1" shapeId="0" xr:uid="{00000000-0006-0000-0800-00001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05 al 11 / Febrero         3 noches 10 personas      3 noches 12 personas</t>
        </r>
      </text>
    </comment>
    <comment ref="L2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primera noche 19-02
ultima noche 25-02
7 noches cobradas
9 personas</t>
        </r>
      </text>
    </comment>
    <comment ref="M23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primera noche 21-02
ultima noche 27-02
7 noches cobradas
9 personas</t>
        </r>
      </text>
    </comment>
    <comment ref="T23" authorId="1" shapeId="0" xr:uid="{00000000-0006-0000-0800-00001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03 al 06 de marzo</t>
        </r>
      </text>
    </comment>
    <comment ref="W23" authorId="1" shapeId="0" xr:uid="{00000000-0006-0000-0800-00001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Noche 10 personas segunda noche 14 desde 09 al sabado 13 de Marzo</t>
        </r>
      </text>
    </comment>
    <comment ref="X23" authorId="1" shapeId="0" xr:uid="{00000000-0006-0000-0800-00001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3 noches 4 personas 11 al 13 de marzo (no cobrar al armador)</t>
        </r>
      </text>
    </comment>
    <comment ref="Y23" authorId="1" shapeId="0" xr:uid="{00000000-0006-0000-0800-00001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9 personas desde 13 al 17 de Marzo</t>
        </r>
      </text>
    </comment>
    <comment ref="Z23" authorId="1" shapeId="0" xr:uid="{00000000-0006-0000-0800-00001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3 personas 16 y 17 de Marzo 9 personas del 18 al 23 de marzo</t>
        </r>
      </text>
    </comment>
    <comment ref="AC23" authorId="1" shapeId="0" xr:uid="{00000000-0006-0000-0800-00001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23-03 al 28 -03</t>
        </r>
      </text>
    </comment>
    <comment ref="AD23" authorId="1" shapeId="0" xr:uid="{00000000-0006-0000-0800-00001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3 personas desde el 23 y 24 de marzo 09 personas desde el 25 al 27de marzo 11 personas desde el 27 al 30 de Marzo</t>
        </r>
      </text>
    </comment>
    <comment ref="AE23" authorId="1" shapeId="0" xr:uid="{00000000-0006-0000-0800-00001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31 7 personas, desde 01 9 personas, salida 08-04-04</t>
        </r>
      </text>
    </comment>
    <comment ref="AI23" authorId="1" shapeId="0" xr:uid="{00000000-0006-0000-0800-00001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19 al 21 de Abril</t>
        </r>
      </text>
    </comment>
    <comment ref="AJ23" authorId="1" shapeId="0" xr:uid="{00000000-0006-0000-0800-00002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el 22 al 25 de abril y  27 al 28 de abril 9 personas</t>
        </r>
      </text>
    </comment>
    <comment ref="AK23" authorId="1" shapeId="0" xr:uid="{00000000-0006-0000-0800-00002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el 02 -05 al 06-05</t>
        </r>
      </text>
    </comment>
    <comment ref="AL23" authorId="1" shapeId="0" xr:uid="{00000000-0006-0000-0800-00002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17 personas dia 06-05 14 personas desde el 07-05 al 12-05</t>
        </r>
      </text>
    </comment>
    <comment ref="AM23" authorId="1" shapeId="0" xr:uid="{00000000-0006-0000-0800-00002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9 personas Desde el 07-05 al 12-05</t>
        </r>
      </text>
    </comment>
    <comment ref="AN23" authorId="1" shapeId="0" xr:uid="{00000000-0006-0000-0800-00002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dia 6 personas,luego Hotel</t>
        </r>
      </text>
    </comment>
    <comment ref="AQ23" authorId="1" shapeId="0" xr:uid="{00000000-0006-0000-0800-00002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9 personas desde 29-05 al 02 -06</t>
        </r>
      </text>
    </comment>
    <comment ref="AR23" authorId="1" shapeId="0" xr:uid="{00000000-0006-0000-0800-00002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9 personas desde 30-05 al 02 se paga cabaña  02-06 4/ 03-06 personas al hotel casablanca al 05-06</t>
        </r>
      </text>
    </comment>
    <comment ref="AT23" authorId="1" shapeId="0" xr:uid="{00000000-0006-0000-0800-00002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06-06-2021 al 09-06-2021, puerto cerrado el 09/06 18:00 hrs. Se devuelven 4 personas a quillota y se quedan 5 personas en la casa de mejillones, no hay cobro de hotel en esos dias.</t>
        </r>
      </text>
    </comment>
    <comment ref="AW23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24 al 28 x 9 personas</t>
        </r>
      </text>
    </comment>
    <comment ref="BI23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HOTEL 9 PERSONAS DESDE EL 2 AL 7 INCLUSIVE</t>
        </r>
      </text>
    </comment>
    <comment ref="BJ23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HOTEL 9 PERSONAS 08-07-2021 AL 12-07-2021</t>
        </r>
      </text>
    </comment>
    <comment ref="BK2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HOTEL DESDE EL 4 AL 8 PARA 9 PERSONAS INCLUSIVE</t>
        </r>
      </text>
    </comment>
    <comment ref="BP23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HOTEL 12 PERSONAS 23-24</t>
        </r>
      </text>
    </comment>
    <comment ref="CI23" authorId="2" shapeId="0" xr:uid="{00000000-0006-0000-0800-00002D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CASA</t>
        </r>
      </text>
    </comment>
    <comment ref="CK23" authorId="2" shapeId="0" xr:uid="{00000000-0006-0000-0800-00002E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  Hotel Butan
Ref (26500 +iva) 
Pagado 23/9</t>
        </r>
      </text>
    </comment>
    <comment ref="CX23" authorId="2" shapeId="0" xr:uid="{00000000-0006-0000-0800-00002F000000}">
      <text>
        <r>
          <rPr>
            <b/>
            <sz val="9"/>
            <color indexed="81"/>
            <rFont val="Tahoma"/>
            <family val="2"/>
          </rPr>
          <t xml:space="preserve">acisternas@maritimeservices.cl: 
</t>
        </r>
        <r>
          <rPr>
            <sz val="9"/>
            <color indexed="81"/>
            <rFont val="Tahoma"/>
            <family val="2"/>
          </rPr>
          <t xml:space="preserve">400 lts Acido clorhidrico  </t>
        </r>
      </text>
    </comment>
    <comment ref="DD23" authorId="2" shapeId="0" xr:uid="{00000000-0006-0000-0800-000030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Butan</t>
        </r>
      </text>
    </comment>
    <comment ref="D24" authorId="1" shapeId="0" xr:uid="{00000000-0006-0000-0800-00003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Hotel a contar de 07-01-2021</t>
        </r>
      </text>
    </comment>
    <comment ref="E24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CUADRILLA STAND BY</t>
        </r>
      </text>
    </comment>
    <comment ref="U24" authorId="1" shapeId="0" xr:uid="{00000000-0006-0000-0800-00003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Desde 03 al </t>
        </r>
      </text>
    </comment>
    <comment ref="CA24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X CONFIRMAR</t>
        </r>
      </text>
    </comment>
    <comment ref="CC24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X CONFIRMAR</t>
        </r>
      </text>
    </comment>
    <comment ref="CH24" authorId="2" shapeId="0" xr:uid="{00000000-0006-0000-0800-000036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DOBLE QUIMICO SIN COBRO, GENTILEZA.</t>
        </r>
      </text>
    </comment>
    <comment ref="CI24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2 PERSONAS DE APOYO + TRASLADOS</t>
        </r>
      </text>
    </comment>
    <comment ref="I26" authorId="1" shapeId="0" xr:uid="{00000000-0006-0000-0800-00003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 Sesolicitan 2 personas por cuenta de Viterra</t>
        </r>
      </text>
    </comment>
    <comment ref="J26" authorId="1" shapeId="0" xr:uid="{00000000-0006-0000-0800-00003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solicitan 2 personas adicional por cuenta de Viterra</t>
        </r>
      </text>
    </comment>
    <comment ref="BU30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</t>
        </r>
      </text>
    </comment>
    <comment ref="BZ30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Primer buque 9 bodegas</t>
        </r>
      </text>
    </comment>
    <comment ref="AQ34" authorId="1" shapeId="0" xr:uid="{00000000-0006-0000-0800-00003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 ida y vuelta a Huasco para rescate de personas</t>
        </r>
      </text>
    </comment>
    <comment ref="AR34" authorId="1" shapeId="0" xr:uid="{00000000-0006-0000-0800-00003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 ida, no ingresa a terminal por induccion vencida</t>
        </r>
      </text>
    </comment>
    <comment ref="AT34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Se devuelve a Quillota a esperar que pase la marejada, conduccion se paga solo 1 vez. </t>
        </r>
      </text>
    </comment>
    <comment ref="CE34" authorId="2" shapeId="0" xr:uid="{00000000-0006-0000-0800-00003F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Cancelar una bodega + acordada por limpieza de 70 escalerillas , validado por supervisor </t>
        </r>
      </text>
    </comment>
    <comment ref="DH34" authorId="11" shapeId="0" xr:uid="{00000000-0006-0000-0800-00004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APOYO BARRIDO</t>
      </text>
    </comment>
    <comment ref="DP34" authorId="12" shapeId="0" xr:uid="{00000000-0006-0000-0800-00004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RETIRO A GIOVANI DESDE TOCOPILLA</t>
      </text>
    </comment>
    <comment ref="U35" authorId="1" shapeId="0" xr:uid="{00000000-0006-0000-0800-00004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Segunda recalada 3 bodegas</t>
        </r>
      </text>
    </comment>
    <comment ref="F36" authorId="1" shapeId="0" xr:uid="{00000000-0006-0000-0800-00004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Apoyo 28-01</t>
        </r>
      </text>
    </comment>
    <comment ref="U36" authorId="1" shapeId="0" xr:uid="{00000000-0006-0000-0800-00004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Segunda recalada 3 bodegas</t>
        </r>
      </text>
    </comment>
    <comment ref="AJ36" authorId="1" shapeId="0" xr:uid="{00000000-0006-0000-0800-00004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Doble Viaje y conduccion</t>
        </r>
      </text>
    </comment>
    <comment ref="AR36" authorId="1" shapeId="0" xr:uid="{00000000-0006-0000-0800-00004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ida camion Licencia A4 Trabaja 1 dia y conduce de vuelta camioneta empresa</t>
        </r>
      </text>
    </comment>
    <comment ref="BO3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IDA Y VUELTA SOLO PARA ENTREGA DE EQUIPO</t>
        </r>
      </text>
    </comment>
    <comment ref="CV36" authorId="2" shapeId="0" xr:uid="{00000000-0006-0000-0800-000048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$80.000 ultimo dia de apoyo</t>
        </r>
      </text>
    </comment>
    <comment ref="DI36" authorId="13" shapeId="0" xr:uid="{00000000-0006-0000-0800-00004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PAGAR ADICIONAL CAMION</t>
      </text>
    </comment>
    <comment ref="DN36" authorId="14" shapeId="0" xr:uid="{00000000-0006-0000-0800-00004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CONDUCE SOLO IDA Y VUELTA X 2</t>
      </text>
    </comment>
    <comment ref="L3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hoppers</t>
        </r>
      </text>
    </comment>
    <comment ref="V37" authorId="1" shapeId="0" xr:uid="{00000000-0006-0000-0800-00004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Cuelga para hacer Upper </t>
        </r>
      </text>
    </comment>
    <comment ref="Y37" authorId="1" shapeId="0" xr:uid="{00000000-0006-0000-0800-00004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 </t>
        </r>
      </text>
    </comment>
    <comment ref="AG37" authorId="1" shapeId="0" xr:uid="{00000000-0006-0000-0800-00004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Apoyo en puerto</t>
        </r>
      </text>
    </comment>
    <comment ref="AO37" authorId="1" shapeId="0" xr:uid="{00000000-0006-0000-0800-00004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</t>
        </r>
      </text>
    </comment>
    <comment ref="AR37" authorId="1" shapeId="0" xr:uid="{00000000-0006-0000-0800-00005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Color indica cambio de cuadrilla por contacto estrecho</t>
        </r>
      </text>
    </comment>
    <comment ref="BI37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</t>
        </r>
      </text>
    </comment>
    <comment ref="BJ37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</t>
        </r>
      </text>
    </comment>
    <comment ref="BV37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</t>
        </r>
      </text>
    </comment>
    <comment ref="BY37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</t>
        </r>
      </text>
    </comment>
    <comment ref="CC37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BARRIDO 2 BODEGAS</t>
        </r>
      </text>
    </comment>
    <comment ref="CV37" authorId="2" shapeId="0" xr:uid="{00000000-0006-0000-0800-000056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$80.000 ultimo dia de apoyo</t>
        </r>
      </text>
    </comment>
    <comment ref="BZ38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CONDUCCION IDA</t>
        </r>
      </text>
    </comment>
    <comment ref="CB38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CONDUCCION VUELTA</t>
        </r>
      </text>
    </comment>
    <comment ref="AA40" authorId="1" shapeId="0" xr:uid="{00000000-0006-0000-0800-00005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a Tocopilla y Mejillones para rescate de cuadrilla apoyo en cambio de bomba</t>
        </r>
      </text>
    </comment>
    <comment ref="AN40" authorId="1" shapeId="0" xr:uid="{00000000-0006-0000-0800-00005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 Vuelta desde </t>
        </r>
      </text>
    </comment>
    <comment ref="AT40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2 DIAS</t>
        </r>
      </text>
    </comment>
    <comment ref="DE40" authorId="2" shapeId="0" xr:uid="{00000000-0006-0000-0800-00005C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Conduccion a aeropuerto y rescate patache</t>
        </r>
      </text>
    </comment>
    <comment ref="D41" authorId="1" shapeId="0" xr:uid="{00000000-0006-0000-0800-00005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pago adelantado</t>
        </r>
      </text>
    </comment>
    <comment ref="G41" authorId="1" shapeId="0" xr:uid="{00000000-0006-0000-0800-00005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 Hopper</t>
        </r>
      </text>
    </comment>
    <comment ref="AC41" authorId="1" shapeId="0" xr:uid="{00000000-0006-0000-0800-00005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</t>
        </r>
      </text>
    </comment>
    <comment ref="V42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pagar aparte</t>
        </r>
      </text>
    </comment>
    <comment ref="BL45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1 bodega, se retira</t>
        </r>
      </text>
    </comment>
    <comment ref="T46" authorId="1" shapeId="0" xr:uid="{00000000-0006-0000-0800-00006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la mitad de los Upper</t>
        </r>
      </text>
    </comment>
    <comment ref="AD46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bono upper hopper 1/2</t>
        </r>
      </text>
    </comment>
    <comment ref="AH46" authorId="1" shapeId="0" xr:uid="{00000000-0006-0000-0800-00006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</t>
        </r>
      </text>
    </comment>
    <comment ref="AJ46" authorId="1" shapeId="0" xr:uid="{00000000-0006-0000-0800-00006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</t>
        </r>
      </text>
    </comment>
    <comment ref="BK46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</t>
        </r>
      </text>
    </comment>
    <comment ref="BL46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</t>
        </r>
      </text>
    </comment>
    <comment ref="DK46" authorId="15" shapeId="0" xr:uid="{00000000-0006-0000-0800-00006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ESTADIA EN PUERTO, SE DESEMBARCA ANTES DEL LAVADO</t>
      </text>
    </comment>
    <comment ref="DP47" authorId="16" shapeId="0" xr:uid="{00000000-0006-0000-0800-00006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SEGUNDA PARTE DEL BW OSAKA</t>
      </text>
    </comment>
    <comment ref="DR47" authorId="17" shapeId="0" xr:uid="{00000000-0006-0000-0800-00006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IDA ACOMPAÑADO. VUELTA SOLO</t>
      </text>
    </comment>
    <comment ref="U48" authorId="1" shapeId="0" xr:uid="{00000000-0006-0000-0800-00006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Barrido 2 bodegas</t>
        </r>
      </text>
    </comment>
    <comment ref="Z48" authorId="1" shapeId="0" xr:uid="{00000000-0006-0000-0800-00006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7 Upper</t>
        </r>
      </text>
    </comment>
    <comment ref="AK48" authorId="1" shapeId="0" xr:uid="{00000000-0006-0000-0800-00006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 Hopper</t>
        </r>
      </text>
    </comment>
    <comment ref="AN48" authorId="1" shapeId="0" xr:uid="{00000000-0006-0000-0800-00006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 Vuelta desde </t>
        </r>
      </text>
    </comment>
    <comment ref="CA48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3 BODEGAS COMPLETAS</t>
        </r>
      </text>
    </comment>
    <comment ref="CT48" authorId="2" shapeId="0" xr:uid="{00000000-0006-0000-0800-000070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Apoyo dia del remate  realizo fucniones de supervisor y Upper de proa y popa que presentaban manchas. entregar conforme.
Disposicion para NAVEGAR en reemplazo A Hans.</t>
        </r>
      </text>
    </comment>
    <comment ref="DO48" authorId="18" shapeId="0" xr:uid="{00000000-0006-0000-0800-00007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conduce pero no se paga porque se devolvio 1 dia a viña, se paga buque completo</t>
      </text>
    </comment>
    <comment ref="CF50" authorId="2" shapeId="0" xr:uid="{00000000-0006-0000-0800-000072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150.000 X CONDUCCION SOLO DE REGRESO</t>
        </r>
      </text>
    </comment>
    <comment ref="CI50" authorId="2" shapeId="0" xr:uid="{00000000-0006-0000-0800-000073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Pagar 4 bodegas</t>
        </r>
      </text>
    </comment>
    <comment ref="AG51" authorId="1" shapeId="0" xr:uid="{00000000-0006-0000-0800-00007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Apoyo en puerto</t>
        </r>
      </text>
    </comment>
    <comment ref="BJ51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hoppers</t>
        </r>
      </text>
    </comment>
    <comment ref="CY51" authorId="2" shapeId="0" xr:uid="{00000000-0006-0000-0800-000076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Pagar por excepcion 7 bodegas (tiene solo buques con 14 personas)</t>
        </r>
      </text>
    </comment>
    <comment ref="AD52" authorId="1" shapeId="0" xr:uid="{00000000-0006-0000-0800-00007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alojan en hotel casablanca desde 23-03 al</t>
        </r>
      </text>
    </comment>
    <comment ref="CA52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2 Y 4</t>
        </r>
      </text>
    </comment>
    <comment ref="CC52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2 Y 4</t>
        </r>
      </text>
    </comment>
    <comment ref="AD53" authorId="1" shapeId="0" xr:uid="{00000000-0006-0000-0800-00007A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alojan en hotel casablanca desde 23-03 al</t>
        </r>
      </text>
    </comment>
    <comment ref="AJ53" authorId="1" shapeId="0" xr:uid="{00000000-0006-0000-0800-00007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Doble Viaje Y Conduccion</t>
        </r>
      </text>
    </comment>
    <comment ref="AD54" authorId="1" shapeId="0" xr:uid="{00000000-0006-0000-0800-00007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alojan en hotel casablanca desde 23-03 al</t>
        </r>
      </text>
    </comment>
    <comment ref="CV54" authorId="2" shapeId="0" xr:uid="{00000000-0006-0000-0800-00007D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Pagar por excepcion 7 bodegas (tiene solo buques con 14 personas)</t>
        </r>
      </text>
    </comment>
    <comment ref="V55" authorId="1" shapeId="0" xr:uid="{00000000-0006-0000-0800-00007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Trabaja solo 3 dias</t>
        </r>
      </text>
    </comment>
    <comment ref="DM56" authorId="19" shapeId="0" xr:uid="{00000000-0006-0000-0800-00007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IDA ACOMPAÑADO Y VUELTA SOLO</t>
      </text>
    </comment>
    <comment ref="CC57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BARRIDO 2 BODEGAS</t>
        </r>
      </text>
    </comment>
    <comment ref="CV57" authorId="2" shapeId="0" xr:uid="{00000000-0006-0000-0800-000081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Pagar por excepcion 7 bodegas (tiene solo buques con 14 personas)</t>
        </r>
      </text>
    </comment>
    <comment ref="DK57" authorId="20" shapeId="0" xr:uid="{00000000-0006-0000-0800-00008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APOYO BARRIDO + LAVADO Y NAVEGACION</t>
      </text>
    </comment>
    <comment ref="AJ58" authorId="1" shapeId="0" xr:uid="{00000000-0006-0000-0800-00008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Doble viaje Y Conduccion</t>
        </r>
      </text>
    </comment>
    <comment ref="AT58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Se devuelve a Quillota a esperar que pase la marejada, conduccion se paga solo 1 vez. </t>
        </r>
      </text>
    </comment>
    <comment ref="BO58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va en reemplazo de kevin llanten que no tiene induccion de seguridad</t>
        </r>
      </text>
    </comment>
    <comment ref="CV59" authorId="2" shapeId="0" xr:uid="{00000000-0006-0000-0800-000086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Pagar por excepcion 7 bodegas (tiene solo buques con 14 personas)</t>
        </r>
      </text>
    </comment>
    <comment ref="U60" authorId="1" shapeId="0" xr:uid="{00000000-0006-0000-0800-00008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Barrido 2 bodegas</t>
        </r>
      </text>
    </comment>
    <comment ref="CC60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2 Y 4</t>
        </r>
      </text>
    </comment>
    <comment ref="W61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ida</t>
        </r>
      </text>
    </comment>
    <comment ref="Z61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VUELTA</t>
        </r>
      </text>
    </comment>
    <comment ref="AD61" authorId="1" shapeId="0" xr:uid="{00000000-0006-0000-0800-00008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5 bodegas</t>
        </r>
      </text>
    </comment>
    <comment ref="AE61" authorId="1" shapeId="0" xr:uid="{00000000-0006-0000-0800-00008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 vuelta</t>
        </r>
      </text>
    </comment>
    <comment ref="AQ61" authorId="1" shapeId="0" xr:uid="{00000000-0006-0000-0800-00008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para recuperar camioneta</t>
        </r>
      </text>
    </comment>
    <comment ref="AT61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Se devuelve a Quillota a esperar que pase la marejada, conduccion se paga solo 1 vez. </t>
        </r>
      </text>
    </comment>
    <comment ref="CX61" authorId="2" shapeId="0" xr:uid="{00000000-0006-0000-0800-00008F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BARRIDO DE 5 BODEGAS</t>
        </r>
      </text>
    </comment>
    <comment ref="F62" authorId="1" shapeId="0" xr:uid="{00000000-0006-0000-0800-000090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Apoyo 28-01</t>
        </r>
      </text>
    </comment>
    <comment ref="AG62" authorId="1" shapeId="0" xr:uid="{00000000-0006-0000-0800-00009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hasta Patache para rescate de personas y equipos</t>
        </r>
      </text>
    </comment>
    <comment ref="AH62" authorId="1" shapeId="0" xr:uid="{00000000-0006-0000-0800-00009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Usa vehiculo personal para traslado de personas a Puerto por 3 dias</t>
        </r>
      </text>
    </comment>
    <comment ref="BO62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IDA Y VUELTA SOLO PARA ENTREGA DE EQUIPO</t>
        </r>
      </text>
    </comment>
    <comment ref="AT63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2 DIAS</t>
        </r>
      </text>
    </comment>
    <comment ref="CA63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2 Y 4</t>
        </r>
      </text>
    </comment>
    <comment ref="CC63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2 Y 4</t>
        </r>
      </text>
    </comment>
    <comment ref="W64" authorId="1" shapeId="0" xr:uid="{00000000-0006-0000-0800-00009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Trabaja 1 dia en esta nave</t>
        </r>
      </text>
    </comment>
    <comment ref="BO65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1 SOLA BODEGA, SE DESEMBARCA PORQUE NO TIENE CHARLA DE INDUCCION DE SEGURIDAD</t>
        </r>
      </text>
    </comment>
    <comment ref="CD65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3 BODEGAS</t>
        </r>
      </text>
    </comment>
    <comment ref="CV65" authorId="2" shapeId="0" xr:uid="{00000000-0006-0000-0800-00009A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Pagar por excepcion 7 bodegas (tiene solo buques con 14 personas)</t>
        </r>
      </text>
    </comment>
    <comment ref="T66" authorId="1" shapeId="0" xr:uid="{00000000-0006-0000-0800-00009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la mitad de los Upper</t>
        </r>
      </text>
    </comment>
    <comment ref="AB66" authorId="1" shapeId="0" xr:uid="{00000000-0006-0000-0800-00009C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Apoyo segundo viaje</t>
        </r>
      </text>
    </comment>
    <comment ref="AD66" authorId="1" shapeId="0" xr:uid="{00000000-0006-0000-0800-00009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5 bodegas</t>
        </r>
      </text>
    </comment>
    <comment ref="AQ66" authorId="1" shapeId="0" xr:uid="{00000000-0006-0000-0800-00009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 </t>
        </r>
      </text>
    </comment>
    <comment ref="CE66" authorId="2" shapeId="0" xr:uid="{00000000-0006-0000-0800-00009F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Cancelar una bodega + acordada por limpieza de 70 escalerillas , validado por supervisor </t>
        </r>
      </text>
    </comment>
    <comment ref="DK66" authorId="21" shapeId="0" xr:uid="{00000000-0006-0000-0800-0000A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ESTADIA EN PUERTO, SE DESEMBARCA ANTES DEL LAVADO</t>
      </text>
    </comment>
    <comment ref="AL68" authorId="1" shapeId="0" xr:uid="{00000000-0006-0000-0800-0000A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Va solo para hacer pruebas</t>
        </r>
      </text>
    </comment>
    <comment ref="AO68" authorId="1" shapeId="0" xr:uid="{00000000-0006-0000-0800-0000A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Trabaja solo dia 13 de mayo en la nave</t>
        </r>
      </text>
    </comment>
    <comment ref="CJ68" authorId="2" shapeId="0" xr:uid="{00000000-0006-0000-0800-0000A3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salida el 19 a las 13:45 hrs
llegada el 23 a 06:45 hrs</t>
        </r>
      </text>
    </comment>
    <comment ref="T69" authorId="1" shapeId="0" xr:uid="{00000000-0006-0000-0800-0000A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desde Huasco a Quillota</t>
        </r>
      </text>
    </comment>
    <comment ref="U72" authorId="1" shapeId="0" xr:uid="{00000000-0006-0000-0800-0000A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Segunda recalada 3 bodegas</t>
        </r>
      </text>
    </comment>
    <comment ref="CA7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3 BODEGAS COMPLETAS</t>
        </r>
      </text>
    </comment>
    <comment ref="CE7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ACUERDO ESPECIAL 150,000 + DIAS DE NAVEGACION</t>
        </r>
      </text>
    </comment>
    <comment ref="A74" authorId="1" shapeId="0" xr:uid="{00000000-0006-0000-0800-0000A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Consultar antes de llamar debido a otro trabajo
</t>
        </r>
      </text>
    </comment>
    <comment ref="CC78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BARRIDO 2 BODEGAS</t>
        </r>
      </text>
    </comment>
    <comment ref="CA81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2 Y 4</t>
        </r>
      </text>
    </comment>
    <comment ref="CC81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SOLO BARRIDO 2 Y 4</t>
        </r>
      </text>
    </comment>
    <comment ref="CD81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3 BODEGAS + CONDUCCION</t>
        </r>
      </text>
    </comment>
    <comment ref="V82" authorId="1" shapeId="0" xr:uid="{00000000-0006-0000-0800-0000AD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Uso de Vehiculo para traslado Quillota Valpo 5 dias</t>
        </r>
      </text>
    </comment>
    <comment ref="AA82" authorId="1" shapeId="0" xr:uid="{00000000-0006-0000-0800-0000A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a Tocopilla y Mejillones para rescate de cuadrilla apoyo en cambio de bomba</t>
        </r>
      </text>
    </comment>
    <comment ref="BO82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 xml:space="preserve">Angelo Cisternas M:
</t>
        </r>
        <r>
          <rPr>
            <sz val="9"/>
            <color indexed="81"/>
            <rFont val="Tahoma"/>
            <family val="2"/>
          </rPr>
          <t>No se embarca porque no tiene charla de induccion, envio mal su documentacion.</t>
        </r>
      </text>
    </comment>
    <comment ref="CQ82" authorId="2" shapeId="0" xr:uid="{00000000-0006-0000-0800-0000B0000000}">
      <text>
        <r>
          <rPr>
            <b/>
            <sz val="9"/>
            <color indexed="81"/>
            <rFont val="Tahoma"/>
            <family val="2"/>
          </rPr>
          <t>acisternas@maritimeservices.cl:
llego a faena desde mejillones</t>
        </r>
      </text>
    </comment>
    <comment ref="CT82" authorId="2" shapeId="0" xr:uid="{00000000-0006-0000-0800-0000B1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cero costo,
 reemplazo por 4 dias de taller.</t>
        </r>
      </text>
    </comment>
    <comment ref="I84" authorId="1" shapeId="0" xr:uid="{00000000-0006-0000-0800-0000B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Se cuelga para hacer los Upper Hopper</t>
        </r>
      </text>
    </comment>
    <comment ref="U84" authorId="1" shapeId="0" xr:uid="{00000000-0006-0000-0800-0000B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Barrido 2 bodegas</t>
        </r>
      </text>
    </comment>
    <comment ref="Z84" authorId="1" shapeId="0" xr:uid="{00000000-0006-0000-0800-0000B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7 Upper</t>
        </r>
      </text>
    </comment>
    <comment ref="AD84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bono upper hoppers 1/2</t>
        </r>
      </text>
    </comment>
    <comment ref="AE84" authorId="1" shapeId="0" xr:uid="{00000000-0006-0000-0800-0000B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 Hopper Y Conduce de vuelta</t>
        </r>
      </text>
    </comment>
    <comment ref="AM84" authorId="1" shapeId="0" xr:uid="{00000000-0006-0000-0800-0000B7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Hace los Upper Hopper</t>
        </r>
      </text>
    </comment>
    <comment ref="AN84" authorId="1" shapeId="0" xr:uid="{00000000-0006-0000-0800-0000B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Apoyo dia 18 y 19 de mayo Hace los Upper</t>
        </r>
      </text>
    </comment>
    <comment ref="AO84" authorId="1" shapeId="0" xr:uid="{00000000-0006-0000-0800-0000B9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Uso de auto particular 1 dia</t>
        </r>
      </text>
    </comment>
    <comment ref="BX84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</t>
        </r>
      </text>
    </comment>
    <comment ref="CD84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3 BODEGAS + CONDUCCION</t>
        </r>
      </text>
    </comment>
    <comment ref="CI84" authorId="2" shapeId="0" xr:uid="{00000000-0006-0000-0800-0000BC000000}">
      <text>
        <r>
          <rPr>
            <b/>
            <sz val="9"/>
            <color indexed="81"/>
            <rFont val="Tahoma"/>
            <family val="2"/>
          </rPr>
          <t>acisternas@maritimeservices.cl:</t>
        </r>
        <r>
          <rPr>
            <sz val="9"/>
            <color indexed="81"/>
            <rFont val="Tahoma"/>
            <family val="2"/>
          </rPr>
          <t xml:space="preserve">
Pagar 4 bodegas</t>
        </r>
      </text>
    </comment>
    <comment ref="DQ84" authorId="22" shapeId="0" xr:uid="{00000000-0006-0000-0800-0000B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IDA ACOMPAÑADO - VUELTA SOLO</t>
      </text>
    </comment>
    <comment ref="E87" authorId="1" shapeId="0" xr:uid="{00000000-0006-0000-0800-0000BE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Dia de uso camioneta por cuenta de taller</t>
        </r>
      </text>
    </comment>
    <comment ref="I87" authorId="1" shapeId="0" xr:uid="{00000000-0006-0000-0800-0000BF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1 dia de uso de camioneta por cuenta de la empresa</t>
        </r>
      </text>
    </comment>
    <comment ref="K87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retiro personal quillota - angamos</t>
        </r>
      </text>
    </comment>
    <comment ref="V87" authorId="1" shapeId="0" xr:uid="{00000000-0006-0000-0800-0000C1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Uso de Camioneta para traslado por 5 dias</t>
        </r>
      </text>
    </comment>
    <comment ref="AA87" authorId="1" shapeId="0" xr:uid="{00000000-0006-0000-0800-0000C2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Uso de 1 dia de camioneta</t>
        </r>
      </text>
    </comment>
    <comment ref="AG87" authorId="1" shapeId="0" xr:uid="{00000000-0006-0000-0800-0000C3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hasta Patache para rescate de personas y equipos</t>
        </r>
      </text>
    </comment>
    <comment ref="AJ87" authorId="1" shapeId="0" xr:uid="{00000000-0006-0000-0800-0000C4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Uso de camioneta desde 22 al 25 de Abril.  Doble viaje a Coronel</t>
        </r>
      </text>
    </comment>
    <comment ref="AO87" authorId="1" shapeId="0" xr:uid="{00000000-0006-0000-0800-0000C5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Uso de camioneta por 3 dias</t>
        </r>
      </text>
    </comment>
    <comment ref="AR87" authorId="1" shapeId="0" xr:uid="{00000000-0006-0000-0800-0000C6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Conduce camion clase A4 ida y vuelta</t>
        </r>
      </text>
    </comment>
    <comment ref="BO87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REEMPLAZA A JEAN CARLOS RONDON QUE NO TENIA LA CHARLA AL DIA</t>
        </r>
      </text>
    </comment>
    <comment ref="F88" authorId="1" shapeId="0" xr:uid="{00000000-0006-0000-0800-0000C8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Solo conduce</t>
        </r>
      </text>
    </comment>
    <comment ref="AR88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MEDIO BUQUE</t>
        </r>
      </text>
    </comment>
    <comment ref="CE88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ACUERDO ESPECIAL 150,000 + DIAS DE NAVEGACION</t>
        </r>
      </text>
    </comment>
    <comment ref="Z89" authorId="1" shapeId="0" xr:uid="{00000000-0006-0000-0800-0000CB000000}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Trabaja 1 dia en esta nave</t>
        </r>
      </text>
    </comment>
    <comment ref="BL89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no puede volver por medico</t>
        </r>
      </text>
    </comment>
    <comment ref="CE89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ACUERDO ESPECIAL 150,000 + DIAS DE NAVEGACION</t>
        </r>
      </text>
    </comment>
    <comment ref="J91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hoppers</t>
        </r>
      </text>
    </comment>
    <comment ref="AL91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hoppers (AC)</t>
        </r>
      </text>
    </comment>
    <comment ref="AT91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Se devuelve a Quillota a esperar que pase la marejada. SOLO 5 BODEGAS</t>
        </r>
      </text>
    </comment>
    <comment ref="BH91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UPPER HOPPERS</t>
        </r>
      </text>
    </comment>
    <comment ref="BL91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no puede volver por problemas personales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Operaciones Maritime Services</author>
    <author>tc={8E96CDF3-40E4-4CB5-A3EA-4F9527A042B6}</author>
    <author>tc={81467836-F1AB-49C0-AF3F-7C6064BEE07C}</author>
    <author>tc={CA69BC88-20B7-403B-BEAE-BCDF60EDB5F0}</author>
    <author>tc={12486DAF-903B-49F6-BF23-F14A493AC8A7}</author>
    <author>tc={08CE54E3-341A-48DB-B7B9-61B5197A050A}</author>
    <author>tc={8A4A8263-0A45-4652-8F92-433F7EEF1128}</author>
    <author>tc={64B31DDD-D626-432B-8F78-02C65B56059E}</author>
    <author>tc={E5CEA84D-9741-49DA-B6F4-236EDCAA63B9}</author>
    <author>tc={1E6C1AE0-888D-4FC4-AC94-6A962723C396}</author>
    <author>tc={466D7326-1089-43AA-BE59-616231959E75}</author>
    <author>Angelo Cisternas M</author>
    <author>tc={34C1E9B8-632B-4351-8666-5739B495EB3C}</author>
    <author>tc={C2C5806D-CA31-4473-AF68-83A9EEBBD76B}</author>
    <author>tc={699912F6-77A0-497D-9CC4-F9D7E9204F5F}</author>
    <author>tc={054264B2-9CE8-47D3-BA95-C1525EB77C4F}</author>
    <author>tc={1CEAF184-6166-4902-A7D2-C9497169F8B0}</author>
    <author>tc={E490ABDF-5C31-4002-A53E-44A3E195E7DF}</author>
    <author>tc={5E210DDC-B7B5-4A22-9EDA-38387B0BC18E}</author>
    <author>tc={EA57572F-4556-4DE8-920D-95DB4FB033A7}</author>
    <author>tc={4AECC5F5-0C15-411D-A8F8-CD9E29EB6AA5}</author>
    <author>tc={0DE46B7D-5780-4435-9143-C618A213FF1E}</author>
    <author>tc={3E453F10-4B2D-44E5-A9CC-3D9A4544BFCA}</author>
    <author>tc={39615C8B-F5FC-4D39-8E16-1099E36EDEC8}</author>
    <author>tc={34500670-D703-44DF-984D-D3C2B11526EF}</author>
    <author>tc={E004FFFF-7E81-4B63-AFA1-F4CCACC52148}</author>
    <author>tc={08DFCBA6-093D-4B87-86FF-3C4A5D6455A5}</author>
    <author>tc={EC5533A5-372F-44CE-8D5F-4617A64F4741}</author>
    <author>tc={49702533-EFEE-457F-BCEC-02D81EF1CDDF}</author>
    <author>tc={1A6C2778-0BFA-4CC3-B272-CA7D9807CF38}</author>
    <author>tc={2AFFDC47-14CD-4C00-8FEF-3BC09943769F}</author>
    <author>tc={62B18BB7-CF60-4334-B27D-588ED056CFCB}</author>
    <author>tc={D06FB35C-6DF7-472D-A501-FC02A4DBFF4C}</author>
    <author>tc={8CD92211-0999-4BBC-8C8B-AD6DA8EC2CD6}</author>
    <author>tc={A391B9B4-46CD-4F28-A113-C7A31EB663FA}</author>
    <author>tc={F5583E74-5BB3-48EB-9AEF-F97C5BAC8193}</author>
    <author>tc={AC0B67EC-B0CC-44D5-B4CE-598B309B2127}</author>
    <author>tc={F5240E80-9F12-4819-9EAF-76D17448F1F4}</author>
    <author>tc={43DF24D1-9238-4397-A83B-2FEDBDD3C97E}</author>
    <author>tc={721990A8-7B5C-498D-8FFD-E681CB830459}</author>
    <author>tc={DA246548-2CFA-4AFE-BF65-5BABDE870062}</author>
    <author>tc={3A16B6FF-875D-4BC4-990F-7C4D72F3495C}</author>
    <author>tc={EF71FFD1-8DAD-47D6-B3E0-41A5AAFD8F9A}</author>
    <author>tc={6C97AD35-39AD-4091-9794-74B1137B6AE6}</author>
    <author>tc={5A862ECF-98B4-41E2-8E8D-E9D1178FB632}</author>
    <author>tc={0800B6BB-CDEF-4606-9E9D-441551E8AFA8}</author>
    <author>Maritime Services</author>
    <author>tc={1C11B975-B31B-4239-90A3-EE406DFA2E0B}</author>
    <author>tc={190A1DC3-E838-406D-8769-A806CB29C082}</author>
    <author>tc={20960646-06A5-4FAD-8240-57FFB6A6EE9E}</author>
    <author>tc={707F58C2-3AFC-4481-A458-A6D2A594F929}</author>
    <author>tc={6C990E29-C4C9-4EC1-9A55-B954728D7B00}</author>
    <author>tc={B8E88A81-7543-4112-B4AD-433F2D27BB6F}</author>
    <author>tc={8A36015E-5AB0-4DBE-A439-E37FAE4338A5}</author>
    <author>tc={41999693-297B-4DA7-8082-2B3477A9F554}</author>
    <author>tc={DD3301D0-CD75-4930-A433-681003B86390}</author>
    <author>tc={27471363-9D3E-4DA4-87F4-6DA8414CE56F}</author>
    <author>tc={472E9BE8-75A1-4EEA-9A7A-F95DCCD1C1D6}</author>
    <author>tc={15E4BEEF-7759-439B-B267-811A7BC85B75}</author>
    <author>tc={B9382597-940B-4D4B-B383-080FB9351C06}</author>
    <author>tc={6325EAF7-E932-47A6-9738-8F7BEB878BE5}</author>
    <author>tc={354E8814-FAC6-4EB9-9CB3-171F1DE3DF95}</author>
    <author>tc={28F39138-5E58-43D6-A6D0-4D5EEFD12D8F}</author>
    <author>tc={6CCFC4D0-2C74-4AF0-85CB-5A6EC53144BB}</author>
    <author>tc={AFC39C69-0A7E-428F-8D2B-0063706E054F}</author>
    <author>tc={7E66F32A-7CCC-47E5-A60C-6AA897D021EB}</author>
    <author>tc={DDE14B1D-C559-4BE9-A63F-7A6AA980722A}</author>
    <author>tc={62880EC9-62D3-4607-884E-16E4505AAE73}</author>
    <author>tc={655E2273-369F-41BA-B7DF-1579DA113129}</author>
    <author>tc={314C43A5-9023-497F-88C0-B35746D1B97F}</author>
    <author>tc={3E0552A3-C42F-41BB-9A03-63DCE53B4664}</author>
    <author>tc={84117DCA-1EE8-45A2-81A6-610F2E891093}</author>
    <author>tc={3B397BDB-4C5B-4516-BDC5-CC019C4B4185}</author>
    <author>tc={96B906B7-AFED-47F6-8F1A-20E6086DB5F7}</author>
    <author>tc={873A2B17-2DF0-4320-89D9-47D1307888D9}</author>
    <author>tc={03C3847F-B1FF-4FC8-87B9-F1D33E537D11}</author>
    <author>tc={8FA05BD7-EF35-4543-87B5-E2C57E57C788}</author>
    <author>tc={F8B3E517-3BD1-47B9-A139-F381733EEC57}</author>
    <author>tc={C25C5E5B-98F3-4A7D-9F0B-1CD05BDCD182}</author>
    <author>tc={5DE83A7E-1C85-4134-BC8B-7F7AFB215684}</author>
    <author>tc={7D3C4EFB-EC3C-4776-988F-5C488F61B85B}</author>
    <author>tc={845C9C69-C9C5-45CB-8038-00F4D5318F4D}</author>
    <author>tc={CF4E1489-F306-49C6-860F-F71964B2C299}</author>
    <author>tc={5568DF0A-783C-43DD-B394-1FFD2C572C6A}</author>
    <author>tc={D08DCEFA-5C1F-43E7-B9A3-C8AFB20BFCC0}</author>
    <author>tc={0FDAF1D0-55D8-442E-8100-6AE707C53F58}</author>
    <author>tc={186C5D30-FB30-4CB3-938F-9FD76F2838FB}</author>
    <author>tc={1ACA0185-6848-4C0E-9110-2797D7B1B612}</author>
    <author>tc={230F21B0-AC02-4BE5-BC4C-30AF035A75AE}</author>
    <author>tc={30840FBE-512E-43C2-BFAC-1A1551004B54}</author>
    <author>tc={16E41320-300B-42E8-B1E5-802B331B3B03}</author>
    <author>tc={BCA783BD-2F77-42A6-8F67-7C97C8EF92A3}</author>
    <author>tc={FA22D83D-4A8C-4E88-8A66-AE81B2395B0D}</author>
    <author>tc={CB7AC259-B0BF-49DA-9E53-0CEE29BAB872}</author>
    <author>tc={7AA083C9-7F88-4827-AD1C-2DA41F7875AC}</author>
    <author>tc={69D2DF58-F3C2-40BE-9DCF-35185532A5EC}</author>
    <author>tc={CB785DC9-F3A7-4F00-92EC-B05B0BAF0ACF}</author>
    <author>tc={036E95E0-6B27-454F-BEF5-F153D9EED10A}</author>
    <author>tc={814C2C97-3353-4F4B-9FA4-5E6C1B124F08}</author>
    <author>tc={272CA9A7-0735-4DA0-A8FB-DDEB0ACB3848}</author>
    <author>tc={A6F749CF-344C-4949-84F1-96669D1149A9}</author>
    <author>tc={10801103-AA47-4D24-A4B4-FC3E11CDA4E2}</author>
    <author>tc={DB66D0E0-25C5-471C-B099-2979D5CB0198}</author>
    <author>tc={692DACDA-1A56-44BA-AE05-8ED3C37D99AB}</author>
    <author>tc={A679DB58-209F-41D5-88EB-3FCEC273D307}</author>
    <author>tc={6C39C552-DBFF-4F3F-98E1-5376422A7CF1}</author>
    <author>tc={16D4023D-FC39-46D8-A231-9E2FAC8116D5}</author>
    <author>tc={571E4E1E-BADF-4743-BF0F-82C44D1E95C4}</author>
    <author>tc={F3533F59-04E8-47F0-9793-A40181DF5F70}</author>
    <author>tc={9B984BF0-602C-48FE-B267-B628A1F01086}</author>
    <author>tc={DD01F2EF-49D8-43F0-9B29-754E7FC67B21}</author>
    <author>tc={FBF828B9-76E1-470D-9153-5AEB7915D0D5}</author>
    <author>tc={A552DC61-5D55-4609-8405-19E4A34840C9}</author>
    <author>tc={DF544FE4-EC84-47F5-8CF9-0B2649C89334}</author>
    <author>tc={70346230-A19B-4083-A2DC-EDFAB17F123D}</author>
    <author>tc={C83617A7-553E-4707-A339-AB0C37D536A8}</author>
    <author>tc={387F83DF-8B65-453E-8356-1C26930E961C}</author>
    <author>tc={E30C0700-9AF0-4916-AFF1-013BC0E7110B}</author>
    <author>tc={96BCA16F-5CCA-444E-A58F-E446F29993EC}</author>
    <author>tc={D59F0CD8-4723-4A59-873D-831AAE685F95}</author>
    <author>tc={A04FB734-EB7D-4121-B132-43EFFAEFA5F6}</author>
    <author>tc={B0642279-F937-404E-A359-05BE5CA6A6DB}</author>
    <author>tc={D72B4CC7-9B36-4BB8-A839-E92BA3BD2785}</author>
    <author>tc={5E51B89F-96F7-4BF7-821D-611BBDC7C1F1}</author>
    <author>tc={707069F4-4552-4263-8E0A-88233BBDCB5D}</author>
    <author>tc={7624E4DC-59A9-4C34-B880-9FA4FE01DE33}</author>
    <author>tc={E3E7C5DA-B063-4F47-B558-83E218BAE671}</author>
    <author>tc={32805AE2-A0C9-494E-B9E5-274E711D9BFD}</author>
    <author>tc={571D0531-F804-44CB-9AAA-E715889420C6}</author>
    <author>tc={A244B030-3353-4542-B292-62AA07066B0E}</author>
    <author>tc={18992A37-ED83-43DD-A8A3-E919ACD1B67D}</author>
    <author>tc={878E687A-5B30-4ADF-AE9F-5262AE2F568A}</author>
    <author>tc={DA8F8E1C-DE1F-40CF-B7A0-464A995941C1}</author>
    <author>tc={14EB69BC-37A6-4B29-B592-ECA5FE97622B}</author>
    <author>tc={2A0B2120-D0ED-4C8F-8734-ADE73D590067}</author>
    <author>tc={5AB6E30B-0FFC-400F-88F7-DCFA74ACB8B2}</author>
    <author>tc={3F71BFC0-C730-4E09-B2FC-3B33D2B89835}</author>
    <author>tc={22FD094D-BA3A-4E0E-9DAE-D039CBB0706F}</author>
    <author>tc={7EBD5125-2719-4FDD-B14E-03467386DA8C}</author>
    <author>tc={44602E50-E82A-48F6-A0F6-92019A4591DD}</author>
    <author>tc={70444204-58DF-45FA-8AAC-09E077FE5E91}</author>
    <author>tc={AE85EE88-EE4B-4AEF-A9B8-E44F1BE54360}</author>
    <author>tc={D124AB4D-1C96-47CF-92A4-369C327B6311}</author>
    <author>tc={B4034A3D-A26D-4541-A00A-3D348E1FD76B}</author>
    <author>tc={3AFE9238-581E-4343-998A-FE0060D430CD}</author>
    <author>tc={647FAFE3-6F15-46D8-A737-76A9CB636F03}</author>
    <author>tc={46EFC6BF-F328-4FDD-9B72-3E34790F1F4E}</author>
    <author>tc={D985AF11-7159-42D1-B96B-899D81CF52B3}</author>
    <author>tc={29838412-0FF5-4315-9DE1-4C3405829722}</author>
    <author>tc={3D9DD5A1-5773-465E-8C39-12336CE97CAD}</author>
    <author>tc={84ED1B3F-50EE-4BB3-93B8-B3F68FBB99F2}</author>
    <author>tc={EFB7B4FC-D06E-4F10-A0F8-AC640D92C226}</author>
    <author>tc={CB2AFBE7-0F15-410E-A907-0123D1C110A8}</author>
    <author>tc={47A71DF6-D2C0-4D70-A412-80ABCDD995A7}</author>
    <author>tc={F98DBD1D-FAA4-465E-95C7-CE0E7CFB2421}</author>
    <author>tc={EAE34748-D5F9-49F5-AA40-8ED4C6093BD8}</author>
    <author>tc={D9FF037B-D202-49E8-BF8D-C24F60181DD8}</author>
    <author>tc={4D0BC8DE-1ECA-422D-AEE9-7BC6310EC0CA}</author>
    <author>tc={B2B73E72-A5D9-4ED1-8E0D-0204459ADF20}</author>
    <author>tc={C0187089-DC9C-40FC-9CBC-6285ABF192E5}</author>
    <author>tc={61305B95-5BA2-4D0A-8FB9-6FF6AE2EC8A5}</author>
    <author>tc={FB97BC0C-ABCA-473C-88FC-69809CB1E390}</author>
    <author>tc={C032D0E6-D9E7-4A96-8DAB-E4DFEAFD67A1}</author>
    <author>tc={531C1210-58FA-4FFD-A804-67CAEB0D8973}</author>
    <author>tc={43245CE3-DDD9-45D3-BEC0-05676D482FC5}</author>
    <author>tc={EA64A739-8363-433A-966C-7A9BB5DEE2D7}</author>
    <author>tc={EA9A9E08-70EC-4734-98C5-44B2F5774AB7}</author>
    <author>tc={1E9B5F3F-3B82-4F29-B8A5-CAE21BAC96F6}</author>
    <author>tc={6C8208DC-E764-4025-82F1-62D8F40DDCED}</author>
    <author>tc={83DBD5FE-E1A3-41D8-8CF8-11FD4DA8FDC0}</author>
    <author>tc={725E4A41-B426-4EE6-8B78-CA1D53938B24}</author>
    <author>tc={B6774FB2-CCAF-408D-8FAB-973F69C6B5F9}</author>
    <author>tc={35C5560C-E8C9-49C2-AFE4-B0700F75AE5F}</author>
    <author>tc={D64831F0-5E62-47D9-82E6-3CA7CD06BEE4}</author>
    <author>tc={75418769-7981-4C0D-8E02-8C2D6F4E4B99}</author>
    <author>tc={3B6D5D50-AEFA-46AF-BD71-9A8CFB56F72E}</author>
    <author>tc={EF4CB37E-B8F1-413C-BAFB-FB2FDB4DF9BD}</author>
    <author>tc={92C6D3E9-6830-4975-8207-E5B5B3CC15A4}</author>
    <author>tc={ED855184-63C8-4F47-8D3A-C92C4AF99A71}</author>
    <author>tc={B1DBA855-D600-48CF-A17B-A12AC2D71CB5}</author>
    <author>tc={40203CB2-4551-48CE-9CAD-131467391483}</author>
    <author>tc={9C380E4F-949E-4A2C-B37A-FC331805B39A}</author>
    <author>tc={64862800-38FF-4097-AC31-89DB6AED926C}</author>
    <author>tc={22E4BB15-9A81-4DBD-B921-CC1E2BCCC921}</author>
    <author>tc={3B4DB8A2-6ABA-47A0-8B84-930BC80F3E9F}</author>
    <author>tc={2B15A828-E525-47CF-8F54-E439B6E00655}</author>
    <author>tc={2E44F0A5-C2D2-495C-BE8F-B1FAA874AFBD}</author>
    <author>tc={52AB0B0D-7AC4-4169-A0E7-5E2DE10AFC07}</author>
    <author>tc={490422F2-F618-4FEC-BEAE-78E2252E83F1}</author>
    <author>tc={3A8A631D-A399-43F9-A78F-C282C7483B6F}</author>
    <author>tc={7D325B43-A130-4C62-AE2A-8D7402EEE30E}</author>
    <author>tc={95401B41-A90D-44D0-8C6A-DE72957CCAB1}</author>
    <author>tc={BDF4B1B3-7297-4352-85A2-6048FB7E3132}</author>
    <author>tc={3712AD84-AA62-4D3B-9CB0-905D823A81CF}</author>
    <author>tc={E53B0C16-18DA-4B50-8CCA-946F1815983A}</author>
    <author>tc={E5D0E3A2-FB2F-4338-B2F5-48E5C9783C2A}</author>
    <author>tc={AD9698E9-79C3-4567-AAFF-524D4C1E3A29}</author>
    <author>tc={B01521EC-A07C-46D8-AC5B-A9C7C6CE2E1C}</author>
    <author>tc={A4CDD22A-D139-45DA-AB5E-9EA3DA760779}</author>
    <author>tc={47E9AFB1-7F60-4C89-819B-431C8D9E9B60}</author>
    <author>tc={227C6767-2084-473A-BDD9-54A14B23B648}</author>
    <author>tc={11D2B5E4-2E7D-481B-91BB-FE870A762E45}</author>
    <author>tc={94F5F00B-EF81-479F-850F-12E968079D1A}</author>
    <author>tc={0AE69499-B75D-4CED-B172-F0474EEDB63A}</author>
    <author>tc={3F9B5424-663F-4E3E-A871-AE8BFBC4BEDC}</author>
    <author>tc={5A338B06-1BF9-4F8D-AE8A-B0A949F7BFDB}</author>
    <author>tc={36197A2D-BE58-438F-B73C-8A93F0612F3B}</author>
    <author>tc={733E155B-0D6E-4344-BAA3-416F76787978}</author>
    <author>tc={3FC33CBD-471B-4A10-B1E7-1659EE7B2458}</author>
    <author>tc={2DDEA870-C753-45C9-99B4-B5B3C9679A83}</author>
    <author>tc={B40AF530-5477-4859-BF2C-BC9291B75DD8}</author>
    <author>tc={70CEE3D5-1BD1-4CB3-A925-B2F3AB0BF880}</author>
    <author>tc={E46C7B6A-C355-4C8C-9324-7302F020BC27}</author>
    <author>tc={A6B71B93-25F7-4BC9-9689-332DD6BBA02C}</author>
    <author>tc={9E2EC5A4-BFFD-430B-BFBE-C078BDD7FDF6}</author>
    <author>tc={E6F8F760-0AFD-4479-9D01-9715E7EAE859}</author>
    <author>tc={997400ED-2254-42C7-B62F-98741B662840}</author>
    <author>tc={8ACA73BB-F997-474B-8BD1-86B0F694D5C1}</author>
    <author>tc={CFB9654F-CFB1-47B9-8E67-B66444B17A93}</author>
    <author>tc={374BA1BC-F19B-4296-8EDE-9240DC3B1454}</author>
    <author>tc={F6F7D17E-1039-49D1-AA9C-887CAFF9AB4A}</author>
    <author>tc={D6B47713-E3DE-4FAB-864B-1211EBDB15DB}</author>
    <author>tc={413FF530-FB9F-4F54-910D-5C994A81FA9C}</author>
    <author>tc={46AFA029-488D-4457-AB84-5B32A90496E5}</author>
    <author>tc={AA702116-57CA-4935-B5D6-1D6F0E310C3E}</author>
    <author>tc={0FBF0B47-C86D-40D4-BAFF-5C39CFA5BA53}</author>
    <author>tc={53848859-2D1E-4F42-9195-F69F1DFE7FF3}</author>
    <author>tc={D81A7BE4-ACCD-4BF2-B38A-39B1E4502BC6}</author>
    <author>tc={9EC4F68F-79DA-4A84-B6D6-C9F643AC8757}</author>
    <author>tc={63BDD337-C34F-4426-A043-F686BF8ABD27}</author>
    <author>tc={B86A693F-FB13-4373-9EA9-8096C319248A}</author>
    <author>tc={33145255-743E-4747-923E-1EF181EF8B1B}</author>
    <author>tc={1FF2485E-8199-4E68-98EB-9BE128F5DB9E}</author>
    <author>tc={AE78CDFF-D969-495A-9748-0B6F96217630}</author>
    <author>tc={69813E75-2A08-4D7E-8A0A-C7401E355682}</author>
    <author>tc={010EE89F-BC1A-48A9-B96C-F391B19FF89F}</author>
    <author>tc={11C8FA8F-72C9-4458-895E-12592E3253D8}</author>
    <author>acisternas@maritimeservices.cl</author>
    <author>tc={A84181F1-EBE8-43B2-9A84-B9D121A4A414}</author>
    <author>tc={A0EDF810-C0E9-4CA2-A7B0-4899FB0F95A2}</author>
    <author>tc={7585AF28-84B6-46DF-935A-4213B86FFC5E}</author>
    <author>tc={FAF35CA4-442D-4E1F-965A-F005FFD1A196}</author>
    <author>tc={7AE4A2E5-8439-43F6-8FD6-CBB68DB8728C}</author>
    <author>tc={1E33B8BF-85F1-4E74-AD0B-A4ECD9C32F97}</author>
    <author>tc={D2BD1BEE-C5AF-47B3-8D12-10DF7ABFD57A}</author>
    <author>tc={D95B65D4-DC6C-47EF-84AE-444E46872CCF}</author>
    <author>tc={8C725CCE-7EAD-4D24-88C5-3264FE62AD6F}</author>
    <author>tc={96A8B7FD-DAED-45D9-B40E-1E5ACAE1F6E9}</author>
    <author>tc={65AED0CA-D8C9-476A-8874-D5DB2DD950BE}</author>
    <author>tc={02DC5DFC-1B69-407E-91E0-7100A08D7646}</author>
    <author>tc={95CABFA1-18BC-4C78-A239-BA5F2297B329}</author>
    <author>tc={7A23CDAE-A72D-490C-AF5D-18AAF78AAA9C}</author>
    <author>tc={370B9622-55EC-4850-9466-DC3F5E045FA0}</author>
    <author>tc={79DC3F1F-10C7-457A-B33C-6F92E299C74C}</author>
    <author>tc={4B185EAD-28CD-4566-8FD9-58AB9AA822EF}</author>
    <author>tc={31F8882E-1EA1-4CDE-9373-8D9245408B2C}</author>
    <author>tc={E9EF81A6-F326-48A3-BB72-F3E3B25B0890}</author>
    <author>tc={0B641AB2-1A9A-4093-A9DA-D2A841E8A1A2}</author>
    <author>tc={2A7F674B-B83F-408F-AFA7-324CCFEEFFA6}</author>
  </authors>
  <commentList>
    <comment ref="BM14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Operaciones Maritime Services:
PUERTO ANDINO</t>
        </r>
      </text>
    </comment>
    <comment ref="BY14" authorId="1" shapeId="0" xr:uid="{8E96CDF3-40E4-4CB5-A3EA-4F9527A042B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EQUIPO EN CALBUCO Y PERSONAL EN PUNTA ARENAS</t>
      </text>
    </comment>
    <comment ref="T15" authorId="2" shapeId="0" xr:uid="{00000000-0006-0000-0900-00000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DE ESPERA EN TIERRA</t>
      </text>
    </comment>
    <comment ref="H16" authorId="3" shapeId="0" xr:uid="{00000000-0006-0000-0900-000003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28/01/2022 BOD 4
30/01/2022  DEVUELTA
31/01/2022 TRABAJANDO
02/02/2022 REMATE
</t>
      </text>
    </comment>
    <comment ref="AQ16" authorId="4" shapeId="0" xr:uid="{00000000-0006-0000-0900-00000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 EMBARQUE HANS 13-07
SEGUNDO EMBARQUE JULIO 25-07</t>
      </text>
    </comment>
    <comment ref="K17" authorId="5" shapeId="0" xr:uid="{00000000-0006-0000-0900-00000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termino operacion 23, desembarco 24 por mal tiempo</t>
      </text>
    </comment>
    <comment ref="S17" authorId="6" shapeId="0" xr:uid="{00000000-0006-0000-0900-00000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6-7 en tierra</t>
      </text>
    </comment>
    <comment ref="AQ17" authorId="7" shapeId="0" xr:uid="{00000000-0006-0000-0900-00000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 EMBARQUE HANS</t>
      </text>
    </comment>
    <comment ref="R20" authorId="8" shapeId="0" xr:uid="{00000000-0006-0000-0900-00000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ARICA</t>
      </text>
    </comment>
    <comment ref="AC20" authorId="9" shapeId="0" xr:uid="{00000000-0006-0000-0900-00000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CAMBIAR POR ANCUD</t>
      </text>
    </comment>
    <comment ref="AE20" authorId="10" shapeId="0" xr:uid="{00000000-0006-0000-0900-00000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ANCUD</t>
      </text>
    </comment>
    <comment ref="BO20" authorId="11" shapeId="0" xr:uid="{00000000-0006-0000-0900-00000B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ANTOFAGASTA</t>
        </r>
      </text>
    </comment>
    <comment ref="BV20" authorId="11" shapeId="0" xr:uid="{00000000-0006-0000-0900-00000C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ANCUD</t>
        </r>
      </text>
    </comment>
    <comment ref="AD21" authorId="12" shapeId="0" xr:uid="{00000000-0006-0000-0900-00000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TERMINO NAVEGACION:
HANS, JOSE GUAJARDO, CIRO 27/05/2022 23:00 HRS
BASTIAN ARREDONDO 28/05/2022 23:59 HRS
JULIO ESTRADA 20/05/2022 10:30 HRS</t>
      </text>
    </comment>
    <comment ref="AR22" authorId="13" shapeId="0" xr:uid="{00000000-0006-0000-0900-00000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RASQUETEO BAOS</t>
      </text>
    </comment>
    <comment ref="T23" authorId="14" shapeId="0" xr:uid="{00000000-0006-0000-0900-00000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HOTEL 4 PERSONAS DEL 10-04 AL 11-04</t>
      </text>
    </comment>
    <comment ref="U23" authorId="15" shapeId="0" xr:uid="{00000000-0006-0000-0900-00001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HOTEL 4 PERSONAS 11-04 L 14-04</t>
      </text>
    </comment>
    <comment ref="AB23" authorId="16" shapeId="0" xr:uid="{00000000-0006-0000-0900-00001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</t>
      </text>
    </comment>
    <comment ref="AH23" authorId="17" shapeId="0" xr:uid="{00000000-0006-0000-0900-00001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</t>
      </text>
    </comment>
    <comment ref="AK23" authorId="18" shapeId="0" xr:uid="{00000000-0006-0000-0900-00001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320 LTS OCN 01</t>
      </text>
    </comment>
    <comment ref="AM23" authorId="19" shapeId="0" xr:uid="{00000000-0006-0000-0900-00001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 18 AL 25</t>
      </text>
    </comment>
    <comment ref="AN23" authorId="20" shapeId="0" xr:uid="{00000000-0006-0000-0900-00001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24 GALONES DE DILUYENTE EPOXICO</t>
      </text>
    </comment>
    <comment ref="AQ23" authorId="21" shapeId="0" xr:uid="{00000000-0006-0000-0900-00001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LIME WASH + ARRIENDO DE EQUIPO BALDEO COMPLETO + 400 LTS DE OCN</t>
      </text>
    </comment>
    <comment ref="O24" authorId="22" shapeId="0" xr:uid="{00000000-0006-0000-0900-00001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6 personas hotel 11-03 al 14-03
14 personas hotel 15-03 al 18-03-2022</t>
      </text>
    </comment>
    <comment ref="Q24" authorId="23" shapeId="0" xr:uid="{00000000-0006-0000-0900-00001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personas  hotel 19-03 al 22-03
14 personas hotel 23-03 al 26-03</t>
      </text>
    </comment>
    <comment ref="S24" authorId="24" shapeId="0" xr:uid="{00000000-0006-0000-0900-00001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+ 4 PERSONAS ADICIONALES</t>
      </text>
    </comment>
    <comment ref="X24" authorId="25" shapeId="0" xr:uid="{00000000-0006-0000-0900-00001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 29-04-2022 al 03-05-2022</t>
      </text>
    </comment>
    <comment ref="AB24" authorId="26" shapeId="0" xr:uid="{00000000-0006-0000-0900-00001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 8-9-10-11-12-13-14</t>
      </text>
    </comment>
    <comment ref="AF24" authorId="27" shapeId="0" xr:uid="{00000000-0006-0000-0900-00001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12 PERSONAS 17-18-19
7 PERSONAS 23-24
12 PERSONAS 25-26</t>
      </text>
    </comment>
    <comment ref="AG24" authorId="28" shapeId="0" xr:uid="{00000000-0006-0000-0900-00001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</t>
      </text>
    </comment>
    <comment ref="AH24" authorId="29" shapeId="0" xr:uid="{00000000-0006-0000-0900-00001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13 PERSONAS 27-28-29-30</t>
      </text>
    </comment>
    <comment ref="AI24" authorId="30" shapeId="0" xr:uid="{00000000-0006-0000-0900-00001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</t>
      </text>
    </comment>
    <comment ref="AJ24" authorId="31" shapeId="0" xr:uid="{00000000-0006-0000-0900-00002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10 Y 12, 5 PERSONAS</t>
      </text>
    </comment>
    <comment ref="AO24" authorId="32" shapeId="0" xr:uid="{00000000-0006-0000-0900-00002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PERSONA ADICIONAL</t>
      </text>
    </comment>
    <comment ref="AP24" authorId="33" shapeId="0" xr:uid="{00000000-0006-0000-0900-00002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14 PERSONAS X 5 DIAS</t>
      </text>
    </comment>
    <comment ref="AQ24" authorId="34" shapeId="0" xr:uid="{00000000-0006-0000-0900-00002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10-11-12 HOTEL 4 PERSONAS</t>
      </text>
    </comment>
    <comment ref="Q25" authorId="35" shapeId="0" xr:uid="{00000000-0006-0000-0900-00002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personas adicionales</t>
      </text>
    </comment>
    <comment ref="S25" authorId="36" shapeId="0" xr:uid="{00000000-0006-0000-0900-00002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18 PERSONAS DESDE EL 04-04-2022 AL 09-04-2022</t>
      </text>
    </comment>
    <comment ref="AG25" authorId="37" shapeId="0" xr:uid="{00000000-0006-0000-0900-00002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12 PERSONAS 20-21-22-23-24</t>
      </text>
    </comment>
    <comment ref="AI25" authorId="38" shapeId="0" xr:uid="{00000000-0006-0000-0900-00002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6 PERSONAS 28-29
14 PERSONAS 1-5</t>
      </text>
    </comment>
    <comment ref="S26" authorId="39" shapeId="0" xr:uid="{00000000-0006-0000-0900-00002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TRANSPORTE 4 PERSONAS</t>
      </text>
    </comment>
    <comment ref="Q27" authorId="40" shapeId="0" xr:uid="{00000000-0006-0000-0900-00002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transporte 4 personas</t>
      </text>
    </comment>
    <comment ref="AW27" authorId="41" shapeId="0" xr:uid="{00000000-0006-0000-0900-00002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200 LTS RUST REMOVER</t>
      </text>
    </comment>
    <comment ref="AE30" authorId="42" shapeId="0" xr:uid="{00000000-0006-0000-0900-00002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BODEGA 4 VACIA</t>
      </text>
    </comment>
    <comment ref="AN30" authorId="43" shapeId="0" xr:uid="{00000000-0006-0000-0900-00002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BARRIDO Y LAVADO + BOD3 PINTURA</t>
      </text>
    </comment>
    <comment ref="AQ30" authorId="44" shapeId="0" xr:uid="{00000000-0006-0000-0900-00002D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BODEGAS 2 Y 6 LAS LAVA LA TRIPULACION EN NAVEGACION </t>
      </text>
    </comment>
    <comment ref="BC30" authorId="45" shapeId="0" xr:uid="{00000000-0006-0000-0900-00002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BODEGAS 2 Y 4
PINTURA BODEGAS 2-3-4</t>
      </text>
    </comment>
    <comment ref="BZ33" authorId="46" shapeId="0" xr:uid="{F22DB98C-E7AE-4AA9-B095-087F877DCC0A}">
      <text>
        <r>
          <rPr>
            <sz val="11"/>
            <color theme="1"/>
            <rFont val="Calibri"/>
            <family val="2"/>
            <scheme val="minor"/>
          </rPr>
          <t>Maritime Services:
SE REALIZARON 3 BODEGAS CON 12 PERSONAS (EXTRA 20 X P)</t>
        </r>
      </text>
    </comment>
    <comment ref="V34" authorId="47" shapeId="0" xr:uid="{00000000-0006-0000-0900-00002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B34" authorId="48" shapeId="0" xr:uid="{00000000-0006-0000-0900-00003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AF34" authorId="49" shapeId="0" xr:uid="{00000000-0006-0000-0900-00003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</t>
      </text>
    </comment>
    <comment ref="AG34" authorId="50" shapeId="0" xr:uid="{00000000-0006-0000-0900-00003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REGRESO</t>
      </text>
    </comment>
    <comment ref="AI34" authorId="51" shapeId="0" xr:uid="{00000000-0006-0000-0900-00003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L34" authorId="52" shapeId="0" xr:uid="{00000000-0006-0000-0900-00003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APOYO EN OPERACION ELECTRICA</t>
      </text>
    </comment>
    <comment ref="AP34" authorId="53" shapeId="0" xr:uid="{00000000-0006-0000-0900-00003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CONEXION ELECTRICA(BONO)</t>
      </text>
    </comment>
    <comment ref="AT34" authorId="54" shapeId="0" xr:uid="{00000000-0006-0000-0900-00003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REGRESO CORONEL A QUILLOTA X QUIMICO
Respuesta:
    2 DIAS EN TIERRA
Respuesta:
    REGRESO A QUILLOTA TERMINO DE BUQUE</t>
      </text>
    </comment>
    <comment ref="BF34" authorId="55" shapeId="0" xr:uid="{00000000-0006-0000-0900-00003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IDA Y VUELTA</t>
      </text>
    </comment>
    <comment ref="BJ34" authorId="56" shapeId="0" xr:uid="{00000000-0006-0000-0900-00003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$30.000 DE ELECTRICISTA</t>
      </text>
    </comment>
    <comment ref="V35" authorId="57" shapeId="0" xr:uid="{00000000-0006-0000-0900-00003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VIERNES 22 DE ABRIL</t>
      </text>
    </comment>
    <comment ref="AI35" authorId="58" shapeId="0" xr:uid="{00000000-0006-0000-0900-00003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PAGAR EN MAYO</t>
      </text>
    </comment>
    <comment ref="AM35" authorId="59" shapeId="0" xr:uid="{00000000-0006-0000-0900-00003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T35" authorId="60" shapeId="0" xr:uid="{00000000-0006-0000-0900-00003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BZ35" authorId="61" shapeId="0" xr:uid="{354E8814-FAC6-4EB9-9CB3-171F1DE3DF9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H36" authorId="62" shapeId="0" xr:uid="{00000000-0006-0000-0900-00003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1 BODEGA... + CONDUCCION A4</t>
      </text>
    </comment>
    <comment ref="O36" authorId="63" shapeId="0" xr:uid="{00000000-0006-0000-0900-00003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BODEGA 4
CA4 10/03 IDA Y VUELTA
C 15/03--- 20/03 IDA Y VUELTA</t>
      </text>
    </comment>
    <comment ref="Q36" authorId="64" shapeId="0" xr:uid="{00000000-0006-0000-0900-00003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LA BODEGA 4</t>
      </text>
    </comment>
    <comment ref="AF36" authorId="65" shapeId="0" xr:uid="{00000000-0006-0000-0900-00004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 CONDUCCION IDA Y VUELTA</t>
      </text>
    </comment>
    <comment ref="AM36" authorId="66" shapeId="0" xr:uid="{00000000-0006-0000-0900-00004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U36" authorId="67" shapeId="0" xr:uid="{00000000-0006-0000-0900-00004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cambio para supervisor en san antonio</t>
      </text>
    </comment>
    <comment ref="BB36" authorId="68" shapeId="0" xr:uid="{00000000-0006-0000-0900-00004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B</t>
      </text>
    </comment>
    <comment ref="BD36" authorId="69" shapeId="0" xr:uid="{00000000-0006-0000-0900-00004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BE36" authorId="70" shapeId="0" xr:uid="{00000000-0006-0000-0900-00004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B IDA
CONDUCCION A4 VUELTA</t>
      </text>
    </comment>
    <comment ref="BI36" authorId="71" shapeId="0" xr:uid="{00000000-0006-0000-0900-00004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IDA Y CONDUCCION A IQUIQUE</t>
      </text>
    </comment>
    <comment ref="BK36" authorId="72" shapeId="0" xr:uid="{00000000-0006-0000-0900-00004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EMBARCA EL 22-09-2022
Respuesta:
    CONDUCCION A4 IQUIQUE  A QUILLOTA REGRESO</t>
      </text>
    </comment>
    <comment ref="AE37" authorId="73" shapeId="0" xr:uid="{00000000-0006-0000-0900-00004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QUILLOTA ANCUD
ANCUD CORONEL
CORONEL QUILLOTA</t>
      </text>
    </comment>
    <comment ref="P38" authorId="74" shapeId="0" xr:uid="{00000000-0006-0000-0900-00004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CAMBIO DE CASA MEJILLONES</t>
      </text>
    </comment>
    <comment ref="U38" authorId="75" shapeId="0" xr:uid="{00000000-0006-0000-0900-00004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V39" authorId="76" shapeId="0" xr:uid="{00000000-0006-0000-0900-00004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V42" authorId="77" shapeId="0" xr:uid="{00000000-0006-0000-0900-00004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F42" authorId="78" shapeId="0" xr:uid="{00000000-0006-0000-0900-00004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
Respuesta:
    SEGUNDA NOMINA 1 DIE APOYO</t>
      </text>
    </comment>
    <comment ref="AI42" authorId="79" shapeId="0" xr:uid="{00000000-0006-0000-0900-00004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T42" authorId="80" shapeId="0" xr:uid="{00000000-0006-0000-0900-00004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X42" authorId="81" shapeId="0" xr:uid="{00000000-0006-0000-0900-00005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BODEGAS</t>
      </text>
    </comment>
    <comment ref="BZ42" authorId="82" shapeId="0" xr:uid="{CF4E1489-F306-49C6-860F-F71964B2C29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AB43" authorId="83" shapeId="0" xr:uid="{00000000-0006-0000-0900-00005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</t>
      </text>
    </comment>
    <comment ref="U44" authorId="84" shapeId="0" xr:uid="{00000000-0006-0000-0900-00005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Y44" authorId="85" shapeId="0" xr:uid="{00000000-0006-0000-0900-00005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IDA A4</t>
      </text>
    </comment>
    <comment ref="AD44" authorId="86" shapeId="0" xr:uid="{00000000-0006-0000-0900-00005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CUARENTENA 7 DIAS EN COQUIMBO</t>
      </text>
    </comment>
    <comment ref="AM44" authorId="87" shapeId="0" xr:uid="{00000000-0006-0000-0900-00005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Q44" authorId="88" shapeId="0" xr:uid="{00000000-0006-0000-0900-00005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AS44" authorId="89" shapeId="0" xr:uid="{00000000-0006-0000-0900-00005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A4 IDA Y VUELTA SIN NOMINACION A BUQUE</t>
      </text>
    </comment>
    <comment ref="AT44" authorId="90" shapeId="0" xr:uid="{00000000-0006-0000-0900-00005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A4 IDA Y REGRESO</t>
      </text>
    </comment>
    <comment ref="AY44" authorId="91" shapeId="0" xr:uid="{00000000-0006-0000-0900-00005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Y SEGUNDA NOMINA</t>
      </text>
    </comment>
    <comment ref="AZ44" authorId="92" shapeId="0" xr:uid="{00000000-0006-0000-0900-00005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conduccion</t>
      </text>
    </comment>
    <comment ref="BB44" authorId="93" shapeId="0" xr:uid="{00000000-0006-0000-0900-00005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B</t>
      </text>
    </comment>
    <comment ref="BD44" authorId="94" shapeId="0" xr:uid="{00000000-0006-0000-0900-00005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BG44" authorId="95" shapeId="0" xr:uid="{00000000-0006-0000-0900-00005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CANCELA CON B</t>
      </text>
    </comment>
    <comment ref="BL44" authorId="96" shapeId="0" xr:uid="{00000000-0006-0000-0900-00005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 A4 SE DEBE CANCELAR B</t>
      </text>
    </comment>
    <comment ref="BY44" authorId="97" shapeId="0" xr:uid="{036E95E0-6B27-454F-BEF5-F153D9EED10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BONO POR IR A CARGAR A CALBUCO</t>
      </text>
    </comment>
    <comment ref="AF46" authorId="98" shapeId="0" xr:uid="{00000000-0006-0000-0900-00005F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 </t>
      </text>
    </comment>
    <comment ref="AL46" authorId="99" shapeId="0" xr:uid="{00000000-0006-0000-0900-00006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 DIAS DE APOYO</t>
      </text>
    </comment>
    <comment ref="AP46" authorId="100" shapeId="0" xr:uid="{00000000-0006-0000-0900-00006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SE CAMBIA X GONZALO FUENTES</t>
      </text>
    </comment>
    <comment ref="AT46" authorId="101" shapeId="0" xr:uid="{00000000-0006-0000-0900-00006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Y46" authorId="102" shapeId="0" xr:uid="{00000000-0006-0000-0900-00006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PRIMERA NOMINA</t>
      </text>
    </comment>
    <comment ref="BD46" authorId="103" shapeId="0" xr:uid="{00000000-0006-0000-0900-00006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22 DE AGOSTO SUBEN A TRABAJAR</t>
      </text>
    </comment>
    <comment ref="F47" authorId="104" shapeId="0" xr:uid="{00000000-0006-0000-0900-00006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BARRIDO 5 BODEGAS</t>
      </text>
    </comment>
    <comment ref="P47" authorId="105" shapeId="0" xr:uid="{00000000-0006-0000-0900-00006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UPER HOPPER
3 DIAS DE CAMBIO DE CASA MEJILLONES 
2 MANEJADAS AL AEROPUERTO DE MEJILLONES ANTOFAGASTA</t>
      </text>
    </comment>
    <comment ref="V47" authorId="106" shapeId="0" xr:uid="{00000000-0006-0000-0900-00006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D47" authorId="107" shapeId="0" xr:uid="{00000000-0006-0000-0900-00006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AP47" authorId="108" shapeId="0" xr:uid="{00000000-0006-0000-0900-00006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BODEGAS Y SE PASA AL GENCO HUNTER</t>
      </text>
    </comment>
    <comment ref="AY47" authorId="109" shapeId="0" xr:uid="{00000000-0006-0000-0900-00006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A47" authorId="110" shapeId="0" xr:uid="{00000000-0006-0000-0900-00006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REALIZA LABORES EN ESTA MN CON NAVEGACION
Respuesta:
    NO SE COTIZA EN EL DT  PERO SI EN LA MN JOHN M CARRAS</t>
      </text>
    </comment>
    <comment ref="BB47" authorId="111" shapeId="0" xr:uid="{00000000-0006-0000-0900-00006C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COTIZA EN ESTA MN YA QUE POR ERROR NO LO INGRESE EN LA MN SAKIZAYA CHAMPION
Respuesta:
    NO SE CANCELA ESTA MN YA QUE NO TRABAJO </t>
      </text>
    </comment>
    <comment ref="BD47" authorId="112" shapeId="0" xr:uid="{00000000-0006-0000-0900-00006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22 DE AGOSTO SUBEN A TRABAJAR</t>
      </text>
    </comment>
    <comment ref="BI47" authorId="113" shapeId="0" xr:uid="{00000000-0006-0000-0900-00006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REALIZA 5 BODEGAS
Respuesta:
    2 DIAS EN TIERRA</t>
      </text>
    </comment>
    <comment ref="BL47" authorId="114" shapeId="0" xr:uid="{00000000-0006-0000-0900-00006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 B</t>
      </text>
    </comment>
    <comment ref="BN47" authorId="11" shapeId="0" xr:uid="{00000000-0006-0000-0900-000070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4 DIAS EN TIERRA</t>
        </r>
      </text>
    </comment>
    <comment ref="V48" authorId="115" shapeId="0" xr:uid="{00000000-0006-0000-0900-00007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D48" authorId="116" shapeId="0" xr:uid="{00000000-0006-0000-0900-00007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CUARENTENA 7 DIAS EN COQUIMBO</t>
      </text>
    </comment>
    <comment ref="AI48" authorId="117" shapeId="0" xr:uid="{00000000-0006-0000-0900-00007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M48" authorId="118" shapeId="0" xr:uid="{00000000-0006-0000-0900-00007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DIAS EN TIERRA</t>
      </text>
    </comment>
    <comment ref="AY48" authorId="119" shapeId="0" xr:uid="{00000000-0006-0000-0900-00007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A48" authorId="120" shapeId="0" xr:uid="{00000000-0006-0000-0900-00007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 CORRESPONDE CANCELAR ESTA MN YA QUE NO TRABAJO
Respuesta:
    POR ERROR FUE INGRESADO EN EL DT</t>
      </text>
    </comment>
    <comment ref="BD48" authorId="121" shapeId="0" xr:uid="{00000000-0006-0000-0900-00007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NO DEBO COTIZAR EN EL DT YA QUE  LO COTIZE EN MN SAKIZAYA CHAMPION
Respuesta:
    REALIZA LABORES EN ESTA MN</t>
      </text>
    </comment>
    <comment ref="BZ48" authorId="122" shapeId="0" xr:uid="{D72B4CC7-9B36-4BB8-A839-E92BA3BD278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Q50" authorId="123" shapeId="0" xr:uid="{00000000-0006-0000-0900-00007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LA BODEGA 4</t>
      </text>
    </comment>
    <comment ref="AF50" authorId="124" shapeId="0" xr:uid="{00000000-0006-0000-0900-000079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 </t>
      </text>
    </comment>
    <comment ref="AI50" authorId="125" shapeId="0" xr:uid="{00000000-0006-0000-0900-00007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T50" authorId="126" shapeId="0" xr:uid="{00000000-0006-0000-0900-00007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BZ50" authorId="127" shapeId="0" xr:uid="{32805AE2-A0C9-494E-B9E5-274E711D9BFD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CE50" authorId="46" shapeId="0" xr:uid="{E6575303-631D-4845-B92F-4556C027708B}">
      <text>
        <r>
          <rPr>
            <sz val="11"/>
            <color theme="1"/>
            <rFont val="Calibri"/>
            <family val="2"/>
            <scheme val="minor"/>
          </rPr>
          <t>Maritime Services:
23-12-22 SALIDA
24-12-22 ARRIBO
24-12-12 TERMINO
LIMPIEZA BODEGA 4</t>
        </r>
      </text>
    </comment>
    <comment ref="V51" authorId="128" shapeId="0" xr:uid="{00000000-0006-0000-0900-00007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D51" authorId="129" shapeId="0" xr:uid="{00000000-0006-0000-0900-00007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CUARENTENA 7 DIAS EN COQUIMBO</t>
      </text>
    </comment>
    <comment ref="AI51" authorId="130" shapeId="0" xr:uid="{00000000-0006-0000-0900-00007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PAGAR EN MAYO
Respuesta:
    CONFIRMAR PAGO DE MANEJO</t>
      </text>
    </comment>
    <comment ref="AQ51" authorId="131" shapeId="0" xr:uid="{00000000-0006-0000-0900-00007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TRABAJARON UN PAR DE HORAS Y DESEMBARCARON
Respuesta:
    SE REALIZA CONTRATO PARA INGRESAR AL DT DEL 13 AL 16 DE JULIO
Respuesta:
    2 DIAS EN TIERRA</t>
      </text>
    </comment>
    <comment ref="AZ51" authorId="132" shapeId="0" xr:uid="{00000000-0006-0000-0900-00008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 DIAS EN TIERRA</t>
      </text>
    </comment>
    <comment ref="V52" authorId="133" shapeId="0" xr:uid="{00000000-0006-0000-0900-00008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F52" authorId="134" shapeId="0" xr:uid="{00000000-0006-0000-0900-00008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</t>
      </text>
    </comment>
    <comment ref="AG52" authorId="135" shapeId="0" xr:uid="{00000000-0006-0000-0900-00008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UN 1 DIA REALIZA DOS BODEGAS</t>
      </text>
    </comment>
    <comment ref="AM52" authorId="136" shapeId="0" xr:uid="{00000000-0006-0000-0900-00008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Q52" authorId="137" shapeId="0" xr:uid="{00000000-0006-0000-0900-00008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AT52" authorId="138" shapeId="0" xr:uid="{00000000-0006-0000-0900-00008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Y52" authorId="139" shapeId="0" xr:uid="{00000000-0006-0000-0900-00008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A52" authorId="140" shapeId="0" xr:uid="{00000000-0006-0000-0900-00008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CANCELA COMO DIA DE TALLER</t>
      </text>
    </comment>
    <comment ref="BN52" authorId="11" shapeId="0" xr:uid="{00000000-0006-0000-0900-00008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4 DIAS EN TIERRA</t>
        </r>
      </text>
    </comment>
    <comment ref="BZ52" authorId="141" shapeId="0" xr:uid="{AE85EE88-EE4B-4AEF-A9B8-E44F1BE5436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U53" authorId="142" shapeId="0" xr:uid="{00000000-0006-0000-0900-00008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I53" authorId="143" shapeId="0" xr:uid="{00000000-0006-0000-0900-00008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BE53" authorId="144" shapeId="0" xr:uid="{00000000-0006-0000-0900-00008C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B IDA Y REGRESO </t>
      </text>
    </comment>
    <comment ref="BK53" authorId="145" shapeId="0" xr:uid="{00000000-0006-0000-0900-00008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CE53" authorId="46" shapeId="0" xr:uid="{4E7DA69B-B498-4313-AC1F-D007481BD6C5}">
      <text>
        <r>
          <rPr>
            <sz val="11"/>
            <color theme="1"/>
            <rFont val="Calibri"/>
            <family val="2"/>
            <scheme val="minor"/>
          </rPr>
          <t>Maritime Services:
23-12-22 SALIDA
24-12-22 ARRIBO
24-12-12 TERMINO
LIMPIEZA BODEGA 4</t>
        </r>
      </text>
    </comment>
    <comment ref="AF54" authorId="146" shapeId="0" xr:uid="{00000000-0006-0000-0900-00008E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</t>
      </text>
    </comment>
    <comment ref="BC54" authorId="147" shapeId="0" xr:uid="{00000000-0006-0000-0900-00008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A4 IDA
CONDUCCION B REGRESO</t>
      </text>
    </comment>
    <comment ref="P55" authorId="148" shapeId="0" xr:uid="{00000000-0006-0000-0900-000090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DE CAMBIO DE CASA MEJILLONES
</t>
      </text>
    </comment>
    <comment ref="V55" authorId="149" shapeId="0" xr:uid="{00000000-0006-0000-0900-00009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F55" authorId="150" shapeId="0" xr:uid="{00000000-0006-0000-0900-00009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
Respuesta:
    SEGUNDA NOMINA 1 DIE APOYO</t>
      </text>
    </comment>
    <comment ref="AI55" authorId="151" shapeId="0" xr:uid="{00000000-0006-0000-0900-00009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M55" authorId="152" shapeId="0" xr:uid="{00000000-0006-0000-0900-00009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DIAS EN TIERRA</t>
      </text>
    </comment>
    <comment ref="AY55" authorId="153" shapeId="0" xr:uid="{00000000-0006-0000-0900-00009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AZ55" authorId="154" shapeId="0" xr:uid="{00000000-0006-0000-0900-00009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 DIAS EN TIERRA</t>
      </text>
    </comment>
    <comment ref="BE55" authorId="155" shapeId="0" xr:uid="{00000000-0006-0000-0900-000097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SABADO 27 DE AGOSTO SE EMBARCA </t>
      </text>
    </comment>
    <comment ref="BN55" authorId="11" shapeId="0" xr:uid="{00000000-0006-0000-0900-000098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no se pagan dias en tierra por que trabajo en 5 bodegas en el pregny pero se pagan las 7</t>
        </r>
      </text>
    </comment>
    <comment ref="BY55" authorId="156" shapeId="0" xr:uid="{D9FF037B-D202-49E8-BF8D-C24F60181DD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($50.000)</t>
      </text>
    </comment>
    <comment ref="BZ55" authorId="157" shapeId="0" xr:uid="{4D0BC8DE-1ECA-422D-AEE9-7BC6310EC0C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AJ56" authorId="158" shapeId="0" xr:uid="{00000000-0006-0000-0900-00009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6 BODEGAS</t>
      </text>
    </comment>
    <comment ref="AQ56" authorId="159" shapeId="0" xr:uid="{00000000-0006-0000-0900-00009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AT56" authorId="160" shapeId="0" xr:uid="{00000000-0006-0000-0900-00009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Y56" authorId="161" shapeId="0" xr:uid="{00000000-0006-0000-0900-00009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Y SEGUNDA NOMINA</t>
      </text>
    </comment>
    <comment ref="BD56" authorId="162" shapeId="0" xr:uid="{00000000-0006-0000-0900-00009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BL56" authorId="163" shapeId="0" xr:uid="{00000000-0006-0000-0900-00009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 EN B</t>
      </text>
    </comment>
    <comment ref="BN56" authorId="11" shapeId="0" xr:uid="{00000000-0006-0000-0900-00009F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4 DIAS EN TIERRA</t>
        </r>
      </text>
    </comment>
    <comment ref="BY56" authorId="164" shapeId="0" xr:uid="{43245CE3-DDD9-45D3-BEC0-05676D482FC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BONO CARGAR EQUIPO EN CALBUCO</t>
      </text>
    </comment>
    <comment ref="H57" authorId="165" shapeId="0" xr:uid="{00000000-0006-0000-0900-0000A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SOLO BODEGA, NO VUELVE POR PROBLEMAS MEDICOS</t>
      </text>
    </comment>
    <comment ref="AF57" authorId="166" shapeId="0" xr:uid="{00000000-0006-0000-0900-0000A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
Respuesta:
    SEGUNDA NOMINA 1 DIE APOYO</t>
      </text>
    </comment>
    <comment ref="AI57" authorId="167" shapeId="0" xr:uid="{00000000-0006-0000-0900-0000A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Q57" authorId="168" shapeId="0" xr:uid="{00000000-0006-0000-0900-0000A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TRABAJARON UN PAR DE HORAS Y DESEMBARCARON
Respuesta:
    SE REALIZA CONTRATO PARA INGRESAR AL DT DEL 13 AL 16 DE JULIO
Respuesta:
    2 DIAS EN TIERRA</t>
      </text>
    </comment>
    <comment ref="AY57" authorId="169" shapeId="0" xr:uid="{00000000-0006-0000-0900-0000A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Z57" authorId="170" shapeId="0" xr:uid="{725E4A41-B426-4EE6-8B78-CA1D53938B2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CE57" authorId="46" shapeId="0" xr:uid="{EC0DA9A7-1A14-489B-B978-694F2D662576}">
      <text>
        <r>
          <rPr>
            <sz val="11"/>
            <color theme="1"/>
            <rFont val="Calibri"/>
            <family val="2"/>
            <scheme val="minor"/>
          </rPr>
          <t>Maritime Services:
Maritime Services:
23-12-22 SALIDA
24-12-22 ARRIBO
24-12-12 TERMINO
LIMPIEZA BODEGA 4</t>
        </r>
      </text>
    </comment>
    <comment ref="AF58" authorId="171" shapeId="0" xr:uid="{00000000-0006-0000-0900-0000A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</t>
      </text>
    </comment>
    <comment ref="AT58" authorId="172" shapeId="0" xr:uid="{00000000-0006-0000-0900-0000A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X58" authorId="173" shapeId="0" xr:uid="{00000000-0006-0000-0900-0000A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ARRIENDO VEHICULO 4 DIAS</t>
      </text>
    </comment>
    <comment ref="AZ58" authorId="174" shapeId="0" xr:uid="{00000000-0006-0000-0900-0000A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 DIAS EN TIERRA</t>
      </text>
    </comment>
    <comment ref="AF59" authorId="175" shapeId="0" xr:uid="{00000000-0006-0000-0900-0000A9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 </t>
      </text>
    </comment>
    <comment ref="AI60" authorId="176" shapeId="0" xr:uid="{00000000-0006-0000-0900-0000A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PAGAR EN MAYO</t>
      </text>
    </comment>
    <comment ref="AL60" authorId="177" shapeId="0" xr:uid="{00000000-0006-0000-0900-0000A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 DIAS DE APOYO</t>
      </text>
    </comment>
    <comment ref="AU60" authorId="178" shapeId="0" xr:uid="{00000000-0006-0000-0900-0000A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desembarcado para continuar con taller</t>
      </text>
    </comment>
    <comment ref="AW60" authorId="179" shapeId="0" xr:uid="{00000000-0006-0000-0900-0000A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VISITA</t>
      </text>
    </comment>
    <comment ref="V61" authorId="180" shapeId="0" xr:uid="{00000000-0006-0000-0900-0000A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A61" authorId="181" shapeId="0" xr:uid="{00000000-0006-0000-0900-0000A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SOLO REGRESO MEJILLONES QUILLOTA</t>
      </text>
    </comment>
    <comment ref="V63" authorId="182" shapeId="0" xr:uid="{00000000-0006-0000-0900-0000B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B63" authorId="183" shapeId="0" xr:uid="{00000000-0006-0000-0900-0000B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IDA MEJILLONES</t>
      </text>
    </comment>
    <comment ref="AF63" authorId="184" shapeId="0" xr:uid="{00000000-0006-0000-0900-0000B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 + CONDUCCION IDA Y VUELTA</t>
      </text>
    </comment>
    <comment ref="AI63" authorId="185" shapeId="0" xr:uid="{00000000-0006-0000-0900-0000B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T63" authorId="186" shapeId="0" xr:uid="{00000000-0006-0000-0900-0000B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REGRESO CORONEL A QUILLOTA X QUIMICO</t>
      </text>
    </comment>
    <comment ref="AY63" authorId="187" shapeId="0" xr:uid="{00000000-0006-0000-0900-0000B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E63" authorId="188" shapeId="0" xr:uid="{00000000-0006-0000-0900-0000B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SABADO 27 DE AGOSTO SE EMBARCA 
Respuesta:
    CONTRATO PARA EFECTO 28 AL 31 AGOSTO</t>
      </text>
    </comment>
    <comment ref="BN63" authorId="11" shapeId="0" xr:uid="{00000000-0006-0000-0900-0000B7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4 DIAS EN TIERRA</t>
        </r>
      </text>
    </comment>
    <comment ref="BZ63" authorId="46" shapeId="0" xr:uid="{33504B74-D4E3-45BD-BF1C-CDC60201B059}">
      <text>
        <r>
          <rPr>
            <sz val="11"/>
            <color theme="1"/>
            <rFont val="Calibri"/>
            <family val="2"/>
            <scheme val="minor"/>
          </rPr>
          <t>Maritime Services:
+ HOPER + 3 bodegas con 12 personas</t>
        </r>
      </text>
    </comment>
    <comment ref="O64" authorId="189" shapeId="0" xr:uid="{00000000-0006-0000-0900-0000B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BEDEGA 4</t>
      </text>
    </comment>
    <comment ref="Q64" authorId="190" shapeId="0" xr:uid="{00000000-0006-0000-0900-0000B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LA BODEGA 4</t>
      </text>
    </comment>
    <comment ref="AF64" authorId="191" shapeId="0" xr:uid="{00000000-0006-0000-0900-0000B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</t>
      </text>
    </comment>
    <comment ref="AM64" authorId="192" shapeId="0" xr:uid="{00000000-0006-0000-0900-0000B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DIAS EN TIERRA</t>
      </text>
    </comment>
    <comment ref="AP64" authorId="193" shapeId="0" xr:uid="{00000000-0006-0000-0900-0000B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Q64" authorId="194" shapeId="0" xr:uid="{00000000-0006-0000-0900-0000B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AT64" authorId="195" shapeId="0" xr:uid="{00000000-0006-0000-0900-0000B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RESULTADO PCR POSITIVO, SE GENERA CONTRATO CON FECHA 15 AL 18 DE JULIO PARA PODER TRAMITAR LICENCIA MEDICA</t>
      </text>
    </comment>
    <comment ref="AY64" authorId="196" shapeId="0" xr:uid="{00000000-0006-0000-0900-0000B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Y SEGUNDA NOMINA</t>
      </text>
    </comment>
    <comment ref="BD64" authorId="197" shapeId="0" xr:uid="{00000000-0006-0000-0900-0000C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22 DE AGOSTO SUBEN A TRABAJAR</t>
      </text>
    </comment>
    <comment ref="BN64" authorId="11" shapeId="0" xr:uid="{00000000-0006-0000-0900-0000C1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6 dias en tierra</t>
        </r>
      </text>
    </comment>
    <comment ref="BZ64" authorId="198" shapeId="0" xr:uid="{A4CDD22A-D139-45DA-AB5E-9EA3DA76077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bodegas con 12 personas</t>
      </text>
    </comment>
    <comment ref="CE64" authorId="46" shapeId="0" xr:uid="{E148478F-1E9E-4FA7-9C90-AB9D592C319E}">
      <text>
        <r>
          <rPr>
            <sz val="11"/>
            <color theme="1"/>
            <rFont val="Calibri"/>
            <family val="2"/>
            <scheme val="minor"/>
          </rPr>
          <t>Maritime Services:
23-12-22 SALIDA
24-12-22 ARRIBO
24-12-12 TERMINO
LIMPIEZA BODEGA 4</t>
        </r>
      </text>
    </comment>
    <comment ref="AF65" authorId="199" shapeId="0" xr:uid="{00000000-0006-0000-0900-0000C2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 </t>
      </text>
    </comment>
    <comment ref="F66" authorId="200" shapeId="0" xr:uid="{00000000-0006-0000-0900-0000C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BARRIDO 5 BODEGAS</t>
      </text>
    </comment>
    <comment ref="AF66" authorId="201" shapeId="0" xr:uid="{00000000-0006-0000-0900-0000C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
Respuesta:
    SEGUNDA NOMINA 1 DIE APOYO</t>
      </text>
    </comment>
    <comment ref="AI66" authorId="202" shapeId="0" xr:uid="{00000000-0006-0000-0900-0000C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T66" authorId="203" shapeId="0" xr:uid="{00000000-0006-0000-0900-0000C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Y66" authorId="204" shapeId="0" xr:uid="{00000000-0006-0000-0900-0000C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E66" authorId="205" shapeId="0" xr:uid="{00000000-0006-0000-0900-0000C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DESEMBARCA AL PRIMER DIA DE FAENA POR PCR POSITIVO</t>
      </text>
    </comment>
    <comment ref="BZ66" authorId="46" shapeId="0" xr:uid="{8821E335-6314-4F95-8481-FB149D926933}">
      <text>
        <r>
          <rPr>
            <sz val="11"/>
            <color theme="1"/>
            <rFont val="Calibri"/>
            <family val="2"/>
            <scheme val="minor"/>
          </rPr>
          <t>Maritime Services:2 DIA DE 2 2 DIAS DEESPERA
4 BODEGAS</t>
        </r>
      </text>
    </comment>
    <comment ref="AM67" authorId="206" shapeId="0" xr:uid="{00000000-0006-0000-0900-0000C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DIAS EN TIERRA</t>
      </text>
    </comment>
    <comment ref="AY67" authorId="207" shapeId="0" xr:uid="{00000000-0006-0000-0900-0000C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O68" authorId="208" shapeId="0" xr:uid="{00000000-0006-0000-0900-0000C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BODEGA 4</t>
      </text>
    </comment>
    <comment ref="Q68" authorId="209" shapeId="0" xr:uid="{00000000-0006-0000-0900-0000C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LA BODEGA 4</t>
      </text>
    </comment>
    <comment ref="V68" authorId="210" shapeId="0" xr:uid="{00000000-0006-0000-0900-0000C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F68" authorId="211" shapeId="0" xr:uid="{00000000-0006-0000-0900-0000C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
Respuesta:
    SEGUNDA NOMINA 1 DIE APOYO</t>
      </text>
    </comment>
    <comment ref="AM68" authorId="212" shapeId="0" xr:uid="{00000000-0006-0000-0900-0000C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DIAS EN TIERRA</t>
      </text>
    </comment>
    <comment ref="AX68" authorId="213" shapeId="0" xr:uid="{00000000-0006-0000-0900-0000D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DE CONDUCCION</t>
      </text>
    </comment>
    <comment ref="AY68" authorId="214" shapeId="0" xr:uid="{00000000-0006-0000-0900-0000D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K68" authorId="215" shapeId="0" xr:uid="{00000000-0006-0000-0900-0000D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EMBARCA EL 22-09-2022</t>
      </text>
    </comment>
    <comment ref="P69" authorId="216" shapeId="0" xr:uid="{00000000-0006-0000-0900-0000D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REGRESA POR COVID</t>
      </text>
    </comment>
    <comment ref="V69" authorId="217" shapeId="0" xr:uid="{00000000-0006-0000-0900-0000D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X69" authorId="218" shapeId="0" xr:uid="{00000000-0006-0000-0900-0000D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DE CONDUCCION</t>
      </text>
    </comment>
    <comment ref="AY69" authorId="219" shapeId="0" xr:uid="{00000000-0006-0000-0900-0000D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</t>
      </text>
    </comment>
    <comment ref="BB69" authorId="220" shapeId="0" xr:uid="{00000000-0006-0000-0900-0000D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B IDA Y VUELTA</t>
      </text>
    </comment>
    <comment ref="BE69" authorId="221" shapeId="0" xr:uid="{00000000-0006-0000-0900-0000D8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B IDA Y REGRESO </t>
      </text>
    </comment>
    <comment ref="O71" authorId="222" shapeId="0" xr:uid="{00000000-0006-0000-0900-0000D9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CA4 IDA Y VUELTA 10/03--- 11/03
C IDA 15/03
CA4 18/03 VUELTA</t>
      </text>
    </comment>
    <comment ref="U71" authorId="223" shapeId="0" xr:uid="{00000000-0006-0000-0900-0000D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dias en tierra</t>
      </text>
    </comment>
    <comment ref="V71" authorId="224" shapeId="0" xr:uid="{00000000-0006-0000-0900-0000DB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VIERNES 22 DE ABRIL </t>
      </text>
    </comment>
    <comment ref="Y71" authorId="225" shapeId="0" xr:uid="{00000000-0006-0000-0900-0000D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A4 ida acompañado y vuelta solo</t>
      </text>
    </comment>
    <comment ref="AF71" authorId="226" shapeId="0" xr:uid="{00000000-0006-0000-0900-0000D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
Respuesta:
    SEGUNDA NOMINA 1 DIE APOYO</t>
      </text>
    </comment>
    <comment ref="AG71" authorId="227" shapeId="0" xr:uid="{00000000-0006-0000-0900-0000D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REGRESO A4</t>
      </text>
    </comment>
    <comment ref="AM71" authorId="228" shapeId="0" xr:uid="{00000000-0006-0000-0900-0000D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AQ71" authorId="229" shapeId="0" xr:uid="{00000000-0006-0000-0900-0000E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TRABAJARON UN PAR DE HORAS Y DESEMBARCARON
Respuesta:
    SE REALIZA CONTRATO PARA INGRESAR AL DT DEL 13 AL 16 DE JULIO
Respuesta:
    2 DIAS EN TIERRA</t>
      </text>
    </comment>
    <comment ref="AT71" authorId="230" shapeId="0" xr:uid="{00000000-0006-0000-0900-0000E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A4 IDA Y REGRESO
Respuesta:
    CORRESPONDE EL PAGO CON LICENCIA A4 CUMPLIDO LOS 6MESES
Respuesta:
    2 DIAS EN TIERRA</t>
      </text>
    </comment>
    <comment ref="BB71" authorId="231" shapeId="0" xr:uid="{00000000-0006-0000-0900-0000E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A4 IDA Y VUELTA
Respuesta:
    CONDUCCION AL AEROPUERTO IDA Y VUELTA</t>
      </text>
    </comment>
    <comment ref="BD71" authorId="232" shapeId="0" xr:uid="{00000000-0006-0000-0900-0000E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BE71" authorId="233" shapeId="0" xr:uid="{00000000-0006-0000-0900-0000E4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B IDA
CONDUCCION A4 VUELTA</t>
      </text>
    </comment>
    <comment ref="BG71" authorId="234" shapeId="0" xr:uid="{00000000-0006-0000-0900-0000E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CANCELA COMO A4</t>
      </text>
    </comment>
    <comment ref="BI71" authorId="235" shapeId="0" xr:uid="{00000000-0006-0000-0900-0000E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IDA Y CONDUCCION A IQUIQUE</t>
      </text>
    </comment>
    <comment ref="BK71" authorId="236" shapeId="0" xr:uid="{00000000-0006-0000-0900-0000E7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 EMBARCA EL 22-09-2022
Respuesta:
    CONDUCCION IDA Y VUELTA A4</t>
      </text>
    </comment>
    <comment ref="BX71" authorId="237" shapeId="0" xr:uid="{00000000-0006-0000-0900-0000E8000000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2 DIAS DE ESPERA EN CASA MEJILLONES Y CONDUCCION A PATACHE A4</t>
        </r>
      </text>
    </comment>
    <comment ref="BN72" authorId="11" shapeId="0" xr:uid="{00000000-0006-0000-0900-0000E9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6 dias en tierra</t>
        </r>
      </text>
    </comment>
    <comment ref="BZ72" authorId="46" shapeId="0" xr:uid="{B7A44F86-6E50-4F4E-9E7A-70ECF233D112}">
      <text>
        <r>
          <rPr>
            <sz val="11"/>
            <color theme="1"/>
            <rFont val="Calibri"/>
            <family val="2"/>
            <scheme val="minor"/>
          </rPr>
          <t>Maritime Services:
2 DIAS DE ESPERA
4 BODEGAS</t>
        </r>
      </text>
    </comment>
    <comment ref="AO73" authorId="238" shapeId="0" xr:uid="{00000000-0006-0000-0900-0000E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REGRESO DE SAN ANTONIO A QUILLOTA
Respuesta:
    CONDUCCION RESCATE PATILLO</t>
      </text>
    </comment>
    <comment ref="BF73" authorId="239" shapeId="0" xr:uid="{00000000-0006-0000-0900-0000E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REALIZA 6 BODEGAS Y 2 DIAS EN TIERRA + CONDUCCION</t>
      </text>
    </comment>
    <comment ref="BH73" authorId="240" shapeId="0" xr:uid="{00000000-0006-0000-0900-0000EC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RESCATE DE CORONEL IDA Y REGRESO</t>
      </text>
    </comment>
    <comment ref="BN73" authorId="11" shapeId="0" xr:uid="{00000000-0006-0000-0900-0000ED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2 dias en tierra</t>
        </r>
      </text>
    </comment>
    <comment ref="BY73" authorId="241" shapeId="0" xr:uid="{FAF35CA4-442D-4E1F-965A-F005FFD1A196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APOYO CARGAR EQUIPO CALBUCO ($80.000)</t>
      </text>
    </comment>
    <comment ref="V74" authorId="242" shapeId="0" xr:uid="{00000000-0006-0000-0900-0000EE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D74" authorId="243" shapeId="0" xr:uid="{00000000-0006-0000-0900-0000EF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CUARENTENA 7 DIAS EN COQUIMBO</t>
      </text>
    </comment>
    <comment ref="AI74" authorId="244" shapeId="0" xr:uid="{00000000-0006-0000-0900-0000F0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1 DIA EN TIERRA</t>
      </text>
    </comment>
    <comment ref="AQ74" authorId="245" shapeId="0" xr:uid="{00000000-0006-0000-0900-0000F1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TRABAJARON UN PAR DE HORAS Y DESEMBARCARON
Respuesta:
    SIN CONTRATO EN EL DT
Respuesta:
    2 DIAS EN TIERRA</t>
      </text>
    </comment>
    <comment ref="AZ74" authorId="246" shapeId="0" xr:uid="{00000000-0006-0000-0900-0000F2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 DIAS EN TIERRA</t>
      </text>
    </comment>
    <comment ref="BC74" authorId="247" shapeId="0" xr:uid="{00000000-0006-0000-0900-0000F3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A4 IDA
CONDUCCION B REGRESO</t>
      </text>
    </comment>
    <comment ref="BL74" authorId="248" shapeId="0" xr:uid="{00000000-0006-0000-0900-0000F4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 </t>
      </text>
    </comment>
    <comment ref="O77" authorId="249" shapeId="0" xr:uid="{00000000-0006-0000-0900-0000F5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BODEGA 4
C IDA Y VUELTA 15/03----20/03</t>
      </text>
    </comment>
    <comment ref="Q77" authorId="250" shapeId="0" xr:uid="{00000000-0006-0000-0900-0000F6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LAVADO DE LA BODEGA 4</t>
      </text>
    </comment>
    <comment ref="AF77" authorId="251" shapeId="0" xr:uid="{00000000-0006-0000-0900-0000F7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PRIMERA NOMINA + CONDUCCION </t>
      </text>
    </comment>
    <comment ref="AG77" authorId="252" shapeId="0" xr:uid="{00000000-0006-0000-0900-0000F8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CONDUCCION IDA Y VUELTA</t>
      </text>
    </comment>
    <comment ref="AM77" authorId="253" shapeId="0" xr:uid="{00000000-0006-0000-0900-0000F9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
Respuesta:
    DE REGRESO DE HUASCO A QUILLOTA MANEJAN 3 PERSONAS YA QUE DIEGO VENIA CANSADO </t>
      </text>
    </comment>
    <comment ref="AT77" authorId="254" shapeId="0" xr:uid="{00000000-0006-0000-0900-0000FA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2 DIAS EN TIERRA
Respuesta:
    REGRESO CORONEL A QUILLOTA X QUIMICO
Respuesta:
    REGRESO A QUILLOTA TERMINO DE BUQUE</t>
      </text>
    </comment>
    <comment ref="V79" authorId="255" shapeId="0" xr:uid="{00000000-0006-0000-0900-0000FB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4 dias en tierra</t>
      </text>
    </comment>
    <comment ref="AF79" authorId="256" shapeId="0" xr:uid="{00000000-0006-0000-0900-0000FC000000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SEGUNDA NOMINA </t>
      </text>
    </comment>
    <comment ref="AM79" authorId="257" shapeId="0" xr:uid="{00000000-0006-0000-0900-0000FD00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3 DIAS EN TIERRA</t>
      </text>
    </comment>
    <comment ref="BN79" authorId="11" shapeId="0" xr:uid="{00000000-0006-0000-0900-0000FE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7 DIAS EN TIERRA, VERIFICAR CON PREGNY</t>
        </r>
      </text>
    </comment>
    <comment ref="BQ79" authorId="11" shapeId="0" xr:uid="{00000000-0006-0000-0900-0000FF000000}">
      <text>
        <r>
          <rPr>
            <b/>
            <sz val="9"/>
            <color indexed="81"/>
            <rFont val="Tahoma"/>
            <family val="2"/>
          </rPr>
          <t>Angelo Cisternas M:</t>
        </r>
        <r>
          <rPr>
            <sz val="9"/>
            <color indexed="81"/>
            <rFont val="Tahoma"/>
            <family val="2"/>
          </rPr>
          <t xml:space="preserve">
APOYO 2 BODEGAS + NAVEGACION</t>
        </r>
      </text>
    </comment>
    <comment ref="F82" authorId="258" shapeId="0" xr:uid="{00000000-0006-0000-0900-00000001000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ALERTA TSUNAMI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Maritime Services</author>
    <author>acisternas@maritimeservices.cl</author>
    <author>tc={1FEA0A2D-E6B5-43BF-A496-F1DFBA814681}</author>
  </authors>
  <commentList>
    <comment ref="AS23" authorId="0" shapeId="0" xr:uid="{EADD2BCE-5F32-4650-B5FC-66D149F6E0E2}">
      <text>
        <r>
          <rPr>
            <sz val="11"/>
            <color theme="1"/>
            <rFont val="Calibri"/>
            <family val="2"/>
            <scheme val="minor"/>
          </rPr>
          <t>Maritime Services:
RESACTE JAIME ARREPOL-GREGORY KOPP</t>
        </r>
      </text>
    </comment>
    <comment ref="D30" authorId="0" shapeId="0" xr:uid="{744B6B04-DD06-4613-85D4-C66D9DF2B59E}">
      <text>
        <r>
          <rPr>
            <sz val="11"/>
            <color theme="1"/>
            <rFont val="Calibri"/>
            <family val="2"/>
            <scheme val="minor"/>
          </rPr>
          <t>Maritime Services:
BONO DE ELECTRICIDAD</t>
        </r>
      </text>
    </comment>
    <comment ref="N30" authorId="1" shapeId="0" xr:uid="{4FCB9983-A814-4021-93C2-264E7BBC4811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CONDUCION DOS DIAS TRAYECTO QUILLOTA A VALPARAISO IDA Y VUELTA</t>
        </r>
      </text>
    </comment>
    <comment ref="R30" authorId="0" shapeId="0" xr:uid="{E39B1E0A-CFDE-4377-A134-1F02EF338DC2}">
      <text>
        <r>
          <rPr>
            <sz val="11"/>
            <color theme="1"/>
            <rFont val="Calibri"/>
            <family val="2"/>
            <scheme val="minor"/>
          </rPr>
          <t>Maritime Services:
CONDUCCION IDA Y VUELTA B</t>
        </r>
      </text>
    </comment>
    <comment ref="X30" authorId="0" shapeId="0" xr:uid="{BE99CEC7-629F-4A36-A76B-16EBF82F8A7E}">
      <text>
        <r>
          <rPr>
            <sz val="11"/>
            <color theme="1"/>
            <rFont val="Calibri"/>
            <family val="2"/>
            <scheme val="minor"/>
          </rPr>
          <t>Maritime Services:
CONDUCCION IDA Y VUELTA MAS BONO DE ELECTRICIDAD</t>
        </r>
      </text>
    </comment>
    <comment ref="AB30" authorId="0" shapeId="0" xr:uid="{53E72930-26B4-4F3F-BA97-52D8131ED60F}">
      <text>
        <r>
          <rPr>
            <sz val="11"/>
            <color theme="1"/>
            <rFont val="Calibri"/>
            <family val="2"/>
            <scheme val="minor"/>
          </rPr>
          <t>Maritime Services:
CONDUCCION IDA QUILLOTA A HUASCO Y REGRESO HUASCO A QUILLOTA</t>
        </r>
      </text>
    </comment>
    <comment ref="AD30" authorId="0" shapeId="0" xr:uid="{D2FDBD75-4A40-4DE7-A23F-F1907DAB9BE6}">
      <text>
        <r>
          <rPr>
            <sz val="11"/>
            <color theme="1"/>
            <rFont val="Calibri"/>
            <family val="2"/>
            <scheme val="minor"/>
          </rPr>
          <t>Maritime Services:
BONO DE ELECTRICO</t>
        </r>
      </text>
    </comment>
    <comment ref="AH30" authorId="0" shapeId="0" xr:uid="{C59E7C93-5012-4747-A3C4-50803971C919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IDA Y VUELTA </t>
        </r>
      </text>
    </comment>
    <comment ref="AM30" authorId="0" shapeId="0" xr:uid="{AFEB7FEF-67F5-4CE9-8C20-BDA9156CD66F}">
      <text>
        <r>
          <rPr>
            <sz val="11"/>
            <color theme="1"/>
            <rFont val="Calibri"/>
            <family val="2"/>
            <scheme val="minor"/>
          </rPr>
          <t>Maritime Services:
BONO DE ELECTRICIDAD Y APOYO CONDUCCION A4 REGRESO + 1 DIA DE ESPERA</t>
        </r>
      </text>
    </comment>
    <comment ref="AS30" authorId="0" shapeId="0" xr:uid="{61598984-EAB1-433A-BF74-8CDFF8F9C422}">
      <text>
        <r>
          <rPr>
            <sz val="11"/>
            <color theme="1"/>
            <rFont val="Calibri"/>
            <family val="2"/>
            <scheme val="minor"/>
          </rPr>
          <t>Maritime Services:
CONDUCCION B IDA Y REGRESO MAS BONO DE ELECTRICIDAD</t>
        </r>
      </text>
    </comment>
    <comment ref="AY30" authorId="0" shapeId="0" xr:uid="{0D5CCC21-1B31-4051-B6AB-499960345D8C}">
      <text>
        <r>
          <rPr>
            <sz val="11"/>
            <color theme="1"/>
            <rFont val="Calibri"/>
            <family val="2"/>
            <scheme val="minor"/>
          </rPr>
          <t>Maritime Services:
CONDUCCION IDA SOLO+BONO ELECTRICIDAD</t>
        </r>
      </text>
    </comment>
    <comment ref="BA30" authorId="0" shapeId="0" xr:uid="{7C2B9E2A-DADE-457D-85CC-389CA4289928}">
      <text>
        <r>
          <rPr>
            <sz val="11"/>
            <color theme="1"/>
            <rFont val="Calibri"/>
            <family val="2"/>
            <scheme val="minor"/>
          </rPr>
          <t>Maritime Services:
BONO DE ELECTRICIDA+ CB DE REGRESO</t>
        </r>
      </text>
    </comment>
    <comment ref="BI30" authorId="0" shapeId="0" xr:uid="{A7B09C62-79DD-43BD-8963-C7ECC1CFD580}">
      <text>
        <r>
          <rPr>
            <sz val="11"/>
            <color theme="1"/>
            <rFont val="Calibri"/>
            <family val="2"/>
            <scheme val="minor"/>
          </rPr>
          <t>Maritime Services:
CONDUCCION 3 DIAS DE FAENA</t>
        </r>
      </text>
    </comment>
    <comment ref="AK31" authorId="0" shapeId="0" xr:uid="{AA80AEED-5888-462B-AC19-79CA4CCF2220}">
      <text>
        <r>
          <rPr>
            <sz val="11"/>
            <color theme="1"/>
            <rFont val="Calibri"/>
            <family val="2"/>
            <scheme val="minor"/>
          </rPr>
          <t>Maritime Services:
REALIZA 4 BODEGAS + UN DIA DE ESPERA</t>
        </r>
      </text>
    </comment>
    <comment ref="AM31" authorId="0" shapeId="0" xr:uid="{CF2787FF-B82E-4A3B-9B2F-34516E575D17}">
      <text>
        <r>
          <rPr>
            <sz val="11"/>
            <color theme="1"/>
            <rFont val="Calibri"/>
            <family val="2"/>
            <scheme val="minor"/>
          </rPr>
          <t>Maritime Services:
2 DIAS DE ESPERA</t>
        </r>
      </text>
    </comment>
    <comment ref="AS31" authorId="0" shapeId="0" xr:uid="{0C56D208-8476-4D19-BE80-5DB1284EA7CB}">
      <text>
        <r>
          <rPr>
            <sz val="11"/>
            <color theme="1"/>
            <rFont val="Calibri"/>
            <family val="2"/>
            <scheme val="minor"/>
          </rPr>
          <t>Maritime Services:
PAGO EXTRA POR HIDROLAVADO EN NAVEGACION</t>
        </r>
      </text>
    </comment>
    <comment ref="BK31" authorId="0" shapeId="0" xr:uid="{66909CE4-F93F-42F6-87BF-F228FCC77272}">
      <text>
        <r>
          <rPr>
            <sz val="11"/>
            <color theme="1"/>
            <rFont val="Calibri"/>
            <family val="2"/>
            <scheme val="minor"/>
          </rPr>
          <t>Maritime Services:
NAVEGACION A PATACHE</t>
        </r>
      </text>
    </comment>
    <comment ref="AK32" authorId="0" shapeId="0" xr:uid="{E5BBEDB7-27DA-4888-9B4E-B0DC1EF6B326}">
      <text>
        <r>
          <rPr>
            <sz val="11"/>
            <color theme="1"/>
            <rFont val="Calibri"/>
            <family val="2"/>
            <scheme val="minor"/>
          </rPr>
          <t>Maritime Services:
2 DIAS TIERRA, BUQUE COMPLETO</t>
        </r>
      </text>
    </comment>
    <comment ref="J33" authorId="1" shapeId="0" xr:uid="{6AA404C0-7C5E-4896-8D7E-6B0D08B7BD3A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REALIZO 2 BODEGAS.REGRESO EN BUS</t>
        </r>
      </text>
    </comment>
    <comment ref="K33" authorId="1" shapeId="0" xr:uid="{BB513B4F-E5B3-42A1-BD60-999623B62F4D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IDA A4 QUILLOTA A CALBUCO+DOS DIAS ESPERA</t>
        </r>
      </text>
    </comment>
    <comment ref="L33" authorId="1" shapeId="0" xr:uid="{90CA9FA0-7E2B-426D-B859-F3E4A9834062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DE QUILLOTA A SERENA IDA Y VUELTA A4</t>
        </r>
      </text>
    </comment>
    <comment ref="O33" authorId="0" shapeId="0" xr:uid="{02DAC45F-6ACC-4BD8-A27E-6330E555922F}">
      <text>
        <r>
          <rPr>
            <sz val="11"/>
            <color theme="1"/>
            <rFont val="Calibri"/>
            <family val="2"/>
            <scheme val="minor"/>
          </rPr>
          <t>Maritime Services:
CONDUCCION A HUCHIPATO IDA ACOMPAÑADO Y VUELTA CONDUCCION SOLO</t>
        </r>
      </text>
    </comment>
    <comment ref="R33" authorId="0" shapeId="0" xr:uid="{3125675A-5B2F-4771-AE7B-ADDDC0D57B1C}">
      <text>
        <r>
          <rPr>
            <sz val="11"/>
            <color theme="1"/>
            <rFont val="Calibri"/>
            <family val="2"/>
            <scheme val="minor"/>
          </rPr>
          <t>Maritime Services:
CONDUCCION A4 IDA Y VUELTA</t>
        </r>
      </text>
    </comment>
    <comment ref="W33" authorId="0" shapeId="0" xr:uid="{CBF43AC7-5B4B-44C3-88BB-870C87A61E00}">
      <text>
        <r>
          <rPr>
            <sz val="11"/>
            <color theme="1"/>
            <rFont val="Calibri"/>
            <family val="2"/>
            <scheme val="minor"/>
          </rPr>
          <t>Maritime Services:
SOLO IDA</t>
        </r>
      </text>
    </comment>
    <comment ref="AA33" authorId="0" shapeId="0" xr:uid="{745D7F85-DE2B-4790-935B-ED67479283CE}">
      <text>
        <r>
          <rPr>
            <sz val="11"/>
            <color theme="1"/>
            <rFont val="Calibri"/>
            <family val="2"/>
            <scheme val="minor"/>
          </rPr>
          <t>Maritime Services:
CONDUCCION A VALPARAISO RESCATE SKY KNINGHT</t>
        </r>
      </text>
    </comment>
    <comment ref="AH33" authorId="0" shapeId="0" xr:uid="{BD1C6A4A-BA22-41F5-B37A-435BD652F177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L33" authorId="0" shapeId="0" xr:uid="{646D5466-E08C-4479-990D-456EEDBC1EE8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IDA SOLO A CALDERA Y REGRESO </t>
        </r>
      </text>
    </comment>
    <comment ref="AM33" authorId="0" shapeId="0" xr:uid="{90888557-C8F7-43D7-BC03-B1E9D713EF26}">
      <text>
        <r>
          <rPr>
            <sz val="11"/>
            <color theme="1"/>
            <rFont val="Calibri"/>
            <family val="2"/>
            <scheme val="minor"/>
          </rPr>
          <t>Maritime Services:
CONDUCCION IDA A4 UN DIA DE ESPERA</t>
        </r>
      </text>
    </comment>
    <comment ref="AR33" authorId="0" shapeId="0" xr:uid="{361CFEC7-596D-4516-A84D-CE22546927C5}">
      <text>
        <r>
          <rPr>
            <sz val="11"/>
            <color theme="1"/>
            <rFont val="Calibri"/>
            <family val="2"/>
            <scheme val="minor"/>
          </rPr>
          <t>Maritime Services:
CONDUCCION A4 SOLO HUASCO A QUILLOTA</t>
        </r>
      </text>
    </comment>
    <comment ref="AS33" authorId="0" shapeId="0" xr:uid="{E659D5A3-0399-478B-80EA-99C193891BB9}">
      <text>
        <r>
          <rPr>
            <sz val="11"/>
            <color theme="1"/>
            <rFont val="Calibri"/>
            <family val="2"/>
            <scheme val="minor"/>
          </rPr>
          <t>Maritime Services:
CONDUCCION IDA A4</t>
        </r>
      </text>
    </comment>
    <comment ref="AU33" authorId="0" shapeId="0" xr:uid="{8E5D5641-706F-4E75-840C-9FD501681D28}">
      <text>
        <r>
          <rPr>
            <sz val="11"/>
            <color theme="1"/>
            <rFont val="Calibri"/>
            <family val="2"/>
            <scheme val="minor"/>
          </rPr>
          <t>Maritime Services:
CONDUCCION A4 REGRESO MEJILLONES A QUILLOTA</t>
        </r>
      </text>
    </comment>
    <comment ref="BK33" authorId="0" shapeId="0" xr:uid="{E99B946C-D152-4F05-8CB2-D6692E2C6800}">
      <text>
        <r>
          <rPr>
            <sz val="11"/>
            <color theme="1"/>
            <rFont val="Calibri"/>
            <family val="2"/>
            <scheme val="minor"/>
          </rPr>
          <t>Maritime Services:
NAVEGACION + CONDUCCION B IDA Y REGRESO DESDE IQUIQUE</t>
        </r>
      </text>
    </comment>
    <comment ref="I35" authorId="0" shapeId="0" xr:uid="{9F66FB01-958D-4739-90E3-D9126C5AD9A7}">
      <text>
        <r>
          <rPr>
            <sz val="11"/>
            <color theme="1"/>
            <rFont val="Calibri"/>
            <family val="2"/>
            <scheme val="minor"/>
          </rPr>
          <t>Maritime Services:
** PRIMERA BODEGA ENCARGADO BOMBA $30.000</t>
        </r>
      </text>
    </comment>
    <comment ref="N35" authorId="0" shapeId="0" xr:uid="{F2EBEC7C-4026-48CB-A953-11F56544C6F6}">
      <text>
        <r>
          <rPr>
            <sz val="11"/>
            <color theme="1"/>
            <rFont val="Calibri"/>
            <family val="2"/>
            <scheme val="minor"/>
          </rPr>
          <t>Maritime Services:
APLICACION DE HOLD COAT</t>
        </r>
      </text>
    </comment>
    <comment ref="R35" authorId="0" shapeId="0" xr:uid="{28FC89C3-82D6-4E7E-9108-36FB4FF69970}">
      <text>
        <r>
          <rPr>
            <sz val="11"/>
            <color theme="1"/>
            <rFont val="Calibri"/>
            <family val="2"/>
            <scheme val="minor"/>
          </rPr>
          <t>Maritime Services:
REALIZO UPER HOPPER</t>
        </r>
      </text>
    </comment>
    <comment ref="U35" authorId="0" shapeId="0" xr:uid="{AB9D8EEA-CBCE-4171-B7A7-D8BB51AB07F7}">
      <text>
        <r>
          <rPr>
            <sz val="11"/>
            <color theme="1"/>
            <rFont val="Calibri"/>
            <family val="2"/>
            <scheme val="minor"/>
          </rPr>
          <t xml:space="preserve">Maritime Services:
APOYO </t>
        </r>
      </text>
    </comment>
    <comment ref="AK35" authorId="0" shapeId="0" xr:uid="{BE619297-0D4A-43F0-AD38-9309D56FFD8A}">
      <text>
        <r>
          <rPr>
            <sz val="11"/>
            <color theme="1"/>
            <rFont val="Calibri"/>
            <family val="2"/>
            <scheme val="minor"/>
          </rPr>
          <t>Maritime Services:
REALIZO 4 BODEGAS+UPPER HOPPER+1 DIA DE ESPERA</t>
        </r>
      </text>
    </comment>
    <comment ref="AM35" authorId="0" shapeId="0" xr:uid="{8A6F79C5-4FD9-47BA-BFA6-D1B826A1CB1F}">
      <text>
        <r>
          <rPr>
            <sz val="11"/>
            <color theme="1"/>
            <rFont val="Calibri"/>
            <family val="2"/>
            <scheme val="minor"/>
          </rPr>
          <t>Maritime Services:
UPPER HOOPER SOLO 1 DIA DE ESPERA</t>
        </r>
      </text>
    </comment>
    <comment ref="P36" authorId="0" shapeId="0" xr:uid="{4A699D5C-E531-46E8-B48A-BC1048E365DB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conducción ida a Arica + conducción regreso Iquique a Quillota </t>
        </r>
      </text>
    </comment>
    <comment ref="S36" authorId="0" shapeId="0" xr:uid="{19C22B2C-CF48-4014-9F07-F05BBEF18000}">
      <text>
        <r>
          <rPr>
            <sz val="11"/>
            <color theme="1"/>
            <rFont val="Calibri"/>
            <family val="2"/>
            <scheme val="minor"/>
          </rPr>
          <t>Maritime Services:
SEGUNDO A BORDO Y SE EMBARCA EL SEGUNDO DIA DE FAENA</t>
        </r>
      </text>
    </comment>
    <comment ref="AB36" authorId="0" shapeId="0" xr:uid="{BA8F9ADA-55D3-4CB5-BA88-9EF9F498D7B4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J36" authorId="0" shapeId="0" xr:uid="{C71110B3-3EFE-491D-B886-16835B11034D}">
      <text>
        <r>
          <rPr>
            <sz val="11"/>
            <color theme="1"/>
            <rFont val="Calibri"/>
            <family val="2"/>
            <scheme val="minor"/>
          </rPr>
          <t>Maritime Services:
CONDUCCION IDA A4 Y CONDUCCION DE RETORNO CLASEB</t>
        </r>
      </text>
    </comment>
    <comment ref="AO36" authorId="1" shapeId="0" xr:uid="{A6E5B6F3-6CE0-4D2F-B6D0-A7E00FAB5D61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 B IDA</t>
        </r>
      </text>
    </comment>
    <comment ref="AX36" authorId="0" shapeId="0" xr:uid="{337604EF-058E-4288-8476-79E2D0B8C62B}">
      <text>
        <r>
          <rPr>
            <sz val="11"/>
            <color theme="1"/>
            <rFont val="Calibri"/>
            <family val="2"/>
            <scheme val="minor"/>
          </rPr>
          <t>Maritime Services:
conduccion de ida A4</t>
        </r>
      </text>
    </comment>
    <comment ref="AY36" authorId="0" shapeId="0" xr:uid="{C67895A9-743D-449E-8F15-72A47B7EFDA9}">
      <text>
        <r>
          <rPr>
            <sz val="11"/>
            <color theme="1"/>
            <rFont val="Calibri"/>
            <family val="2"/>
            <scheme val="minor"/>
          </rPr>
          <t>Maritime Services:
RESCATE EQUIPO+CA4 IDA Y VUELTA SAKIZAYA MIRACLE+CA4 SOLO IDA DE KNUT OLDENDORFF</t>
        </r>
      </text>
    </comment>
    <comment ref="BA36" authorId="0" shapeId="0" xr:uid="{A7088778-4EA2-407B-A95E-9D3E95F5B365}">
      <text>
        <r>
          <rPr>
            <sz val="11"/>
            <color theme="1"/>
            <rFont val="Calibri"/>
            <family val="2"/>
            <scheme val="minor"/>
          </rPr>
          <t>Maritime Services:
NO REALIZA EL BUQUE COMPLETO</t>
        </r>
      </text>
    </comment>
    <comment ref="BE36" authorId="0" shapeId="0" xr:uid="{E04C7B89-1AE0-418F-8518-A8B81BE995AA}">
      <text>
        <r>
          <rPr>
            <sz val="11"/>
            <color theme="1"/>
            <rFont val="Calibri"/>
            <family val="2"/>
            <scheme val="minor"/>
          </rPr>
          <t>Maritime Services:
CONDUCCION IDA 07/10/2023 Y REGRESO 08/10/2023
RETORNO AL BUQUE 13/10/2023 CONDUCCION CLASE B</t>
        </r>
      </text>
    </comment>
    <comment ref="BK36" authorId="0" shapeId="0" xr:uid="{ADDD5C79-9C2D-4AC0-A2DD-B56C6201A367}">
      <text>
        <r>
          <rPr>
            <sz val="11"/>
            <color theme="1"/>
            <rFont val="Calibri"/>
            <family val="2"/>
            <scheme val="minor"/>
          </rPr>
          <t>Maritime Services:
CONDUCCION IDA Y VUELTA CLASE A4</t>
        </r>
      </text>
    </comment>
    <comment ref="AO37" authorId="1" shapeId="0" xr:uid="{DA36D41E-7FA7-4677-BCD4-C3FCF752CF3D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REALIZA 4 BODEGAS</t>
        </r>
      </text>
    </comment>
    <comment ref="AQ37" authorId="0" shapeId="0" xr:uid="{AA4168CC-879C-4FED-A212-288240C62D14}">
      <text>
        <r>
          <rPr>
            <sz val="11"/>
            <color theme="1"/>
            <rFont val="Calibri"/>
            <family val="2"/>
            <scheme val="minor"/>
          </rPr>
          <t>Maritime Services:
6 BODEGAS</t>
        </r>
      </text>
    </comment>
    <comment ref="AW37" authorId="0" shapeId="0" xr:uid="{132C7021-2B08-42DD-A1DF-ACB4FE25F7E3}">
      <text>
        <r>
          <rPr>
            <sz val="11"/>
            <color theme="1"/>
            <rFont val="Calibri"/>
            <family val="2"/>
            <scheme val="minor"/>
          </rPr>
          <t>Maritime Services:
APOYO EN PUERTO 4 BODEGAS</t>
        </r>
      </text>
    </comment>
    <comment ref="BB37" authorId="0" shapeId="0" xr:uid="{087262D1-3164-4204-A92F-34B919E8E578}">
      <text>
        <r>
          <rPr>
            <sz val="11"/>
            <color theme="1"/>
            <rFont val="Calibri"/>
            <family val="2"/>
            <scheme val="minor"/>
          </rPr>
          <t>Maritime Services:
APOYO EN PUERTO 2 BODEGAS 
CONDUCCION DE REGRESO SAN ANTONIO</t>
        </r>
      </text>
    </comment>
    <comment ref="S38" authorId="0" shapeId="0" xr:uid="{A857F5E7-00C6-4A59-8CA3-A28BAB59E1DB}">
      <text>
        <r>
          <rPr>
            <sz val="11"/>
            <color theme="1"/>
            <rFont val="Calibri"/>
            <family val="2"/>
            <scheme val="minor"/>
          </rPr>
          <t>Maritime Services:
UNA BODEGA CON 10 PERS.</t>
        </r>
      </text>
    </comment>
    <comment ref="J39" authorId="1" shapeId="0" xr:uid="{C6202738-43A3-4B9B-84EE-F98C8423FDEB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REALIZO CUATRO BODEGAS Y TIENE 4 DIAS DE ESPERA</t>
        </r>
      </text>
    </comment>
    <comment ref="S39" authorId="0" shapeId="0" xr:uid="{0BD5BB01-6983-4903-B437-D15736EB24B9}">
      <text>
        <r>
          <rPr>
            <sz val="11"/>
            <color theme="1"/>
            <rFont val="Calibri"/>
            <family val="2"/>
            <scheme val="minor"/>
          </rPr>
          <t>Maritime Services:
REALIZACION DE UPER HOPPER + UNA BODEGA CON 10 PRS</t>
        </r>
      </text>
    </comment>
    <comment ref="AB39" authorId="0" shapeId="0" xr:uid="{E87E676A-9E21-4ABD-B2E7-D13535E8C11E}">
      <text>
        <r>
          <rPr>
            <sz val="11"/>
            <color theme="1"/>
            <rFont val="Calibri"/>
            <family val="2"/>
            <scheme val="minor"/>
          </rPr>
          <t>Maritime Services:
REALIZA LOS UPPER HOPPER</t>
        </r>
      </text>
    </comment>
    <comment ref="AH39" authorId="0" shapeId="0" xr:uid="{D54F6655-5650-4536-B91E-CB8ABBE20030}">
      <text>
        <r>
          <rPr>
            <sz val="11"/>
            <color theme="1"/>
            <rFont val="Calibri"/>
            <family val="2"/>
            <scheme val="minor"/>
          </rPr>
          <t>Maritime Services:
CONDUCCION IDA Y VUELTA + UPPER HOPPER</t>
        </r>
      </text>
    </comment>
    <comment ref="AO39" authorId="1" shapeId="0" xr:uid="{085A3503-90F5-4F6A-B3E2-1D52B0F58968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REGRESO +4 BODEGAS </t>
        </r>
      </text>
    </comment>
    <comment ref="AP39" authorId="0" shapeId="0" xr:uid="{68B05125-4957-4472-9654-69B5E2CD4346}">
      <text>
        <r>
          <rPr>
            <sz val="11"/>
            <color theme="1"/>
            <rFont val="Calibri"/>
            <family val="2"/>
            <scheme val="minor"/>
          </rPr>
          <t>Maritime Services:
CONDUCCION B IDA Y VUELTA</t>
        </r>
      </text>
    </comment>
    <comment ref="AY39" authorId="0" shapeId="0" xr:uid="{1CEF8A60-BAC9-4F7C-805C-D7AEDDAC7B86}">
      <text>
        <r>
          <rPr>
            <sz val="11"/>
            <color theme="1"/>
            <rFont val="Calibri"/>
            <family val="2"/>
            <scheme val="minor"/>
          </rPr>
          <t>Maritime Services:
RESCATE DE EQUIPO SAKIZAYA +CB SOLO IDA</t>
        </r>
      </text>
    </comment>
    <comment ref="BA39" authorId="0" shapeId="0" xr:uid="{790CFEC2-DE83-4AE8-94F6-19AB7814B03A}">
      <text>
        <r>
          <rPr>
            <sz val="11"/>
            <color theme="1"/>
            <rFont val="Calibri"/>
            <family val="2"/>
            <scheme val="minor"/>
          </rPr>
          <t>Maritime Services:
CB REGRESO + UPPER HOPPER</t>
        </r>
      </text>
    </comment>
    <comment ref="BD39" authorId="0" shapeId="0" xr:uid="{937346E9-70E5-4BC8-8F03-6DF3B54D1F2B}">
      <text>
        <r>
          <rPr>
            <sz val="11"/>
            <color theme="1"/>
            <rFont val="Calibri"/>
            <family val="2"/>
            <scheme val="minor"/>
          </rPr>
          <t>Maritime Services:
CONDUCCION B SOLO DE HUACHIPATO A QUILLOTA</t>
        </r>
      </text>
    </comment>
    <comment ref="BE39" authorId="0" shapeId="0" xr:uid="{85132716-B18C-4D05-BF2B-0A1D13D8E305}">
      <text>
        <r>
          <rPr>
            <sz val="11"/>
            <color theme="1"/>
            <rFont val="Calibri"/>
            <family val="2"/>
            <scheme val="minor"/>
          </rPr>
          <t>Maritime Services:
CONDUCCION IDA 07/10/2023 Y VUELTA 08/10/2023
RETORNO EL 13/10/2023</t>
        </r>
      </text>
    </comment>
    <comment ref="K40" authorId="1" shapeId="0" xr:uid="{5D7251EB-32F6-4AF7-80B7-F636D1CE3DC7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2 DIAS DE ESPERA
PRIMER DIA CARGANDO EL EQUIPO
SEGUNDO DIA ESPERA ALA GIRA</t>
        </r>
      </text>
    </comment>
    <comment ref="O40" authorId="0" shapeId="0" xr:uid="{73586886-8516-4D95-B613-20A1227F626C}">
      <text>
        <r>
          <rPr>
            <sz val="11"/>
            <color theme="1"/>
            <rFont val="Calibri"/>
            <family val="2"/>
            <scheme val="minor"/>
          </rPr>
          <t>Maritime Services:
APOYO EN PUERTO LAVADO 4 BODEGAS + UN DIA DE ESPERA</t>
        </r>
      </text>
    </comment>
    <comment ref="AK40" authorId="0" shapeId="0" xr:uid="{E15699C8-A556-4E9B-BB18-13B6B1A65B1F}">
      <text>
        <r>
          <rPr>
            <sz val="11"/>
            <color theme="1"/>
            <rFont val="Calibri"/>
            <family val="2"/>
            <scheme val="minor"/>
          </rPr>
          <t>Maritime Services:
REALIZO CUATRO BODEGAS +UN DIA DE ESPERA</t>
        </r>
      </text>
    </comment>
    <comment ref="AM40" authorId="0" shapeId="0" xr:uid="{F44C7032-CB15-4521-92D0-8E592C783010}">
      <text>
        <r>
          <rPr>
            <sz val="11"/>
            <color theme="1"/>
            <rFont val="Calibri"/>
            <family val="2"/>
            <scheme val="minor"/>
          </rPr>
          <t>Maritime Services:
DOS DIAS DE ESPERA</t>
        </r>
      </text>
    </comment>
    <comment ref="AK41" authorId="0" shapeId="0" xr:uid="{E84BACEE-F013-4AB5-A3E8-8D35AA809D58}">
      <text>
        <r>
          <rPr>
            <sz val="11"/>
            <color theme="1"/>
            <rFont val="Calibri"/>
            <family val="2"/>
            <scheme val="minor"/>
          </rPr>
          <t xml:space="preserve">Maritime Services:
REALIZO BUQUE COMPLETO+ DOS DIAS ESPERA </t>
        </r>
      </text>
    </comment>
    <comment ref="AC42" authorId="0" shapeId="0" xr:uid="{25A481C1-F392-4C4F-AD81-A8A704D7F903}">
      <text>
        <r>
          <rPr>
            <sz val="11"/>
            <color theme="1"/>
            <rFont val="Calibri"/>
            <family val="2"/>
            <scheme val="minor"/>
          </rPr>
          <t>Maritime Services:
REALIZO DOS BODEGAS MAS DOS DIAS DE ESPERA</t>
        </r>
      </text>
    </comment>
    <comment ref="AM42" authorId="0" shapeId="0" xr:uid="{CA77E704-6221-4DE4-9F6C-41B14E2D6F05}">
      <text>
        <r>
          <rPr>
            <sz val="11"/>
            <color theme="1"/>
            <rFont val="Calibri"/>
            <family val="2"/>
            <scheme val="minor"/>
          </rPr>
          <t>Maritime Services:
UN DIA DE ESPERA</t>
        </r>
      </text>
    </comment>
    <comment ref="E43" authorId="0" shapeId="0" xr:uid="{927DEB7F-B6CE-4478-9EA4-7F111A5D10E3}">
      <text>
        <r>
          <rPr>
            <sz val="11"/>
            <color theme="1"/>
            <rFont val="Calibri"/>
            <family val="2"/>
            <scheme val="minor"/>
          </rPr>
          <t>Maritime Services:
- RESCATE PATACHE A LOS QUE NAVEGAN.
- 4 DIAS EN CASA MEJILLONES</t>
        </r>
      </text>
    </comment>
    <comment ref="M43" authorId="1" shapeId="0" xr:uid="{24416B61-96F0-4E3E-9FF7-705A5B33B5D4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LAVADO DE 4 BODEGAS + PINTADO DE 2 BODEGAS+ CONDUCCION B IDA Y VUELTA SAN VICENTE</t>
        </r>
      </text>
    </comment>
    <comment ref="O43" authorId="0" shapeId="0" xr:uid="{2D27B34A-4DAB-4039-94F8-75FC795A8F24}">
      <text>
        <r>
          <rPr>
            <sz val="11"/>
            <color theme="1"/>
            <rFont val="Calibri"/>
            <family val="2"/>
            <scheme val="minor"/>
          </rPr>
          <t>Maritime Services:
DIA DE ESPERA 30/03/2023</t>
        </r>
      </text>
    </comment>
    <comment ref="S43" authorId="0" shapeId="0" xr:uid="{87445CBD-B491-437D-BB09-ECC2FE4825A5}">
      <text>
        <r>
          <rPr>
            <sz val="11"/>
            <color theme="1"/>
            <rFont val="Calibri"/>
            <family val="2"/>
            <scheme val="minor"/>
          </rPr>
          <t>Maritime Services:
CONDUCCION B IDA y vuelta+UNA BODEGA CON 10 PERSONAS</t>
        </r>
      </text>
    </comment>
    <comment ref="AK43" authorId="0" shapeId="0" xr:uid="{9DFDB8A1-0BB4-46CB-B8D7-C9A136332B62}">
      <text>
        <r>
          <rPr>
            <sz val="11"/>
            <color theme="1"/>
            <rFont val="Calibri"/>
            <family val="2"/>
            <scheme val="minor"/>
          </rPr>
          <t>Maritime Services:
REALIZO BUQUE COMPLETO + 2 DIAS ESPERA</t>
        </r>
      </text>
    </comment>
    <comment ref="BC43" authorId="0" shapeId="0" xr:uid="{B47CE615-0006-48F4-877A-CEA4EF204EB9}">
      <text>
        <r>
          <rPr>
            <sz val="11"/>
            <color theme="1"/>
            <rFont val="Calibri"/>
            <family val="2"/>
            <scheme val="minor"/>
          </rPr>
          <t>Maritime Services:
CONDUCCION A IQUIQUE SOLO IDA</t>
        </r>
      </text>
    </comment>
    <comment ref="S44" authorId="0" shapeId="0" xr:uid="{AF7D7041-C3A1-4392-808B-481A99E2D4F3}">
      <text>
        <r>
          <rPr>
            <sz val="11"/>
            <color theme="1"/>
            <rFont val="Calibri"/>
            <family val="2"/>
            <scheme val="minor"/>
          </rPr>
          <t>Maritime Services:
REALIZACION UNA BODEGA CON 10 PERSONAS</t>
        </r>
      </text>
    </comment>
    <comment ref="V44" authorId="0" shapeId="0" xr:uid="{E962AFC8-E99D-4201-B2AC-C50BC829E5FA}">
      <text>
        <r>
          <rPr>
            <sz val="11"/>
            <color theme="1"/>
            <rFont val="Calibri"/>
            <family val="2"/>
            <scheme val="minor"/>
          </rPr>
          <t xml:space="preserve">Maritime Services:
OPERARIO SOLAMENTE DIAS DE ESPERA </t>
        </r>
      </text>
    </comment>
    <comment ref="BK44" authorId="0" shapeId="0" xr:uid="{6393F005-4BCA-47AB-9BF2-213309DC0926}">
      <text>
        <r>
          <rPr>
            <sz val="11"/>
            <color theme="1"/>
            <rFont val="Calibri"/>
            <family val="2"/>
            <scheme val="minor"/>
          </rPr>
          <t>Maritime Services:
navegacion a patache</t>
        </r>
      </text>
    </comment>
    <comment ref="R45" authorId="0" shapeId="0" xr:uid="{3E6A1592-FDC9-4719-8569-1F3AE72898B0}">
      <text>
        <r>
          <rPr>
            <sz val="11"/>
            <color theme="1"/>
            <rFont val="Calibri"/>
            <family val="2"/>
            <scheme val="minor"/>
          </rPr>
          <t>Maritime Services:
GIOVANI FUE DE SEGUNDO A BORDO CONDUCCION A4 IDA Y VUELTA</t>
        </r>
      </text>
    </comment>
    <comment ref="T45" authorId="0" shapeId="0" xr:uid="{C2BE2C54-012A-4B74-883F-3B19ACD6A880}">
      <text>
        <r>
          <rPr>
            <sz val="11"/>
            <color theme="1"/>
            <rFont val="Calibri"/>
            <family val="2"/>
            <scheme val="minor"/>
          </rPr>
          <t>Maritime Services:
CONDUCCION DE REGRESO MEJILLONES</t>
        </r>
      </text>
    </comment>
    <comment ref="X45" authorId="0" shapeId="0" xr:uid="{CDED1F8F-CB41-4464-8727-CA0EF0E5E354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A45" authorId="0" shapeId="0" xr:uid="{D903548A-38C7-4DFD-9C67-AB5E1F93CBE1}">
      <text>
        <r>
          <rPr>
            <sz val="11"/>
            <color theme="1"/>
            <rFont val="Calibri"/>
            <family val="2"/>
            <scheme val="minor"/>
          </rPr>
          <t>Maritime Services:
CONDUCCION IDA QUILLOTA- SAN VICENTE</t>
        </r>
      </text>
    </comment>
    <comment ref="AH45" authorId="0" shapeId="0" xr:uid="{EB99E0ED-6B8C-4FA7-B86E-42038EF2B288}">
      <text>
        <r>
          <rPr>
            <sz val="11"/>
            <color theme="1"/>
            <rFont val="Calibri"/>
            <family val="2"/>
            <scheme val="minor"/>
          </rPr>
          <t xml:space="preserve">Maritime Services:
SOLO CONDUCCION IDA Y VUELTA  PARA IR A DEJAR BOMBA NEUMATICA </t>
        </r>
      </text>
    </comment>
    <comment ref="AL45" authorId="0" shapeId="0" xr:uid="{09BBD23C-E171-4C86-A4DE-B1F97B60D8D3}">
      <text>
        <r>
          <rPr>
            <sz val="11"/>
            <color theme="1"/>
            <rFont val="Calibri"/>
            <family val="2"/>
            <scheme val="minor"/>
          </rPr>
          <t>Maritime Services:
CONDUCCION DE REGRESO CALDERA A QUILLOTA</t>
        </r>
      </text>
    </comment>
    <comment ref="AP45" authorId="0" shapeId="0" xr:uid="{105101AE-5925-4DBD-8B5C-B1190291D3F4}">
      <text>
        <r>
          <rPr>
            <sz val="11"/>
            <color theme="1"/>
            <rFont val="Calibri"/>
            <family val="2"/>
            <scheme val="minor"/>
          </rPr>
          <t>Maritime Services:
CONDUCCION B IDA Y VUELTA</t>
        </r>
      </text>
    </comment>
    <comment ref="BA45" authorId="0" shapeId="0" xr:uid="{D6D75EE0-6C1F-42EB-B387-CEFCEAA41196}">
      <text>
        <r>
          <rPr>
            <sz val="11"/>
            <color theme="1"/>
            <rFont val="Calibri"/>
            <family val="2"/>
            <scheme val="minor"/>
          </rPr>
          <t>Maritime Services:
CA4 DE REGRESO</t>
        </r>
      </text>
    </comment>
    <comment ref="BF45" authorId="0" shapeId="0" xr:uid="{DFAD1B24-57E7-403C-AD1E-887AFAD3C880}">
      <text>
        <r>
          <rPr>
            <sz val="11"/>
            <color theme="1"/>
            <rFont val="Calibri"/>
            <family val="2"/>
            <scheme val="minor"/>
          </rPr>
          <t>Maritime Services:
CONDUCCION B SOLO RETORNO A QUILLOTA</t>
        </r>
      </text>
    </comment>
    <comment ref="M46" authorId="1" shapeId="0" xr:uid="{67922796-D78B-434D-AE4E-1ECC2B77BADB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A SAN ANTONIO IDA Y VUELTA A4</t>
        </r>
      </text>
    </comment>
    <comment ref="X46" authorId="0" shapeId="0" xr:uid="{EE9638EF-2685-4E0B-8ABE-F400C5A67308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C46" authorId="0" shapeId="0" xr:uid="{FA0861F9-A9A1-426E-BE72-C63249D69782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A4 IDA ACOMPAÑADO+REGRESO SOLO +DOS BODEGAS+4 DIAS DE ESPERA </t>
        </r>
      </text>
    </comment>
    <comment ref="AW46" authorId="0" shapeId="0" xr:uid="{AFB981D3-2FF2-4A30-A0CD-A50171A95F7D}">
      <text>
        <r>
          <rPr>
            <sz val="11"/>
            <color theme="1"/>
            <rFont val="Calibri"/>
            <family val="2"/>
            <scheme val="minor"/>
          </rPr>
          <t>Maritime Services:
APOYO EN PUERTO 1 BODEGA+CB IDA Y VUELTA</t>
        </r>
      </text>
    </comment>
    <comment ref="M47" authorId="1" shapeId="0" xr:uid="{BA4AAFBD-4E2E-4DDC-A17D-F520750E0910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LAVADO DE 4 BODEGAS</t>
        </r>
      </text>
    </comment>
    <comment ref="N47" authorId="0" shapeId="0" xr:uid="{34DEC7E6-CA19-49D4-B2FC-9B3579821DA4}">
      <text>
        <r>
          <rPr>
            <sz val="11"/>
            <color theme="1"/>
            <rFont val="Calibri"/>
            <family val="2"/>
            <scheme val="minor"/>
          </rPr>
          <t>Maritime Services:
APLICACION HOLD COAT</t>
        </r>
      </text>
    </comment>
    <comment ref="Z47" authorId="0" shapeId="0" xr:uid="{87774C49-FDB2-462E-9359-C492FCFCFCE7}">
      <text>
        <r>
          <rPr>
            <sz val="11"/>
            <color theme="1"/>
            <rFont val="Calibri"/>
            <family val="2"/>
            <scheme val="minor"/>
          </rPr>
          <t>Maritime Services:
CONDUCCION DE IQUIQUE A MEJILLONES Y DE MEJILLONES-QUILLOTA</t>
        </r>
      </text>
    </comment>
    <comment ref="AB47" authorId="0" shapeId="0" xr:uid="{92014EBC-5826-45C0-B39A-F206FC8139CF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M47" authorId="0" shapeId="0" xr:uid="{2EE651A3-AE0C-448E-8C19-AC5BAD4ADD08}">
      <text>
        <r>
          <rPr>
            <sz val="11"/>
            <color theme="1"/>
            <rFont val="Calibri"/>
            <family val="2"/>
            <scheme val="minor"/>
          </rPr>
          <t>Maritime Services:
CONDUCCION IDA CLASE B + DOS DIAS DE ESPERA</t>
        </r>
      </text>
    </comment>
    <comment ref="AR47" authorId="0" shapeId="0" xr:uid="{89772CB7-06E5-4D5D-B1C9-3CDF85A5B838}">
      <text>
        <r>
          <rPr>
            <sz val="11"/>
            <color theme="1"/>
            <rFont val="Calibri"/>
            <family val="2"/>
            <scheme val="minor"/>
          </rPr>
          <t>Maritime Services:
CONDUCCION B REGRESO MEJILLONES A QUILLOTA</t>
        </r>
      </text>
    </comment>
    <comment ref="D48" authorId="0" shapeId="0" xr:uid="{74717CAF-9942-4EB7-B8A2-5F0BA304ED49}">
      <text>
        <r>
          <rPr>
            <sz val="11"/>
            <color theme="1"/>
            <rFont val="Calibri"/>
            <family val="2"/>
            <scheme val="minor"/>
          </rPr>
          <t>Maritime Services:
SE INTEGRAN A FAENA EL 05-01-23 AL MEDIO DIA</t>
        </r>
      </text>
    </comment>
    <comment ref="K49" authorId="1" shapeId="0" xr:uid="{5AA76194-EFCF-4EF0-8B4C-50A0F05197B8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2 DIAS DE ESPERA
</t>
        </r>
      </text>
    </comment>
    <comment ref="P49" authorId="0" shapeId="0" xr:uid="{B4FB34D6-6ED0-48B5-ACDB-CD9E6CD104B7}">
      <text>
        <r>
          <rPr>
            <sz val="11"/>
            <color theme="1"/>
            <rFont val="Calibri"/>
            <family val="2"/>
            <scheme val="minor"/>
          </rPr>
          <t>Maritime Services:
conduccion arica +rescate de cudrilla del belfores a patillo + conduccion de iquique a quillota</t>
        </r>
      </text>
    </comment>
    <comment ref="S49" authorId="0" shapeId="0" xr:uid="{B379B06C-B3F9-4C32-AEB5-CFAAA1557D16}">
      <text>
        <r>
          <rPr>
            <sz val="11"/>
            <color theme="1"/>
            <rFont val="Calibri"/>
            <family val="2"/>
            <scheme val="minor"/>
          </rPr>
          <t>Maritime Services:
REALIZACION UNA BODEGA CON 10 PERSONAS</t>
        </r>
      </text>
    </comment>
    <comment ref="AB49" authorId="0" shapeId="0" xr:uid="{7079E4C7-E2C8-425A-85D7-70389473B277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C49" authorId="0" shapeId="0" xr:uid="{55BAAA2F-4F55-44F9-9B53-550E2892756C}">
      <text>
        <r>
          <rPr>
            <sz val="11"/>
            <color theme="1"/>
            <rFont val="Calibri"/>
            <family val="2"/>
            <scheme val="minor"/>
          </rPr>
          <t>Maritime Services:
REALIZO 3 BODEGAS MAS NAVEGACION</t>
        </r>
      </text>
    </comment>
    <comment ref="AM49" authorId="0" shapeId="0" xr:uid="{1DF2B64F-BB24-4AEC-81F2-51EE9D843F07}">
      <text>
        <r>
          <rPr>
            <sz val="11"/>
            <color theme="1"/>
            <rFont val="Calibri"/>
            <family val="2"/>
            <scheme val="minor"/>
          </rPr>
          <t>Maritime Services:
CONDUCCION IDA CLASE B + DOS DIAS DE ESPERA</t>
        </r>
      </text>
    </comment>
    <comment ref="AR49" authorId="0" shapeId="0" xr:uid="{3B7990D9-83AA-4417-8B68-C95C89E88A39}">
      <text>
        <r>
          <rPr>
            <sz val="11"/>
            <color theme="1"/>
            <rFont val="Calibri"/>
            <family val="2"/>
            <scheme val="minor"/>
          </rPr>
          <t>Maritime Services:
CONDUCCION CLASE B REGRESO MEJILLONES, QUILLOTA</t>
        </r>
      </text>
    </comment>
    <comment ref="AS49" authorId="0" shapeId="0" xr:uid="{FE70B3A4-9EDC-4867-9E9E-B577C746352F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B IDA Y REGRESO </t>
        </r>
      </text>
    </comment>
    <comment ref="M50" authorId="1" shapeId="0" xr:uid="{C3D53FEB-A33E-4A0E-AE09-12B16FD55990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APOYO PINTURA 2 BODEGAS</t>
        </r>
      </text>
    </comment>
    <comment ref="S50" authorId="0" shapeId="0" xr:uid="{29BD5782-9AA0-4BAE-B978-F97D47B5F8FA}">
      <text>
        <r>
          <rPr>
            <sz val="11"/>
            <color theme="1"/>
            <rFont val="Calibri"/>
            <family val="2"/>
            <scheme val="minor"/>
          </rPr>
          <t>Maritime Services:
UNA BODEGA CON 10 PERSONAS</t>
        </r>
      </text>
    </comment>
    <comment ref="AK50" authorId="0" shapeId="0" xr:uid="{A891CD3D-ABB1-4D62-BF7C-F0DEE99356FB}">
      <text>
        <r>
          <rPr>
            <sz val="11"/>
            <color theme="1"/>
            <rFont val="Calibri"/>
            <family val="2"/>
            <scheme val="minor"/>
          </rPr>
          <t>Maritime Services:
2 DIAS EN TIERRA BUQUE COMPLETO</t>
        </r>
      </text>
    </comment>
    <comment ref="N51" authorId="1" shapeId="0" xr:uid="{F2B0BD35-4E32-48A6-957D-3428F679B7E6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RALIZACION UPPER HOPER</t>
        </r>
      </text>
    </comment>
    <comment ref="U51" authorId="0" shapeId="0" xr:uid="{5CF27704-3D45-4FE0-89C8-8BFABA72AA2C}">
      <text>
        <r>
          <rPr>
            <sz val="11"/>
            <color theme="1"/>
            <rFont val="Calibri"/>
            <family val="2"/>
            <scheme val="minor"/>
          </rPr>
          <t>Maritime Services:
REALIZACION HOPPER</t>
        </r>
      </text>
    </comment>
    <comment ref="V51" authorId="0" shapeId="0" xr:uid="{BF0A4D19-E734-4D5B-8759-CD1E417E7DAE}">
      <text>
        <r>
          <rPr>
            <sz val="11"/>
            <color theme="1"/>
            <rFont val="Calibri"/>
            <family val="2"/>
            <scheme val="minor"/>
          </rPr>
          <t>Maritime Services:
CONDUCCION IDA EN B Y REALIZO 5 BODEGAS</t>
        </r>
      </text>
    </comment>
    <comment ref="AS51" authorId="0" shapeId="0" xr:uid="{5FDFB22B-FD4A-46D1-AA91-31E6824BDEC3}">
      <text>
        <r>
          <rPr>
            <sz val="11"/>
            <color theme="1"/>
            <rFont val="Calibri"/>
            <family val="2"/>
            <scheme val="minor"/>
          </rPr>
          <t>Maritime Services:
CONDUCCION B SOLO IDA Y UPPER HOPPER</t>
        </r>
      </text>
    </comment>
    <comment ref="AZ51" authorId="0" shapeId="0" xr:uid="{4C49D960-9E5A-4D4D-B6DD-497F6E09020F}">
      <text>
        <r>
          <rPr>
            <sz val="11"/>
            <color theme="1"/>
            <rFont val="Calibri"/>
            <family val="2"/>
            <scheme val="minor"/>
          </rPr>
          <t>Maritime Services:
SOLO UN DIA DE REGRESO</t>
        </r>
      </text>
    </comment>
    <comment ref="AK52" authorId="0" shapeId="0" xr:uid="{155A49D0-D9A4-4580-B128-712A144048C7}">
      <text>
        <r>
          <rPr>
            <sz val="11"/>
            <color theme="1"/>
            <rFont val="Calibri"/>
            <family val="2"/>
            <scheme val="minor"/>
          </rPr>
          <t>Maritime Services:
BUQUE COMPLETO Y DOS DIAS ESPERA</t>
        </r>
      </text>
    </comment>
    <comment ref="AQ52" authorId="0" shapeId="0" xr:uid="{2DE1B200-9198-476D-B4BB-E99E693E3A16}">
      <text>
        <r>
          <rPr>
            <sz val="11"/>
            <color theme="1"/>
            <rFont val="Calibri"/>
            <family val="2"/>
            <scheme val="minor"/>
          </rPr>
          <t>Maritime Services:
6 BODEGAS</t>
        </r>
      </text>
    </comment>
    <comment ref="M53" authorId="1" shapeId="0" xr:uid="{062F244D-76B3-4CCB-9E98-68F01335F954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APOYO PINTURA 2 BODEGAS</t>
        </r>
      </text>
    </comment>
    <comment ref="AK53" authorId="0" shapeId="0" xr:uid="{1C55588E-6EEA-42B1-BEB0-7AAD579B004C}">
      <text>
        <r>
          <rPr>
            <sz val="11"/>
            <color theme="1"/>
            <rFont val="Calibri"/>
            <family val="2"/>
            <scheme val="minor"/>
          </rPr>
          <t>Maritime Services:
BUQUE COMPLETO + 2 DIAS DE ESPERA</t>
        </r>
      </text>
    </comment>
    <comment ref="AW53" authorId="0" shapeId="0" xr:uid="{73E9A740-E074-4F3E-A95B-6CD3EE968EDB}">
      <text>
        <r>
          <rPr>
            <sz val="11"/>
            <color theme="1"/>
            <rFont val="Calibri"/>
            <family val="2"/>
            <scheme val="minor"/>
          </rPr>
          <t>Maritime Services:
APOYO EN PUERTO UNA BODEGA +CONDUCCION CB IDA Y VUELTA</t>
        </r>
      </text>
    </comment>
    <comment ref="AZ53" authorId="0" shapeId="0" xr:uid="{2A0732EC-A3DD-487A-9187-17D92AC92E8D}">
      <text>
        <r>
          <rPr>
            <sz val="11"/>
            <color theme="1"/>
            <rFont val="Calibri"/>
            <family val="2"/>
            <scheme val="minor"/>
          </rPr>
          <t>Maritime Services:
TODA LA FAENA</t>
        </r>
      </text>
    </comment>
    <comment ref="E54" authorId="0" shapeId="0" xr:uid="{4D4FA3E3-23F8-4B2D-9EF6-D3C9C2BE0A41}">
      <text>
        <r>
          <rPr>
            <sz val="11"/>
            <color theme="1"/>
            <rFont val="Calibri"/>
            <family val="2"/>
            <scheme val="minor"/>
          </rPr>
          <t>Maritime Services:
HOPER</t>
        </r>
      </text>
    </comment>
    <comment ref="M54" authorId="1" shapeId="0" xr:uid="{EEAD8800-3889-40FC-B508-624CE95BBC32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APOYO PINTADO 2 BODEGAS</t>
        </r>
      </text>
    </comment>
    <comment ref="O54" authorId="0" shapeId="0" xr:uid="{7618BB93-C0B4-4E22-81DB-8DBD80DA9D67}">
      <text>
        <r>
          <rPr>
            <sz val="11"/>
            <color theme="1"/>
            <rFont val="Calibri"/>
            <family val="2"/>
            <scheme val="minor"/>
          </rPr>
          <t>Maritime Services:
DIA DE ESPERA 30/03/2023</t>
        </r>
      </text>
    </comment>
    <comment ref="S54" authorId="0" shapeId="0" xr:uid="{6375A498-C283-4CBE-8BA1-2C050C266708}">
      <text>
        <r>
          <rPr>
            <sz val="11"/>
            <color theme="1"/>
            <rFont val="Calibri"/>
            <family val="2"/>
            <scheme val="minor"/>
          </rPr>
          <t>Maritime Services:
UNA BODEGA CON 10 PERSONAS +UPER HOPPER</t>
        </r>
      </text>
    </comment>
    <comment ref="T54" authorId="0" shapeId="0" xr:uid="{0BFA5774-3499-44E4-9921-46895BA6442B}">
      <text>
        <r>
          <rPr>
            <sz val="11"/>
            <color theme="1"/>
            <rFont val="Calibri"/>
            <family val="2"/>
            <scheme val="minor"/>
          </rPr>
          <t>Maritime Services:
APOYO EN PUERTO CUATRO BODEGAS +CONDUCCION B IDA Y VUELTA</t>
        </r>
      </text>
    </comment>
    <comment ref="U54" authorId="0" shapeId="0" xr:uid="{A71942B0-9BEC-4A46-9050-A7A421F250F1}">
      <text>
        <r>
          <rPr>
            <sz val="11"/>
            <color theme="1"/>
            <rFont val="Calibri"/>
            <family val="2"/>
            <scheme val="minor"/>
          </rPr>
          <t>Maritime Services:
APOYO</t>
        </r>
      </text>
    </comment>
    <comment ref="V54" authorId="0" shapeId="0" xr:uid="{235562AA-3A93-4FF3-8ACC-58A57B1A094A}">
      <text>
        <r>
          <rPr>
            <sz val="11"/>
            <color theme="1"/>
            <rFont val="Calibri"/>
            <family val="2"/>
            <scheme val="minor"/>
          </rPr>
          <t>Maritime Services:
CONDUCCION CB IDA Y REALIZO 5 BODEGAS</t>
        </r>
      </text>
    </comment>
    <comment ref="AK54" authorId="0" shapeId="0" xr:uid="{7849BC53-1808-4467-AE6F-F5C3A9FC0D1B}">
      <text>
        <r>
          <rPr>
            <sz val="11"/>
            <color theme="1"/>
            <rFont val="Calibri"/>
            <family val="2"/>
            <scheme val="minor"/>
          </rPr>
          <t>Maritime Services:
CONDUCCION IDA Y VUELTA +UPPER HOPPER+ 4BODEGAS+UN DIA DE ESPERA</t>
        </r>
      </text>
    </comment>
    <comment ref="AO54" authorId="1" shapeId="0" xr:uid="{22E8FF01-979F-4DF4-9084-4ED5D4C6922D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B REGRESO+ 4 BODEGAS</t>
        </r>
      </text>
    </comment>
    <comment ref="S55" authorId="0" shapeId="0" xr:uid="{E7E29101-C3AB-4899-A182-AED513A38381}">
      <text>
        <r>
          <rPr>
            <sz val="11"/>
            <color theme="1"/>
            <rFont val="Calibri"/>
            <family val="2"/>
            <scheme val="minor"/>
          </rPr>
          <t>Maritime Services:
SE EMBARCA EL SEGUNDO DIA</t>
        </r>
      </text>
    </comment>
    <comment ref="AK55" authorId="0" shapeId="0" xr:uid="{EF6198E4-0D64-461D-8ADD-B4B81FDF8B56}">
      <text>
        <r>
          <rPr>
            <sz val="11"/>
            <color theme="1"/>
            <rFont val="Calibri"/>
            <family val="2"/>
            <scheme val="minor"/>
          </rPr>
          <t>Maritime Services:
REALIZA 4 BODEGAS + UN DIA ESPERA</t>
        </r>
      </text>
    </comment>
    <comment ref="AM55" authorId="0" shapeId="0" xr:uid="{18EFF95C-9C5A-4E04-AB82-99638533F1B4}">
      <text>
        <r>
          <rPr>
            <sz val="11"/>
            <color theme="1"/>
            <rFont val="Calibri"/>
            <family val="2"/>
            <scheme val="minor"/>
          </rPr>
          <t>Maritime Services:
UN DIA DE ESPERA</t>
        </r>
      </text>
    </comment>
    <comment ref="AY55" authorId="0" shapeId="0" xr:uid="{49FBE368-D426-4B62-85A8-BA285D6E60D1}">
      <text>
        <r>
          <rPr>
            <sz val="11"/>
            <color theme="1"/>
            <rFont val="Calibri"/>
            <family val="2"/>
            <scheme val="minor"/>
          </rPr>
          <t>Maritime Services:
RESCATE DE EQUIPO SAKIZAYA M.</t>
        </r>
      </text>
    </comment>
    <comment ref="BD55" authorId="0" shapeId="0" xr:uid="{C1B36BB6-9B6B-4714-8BFD-B1299B9EF817}">
      <text>
        <r>
          <rPr>
            <sz val="11"/>
            <color theme="1"/>
            <rFont val="Calibri"/>
            <family val="2"/>
            <scheme val="minor"/>
          </rPr>
          <t>Maritime Services:
APOYO EN PUERTO REALIZO 4 BODEGAS</t>
        </r>
      </text>
    </comment>
    <comment ref="D56" authorId="0" shapeId="0" xr:uid="{D79E04F3-0E9A-4E7A-99FA-FE1B463483F1}">
      <text>
        <r>
          <rPr>
            <sz val="11"/>
            <color theme="1"/>
            <rFont val="Calibri"/>
            <family val="2"/>
            <scheme val="minor"/>
          </rPr>
          <t>Maritime Services:
SE INTEGRAN A FAENA EL 05-01-23 AL MEDIO DIA</t>
        </r>
      </text>
    </comment>
    <comment ref="AM56" authorId="0" shapeId="0" xr:uid="{7945C5EB-3E9F-40EA-8014-2F0C52D7F89E}">
      <text>
        <r>
          <rPr>
            <sz val="11"/>
            <color theme="1"/>
            <rFont val="Calibri"/>
            <family val="2"/>
            <scheme val="minor"/>
          </rPr>
          <t>Maritime Services:
UN DIA DE ESPERA</t>
        </r>
      </text>
    </comment>
    <comment ref="BB56" authorId="0" shapeId="0" xr:uid="{CEDA7F24-9119-4637-BE87-878B7AF6F864}">
      <text>
        <r>
          <rPr>
            <sz val="11"/>
            <color theme="1"/>
            <rFont val="Calibri"/>
            <family val="2"/>
            <scheme val="minor"/>
          </rPr>
          <t>Maritime Services:
APOYO EN PUERTO 2 BODEGAS</t>
        </r>
      </text>
    </comment>
    <comment ref="BH56" authorId="0" shapeId="0" xr:uid="{3D972A3C-9F0D-4E65-BA45-A498035BA2E7}">
      <text>
        <r>
          <rPr>
            <sz val="11"/>
            <color theme="1"/>
            <rFont val="Calibri"/>
            <family val="2"/>
            <scheme val="minor"/>
          </rPr>
          <t>Maritime Services:
REALIZO 4 BODEGAS</t>
        </r>
      </text>
    </comment>
    <comment ref="AH57" authorId="0" shapeId="0" xr:uid="{33A0057A-3109-4FF5-BD21-222DE396CF0B}">
      <text>
        <r>
          <rPr>
            <sz val="11"/>
            <color theme="1"/>
            <rFont val="Calibri"/>
            <family val="2"/>
            <scheme val="minor"/>
          </rPr>
          <t>Maritime Services:
REALIZO 3 BODEGAS + UN DIA EN TIERRA</t>
        </r>
      </text>
    </comment>
    <comment ref="AK57" authorId="0" shapeId="0" xr:uid="{22CBC375-3E70-4434-BCBA-A79207392EB7}">
      <text>
        <r>
          <rPr>
            <sz val="11"/>
            <color theme="1"/>
            <rFont val="Calibri"/>
            <family val="2"/>
            <scheme val="minor"/>
          </rPr>
          <t>Maritime Services:
REALIZA 6 BODEGAS + 2 DIAS ESPERA</t>
        </r>
      </text>
    </comment>
    <comment ref="AM57" authorId="0" shapeId="0" xr:uid="{6725305B-070F-40CF-A969-AD8EC2D76A2D}">
      <text>
        <r>
          <rPr>
            <sz val="11"/>
            <color theme="1"/>
            <rFont val="Calibri"/>
            <family val="2"/>
            <scheme val="minor"/>
          </rPr>
          <t>Maritime Services:
DOS DIAS DE ESPERA</t>
        </r>
      </text>
    </comment>
    <comment ref="D58" authorId="0" shapeId="0" xr:uid="{9EFBD4A5-87C9-4098-9332-7B484F43497C}">
      <text>
        <r>
          <rPr>
            <sz val="11"/>
            <color theme="1"/>
            <rFont val="Calibri"/>
            <family val="2"/>
            <scheme val="minor"/>
          </rPr>
          <t>Maritime Services:
SE RETIRA DE FAENA 07-01-23</t>
        </r>
      </text>
    </comment>
    <comment ref="I58" authorId="0" shapeId="0" xr:uid="{51084F15-130F-4DCB-B941-AC29BB58A530}">
      <text>
        <r>
          <rPr>
            <sz val="11"/>
            <color theme="1"/>
            <rFont val="Calibri"/>
            <family val="2"/>
            <scheme val="minor"/>
          </rPr>
          <t>Maritime Services:
** PRIMERA BODEGA ENCARGADO BOMBA $30.000</t>
        </r>
      </text>
    </comment>
    <comment ref="K58" authorId="0" shapeId="0" xr:uid="{4FCB2970-D663-4B73-9939-389809CDE945}">
      <text>
        <r>
          <rPr>
            <sz val="11"/>
            <color theme="1"/>
            <rFont val="Calibri"/>
            <family val="2"/>
            <scheme val="minor"/>
          </rPr>
          <t>Maritime Services: APOYO BARRIDO 5 BODEGAS + 1 DIA DE ESPERA</t>
        </r>
      </text>
    </comment>
    <comment ref="N58" authorId="1" shapeId="0" xr:uid="{3A92294C-3249-42B7-9779-2A970CCF4AD0}">
      <text>
        <r>
          <rPr>
            <sz val="11"/>
            <color theme="1"/>
            <rFont val="Calibri"/>
            <family val="2"/>
            <scheme val="minor"/>
          </rPr>
          <t>acisternas@maritimeservices.cl:
CONDUCCION CLASE B QUILLOTA VALPARAISO PRIMER DIA IDA Y VUELTA 
SEGUNDO DIA IDA SOLAMENTE +APLICACION HOLD COAT</t>
        </r>
      </text>
    </comment>
    <comment ref="R58" authorId="0" shapeId="0" xr:uid="{1C31EC77-7D31-4D86-ACBB-7AD113BAB37F}">
      <text>
        <r>
          <rPr>
            <sz val="11"/>
            <color theme="1"/>
            <rFont val="Calibri"/>
            <family val="2"/>
            <scheme val="minor"/>
          </rPr>
          <t>Maritime Services:
CONDUCCION B IDA Y VUELTA</t>
        </r>
      </text>
    </comment>
    <comment ref="Z58" authorId="0" shapeId="0" xr:uid="{42C63D80-E0F4-4872-9AEB-6B6FB94DCCB6}">
      <text>
        <r>
          <rPr>
            <sz val="11"/>
            <color theme="1"/>
            <rFont val="Calibri"/>
            <family val="2"/>
            <scheme val="minor"/>
          </rPr>
          <t>Maritime Services:
CONDUCCION REGRESO MEJILLONES-QUILLOTA</t>
        </r>
      </text>
    </comment>
    <comment ref="AB58" authorId="0" shapeId="0" xr:uid="{CD281421-D371-481E-8B02-B0122F99E81D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H58" authorId="0" shapeId="0" xr:uid="{01599FFE-E5FA-4C96-8527-257ABE902F28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K58" authorId="0" shapeId="0" xr:uid="{86169C1A-CBE3-4094-9928-DF4DBC4D9A5F}">
      <text>
        <r>
          <rPr>
            <sz val="11"/>
            <color theme="1"/>
            <rFont val="Calibri"/>
            <family val="2"/>
            <scheme val="minor"/>
          </rPr>
          <t>Maritime Services:
REALIZO 4 BODEGAS + CONDUCCION B IDA Y VUELTA+UN DIA DE ESPERA</t>
        </r>
      </text>
    </comment>
    <comment ref="AO58" authorId="1" shapeId="0" xr:uid="{21F08B7E-0B72-4C4B-9167-3F6AAD3B53F3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Y58" authorId="0" shapeId="0" xr:uid="{739560F3-6683-4279-A01C-B3A5A87517C0}">
      <text>
        <r>
          <rPr>
            <sz val="11"/>
            <color theme="1"/>
            <rFont val="Calibri"/>
            <family val="2"/>
            <scheme val="minor"/>
          </rPr>
          <t xml:space="preserve">Maritime Services:
RESCATE EQUIPO SAKIZAYA M.+CB SOLO IDA </t>
        </r>
      </text>
    </comment>
    <comment ref="BI58" authorId="0" shapeId="0" xr:uid="{E825D84F-BC24-4A3B-9E76-6FD01A96FB96}">
      <text>
        <r>
          <rPr>
            <sz val="11"/>
            <color theme="1"/>
            <rFont val="Calibri"/>
            <family val="2"/>
            <scheme val="minor"/>
          </rPr>
          <t>Maritime Services:
CONDUCCION 3 DIAS DE FAENA</t>
        </r>
      </text>
    </comment>
    <comment ref="BK58" authorId="0" shapeId="0" xr:uid="{24561AFD-2808-44E0-970F-39B1848597E4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B MEJILLONES + RESCATE A PATACHE Y REGRESO </t>
        </r>
      </text>
    </comment>
    <comment ref="AZ59" authorId="0" shapeId="0" xr:uid="{E027AE8C-C813-47C8-B4B5-199576512511}">
      <text>
        <r>
          <rPr>
            <sz val="11"/>
            <color theme="1"/>
            <rFont val="Calibri"/>
            <family val="2"/>
            <scheme val="minor"/>
          </rPr>
          <t>Maritime Services:
APOYO PARA CARGAR EQUIPO</t>
        </r>
      </text>
    </comment>
    <comment ref="D60" authorId="0" shapeId="0" xr:uid="{1646CF2A-A5E4-4348-A297-D4C4FEBC111C}">
      <text>
        <r>
          <rPr>
            <sz val="11"/>
            <color theme="1"/>
            <rFont val="Calibri"/>
            <family val="2"/>
            <scheme val="minor"/>
          </rPr>
          <t>Maritime Services:
HOPER</t>
        </r>
      </text>
    </comment>
    <comment ref="F60" authorId="2" shapeId="0" xr:uid="{1FEA0A2D-E6B5-43BF-A496-F1DFBA814681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5 BODEGAS</t>
      </text>
    </comment>
    <comment ref="K60" authorId="1" shapeId="0" xr:uid="{1EE59080-5F3E-4A20-A333-CAEBEF1441C9}">
      <text>
        <r>
          <rPr>
            <sz val="11"/>
            <color theme="1"/>
            <rFont val="Calibri"/>
            <family val="2"/>
            <scheme val="minor"/>
          </rPr>
          <t>acisternas@maritimeservices.cl:
APOYO BARRIDO 5 BODEGAS +UN DIA DE ESPERA CONDUCCION A4 REGRESO SOLO</t>
        </r>
      </text>
    </comment>
    <comment ref="P60" authorId="0" shapeId="0" xr:uid="{7747E7E3-3F10-491C-A0AC-8665C873BE5A}">
      <text>
        <r>
          <rPr>
            <sz val="11"/>
            <color theme="1"/>
            <rFont val="Calibri"/>
            <family val="2"/>
            <scheme val="minor"/>
          </rPr>
          <t>Maritime Services:
conducción Quillota Arica + conducción de Iquique a Quillota</t>
        </r>
      </text>
    </comment>
    <comment ref="S60" authorId="0" shapeId="0" xr:uid="{601D08C4-6B15-4082-8D79-D69CA89CCCC6}">
      <text>
        <r>
          <rPr>
            <sz val="11"/>
            <color theme="1"/>
            <rFont val="Calibri"/>
            <family val="2"/>
            <scheme val="minor"/>
          </rPr>
          <t>Maritime Services:
 EMBARCAN EL SEGUNDO DIA</t>
        </r>
      </text>
    </comment>
    <comment ref="T60" authorId="0" shapeId="0" xr:uid="{2A490311-500C-4D34-BE53-D35C773B85FB}">
      <text>
        <r>
          <rPr>
            <sz val="11"/>
            <color theme="1"/>
            <rFont val="Calibri"/>
            <family val="2"/>
            <scheme val="minor"/>
          </rPr>
          <t>Maritime Services:
CONDUCION SOLO A MEJILLONES IDA Y VUELTA CON GIOVANI</t>
        </r>
      </text>
    </comment>
    <comment ref="AB60" authorId="0" shapeId="0" xr:uid="{7D266C97-2EA1-43AC-A9AB-9E01516E287F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D60" authorId="0" shapeId="0" xr:uid="{A445BC3F-986C-480F-9998-B4251588FB63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+ UPER </t>
        </r>
      </text>
    </comment>
    <comment ref="AO60" authorId="1" shapeId="0" xr:uid="{CA800841-0438-4D74-89D7-8DE88DF39B27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B IDA </t>
        </r>
      </text>
    </comment>
    <comment ref="AY60" authorId="0" shapeId="0" xr:uid="{280A510C-C630-45F7-9336-D52FB47F3694}">
      <text>
        <r>
          <rPr>
            <sz val="11"/>
            <color theme="1"/>
            <rFont val="Calibri"/>
            <family val="2"/>
            <scheme val="minor"/>
          </rPr>
          <t>Maritime Services:
RECUPERACION DE EQUIPO SAKIZAYA MIRACLE IDA Y VUELTA CA4 + IDA KNUT OLDENDORFF C4</t>
        </r>
      </text>
    </comment>
    <comment ref="BB60" authorId="0" shapeId="0" xr:uid="{241BE2EC-7F9B-444D-89C6-D6224AF22C5B}">
      <text>
        <r>
          <rPr>
            <sz val="11"/>
            <color theme="1"/>
            <rFont val="Calibri"/>
            <family val="2"/>
            <scheme val="minor"/>
          </rPr>
          <t>Maritime Services:
CONDUCCION SOLO RESCATE ANCUD CB</t>
        </r>
      </text>
    </comment>
    <comment ref="BE60" authorId="0" shapeId="0" xr:uid="{91D5ED11-EDFB-485B-9213-CB8FD5F64241}">
      <text>
        <r>
          <rPr>
            <sz val="11"/>
            <color theme="1"/>
            <rFont val="Calibri"/>
            <family val="2"/>
            <scheme val="minor"/>
          </rPr>
          <t>Maritime Services:
CONDUCCION IDA 07/10/2023 Y VUELTA 08/10/2023</t>
        </r>
      </text>
    </comment>
    <comment ref="BF60" authorId="0" shapeId="0" xr:uid="{ED117865-32BE-47EA-B425-F38CCAE38737}">
      <text>
        <r>
          <rPr>
            <sz val="11"/>
            <color theme="1"/>
            <rFont val="Calibri"/>
            <family val="2"/>
            <scheme val="minor"/>
          </rPr>
          <t>Maritime Services:
CONDUCCION B RETORNO QUILLOTA</t>
        </r>
      </text>
    </comment>
    <comment ref="BK60" authorId="0" shapeId="0" xr:uid="{D4764D8F-B3DB-4439-942A-7C3EBA660491}">
      <text>
        <r>
          <rPr>
            <sz val="11"/>
            <color theme="1"/>
            <rFont val="Calibri"/>
            <family val="2"/>
            <scheme val="minor"/>
          </rPr>
          <t>Maritime Services:
CONDUCCION IDA Y VUELTA CLASE A4 + UPPER HOPPER</t>
        </r>
      </text>
    </comment>
    <comment ref="L61" authorId="1" shapeId="0" xr:uid="{26D3497A-A529-45F4-ADBC-7B155DF6F51A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FELIPE TAPIA SOLO FUE BARRIDO MAS HIDROLBADO EN PUERTO.DEBIDO A QUE SALIERON A NAVEGAR SE ENFERMO Y NO REALIZO NADA EN NAVEGACION.</t>
        </r>
      </text>
    </comment>
    <comment ref="AM61" authorId="0" shapeId="0" xr:uid="{9B1B322B-439D-4A51-8464-23F4F28D2C3A}">
      <text>
        <r>
          <rPr>
            <sz val="11"/>
            <color theme="1"/>
            <rFont val="Calibri"/>
            <family val="2"/>
            <scheme val="minor"/>
          </rPr>
          <t>Maritime Services:
UN DIA DE ESPERA</t>
        </r>
      </text>
    </comment>
    <comment ref="N62" authorId="1" shapeId="0" xr:uid="{0CDC0B4E-6F82-4A64-9570-283179924713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CONDUCCION SEGUNDO DIA SOLAMENTE VUELTA</t>
        </r>
      </text>
    </comment>
    <comment ref="S62" authorId="0" shapeId="0" xr:uid="{D8C6FF3A-7C23-4A7B-81FC-842562C8F795}">
      <text>
        <r>
          <rPr>
            <sz val="11"/>
            <color theme="1"/>
            <rFont val="Calibri"/>
            <family val="2"/>
            <scheme val="minor"/>
          </rPr>
          <t>Maritime Services:
UNA BODEGA CON 10 PERSONAS + DIA DE ESPERA</t>
        </r>
      </text>
    </comment>
    <comment ref="U62" authorId="0" shapeId="0" xr:uid="{2933A0B6-2525-44A3-8953-CCAD2B6EAF13}">
      <text>
        <r>
          <rPr>
            <sz val="11"/>
            <color theme="1"/>
            <rFont val="Calibri"/>
            <family val="2"/>
            <scheme val="minor"/>
          </rPr>
          <t>Maritime Services:
APOYO</t>
        </r>
      </text>
    </comment>
    <comment ref="W62" authorId="0" shapeId="0" xr:uid="{7E96B1F1-6BCA-42A8-8F16-126E1667B578}">
      <text>
        <r>
          <rPr>
            <sz val="11"/>
            <color theme="1"/>
            <rFont val="Calibri"/>
            <family val="2"/>
            <scheme val="minor"/>
          </rPr>
          <t>Maritime Services:
CONDUCION IDA (ACOMPAÑADO)CONDUCION VUELTA (SOLO)</t>
        </r>
      </text>
    </comment>
    <comment ref="X62" authorId="0" shapeId="0" xr:uid="{64342982-8A2C-453D-9883-D921F26704B7}">
      <text>
        <r>
          <rPr>
            <sz val="11"/>
            <color theme="1"/>
            <rFont val="Calibri"/>
            <family val="2"/>
            <scheme val="minor"/>
          </rPr>
          <t>Maritime Services:
CONDUCCION IDA Y VUELTA</t>
        </r>
      </text>
    </comment>
    <comment ref="AA62" authorId="0" shapeId="0" xr:uid="{969EA55C-DF5C-4AD2-B0F2-C660DA40E5A4}">
      <text>
        <r>
          <rPr>
            <sz val="11"/>
            <color theme="1"/>
            <rFont val="Calibri"/>
            <family val="2"/>
            <scheme val="minor"/>
          </rPr>
          <t>Maritime Services:
APOYO EN PUERTO REALIZO 3 BODEGAS + CONDUCCION IDA Y VUELTA (QUILLOTA-SAN VICENTE)EL REGRESO LO REALIZO SOLO.</t>
        </r>
      </text>
    </comment>
    <comment ref="AD62" authorId="0" shapeId="0" xr:uid="{956EA01D-AB7E-40AA-A24C-9A3D42F1288E}">
      <text>
        <r>
          <rPr>
            <sz val="11"/>
            <color theme="1"/>
            <rFont val="Calibri"/>
            <family val="2"/>
            <scheme val="minor"/>
          </rPr>
          <t>Maritime Services:
CONDUCCION</t>
        </r>
      </text>
    </comment>
    <comment ref="AS62" authorId="0" shapeId="0" xr:uid="{77D9388A-3909-426C-9979-EE983A77A14E}">
      <text>
        <r>
          <rPr>
            <sz val="11"/>
            <color theme="1"/>
            <rFont val="Calibri"/>
            <family val="2"/>
            <scheme val="minor"/>
          </rPr>
          <t>Maritime Services:
TIENE UN EXTRA DE CONDUCCION SOLO A RESCATE A PATACHE PARA LA NAVE DAISY GLORY + UN PAGO POR HIDROLAVAR PISOS+ CONDUCION IDA B</t>
        </r>
      </text>
    </comment>
    <comment ref="AZ62" authorId="0" shapeId="0" xr:uid="{3924B2A0-EA13-40A0-81FE-7952E5D208D3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3 DIAS </t>
        </r>
      </text>
    </comment>
    <comment ref="BB62" authorId="0" shapeId="0" xr:uid="{BCC8D0E2-E204-4D9F-B061-DB0759FC7CF8}">
      <text>
        <r>
          <rPr>
            <sz val="11"/>
            <color theme="1"/>
            <rFont val="Calibri"/>
            <family val="2"/>
            <scheme val="minor"/>
          </rPr>
          <t>Maritime Services:
CONDUCCION DE IDA A SAN ANTONIO</t>
        </r>
      </text>
    </comment>
    <comment ref="BH62" authorId="0" shapeId="0" xr:uid="{62D191FC-93B4-4532-8E42-81198053C30A}">
      <text>
        <r>
          <rPr>
            <sz val="11"/>
            <color theme="1"/>
            <rFont val="Calibri"/>
            <family val="2"/>
            <scheme val="minor"/>
          </rPr>
          <t>Maritime Services:
REALIZO 4 BODEGAS</t>
        </r>
      </text>
    </comment>
    <comment ref="L63" authorId="1" shapeId="0" xr:uid="{60E42996-A5C9-4359-AAB1-272330FCBB6E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HANS CONDUCCION A LOS VILOS A4 POR DIA DE TALLER</t>
        </r>
      </text>
    </comment>
    <comment ref="M63" authorId="1" shapeId="0" xr:uid="{F174578F-76B2-4D2E-9727-B0D0375EFA18}">
      <text>
        <r>
          <rPr>
            <b/>
            <sz val="11"/>
            <color indexed="81"/>
            <rFont val="Tahoma"/>
            <family val="2"/>
          </rPr>
          <t>acisternas@maritimeservices.cl:</t>
        </r>
        <r>
          <rPr>
            <sz val="11"/>
            <color indexed="81"/>
            <rFont val="Tahoma"/>
            <family val="2"/>
          </rPr>
          <t xml:space="preserve">
LAVADO 4 BODEGAS + PINTURA DOS BODEGAS+ CONDUCION A SAN ANTONIO IDA Y VUELTA B
CONDUCCION A SAN VICENTE IDA Y VUELTA A4</t>
        </r>
      </text>
    </comment>
    <comment ref="O63" authorId="0" shapeId="0" xr:uid="{41371EDF-ECFB-41C0-BBB0-37A277650E14}">
      <text>
        <r>
          <rPr>
            <sz val="11"/>
            <color theme="1"/>
            <rFont val="Calibri"/>
            <family val="2"/>
            <scheme val="minor"/>
          </rPr>
          <t>Maritime Services:
CONDUCCION IDA 2 CONDUCTORES DIA DE ESPERA 30/03/2023</t>
        </r>
      </text>
    </comment>
    <comment ref="S63" authorId="0" shapeId="0" xr:uid="{52E1E297-A7DA-4D7A-A18E-512AC2CDB2CA}">
      <text>
        <r>
          <rPr>
            <sz val="11"/>
            <color theme="1"/>
            <rFont val="Calibri"/>
            <family val="2"/>
            <scheme val="minor"/>
          </rPr>
          <t>Maritime Services:
UNA BODEGA CON 10 PERSONAS +UN DIA DE ESPERA</t>
        </r>
      </text>
    </comment>
    <comment ref="Z63" authorId="0" shapeId="0" xr:uid="{C68A244F-4246-4B02-A634-4AFF33DB655C}">
      <text>
        <r>
          <rPr>
            <sz val="11"/>
            <color theme="1"/>
            <rFont val="Calibri"/>
            <family val="2"/>
            <scheme val="minor"/>
          </rPr>
          <t xml:space="preserve">Maritime Services:
SUPERVISOR CONDUCCION A PATILLOS SOLO RESCATE DE CUADRILLA BELITA Y REGRESO A MEJILLONES </t>
        </r>
      </text>
    </comment>
    <comment ref="AC63" authorId="0" shapeId="0" xr:uid="{ABFAB63A-BE5E-4F49-92D0-3037CEEA1A00}">
      <text>
        <r>
          <rPr>
            <sz val="11"/>
            <color theme="1"/>
            <rFont val="Calibri"/>
            <family val="2"/>
            <scheme val="minor"/>
          </rPr>
          <t>Maritime Services:
CONDUCCION SOLO IDA</t>
        </r>
      </text>
    </comment>
    <comment ref="AK63" authorId="0" shapeId="0" xr:uid="{FD14E42A-9DEF-45F9-8A5F-D5E0BC48471F}">
      <text>
        <r>
          <rPr>
            <sz val="11"/>
            <color theme="1"/>
            <rFont val="Calibri"/>
            <family val="2"/>
            <scheme val="minor"/>
          </rPr>
          <t>Maritime Services:
REALIZA BUQUE COMPLETO +2 DIAS DE ESPERA +CONDUCCION B DE IDA Y CONDUCCION A4 VUELTA SOLO</t>
        </r>
      </text>
    </comment>
    <comment ref="AM63" authorId="0" shapeId="0" xr:uid="{ECB1C450-0E82-4BA5-BFF7-F7ECF0E3DEAD}">
      <text>
        <r>
          <rPr>
            <sz val="11"/>
            <color theme="1"/>
            <rFont val="Calibri"/>
            <family val="2"/>
            <scheme val="minor"/>
          </rPr>
          <t>Maritime Services:
CONDUCCION DE IDA Y REGRESO A4 UN DIA DE ESPERA</t>
        </r>
      </text>
    </comment>
    <comment ref="AS63" authorId="0" shapeId="0" xr:uid="{90F4B8D4-7D26-4765-86C7-1B4960732BE3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A4 IDA +UPPER HOPPER </t>
        </r>
      </text>
    </comment>
    <comment ref="AU63" authorId="0" shapeId="0" xr:uid="{98DE0EDC-F951-494D-88A3-023686361FDA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DDE REGRESO DE MEJILLONES A QUILLOTA </t>
        </r>
      </text>
    </comment>
    <comment ref="AW63" authorId="0" shapeId="0" xr:uid="{F47AE263-5D98-46CC-AE1A-6A5F978DBDC7}">
      <text>
        <r>
          <rPr>
            <sz val="11"/>
            <color theme="1"/>
            <rFont val="Calibri"/>
            <family val="2"/>
            <scheme val="minor"/>
          </rPr>
          <t xml:space="preserve">Maritime Services:
APOYO EN PUERTO UNA BODEGA </t>
        </r>
      </text>
    </comment>
    <comment ref="M64" authorId="0" shapeId="0" xr:uid="{8A198565-F324-4316-A0E4-7EB4203B1B13}">
      <text>
        <r>
          <rPr>
            <sz val="11"/>
            <color theme="1"/>
            <rFont val="Calibri"/>
            <family val="2"/>
            <scheme val="minor"/>
          </rPr>
          <t>Maritime Services:
APOYO PINTURA DOS BODEGAS</t>
        </r>
      </text>
    </comment>
    <comment ref="O64" authorId="0" shapeId="0" xr:uid="{6F28879D-D23D-4FE9-AD8D-F5568762EA33}">
      <text>
        <r>
          <rPr>
            <sz val="11"/>
            <color theme="1"/>
            <rFont val="Calibri"/>
            <family val="2"/>
            <scheme val="minor"/>
          </rPr>
          <t>Maritime Services:
DIA DE ESPERA 30/03/2023</t>
        </r>
      </text>
    </comment>
    <comment ref="S64" authorId="0" shapeId="0" xr:uid="{A2E919C6-4ABB-4F37-B400-E5D71F5153EA}">
      <text>
        <r>
          <rPr>
            <sz val="11"/>
            <color theme="1"/>
            <rFont val="Calibri"/>
            <family val="2"/>
            <scheme val="minor"/>
          </rPr>
          <t xml:space="preserve">Maritime Services:
UNA BODEGA CON 10 PERSONAS +UN DIA DE ESPERA </t>
        </r>
      </text>
    </comment>
    <comment ref="AS64" authorId="0" shapeId="0" xr:uid="{34E67FCF-CC69-4B48-8039-80D749B1E1EB}">
      <text>
        <r>
          <rPr>
            <sz val="11"/>
            <color theme="1"/>
            <rFont val="Calibri"/>
            <family val="2"/>
            <scheme val="minor"/>
          </rPr>
          <t>Maritime Services:
PAGO EXTRA POR HIDROLAVAR PISOS EN NAVEGACION</t>
        </r>
      </text>
    </comment>
    <comment ref="X65" authorId="0" shapeId="0" xr:uid="{979C306F-D456-4906-8F20-49CDBB6A4247}">
      <text>
        <r>
          <rPr>
            <sz val="11"/>
            <color theme="1"/>
            <rFont val="Calibri"/>
            <family val="2"/>
            <scheme val="minor"/>
          </rPr>
          <t>Maritime Services:
REALIZA 6 BODEGAS Y NO CUMPLE CON NORMAS DE LA EMPRESA SE DESPIDE</t>
        </r>
      </text>
    </comment>
    <comment ref="X66" authorId="0" shapeId="0" xr:uid="{06668E52-3B27-4783-8553-85734D40BB2C}">
      <text>
        <r>
          <rPr>
            <sz val="11"/>
            <color theme="1"/>
            <rFont val="Calibri"/>
            <family val="2"/>
            <scheme val="minor"/>
          </rPr>
          <t>Maritime Services:
REALIZO UNA BODEGA SE RETIRA POR ASUSTOS FAMILIARES</t>
        </r>
      </text>
    </comment>
    <comment ref="AC67" authorId="0" shapeId="0" xr:uid="{DEE97A6A-DC9D-4E34-84D2-FEACB28DE764}">
      <text>
        <r>
          <rPr>
            <sz val="11"/>
            <color theme="1"/>
            <rFont val="Calibri"/>
            <family val="2"/>
            <scheme val="minor"/>
          </rPr>
          <t xml:space="preserve">Maritime Services:
realizo dos bodegas y  dia de espera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Maritime Services</author>
  </authors>
  <commentList>
    <comment ref="C31" authorId="0" shapeId="0" xr:uid="{819C055E-2FF6-4EEC-8CFE-44978B97C28E}">
      <text>
        <r>
          <rPr>
            <sz val="11"/>
            <color theme="1"/>
            <rFont val="Calibri"/>
            <family val="2"/>
            <scheme val="minor"/>
          </rPr>
          <t>Maritime Services:
conduccion de regreso huachipato a quillota solo</t>
        </r>
      </text>
    </comment>
    <comment ref="C34" authorId="0" shapeId="0" xr:uid="{3CACCB85-DCDD-4397-A294-F41C0CB81E52}">
      <text>
        <r>
          <rPr>
            <sz val="11"/>
            <color theme="1"/>
            <rFont val="Calibri"/>
            <family val="2"/>
            <scheme val="minor"/>
          </rPr>
          <t>Maritime Services:
CONDUCCIÓN IDA CB</t>
        </r>
      </text>
    </comment>
    <comment ref="F38" authorId="0" shapeId="0" xr:uid="{60518F95-FE25-4EF7-B122-7761C4DDBEE1}">
      <text>
        <r>
          <rPr>
            <sz val="11"/>
            <color theme="1"/>
            <rFont val="Calibri"/>
            <family val="2"/>
            <scheme val="minor"/>
          </rPr>
          <t>Maritime Services:
DOS DIAS DE EN TIERRA 20 Y 21</t>
        </r>
      </text>
    </comment>
    <comment ref="F39" authorId="0" shapeId="0" xr:uid="{077CEC32-91EB-4953-8566-24E87C0960E7}">
      <text>
        <r>
          <rPr>
            <sz val="11"/>
            <color theme="1"/>
            <rFont val="Calibri"/>
            <family val="2"/>
            <scheme val="minor"/>
          </rPr>
          <t>Maritime Services:
DOS DIAS EN TIERRA</t>
        </r>
      </text>
    </comment>
    <comment ref="F41" authorId="0" shapeId="0" xr:uid="{30C8B579-9690-4096-B472-5F0E5E156C64}">
      <text>
        <r>
          <rPr>
            <sz val="11"/>
            <color theme="1"/>
            <rFont val="Calibri"/>
            <family val="2"/>
            <scheme val="minor"/>
          </rPr>
          <t>Maritime Services:
DOS DIAS EN TIERRA</t>
        </r>
      </text>
    </comment>
    <comment ref="D42" authorId="0" shapeId="0" xr:uid="{599C8556-DCD9-4A01-BF39-922280041078}">
      <text>
        <r>
          <rPr>
            <sz val="11"/>
            <color theme="1"/>
            <rFont val="Calibri"/>
            <family val="2"/>
            <scheme val="minor"/>
          </rPr>
          <t>Maritime Services:
CONDUCCION CB IDA</t>
        </r>
      </text>
    </comment>
    <comment ref="F42" authorId="0" shapeId="0" xr:uid="{FD7692A5-211F-4F26-B294-262C585208DE}">
      <text>
        <r>
          <rPr>
            <sz val="11"/>
            <color theme="1"/>
            <rFont val="Calibri"/>
            <family val="2"/>
            <scheme val="minor"/>
          </rPr>
          <t>Maritime Services:
DOS DIAS EN TIERRA</t>
        </r>
      </text>
    </comment>
    <comment ref="F44" authorId="0" shapeId="0" xr:uid="{CC25DF07-B91F-4BBD-805A-74125B826C17}">
      <text>
        <r>
          <rPr>
            <sz val="11"/>
            <color theme="1"/>
            <rFont val="Calibri"/>
            <family val="2"/>
            <scheme val="minor"/>
          </rPr>
          <t>Maritime Services:
DOS DIAS EN TIERRA</t>
        </r>
      </text>
    </comment>
    <comment ref="C50" authorId="0" shapeId="0" xr:uid="{73ED1907-C8B6-4E74-972A-58866B73B339}">
      <text>
        <r>
          <rPr>
            <sz val="11"/>
            <color theme="1"/>
            <rFont val="Calibri"/>
            <family val="2"/>
            <scheme val="minor"/>
          </rPr>
          <t>Maritime Services:
CONDUCCION CB IDA</t>
        </r>
      </text>
    </comment>
    <comment ref="F51" authorId="0" shapeId="0" xr:uid="{41F21CF7-2C35-4CB7-A0BD-A1BD9F1A2FD2}">
      <text>
        <r>
          <rPr>
            <sz val="11"/>
            <color theme="1"/>
            <rFont val="Calibri"/>
            <family val="2"/>
            <scheme val="minor"/>
          </rPr>
          <t>Maritime Services:
DOS DIAS EN TIERRA</t>
        </r>
      </text>
    </comment>
    <comment ref="D52" authorId="0" shapeId="0" xr:uid="{8B32CF9F-97CF-4F08-AA94-E39891B6D473}">
      <text>
        <r>
          <rPr>
            <sz val="11"/>
            <color theme="1"/>
            <rFont val="Calibri"/>
            <family val="2"/>
            <scheme val="minor"/>
          </rPr>
          <t>Maritime Services:
CONDUCCION CB IDA</t>
        </r>
      </text>
    </comment>
    <comment ref="H53" authorId="0" shapeId="0" xr:uid="{A3B653C3-2CE8-4303-8453-EB717A3C3FF9}">
      <text>
        <r>
          <rPr>
            <sz val="11"/>
            <color theme="1"/>
            <rFont val="Calibri"/>
            <family val="2"/>
            <scheme val="minor"/>
          </rPr>
          <t>Maritime Services:
CONDUCCION IDA</t>
        </r>
      </text>
    </comment>
    <comment ref="H67" authorId="0" shapeId="0" xr:uid="{70EDA575-ECEE-4B7B-A6F3-D16153E542C0}">
      <text>
        <r>
          <rPr>
            <sz val="11"/>
            <color theme="1"/>
            <rFont val="Calibri"/>
            <family val="2"/>
            <scheme val="minor"/>
          </rPr>
          <t xml:space="preserve">Maritime Services:
CONDUCCION IDA </t>
        </r>
      </text>
    </comment>
  </commentList>
</comments>
</file>

<file path=xl/sharedStrings.xml><?xml version="1.0" encoding="utf-8"?>
<sst xmlns="http://schemas.openxmlformats.org/spreadsheetml/2006/main" count="16581" uniqueCount="2544">
  <si>
    <t xml:space="preserve">Personal </t>
  </si>
  <si>
    <t>N°</t>
  </si>
  <si>
    <t>Nombre</t>
  </si>
  <si>
    <t>RUT</t>
  </si>
  <si>
    <t>Tipos de Contrato</t>
  </si>
  <si>
    <t xml:space="preserve">Tipo de Carga </t>
  </si>
  <si>
    <t>Facturado</t>
  </si>
  <si>
    <t>Armador</t>
  </si>
  <si>
    <t>Agencia</t>
  </si>
  <si>
    <t>Puerto</t>
  </si>
  <si>
    <t>Longitud</t>
  </si>
  <si>
    <t>Latitud</t>
  </si>
  <si>
    <t>Servicio</t>
  </si>
  <si>
    <t>Agencia Portuaria</t>
  </si>
  <si>
    <t xml:space="preserve">Mes </t>
  </si>
  <si>
    <t>Numero de mes</t>
  </si>
  <si>
    <t>JUANITO PEREZ</t>
  </si>
  <si>
    <t>19.136.021-4</t>
  </si>
  <si>
    <t>Trainee</t>
  </si>
  <si>
    <t>COAL</t>
  </si>
  <si>
    <t>SI</t>
  </si>
  <si>
    <t>NYK</t>
  </si>
  <si>
    <t>DIRECTO ARMADOR</t>
  </si>
  <si>
    <t>CALBUCO</t>
  </si>
  <si>
    <t>CLINKER STANDARD</t>
  </si>
  <si>
    <t>AGENTAL</t>
  </si>
  <si>
    <t>Enero</t>
  </si>
  <si>
    <t>xxx Aguilera Pereira Carlos</t>
  </si>
  <si>
    <t>15.560.605-3</t>
  </si>
  <si>
    <t>Senior</t>
  </si>
  <si>
    <t>CEMENTO</t>
  </si>
  <si>
    <t>NO</t>
  </si>
  <si>
    <t>GLENCORE</t>
  </si>
  <si>
    <t>AGUNSA</t>
  </si>
  <si>
    <t>COQUIMBO</t>
  </si>
  <si>
    <t>GRAIN STANDARD</t>
  </si>
  <si>
    <t>Febrero</t>
  </si>
  <si>
    <t>xxx Alegre Donoso Alan Gerald</t>
  </si>
  <si>
    <t>13.997.317-8</t>
  </si>
  <si>
    <t>Contratado/Supervisor/Operación</t>
  </si>
  <si>
    <t>IRON ORE</t>
  </si>
  <si>
    <t>VARAMAR</t>
  </si>
  <si>
    <t>B&amp;M</t>
  </si>
  <si>
    <t>CORONEL</t>
  </si>
  <si>
    <t>MAESTRANZA</t>
  </si>
  <si>
    <t>Marzo</t>
  </si>
  <si>
    <t>xxx Anduquia Olave Cristhian Hernan</t>
  </si>
  <si>
    <t>23.505.825-1</t>
  </si>
  <si>
    <t>CLINKER</t>
  </si>
  <si>
    <t>SWISSMARINE</t>
  </si>
  <si>
    <t>ULTRAMAR</t>
  </si>
  <si>
    <t>HUACHIPATO</t>
  </si>
  <si>
    <t>REGULAR STANDARD</t>
  </si>
  <si>
    <t>CARVAJAL</t>
  </si>
  <si>
    <t>Abril</t>
  </si>
  <si>
    <t xml:space="preserve">Arredondo Belemmi Alexis </t>
  </si>
  <si>
    <t>9.694.023-8</t>
  </si>
  <si>
    <t>FIERRO</t>
  </si>
  <si>
    <t>ULTRABULK</t>
  </si>
  <si>
    <t>HUASCO</t>
  </si>
  <si>
    <t>LUMBER STANDARD</t>
  </si>
  <si>
    <t>IAN TAYLOR</t>
  </si>
  <si>
    <t>Mayo</t>
  </si>
  <si>
    <t xml:space="preserve">Arredondo Gonzalez Bastian </t>
  </si>
  <si>
    <t>19.980.735-8</t>
  </si>
  <si>
    <t>UREA</t>
  </si>
  <si>
    <t>ADM</t>
  </si>
  <si>
    <t>LIRQUEN</t>
  </si>
  <si>
    <t>WOOD PULP</t>
  </si>
  <si>
    <t>INCHCAPE</t>
  </si>
  <si>
    <t>Junio</t>
  </si>
  <si>
    <t>Arrepol Luengo Jaime</t>
  </si>
  <si>
    <t>15.193.212-6</t>
  </si>
  <si>
    <t>GRANOS</t>
  </si>
  <si>
    <t>NACHIPA</t>
  </si>
  <si>
    <t>MEJILLONES TGN</t>
  </si>
  <si>
    <t xml:space="preserve">CUADRILLA ADICIONAL </t>
  </si>
  <si>
    <t>MARVAL</t>
  </si>
  <si>
    <t>Julio</t>
  </si>
  <si>
    <t>xxx Aspee Jofre Felipe Andres</t>
  </si>
  <si>
    <t>19.336.351-2</t>
  </si>
  <si>
    <t>PROYECTO</t>
  </si>
  <si>
    <t>OLDENDORFF</t>
  </si>
  <si>
    <t>LOS VILOS</t>
  </si>
  <si>
    <t>HOTEL</t>
  </si>
  <si>
    <t>MTA</t>
  </si>
  <si>
    <t>Agosto</t>
  </si>
  <si>
    <t>xxxBernal Fernadez Julian</t>
  </si>
  <si>
    <t>20.529.324-8</t>
  </si>
  <si>
    <t>FERTILIZANTES</t>
  </si>
  <si>
    <t>ANGLO AMERICAN</t>
  </si>
  <si>
    <t>SAN ANTONIO</t>
  </si>
  <si>
    <t>PINTURA</t>
  </si>
  <si>
    <t>SOMARCO</t>
  </si>
  <si>
    <t>Septiembre</t>
  </si>
  <si>
    <t>xxx Borquez Diaz Hector</t>
  </si>
  <si>
    <t>18.038.746-3</t>
  </si>
  <si>
    <t>G2O</t>
  </si>
  <si>
    <t>SAN VICENTE</t>
  </si>
  <si>
    <t>TRANSPORTE</t>
  </si>
  <si>
    <t>Octubre</t>
  </si>
  <si>
    <t>Carrero Vergara Cristofer</t>
  </si>
  <si>
    <t>25.485.871-4</t>
  </si>
  <si>
    <t>WESTERN BULK</t>
  </si>
  <si>
    <t>TOCOPILLA</t>
  </si>
  <si>
    <t>QUIMICO ADICIONAL</t>
  </si>
  <si>
    <t>Noviembre</t>
  </si>
  <si>
    <t>Carrillo Omaña Jeison</t>
  </si>
  <si>
    <t>25.779.318-4</t>
  </si>
  <si>
    <t>MUR SHIPPING</t>
  </si>
  <si>
    <t>VALPARAISO</t>
  </si>
  <si>
    <t>HOLD COAT APLICATION</t>
  </si>
  <si>
    <t>Diciembre</t>
  </si>
  <si>
    <t>xxx Carrillo Zamorano Daniel Jose Emilio</t>
  </si>
  <si>
    <t>19.180.928-9</t>
  </si>
  <si>
    <t>DAMICO</t>
  </si>
  <si>
    <t>VENTANAS</t>
  </si>
  <si>
    <t>VENTA HOLD COAT</t>
  </si>
  <si>
    <t xml:space="preserve">Cisternas Muñoz Angelo </t>
  </si>
  <si>
    <t>13.989.684-k</t>
  </si>
  <si>
    <t>VITERRA</t>
  </si>
  <si>
    <t>PUERTO MONTT</t>
  </si>
  <si>
    <t>PROVEEDURIA TECNICA</t>
  </si>
  <si>
    <t>xxx Cortez Mery Michael</t>
  </si>
  <si>
    <t>16.706.260-1</t>
  </si>
  <si>
    <t>NORDEN</t>
  </si>
  <si>
    <t>CALLAO</t>
  </si>
  <si>
    <t>LAVADO DE CUBIERTA</t>
  </si>
  <si>
    <t>Duarte Duran Franklyn</t>
  </si>
  <si>
    <t>26.631.361-6</t>
  </si>
  <si>
    <t>ST SHIPPING</t>
  </si>
  <si>
    <t>PATACHE</t>
  </si>
  <si>
    <t>SEA WASHING</t>
  </si>
  <si>
    <t>Estrada Cabrera Julio Hernan</t>
  </si>
  <si>
    <t>15.187.361-8</t>
  </si>
  <si>
    <t>PENCO</t>
  </si>
  <si>
    <t>ARRIENDO BOMBA SUM.</t>
  </si>
  <si>
    <t xml:space="preserve">Fernandez Herrera Eduardo </t>
  </si>
  <si>
    <t>5.270.542-8</t>
  </si>
  <si>
    <t>PATILLOS</t>
  </si>
  <si>
    <t>LIME WASH APLICATION</t>
  </si>
  <si>
    <t xml:space="preserve">xxxFigueroa Carrasco Sebastian </t>
  </si>
  <si>
    <t>19.082.058-0</t>
  </si>
  <si>
    <t>TALCAHUANO</t>
  </si>
  <si>
    <t>xxx Flores Alarcon Leonardo</t>
  </si>
  <si>
    <t>18.917.555-8</t>
  </si>
  <si>
    <t>PUNTA ARENAS</t>
  </si>
  <si>
    <t xml:space="preserve">xxx Gaete Torres Victor </t>
  </si>
  <si>
    <t>18.270.747-3</t>
  </si>
  <si>
    <t>PUERTO ANDINO</t>
  </si>
  <si>
    <t>Gomez Labbe Juan Jose</t>
  </si>
  <si>
    <t>12.626.258-2</t>
  </si>
  <si>
    <t>ANCUD</t>
  </si>
  <si>
    <t xml:space="preserve">xxx Gonzalez Blanco Patricio </t>
  </si>
  <si>
    <t>19.126.065-1</t>
  </si>
  <si>
    <t>ANGAMOS</t>
  </si>
  <si>
    <t xml:space="preserve">xxx Gonzalez Gonzalez Cristian </t>
  </si>
  <si>
    <t>15.973.120-0</t>
  </si>
  <si>
    <t xml:space="preserve">Guajardo Muñoz Jose Abel </t>
  </si>
  <si>
    <t>8.922.016-5</t>
  </si>
  <si>
    <t>Gutierrez Olivares Giovani</t>
  </si>
  <si>
    <t>15.082.438-9</t>
  </si>
  <si>
    <t>NO APLICA</t>
  </si>
  <si>
    <t xml:space="preserve">xxxHerrera Gonzalez Fernando </t>
  </si>
  <si>
    <t>13.995.412-2</t>
  </si>
  <si>
    <t xml:space="preserve">Ilabaca Saez Juan Jose </t>
  </si>
  <si>
    <t>15.763.975-7</t>
  </si>
  <si>
    <t>Iscala Paz Reinaldo</t>
  </si>
  <si>
    <t>26.415.660-2</t>
  </si>
  <si>
    <t>Kopp Rosas Gregory</t>
  </si>
  <si>
    <t>25.123.319-5</t>
  </si>
  <si>
    <t>xxx Leiva Concha Jose Luis</t>
  </si>
  <si>
    <t>16.678.549-9</t>
  </si>
  <si>
    <t>Llanten Gomez Hector</t>
  </si>
  <si>
    <t>16.539.866-1</t>
  </si>
  <si>
    <t xml:space="preserve">xxx Marchant Marchant Raul </t>
  </si>
  <si>
    <t>17.142.710-K</t>
  </si>
  <si>
    <t>xxx Marchant Tamariz Jean Pierre</t>
  </si>
  <si>
    <t>17.142.501-8</t>
  </si>
  <si>
    <t xml:space="preserve">Molina Cristancho Joandry </t>
  </si>
  <si>
    <t>26.404.568-1</t>
  </si>
  <si>
    <t>xxx Molina Varas Elias</t>
  </si>
  <si>
    <t>16.044.642-0</t>
  </si>
  <si>
    <t>XXX Nuñez Osses Esteban</t>
  </si>
  <si>
    <t>10.540.783-1</t>
  </si>
  <si>
    <t>xxx Nuñez Toledo Felipe</t>
  </si>
  <si>
    <t>19.526.982-3</t>
  </si>
  <si>
    <t>Olea Bustamante Juan</t>
  </si>
  <si>
    <t>10.078.246-4</t>
  </si>
  <si>
    <t xml:space="preserve">xxx Otazo Marchant Patricio </t>
  </si>
  <si>
    <t>19.336.746-1</t>
  </si>
  <si>
    <t>Parra Avendaño Alejandro</t>
  </si>
  <si>
    <t>18.567.382-0</t>
  </si>
  <si>
    <t xml:space="preserve">xxx Parra Avendaño Victor </t>
  </si>
  <si>
    <t>18.567.381-2</t>
  </si>
  <si>
    <t>xxx Rey Castellanos Anthony</t>
  </si>
  <si>
    <t>24.716.608-2</t>
  </si>
  <si>
    <t xml:space="preserve">Rondon Porras Jean Carlos </t>
  </si>
  <si>
    <t>25.273.922-k</t>
  </si>
  <si>
    <t xml:space="preserve">xxx Sanchez Chacon Leonel </t>
  </si>
  <si>
    <t>16.682.226-2</t>
  </si>
  <si>
    <t>Suarez Azocar Oliver</t>
  </si>
  <si>
    <t>14.577.855-7</t>
  </si>
  <si>
    <t xml:space="preserve">Tapia Carroza Matias </t>
  </si>
  <si>
    <t>18.704.096-5</t>
  </si>
  <si>
    <t xml:space="preserve">Valenzuela Navarro Hans </t>
  </si>
  <si>
    <t>17.553.442-3</t>
  </si>
  <si>
    <t>xxx Valenzuela Piñones Daryel Mikel</t>
  </si>
  <si>
    <t>18.854.429-0</t>
  </si>
  <si>
    <t xml:space="preserve">Vasquez Ortiz Diego </t>
  </si>
  <si>
    <t>17.142.269-8</t>
  </si>
  <si>
    <t>xxx Videla Ricci Renato</t>
  </si>
  <si>
    <t>8.549.635-2</t>
  </si>
  <si>
    <t xml:space="preserve">xxx Villalobos Sanchez Edgardo </t>
  </si>
  <si>
    <t>17.774.881-1</t>
  </si>
  <si>
    <t xml:space="preserve">Villalobos Sanchez Fernando </t>
  </si>
  <si>
    <t>18.398.330-k</t>
  </si>
  <si>
    <t xml:space="preserve">xxx Villalobos Sanchez Sebastian </t>
  </si>
  <si>
    <t>19.352.507-5</t>
  </si>
  <si>
    <t xml:space="preserve">xxx Zambra Obando Marcelo </t>
  </si>
  <si>
    <t>18.997.582-1</t>
  </si>
  <si>
    <t>xxx Zamora Alvarado Cristian</t>
  </si>
  <si>
    <t>13.763.484-8</t>
  </si>
  <si>
    <t>xxx Zamorano Canales Nicolas</t>
  </si>
  <si>
    <t>17.510.803-3</t>
  </si>
  <si>
    <t>xxxZavala Villarreal Guillermo</t>
  </si>
  <si>
    <t>19.129.606-0</t>
  </si>
  <si>
    <t>Garcia Mendez Ciro L.</t>
  </si>
  <si>
    <t>26.216.625-2</t>
  </si>
  <si>
    <t>Monsalve Velasco  Lineker E</t>
  </si>
  <si>
    <t>25.497.705-5</t>
  </si>
  <si>
    <t>xxx Reyes Lugo Emmanuel A.</t>
  </si>
  <si>
    <t>26.199.910-2</t>
  </si>
  <si>
    <t>Bravo Borquez Ubaldo</t>
  </si>
  <si>
    <t>10.087.195-5</t>
  </si>
  <si>
    <t>xxx Carrero Pineda Joaham</t>
  </si>
  <si>
    <t>25.944.144-7</t>
  </si>
  <si>
    <t>xxxFuentes Rodriguez Gabriel</t>
  </si>
  <si>
    <t>21.049.463-4</t>
  </si>
  <si>
    <t>xxxGonzalez Arcila Victor</t>
  </si>
  <si>
    <t>25.455.020-5</t>
  </si>
  <si>
    <t xml:space="preserve">xxx Chacana Canelo Diego </t>
  </si>
  <si>
    <t>16.818.922-2</t>
  </si>
  <si>
    <t>Fuentes Martinez Gonzalo</t>
  </si>
  <si>
    <t>18.582.145-5</t>
  </si>
  <si>
    <t>Gonzalez Campos Francisco</t>
  </si>
  <si>
    <t>20.321.146-5</t>
  </si>
  <si>
    <t>Llanten Codoceo Kevin</t>
  </si>
  <si>
    <t>21.307.321-4</t>
  </si>
  <si>
    <t>Toloza Orozco Jeicson</t>
  </si>
  <si>
    <t>26.025.465-0</t>
  </si>
  <si>
    <t>Gutierrez Gutierrez Jose</t>
  </si>
  <si>
    <t>19.615.419-1</t>
  </si>
  <si>
    <t>xxxOliveros Urbina Irving</t>
  </si>
  <si>
    <t>25.202.861-7</t>
  </si>
  <si>
    <t>xxxDiaz Sandoval Francisco</t>
  </si>
  <si>
    <t>Ramirez Torres Richard</t>
  </si>
  <si>
    <t>26.822.343-6</t>
  </si>
  <si>
    <t xml:space="preserve">xxxOrtiz Ramirez Francisco </t>
  </si>
  <si>
    <t>19.328.544-9</t>
  </si>
  <si>
    <t>Espinoza Garcia Brayam</t>
  </si>
  <si>
    <t>17.478.954-1</t>
  </si>
  <si>
    <t>Quintero Duran Jean Carlos</t>
  </si>
  <si>
    <t>26.103.129-9</t>
  </si>
  <si>
    <t>xxxVergara Aguilera Joaquin</t>
  </si>
  <si>
    <t>21.149.897-8</t>
  </si>
  <si>
    <t>xxxOssandon Herrera Cristian</t>
  </si>
  <si>
    <t>17.978.057-7</t>
  </si>
  <si>
    <t>Olea Aguilera Diego</t>
  </si>
  <si>
    <t>19.339.357-8</t>
  </si>
  <si>
    <t>Godoy Zapata Pablo</t>
  </si>
  <si>
    <t>18.916.152-2</t>
  </si>
  <si>
    <t>Salas Solano Kleiderman</t>
  </si>
  <si>
    <t>26.308.938-3</t>
  </si>
  <si>
    <t>Castro Garay Eugenio</t>
  </si>
  <si>
    <t>13.624.696-8</t>
  </si>
  <si>
    <t>Miranda Garcia Jonathan</t>
  </si>
  <si>
    <t>20.360.999-k</t>
  </si>
  <si>
    <t>Navarro Espinoza Mario</t>
  </si>
  <si>
    <t>20.358.267-6</t>
  </si>
  <si>
    <t>Contreras Felix</t>
  </si>
  <si>
    <t>27.695.624-8</t>
  </si>
  <si>
    <t>Alcarruz Ismael</t>
  </si>
  <si>
    <t>23.594.749-8</t>
  </si>
  <si>
    <t xml:space="preserve">Venegas Bryan </t>
  </si>
  <si>
    <t>18.998.474-k</t>
  </si>
  <si>
    <t>Casanga Duran Omar</t>
  </si>
  <si>
    <t>17.209.715-4</t>
  </si>
  <si>
    <t>Zavala Tapia Camilo</t>
  </si>
  <si>
    <t>16.538.988-3</t>
  </si>
  <si>
    <t>Montero Miranda Miguel</t>
  </si>
  <si>
    <t>16.775.006-0</t>
  </si>
  <si>
    <t>Ahumada Maureira Matias</t>
  </si>
  <si>
    <t>20.796.244-9</t>
  </si>
  <si>
    <t>Olivares Pallero Jean</t>
  </si>
  <si>
    <t>17.095.098-4</t>
  </si>
  <si>
    <t>Araos Veron Nelson</t>
  </si>
  <si>
    <t>15.063.060-6</t>
  </si>
  <si>
    <t>Bello Landaeta Joel</t>
  </si>
  <si>
    <t>26.561.735-2</t>
  </si>
  <si>
    <t>Ramirez Flores Patricio</t>
  </si>
  <si>
    <t>19.252.178-5</t>
  </si>
  <si>
    <t>Garrido Catalan Jonathan</t>
  </si>
  <si>
    <t>17.611.369-3</t>
  </si>
  <si>
    <t>Tapia Carroza Felipe</t>
  </si>
  <si>
    <t>19.337.133-7</t>
  </si>
  <si>
    <t>Estrada Silva Bastian</t>
  </si>
  <si>
    <t>21.488.924-2</t>
  </si>
  <si>
    <t>torres isaias</t>
  </si>
  <si>
    <t>calderon ian</t>
  </si>
  <si>
    <t>Lara riffo sebastian</t>
  </si>
  <si>
    <t>20183201-2</t>
  </si>
  <si>
    <t>Arredondo Gonzalez kevin</t>
  </si>
  <si>
    <t>21769196-6</t>
  </si>
  <si>
    <t>20360999-K</t>
  </si>
  <si>
    <t>GAMEZ ROA MARIO</t>
  </si>
  <si>
    <t>25617847-8</t>
  </si>
  <si>
    <t>ZAMORANO LEON NICOLAS</t>
  </si>
  <si>
    <t>20959812-4</t>
  </si>
  <si>
    <t>TORRES GONZALEZ IGNACIO</t>
  </si>
  <si>
    <t>20656275-7</t>
  </si>
  <si>
    <t>CRUZ RAMIREZ JESUS ANTONIO</t>
  </si>
  <si>
    <t>26797361-K</t>
  </si>
  <si>
    <t>ELORDI VALENCIA JOSE IGNACIO</t>
  </si>
  <si>
    <t>18290356-6</t>
  </si>
  <si>
    <t>ASTUDILLO ESCUDEROROBERTO LEONARDO</t>
  </si>
  <si>
    <t>25642456-8</t>
  </si>
  <si>
    <t>Mes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</si>
  <si>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</si>
  <si>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</si>
  <si>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</si>
  <si>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</si>
  <si>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</si>
  <si>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</si>
  <si>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</si>
  <si>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</si>
  <si>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</si>
  <si>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Nave</t>
  </si>
  <si>
    <t>Maritime Emerald</t>
  </si>
  <si>
    <t>Oceanis</t>
  </si>
  <si>
    <t>Ocean Paradise</t>
  </si>
  <si>
    <t>Sanmar Paragon</t>
  </si>
  <si>
    <t>Aeolian Heritage</t>
  </si>
  <si>
    <t>Almendro</t>
  </si>
  <si>
    <t>Coposa</t>
  </si>
  <si>
    <t>Panamax Nereid</t>
  </si>
  <si>
    <t>Stove Ocean</t>
  </si>
  <si>
    <t>Crimson Knight</t>
  </si>
  <si>
    <t>Kenan</t>
  </si>
  <si>
    <t>Loreto</t>
  </si>
  <si>
    <t>Marjatta P</t>
  </si>
  <si>
    <t>Melite</t>
  </si>
  <si>
    <t>NBA Millet</t>
  </si>
  <si>
    <t>Althea</t>
  </si>
  <si>
    <t>IDC Falcon</t>
  </si>
  <si>
    <t>Izmir</t>
  </si>
  <si>
    <t>Glory Harvest</t>
  </si>
  <si>
    <t>Ocean Angel</t>
  </si>
  <si>
    <t>Global Oriole</t>
  </si>
  <si>
    <t>Hudson Trader</t>
  </si>
  <si>
    <t>Ads Arendal</t>
  </si>
  <si>
    <t>Erato</t>
  </si>
  <si>
    <t>Naess Intrepid</t>
  </si>
  <si>
    <t>Rize</t>
  </si>
  <si>
    <t>Wariya Naree</t>
  </si>
  <si>
    <t>Sakizaya Brave</t>
  </si>
  <si>
    <t>Pannonia G</t>
  </si>
  <si>
    <t>Western Lima</t>
  </si>
  <si>
    <t>Equinox Star</t>
  </si>
  <si>
    <t>Alexandra</t>
  </si>
  <si>
    <t>Western Oslo</t>
  </si>
  <si>
    <t>Navios Primavera</t>
  </si>
  <si>
    <t>Union Bienvenido</t>
  </si>
  <si>
    <t>Lake Dahlia</t>
  </si>
  <si>
    <t>Donau K</t>
  </si>
  <si>
    <t>Western Moscow</t>
  </si>
  <si>
    <t>Sakizaya Champion</t>
  </si>
  <si>
    <t>Antares</t>
  </si>
  <si>
    <t>Roble N</t>
  </si>
  <si>
    <t>Western Santos</t>
  </si>
  <si>
    <t>Lusitania G</t>
  </si>
  <si>
    <t>Global Simphony</t>
  </si>
  <si>
    <t>Darya Moti</t>
  </si>
  <si>
    <t>Sea Star</t>
  </si>
  <si>
    <t>Resumen anual</t>
  </si>
  <si>
    <t>Tipo de carga</t>
  </si>
  <si>
    <t>Carbon</t>
  </si>
  <si>
    <t>Clinker</t>
  </si>
  <si>
    <t>Petcoke</t>
  </si>
  <si>
    <t>Cemento</t>
  </si>
  <si>
    <t>encalado</t>
  </si>
  <si>
    <t>clinker</t>
  </si>
  <si>
    <t>carbon</t>
  </si>
  <si>
    <t>Fierro</t>
  </si>
  <si>
    <t>Tipo de serv.</t>
  </si>
  <si>
    <t>Cant. Bodegas</t>
  </si>
  <si>
    <t>Aaron Ubeda Salinas</t>
  </si>
  <si>
    <t>13.877.862-2</t>
  </si>
  <si>
    <t>x</t>
  </si>
  <si>
    <t>Alvaro Ruiz Valencia</t>
  </si>
  <si>
    <t>13.230.204-9</t>
  </si>
  <si>
    <t>Angelo Cisternas Muñoz</t>
  </si>
  <si>
    <t>Bastian Fernandez Ramirez</t>
  </si>
  <si>
    <t>19.336.943-k</t>
  </si>
  <si>
    <t>Carlos Diaz Carroza</t>
  </si>
  <si>
    <t>18.035.425-5</t>
  </si>
  <si>
    <t>X</t>
  </si>
  <si>
    <t>Claudio Jara Muñoz</t>
  </si>
  <si>
    <t>17.161.753-7</t>
  </si>
  <si>
    <t>Diego Vasquez Ortiz</t>
  </si>
  <si>
    <t>Eduardo Fernandez Herrera</t>
  </si>
  <si>
    <t>Fernando Villalobos Sanchez</t>
  </si>
  <si>
    <t>Francisco Aravena Villanueva</t>
  </si>
  <si>
    <t>16.752.438-9</t>
  </si>
  <si>
    <t>Gonzalo Carreño Manriquez</t>
  </si>
  <si>
    <t>18.457.404-7</t>
  </si>
  <si>
    <t>Igor Vargens Paschoalini</t>
  </si>
  <si>
    <t>23.422.880-3</t>
  </si>
  <si>
    <t>Javier Pezoa Ordenez</t>
  </si>
  <si>
    <t>18.842.462-7</t>
  </si>
  <si>
    <t>Javier Diaz Rojas</t>
  </si>
  <si>
    <t>18.541.324-1</t>
  </si>
  <si>
    <t>Jose Abel Guajardo Muñoz</t>
  </si>
  <si>
    <t>Juan Jose Ilabaca Saez</t>
  </si>
  <si>
    <t>xx</t>
  </si>
  <si>
    <t>Luis Olivares Silva</t>
  </si>
  <si>
    <t>18.268.594-1</t>
  </si>
  <si>
    <t>Marcelo Tapia Tride</t>
  </si>
  <si>
    <t>18.379.992-4</t>
  </si>
  <si>
    <t>Matias Ortiz Cataldo</t>
  </si>
  <si>
    <t>18.782.769-8</t>
  </si>
  <si>
    <t>Matias Tapia Carroza</t>
  </si>
  <si>
    <t>Nestor Leon Falck</t>
  </si>
  <si>
    <t>18.326.103-7</t>
  </si>
  <si>
    <t>Nicolas Zamorano Canales</t>
  </si>
  <si>
    <t>Patricio Otazo Marchant</t>
  </si>
  <si>
    <t>Rafael Reyes Gutierrez</t>
  </si>
  <si>
    <t>19.013.294-3</t>
  </si>
  <si>
    <t>Roberto Navarro Joansen</t>
  </si>
  <si>
    <t>17.142.470-4</t>
  </si>
  <si>
    <t>Rodrigo Parra Avendaño</t>
  </si>
  <si>
    <t>18.567.177-1</t>
  </si>
  <si>
    <t>Sebastian Carreño Manriquez</t>
  </si>
  <si>
    <t>17.202.580-3</t>
  </si>
  <si>
    <t>Sebastian Villalobos Sanchez</t>
  </si>
  <si>
    <t>Ubaldo Bravo Borquez</t>
  </si>
  <si>
    <t>Total personal nominado x nave</t>
  </si>
  <si>
    <t xml:space="preserve">Entrega de Equipo de Proteccion Personal </t>
  </si>
  <si>
    <t>02/07/2015 antes de la MN Pannonia G</t>
  </si>
  <si>
    <t>anticipos mn lake dahlia</t>
  </si>
  <si>
    <t>todos los bonos pagados</t>
  </si>
  <si>
    <t>huasco</t>
  </si>
  <si>
    <t>50.000+100.000</t>
  </si>
  <si>
    <t>no trabajan</t>
  </si>
  <si>
    <t>tocopilla</t>
  </si>
  <si>
    <t>mejillones</t>
  </si>
  <si>
    <t>50000+50000</t>
  </si>
  <si>
    <t>50000+100000+50000+80000</t>
  </si>
  <si>
    <t>50000+50.000</t>
  </si>
  <si>
    <t>Sebastian Carreño</t>
  </si>
  <si>
    <t>x rendir</t>
  </si>
  <si>
    <t>seba villalobos 70.000</t>
  </si>
  <si>
    <t>aaron 100.000</t>
  </si>
  <si>
    <t>igor 300.000</t>
  </si>
  <si>
    <t>guajardo 100.000</t>
  </si>
  <si>
    <t>carlos diaz 300.000 + 180.000</t>
  </si>
  <si>
    <t>pancho sea star 300.000</t>
  </si>
  <si>
    <t>pancho lake dahlia 200.000</t>
  </si>
  <si>
    <t>debo a igor 137+45</t>
  </si>
  <si>
    <t>descuentos pancho $70.000</t>
  </si>
  <si>
    <t>descuentos rodrigo parra 200.000</t>
  </si>
  <si>
    <t>primer cuota descontada en dic. 100.000</t>
  </si>
  <si>
    <t>anticipo diego x descontar prox nave.. 31/12/2015</t>
  </si>
  <si>
    <t>Royal Epic</t>
  </si>
  <si>
    <t>Star Neptune</t>
  </si>
  <si>
    <t>Manousos P</t>
  </si>
  <si>
    <t>Tenshin Maru</t>
  </si>
  <si>
    <t>Cherry Dream</t>
  </si>
  <si>
    <t>Yarraguonga</t>
  </si>
  <si>
    <t>Global Vision</t>
  </si>
  <si>
    <t>Senorita</t>
  </si>
  <si>
    <t>Las Tortolas</t>
  </si>
  <si>
    <t>Western Baltic</t>
  </si>
  <si>
    <t>Nord Maru</t>
  </si>
  <si>
    <t>Star Grip</t>
  </si>
  <si>
    <t>Bulk Patagonia</t>
  </si>
  <si>
    <t>Agia Filothei</t>
  </si>
  <si>
    <t>Spring Legend</t>
  </si>
  <si>
    <t xml:space="preserve">Pedhoulas 
Commander </t>
  </si>
  <si>
    <t>Glory Navigator</t>
  </si>
  <si>
    <t>Global Vega</t>
  </si>
  <si>
    <t>Jag Arya</t>
  </si>
  <si>
    <t>Adriana Rose</t>
  </si>
  <si>
    <t>Three Stars</t>
  </si>
  <si>
    <t>Orient Lucky</t>
  </si>
  <si>
    <t>Maha Roos</t>
  </si>
  <si>
    <t>Crystalia</t>
  </si>
  <si>
    <t>African Kingfisher</t>
  </si>
  <si>
    <t>Cymona Pride</t>
  </si>
  <si>
    <t>White Pearl</t>
  </si>
  <si>
    <t>Bulk Argentina</t>
  </si>
  <si>
    <t>Lindsaylou</t>
  </si>
  <si>
    <t>Amis champion</t>
  </si>
  <si>
    <t>Ismene</t>
  </si>
  <si>
    <t>Western Panama</t>
  </si>
  <si>
    <t>Pedhoulas Commander</t>
  </si>
  <si>
    <t>Vindonissa</t>
  </si>
  <si>
    <t>Pilatus Venture</t>
  </si>
  <si>
    <t>Peney</t>
  </si>
  <si>
    <t>Sakizaya Hero</t>
  </si>
  <si>
    <t>Ogna</t>
  </si>
  <si>
    <t>Nalinee Naree</t>
  </si>
  <si>
    <t>BW Durum</t>
  </si>
  <si>
    <t>Sakizaya Wisdom</t>
  </si>
  <si>
    <t>Carga proyecto</t>
  </si>
  <si>
    <t>Encalado</t>
  </si>
  <si>
    <t>grano</t>
  </si>
  <si>
    <t>regular</t>
  </si>
  <si>
    <t>granos</t>
  </si>
  <si>
    <t>bodegas</t>
  </si>
  <si>
    <t>Alejandro Parra Avendaño</t>
  </si>
  <si>
    <t>18.567.382-2</t>
  </si>
  <si>
    <t>Carlos Caceres Gacitua</t>
  </si>
  <si>
    <t>19.126.011-2</t>
  </si>
  <si>
    <t>Hans Valenzuela Navarro</t>
  </si>
  <si>
    <t>Manuel Araniz Barahona</t>
  </si>
  <si>
    <t>18.271.194-2</t>
  </si>
  <si>
    <t>Nicolas Ubilla Olivares</t>
  </si>
  <si>
    <t>18.026.836-7</t>
  </si>
  <si>
    <t>Patricio Gonzalez Blanco</t>
  </si>
  <si>
    <t>Victor Navarrete Solis</t>
  </si>
  <si>
    <t>18.856.190-k</t>
  </si>
  <si>
    <t>Victor Parra Avendaño</t>
  </si>
  <si>
    <t>Año</t>
  </si>
  <si>
    <t>N° Viaje</t>
  </si>
  <si>
    <t>Agencia que Nomina</t>
  </si>
  <si>
    <t>Puerto embarco</t>
  </si>
  <si>
    <t>Navegacion</t>
  </si>
  <si>
    <t>Puerto Desembarco</t>
  </si>
  <si>
    <t>Servicio 1</t>
  </si>
  <si>
    <t>Servicio 2</t>
  </si>
  <si>
    <t>Servicio 3</t>
  </si>
  <si>
    <t>Procedencia</t>
  </si>
  <si>
    <t>Cantidad de bodegas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</si>
  <si>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</si>
  <si>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</si>
  <si>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</si>
  <si>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</si>
  <si>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</si>
  <si>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</si>
  <si>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</si>
  <si>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</si>
  <si>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</si>
  <si>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</si>
  <si>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</si>
  <si>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</si>
  <si>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</si>
  <si>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</si>
  <si>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</si>
  <si>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</si>
  <si>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</si>
  <si>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</si>
  <si>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</si>
  <si>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</si>
  <si>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</si>
  <si>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</si>
  <si>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</si>
  <si>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</si>
  <si>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</si>
  <si>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</si>
  <si>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</si>
  <si>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</si>
  <si>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</si>
  <si>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</si>
  <si>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</si>
  <si>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</si>
  <si>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</si>
  <si>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</si>
  <si>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</si>
  <si>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</si>
  <si>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</si>
  <si>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</si>
  <si>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</si>
  <si>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</si>
  <si>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</si>
  <si>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</si>
  <si>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</si>
  <si>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</si>
  <si>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</si>
  <si>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</si>
  <si>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</si>
  <si>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</si>
  <si>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</si>
  <si>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</si>
  <si>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</si>
  <si>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</si>
  <si>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</si>
  <si>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</si>
  <si>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</si>
  <si>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</si>
  <si>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</si>
  <si>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</si>
  <si>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</si>
  <si>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</si>
  <si>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</si>
  <si>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</si>
  <si>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</si>
  <si>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</si>
  <si>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</si>
  <si>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</si>
  <si>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</si>
  <si>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</si>
  <si>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</si>
  <si>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</si>
  <si>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</si>
  <si>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</si>
  <si>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</si>
  <si>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</si>
  <si>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</si>
  <si>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</si>
  <si>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</si>
  <si>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</si>
  <si>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</si>
  <si>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</si>
  <si>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</si>
  <si>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</si>
  <si>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</si>
  <si>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</si>
  <si>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</si>
  <si>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</si>
  <si>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</si>
  <si>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</si>
  <si>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</si>
  <si>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</si>
  <si>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</si>
  <si>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</si>
  <si>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</si>
  <si>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</si>
  <si>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</si>
  <si>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</si>
  <si>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</si>
  <si>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</si>
  <si>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</si>
  <si>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</si>
  <si>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</si>
  <si>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</si>
  <si>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</si>
  <si>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</si>
  <si>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</si>
  <si>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</si>
  <si>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</si>
  <si>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</si>
  <si>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</si>
  <si>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</si>
  <si>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</si>
  <si>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</si>
  <si>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</si>
  <si>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</si>
  <si>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</si>
  <si>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</si>
  <si>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</si>
  <si>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</si>
  <si>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</si>
  <si>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</si>
  <si>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</si>
  <si>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</si>
  <si>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</si>
  <si>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</si>
  <si>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</si>
  <si>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</si>
  <si>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</si>
  <si>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</si>
  <si>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</si>
  <si>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</si>
  <si>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</si>
  <si>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</si>
  <si>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</si>
  <si>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</si>
  <si>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</si>
  <si>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</si>
  <si>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</si>
  <si>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</si>
  <si>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</si>
  <si>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</si>
  <si>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</si>
  <si>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</si>
  <si>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</si>
  <si>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</si>
  <si>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</si>
  <si>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</si>
  <si>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</si>
  <si>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</si>
  <si>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</si>
  <si>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</si>
  <si>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</si>
  <si>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</si>
  <si>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</si>
  <si>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</si>
  <si>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</si>
  <si>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</si>
  <si>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</si>
  <si>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</si>
  <si>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</si>
  <si>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</si>
  <si>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</si>
  <si>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</si>
  <si>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</si>
  <si>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</si>
  <si>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</si>
  <si>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</si>
  <si>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</si>
  <si>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</si>
  <si>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</si>
  <si>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</si>
  <si>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</si>
  <si>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</si>
  <si>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</si>
  <si>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</si>
  <si>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</si>
  <si>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</si>
  <si>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</si>
  <si>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</si>
  <si>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</si>
  <si>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ENERO</t>
  </si>
  <si>
    <t>Arietta Lily</t>
  </si>
  <si>
    <t>CARBON</t>
  </si>
  <si>
    <t>African Blue Crane</t>
  </si>
  <si>
    <t>AM Bremen</t>
  </si>
  <si>
    <t>Cielo di Tokio</t>
  </si>
  <si>
    <t>Ioannis Safirakis</t>
  </si>
  <si>
    <t>FEBRERO</t>
  </si>
  <si>
    <t>Grand Marais</t>
  </si>
  <si>
    <t>Melia</t>
  </si>
  <si>
    <t>Mary Gorgias</t>
  </si>
  <si>
    <t>Ocean Lion</t>
  </si>
  <si>
    <t>Amis Justice</t>
  </si>
  <si>
    <t>Atlantis Unity</t>
  </si>
  <si>
    <t>MARZO</t>
  </si>
  <si>
    <t>Rigi Venture</t>
  </si>
  <si>
    <t>Sakizaya Elegance</t>
  </si>
  <si>
    <t>Sakizaya Miracle</t>
  </si>
  <si>
    <t>Sheffield</t>
  </si>
  <si>
    <t>Malto Elan</t>
  </si>
  <si>
    <t>Despina D</t>
  </si>
  <si>
    <t>Ledra</t>
  </si>
  <si>
    <t>ABRIL</t>
  </si>
  <si>
    <t>Lia M</t>
  </si>
  <si>
    <t>Gillingham</t>
  </si>
  <si>
    <t>Lady 1</t>
  </si>
  <si>
    <t>Maia</t>
  </si>
  <si>
    <t>MAYO</t>
  </si>
  <si>
    <t>New Pride</t>
  </si>
  <si>
    <t>Sagarjeet</t>
  </si>
  <si>
    <t>Bonneville</t>
  </si>
  <si>
    <t>Sakizaya Diammond</t>
  </si>
  <si>
    <t>Dolfijngratch</t>
  </si>
  <si>
    <t>Nordic Skagen</t>
  </si>
  <si>
    <t>Orange Harmony</t>
  </si>
  <si>
    <t>JUNIO</t>
  </si>
  <si>
    <t>Galateia</t>
  </si>
  <si>
    <t>Pedhoulas Merchant</t>
  </si>
  <si>
    <t>Navios Ullyses</t>
  </si>
  <si>
    <t>Siirt</t>
  </si>
  <si>
    <t>Corato</t>
  </si>
  <si>
    <t>Regius</t>
  </si>
  <si>
    <t>JULIO</t>
  </si>
  <si>
    <t>Sakizaya Ace</t>
  </si>
  <si>
    <t>Beteigeuze</t>
  </si>
  <si>
    <t>Orpheus</t>
  </si>
  <si>
    <t>Pacific Bright</t>
  </si>
  <si>
    <t>Calipso</t>
  </si>
  <si>
    <t xml:space="preserve">Kouroupi </t>
  </si>
  <si>
    <t>Nireas</t>
  </si>
  <si>
    <t>Bellatrix</t>
  </si>
  <si>
    <t>AGOSTO</t>
  </si>
  <si>
    <t>Annita</t>
  </si>
  <si>
    <t>Global Hospitality</t>
  </si>
  <si>
    <t>Golden Cathrine</t>
  </si>
  <si>
    <t>Unity Explorer</t>
  </si>
  <si>
    <t>Sakizaya Integrity</t>
  </si>
  <si>
    <t>Star Fighter</t>
  </si>
  <si>
    <t>Pretty Sight</t>
  </si>
  <si>
    <t>Christina B</t>
  </si>
  <si>
    <t>SEPTIEMBRE</t>
  </si>
  <si>
    <t>Maha Aarti</t>
  </si>
  <si>
    <t>Sakizaya
Diamond</t>
  </si>
  <si>
    <t>Darya Lakshmi</t>
  </si>
  <si>
    <t>Qing Yun Shan</t>
  </si>
  <si>
    <t>Iolcos Unity</t>
  </si>
  <si>
    <t>Xenia</t>
  </si>
  <si>
    <t>Pps Luck</t>
  </si>
  <si>
    <t>OCTUBRE</t>
  </si>
  <si>
    <t>Four Diamond</t>
  </si>
  <si>
    <t>Paradise Island</t>
  </si>
  <si>
    <t>BW Hazel</t>
  </si>
  <si>
    <t xml:space="preserve">Feng Xiu Hai-1 </t>
  </si>
  <si>
    <t>BW Acorn</t>
  </si>
  <si>
    <t>Matumba</t>
  </si>
  <si>
    <t>NOVIEMBRE</t>
  </si>
  <si>
    <t>Kypros Sea</t>
  </si>
  <si>
    <t>Oriente Gloria</t>
  </si>
  <si>
    <t>Maine Dream</t>
  </si>
  <si>
    <t>Myra</t>
  </si>
  <si>
    <t>Big Glory</t>
  </si>
  <si>
    <t>Nasco Pearl</t>
  </si>
  <si>
    <t>Bulk Jamaica</t>
  </si>
  <si>
    <t>Yutai Breeze</t>
  </si>
  <si>
    <t>DICIEMBRE</t>
  </si>
  <si>
    <t>Astarte</t>
  </si>
  <si>
    <t>Kure Harbour</t>
  </si>
  <si>
    <t>Navios Lyra</t>
  </si>
  <si>
    <t>Dona Bibi</t>
  </si>
  <si>
    <t>BW HAZEL</t>
  </si>
  <si>
    <t>NEW CONFIDENCE</t>
  </si>
  <si>
    <t>PEDHOULAS FIGHTER</t>
  </si>
  <si>
    <t>PORT HAINAN</t>
  </si>
  <si>
    <t>BW ACORN</t>
  </si>
  <si>
    <t>SAKIZAYA CHAMPION</t>
  </si>
  <si>
    <t>LIVITA</t>
  </si>
  <si>
    <t>AGRIGRANDE</t>
  </si>
  <si>
    <t>GLORY NAVIGATOR V.</t>
  </si>
  <si>
    <t>AT STON</t>
  </si>
  <si>
    <t>AQUALEO</t>
  </si>
  <si>
    <t>GALINI</t>
  </si>
  <si>
    <t>NEW PRIDE</t>
  </si>
  <si>
    <t>PEDHOULAS FARMER</t>
  </si>
  <si>
    <t>DALIAN STAR</t>
  </si>
  <si>
    <t xml:space="preserve">LYNGHOLMEN </t>
  </si>
  <si>
    <t>SAKIZAYA NOBLE</t>
  </si>
  <si>
    <t>HOUYU</t>
  </si>
  <si>
    <t>ATLANTIC HERO</t>
  </si>
  <si>
    <t>GREEK SEAS</t>
  </si>
  <si>
    <t>NORD TRUST</t>
  </si>
  <si>
    <t>IVI DELTA</t>
  </si>
  <si>
    <t>MAINE DREAM</t>
  </si>
  <si>
    <t>GREAT FORTUNE</t>
  </si>
  <si>
    <t>SAKIZAYA FUTURE</t>
  </si>
  <si>
    <t>PEDHOULAS LEADER</t>
  </si>
  <si>
    <t>SAKIZAYA INTEGRITY</t>
  </si>
  <si>
    <t>BOYANG GARNET</t>
  </si>
  <si>
    <t>RIVA</t>
  </si>
  <si>
    <t>PAHEDRA</t>
  </si>
  <si>
    <t>BRAHMS</t>
  </si>
  <si>
    <t xml:space="preserve">ERISAKY </t>
  </si>
  <si>
    <t xml:space="preserve">RESURGENCE </t>
  </si>
  <si>
    <t>AFROESSA</t>
  </si>
  <si>
    <t>SAKIZAYA DIAMOND</t>
  </si>
  <si>
    <t>IYO WIND</t>
  </si>
  <si>
    <t>MP ULTRAMAX 2</t>
  </si>
  <si>
    <t>CORATO</t>
  </si>
  <si>
    <t>MYRSINI</t>
  </si>
  <si>
    <t>CP GUANGZOU</t>
  </si>
  <si>
    <t>BW RYE</t>
  </si>
  <si>
    <t>PINCHAT</t>
  </si>
  <si>
    <t>CALIPSO</t>
  </si>
  <si>
    <t>ELISA</t>
  </si>
  <si>
    <t>ARGONAUT</t>
  </si>
  <si>
    <t>GLOBAL MIRAI</t>
  </si>
  <si>
    <t>SOLAR AFRICA</t>
  </si>
  <si>
    <t>SAMSUN</t>
  </si>
  <si>
    <t>ZOE</t>
  </si>
  <si>
    <t>VELSHEDA</t>
  </si>
  <si>
    <t>PEDHOULAS MERCHANT</t>
  </si>
  <si>
    <t xml:space="preserve">PRESINGE </t>
  </si>
  <si>
    <t>MEGA BENEFIT</t>
  </si>
  <si>
    <t>GLOBAL VEGA</t>
  </si>
  <si>
    <t>VAN STAR</t>
  </si>
  <si>
    <t>OCEAN BRIGTH</t>
  </si>
  <si>
    <t>CRYSTALIA</t>
  </si>
  <si>
    <t>MARITSA</t>
  </si>
  <si>
    <t>YASA JUPITER</t>
  </si>
  <si>
    <t>INTERLINK CELERITY</t>
  </si>
  <si>
    <t>GALATEIA</t>
  </si>
  <si>
    <t>EXPLORER</t>
  </si>
  <si>
    <t>MEDI SEGESTA</t>
  </si>
  <si>
    <t>KURE HARBOUR</t>
  </si>
  <si>
    <t>ALMENDRO</t>
  </si>
  <si>
    <t>SHAIL AL RAYAN</t>
  </si>
  <si>
    <t>IOLCOS HARMONY</t>
  </si>
  <si>
    <t>AMARYLLIS</t>
  </si>
  <si>
    <t>JAG AARATI</t>
  </si>
  <si>
    <t>GLORY NAVIGATOR</t>
  </si>
  <si>
    <t>ARETI GR</t>
  </si>
  <si>
    <t>ROYAL EPIC</t>
  </si>
  <si>
    <t>RB LISA</t>
  </si>
  <si>
    <t>BONITA</t>
  </si>
  <si>
    <t>CABRILLO</t>
  </si>
  <si>
    <t>MAERA</t>
  </si>
  <si>
    <t>EKATERINI</t>
  </si>
  <si>
    <t>MEDI PAESTUM</t>
  </si>
  <si>
    <t>WELLPARK</t>
  </si>
  <si>
    <t>SEA PIONEER</t>
  </si>
  <si>
    <t>SKATZOURA</t>
  </si>
  <si>
    <t>Crimson Ace</t>
  </si>
  <si>
    <t>Padmini</t>
  </si>
  <si>
    <t>GB Corrado</t>
  </si>
  <si>
    <t>Nordseine</t>
  </si>
  <si>
    <t>Western Monaco</t>
  </si>
  <si>
    <t>Ton Hil</t>
  </si>
  <si>
    <t>Chloe</t>
  </si>
  <si>
    <t>Crimson Empress</t>
  </si>
  <si>
    <t>Kirribili</t>
  </si>
  <si>
    <t>Amadeus</t>
  </si>
  <si>
    <t>Angelic Zaphyr</t>
  </si>
  <si>
    <t>BBG Ambition</t>
  </si>
  <si>
    <t>Dona Tara</t>
  </si>
  <si>
    <t>Emerald Baisha</t>
  </si>
  <si>
    <t>Global Rose</t>
  </si>
  <si>
    <t>Maha Jaqcueline</t>
  </si>
  <si>
    <t>Sinop</t>
  </si>
  <si>
    <t>Agrigrande</t>
  </si>
  <si>
    <t>Argonaut</t>
  </si>
  <si>
    <t>Interlink Veracity</t>
  </si>
  <si>
    <t>Neraida</t>
  </si>
  <si>
    <t>Ocean Friend</t>
  </si>
  <si>
    <t>Giorgos Dracopoulus</t>
  </si>
  <si>
    <t>Furness Portland</t>
  </si>
  <si>
    <t>Summit</t>
  </si>
  <si>
    <t>Prt Vega</t>
  </si>
  <si>
    <t>Sagar Jyoti</t>
  </si>
  <si>
    <t>Amis Dolphin</t>
  </si>
  <si>
    <t>Amis Champion</t>
  </si>
  <si>
    <t>Daphne</t>
  </si>
  <si>
    <t>Unity</t>
  </si>
  <si>
    <t>Navios La paix</t>
  </si>
  <si>
    <t>Brigthen trader</t>
  </si>
  <si>
    <t>Nestor</t>
  </si>
  <si>
    <t>Harvest Moon</t>
  </si>
  <si>
    <t>Coronis</t>
  </si>
  <si>
    <t>Konya</t>
  </si>
  <si>
    <t>Sheila</t>
  </si>
  <si>
    <t>Northern 
Confidence</t>
  </si>
  <si>
    <t>Houyu</t>
  </si>
  <si>
    <t>Dora Oldendorff</t>
  </si>
  <si>
    <t>RB Jake</t>
  </si>
  <si>
    <t>No borrar</t>
  </si>
  <si>
    <t>Resumen por armador</t>
  </si>
  <si>
    <t>Azufre</t>
  </si>
  <si>
    <t>Glencore</t>
  </si>
  <si>
    <t>Swissmarine</t>
  </si>
  <si>
    <t>Western Bulk</t>
  </si>
  <si>
    <t>M2M</t>
  </si>
  <si>
    <t>Nachipa</t>
  </si>
  <si>
    <t>MUR</t>
  </si>
  <si>
    <t>Total</t>
  </si>
  <si>
    <t>swissmarine</t>
  </si>
  <si>
    <t>Mur shipping</t>
  </si>
  <si>
    <t>Western bulk</t>
  </si>
  <si>
    <t>Cargill International</t>
  </si>
  <si>
    <t>Oldendorff</t>
  </si>
  <si>
    <t>nyk</t>
  </si>
  <si>
    <t>Ultramar</t>
  </si>
  <si>
    <t>Resumen por tipo de carga</t>
  </si>
  <si>
    <t>Puerto Embarque</t>
  </si>
  <si>
    <t>Mejillones</t>
  </si>
  <si>
    <t>Tocopilla</t>
  </si>
  <si>
    <t>Ventanas</t>
  </si>
  <si>
    <t>Coronel</t>
  </si>
  <si>
    <t>Huasco</t>
  </si>
  <si>
    <t>Mejillones TGN</t>
  </si>
  <si>
    <t>Valparaiso</t>
  </si>
  <si>
    <t>San Antonio</t>
  </si>
  <si>
    <t>Coquimbo</t>
  </si>
  <si>
    <t xml:space="preserve">Mejillones </t>
  </si>
  <si>
    <t>Mejillones tgn</t>
  </si>
  <si>
    <t>Puerto Montt</t>
  </si>
  <si>
    <t>ventanas</t>
  </si>
  <si>
    <t>Mejillones New Dolphin</t>
  </si>
  <si>
    <t>Fecha embarque</t>
  </si>
  <si>
    <t>Fecha desembarque (a la gira)</t>
  </si>
  <si>
    <t>N/A</t>
  </si>
  <si>
    <t>Resumen por puerto de descarga</t>
  </si>
  <si>
    <t>Puerto desembarque</t>
  </si>
  <si>
    <t>Ancud</t>
  </si>
  <si>
    <t>Antofagasta</t>
  </si>
  <si>
    <t>Lirquen</t>
  </si>
  <si>
    <t>Punta Padrones</t>
  </si>
  <si>
    <t>Patillos</t>
  </si>
  <si>
    <t>Patache</t>
  </si>
  <si>
    <t>Fecha desembarque</t>
  </si>
  <si>
    <t>grain standard</t>
  </si>
  <si>
    <t>regular standard</t>
  </si>
  <si>
    <t>clinker standard</t>
  </si>
  <si>
    <t>Lumber standard</t>
  </si>
  <si>
    <t>Clinker Standard</t>
  </si>
  <si>
    <t>Grain Standard</t>
  </si>
  <si>
    <t>Barrido 1 bodega</t>
  </si>
  <si>
    <t>Lumber Standard</t>
  </si>
  <si>
    <t>Grain standard</t>
  </si>
  <si>
    <t>Clinker standard</t>
  </si>
  <si>
    <t>Regular standard</t>
  </si>
  <si>
    <t>carbon regular</t>
  </si>
  <si>
    <t>Carbon regular</t>
  </si>
  <si>
    <t>servicio 2</t>
  </si>
  <si>
    <t>2 kit lanzas</t>
  </si>
  <si>
    <t>560 lts th2000</t>
  </si>
  <si>
    <t>hidrolavado cubierta</t>
  </si>
  <si>
    <t>Pintura</t>
  </si>
  <si>
    <t>Arriendo bomba</t>
  </si>
  <si>
    <t>CANCELADO</t>
  </si>
  <si>
    <t>Arriedo bomba</t>
  </si>
  <si>
    <t>Hold Block</t>
  </si>
  <si>
    <t>Cubierta</t>
  </si>
  <si>
    <t>Hold block</t>
  </si>
  <si>
    <t>Resumen por standard de servicio</t>
  </si>
  <si>
    <t>servicio 3</t>
  </si>
  <si>
    <t>Lavado cubierta</t>
  </si>
  <si>
    <t>provisiones</t>
  </si>
  <si>
    <t>Arriendo Hidro</t>
  </si>
  <si>
    <t>Carlos Carrasco Ponce</t>
  </si>
  <si>
    <t>18.298.323-3</t>
  </si>
  <si>
    <t>Daniel Vicencio Infante</t>
  </si>
  <si>
    <t>19.193.255-2</t>
  </si>
  <si>
    <t>Alexis Arredondo Belemmi</t>
  </si>
  <si>
    <t>Edgardo Villalobos Sanchez</t>
  </si>
  <si>
    <t xml:space="preserve"> </t>
  </si>
  <si>
    <t>Jason Carrillo Omaña</t>
  </si>
  <si>
    <t>Jason Lobo Diaz</t>
  </si>
  <si>
    <t>Javier Monsalve Morgado</t>
  </si>
  <si>
    <t>19.237.427-8</t>
  </si>
  <si>
    <t>Jean Carlos Rondon Porras</t>
  </si>
  <si>
    <t>Leonel Sanchez Chacon</t>
  </si>
  <si>
    <t>Sebastian Tapia Herrera</t>
  </si>
  <si>
    <t>15.089.769-6</t>
  </si>
  <si>
    <t>archivado acisternas outlook</t>
  </si>
  <si>
    <t>Total naves</t>
  </si>
  <si>
    <t>Granos</t>
  </si>
  <si>
    <t>Oxicorte</t>
  </si>
  <si>
    <t>Coal</t>
  </si>
  <si>
    <t>Damico</t>
  </si>
  <si>
    <t>Agental</t>
  </si>
  <si>
    <t>Westtern Bulk</t>
  </si>
  <si>
    <t>Polamaris</t>
  </si>
  <si>
    <t>Agunsa</t>
  </si>
  <si>
    <t>Contrato</t>
  </si>
  <si>
    <t>TBC</t>
  </si>
  <si>
    <t>Cannopus</t>
  </si>
  <si>
    <t>directo</t>
  </si>
  <si>
    <t>San Vicente</t>
  </si>
  <si>
    <t>Callao / Peru</t>
  </si>
  <si>
    <t>Jureles</t>
  </si>
  <si>
    <t>Callao</t>
  </si>
  <si>
    <t>Huachipato</t>
  </si>
  <si>
    <t>Calbuco</t>
  </si>
  <si>
    <t>TGN mejillones</t>
  </si>
  <si>
    <t>Directo</t>
  </si>
  <si>
    <t>Fecha embarco</t>
  </si>
  <si>
    <t>s</t>
  </si>
  <si>
    <t>eta 9-08</t>
  </si>
  <si>
    <t>eta 14-08</t>
  </si>
  <si>
    <t>eta 15-08</t>
  </si>
  <si>
    <t>etc 7-pm</t>
  </si>
  <si>
    <t>etb 12-08</t>
  </si>
  <si>
    <t>OA</t>
  </si>
  <si>
    <t>ETC 23-8</t>
  </si>
  <si>
    <t>Coloso</t>
  </si>
  <si>
    <t>Matarani</t>
  </si>
  <si>
    <t>Punta Chungos</t>
  </si>
  <si>
    <t>Argentina</t>
  </si>
  <si>
    <t>Michilla</t>
  </si>
  <si>
    <t>Puerto Andino</t>
  </si>
  <si>
    <t>Woodpulp standard</t>
  </si>
  <si>
    <t>grains standard</t>
  </si>
  <si>
    <t>Limewashing</t>
  </si>
  <si>
    <t>Regular Standard</t>
  </si>
  <si>
    <t>lavado cubierta</t>
  </si>
  <si>
    <t>kit holdblock</t>
  </si>
  <si>
    <t>pintura</t>
  </si>
  <si>
    <t>Galleteo</t>
  </si>
  <si>
    <t>Cancelado</t>
  </si>
  <si>
    <t>arriendo bomba</t>
  </si>
  <si>
    <t>Holdblock</t>
  </si>
  <si>
    <t>cubierta</t>
  </si>
  <si>
    <t>adicional equipos</t>
  </si>
  <si>
    <t>Quimicos</t>
  </si>
  <si>
    <t>slip coat</t>
  </si>
  <si>
    <t>Bilge coat</t>
  </si>
  <si>
    <t>ROE</t>
  </si>
  <si>
    <t>Colombia</t>
  </si>
  <si>
    <t>Australia</t>
  </si>
  <si>
    <t>Canada</t>
  </si>
  <si>
    <t>Total x trabajador</t>
  </si>
  <si>
    <t>hold block</t>
  </si>
  <si>
    <t xml:space="preserve">Araque Plata Junior </t>
  </si>
  <si>
    <t>26.191.940-0</t>
  </si>
  <si>
    <t>O+C</t>
  </si>
  <si>
    <t>O+N</t>
  </si>
  <si>
    <t>Nomenclatura</t>
  </si>
  <si>
    <t>Navega</t>
  </si>
  <si>
    <t xml:space="preserve">Barrientos Sazo Ivan </t>
  </si>
  <si>
    <t>11.538.180-6</t>
  </si>
  <si>
    <t>GO</t>
  </si>
  <si>
    <t>Navega a cargo</t>
  </si>
  <si>
    <t xml:space="preserve">Bravo Borquez Ubaldo </t>
  </si>
  <si>
    <t>C</t>
  </si>
  <si>
    <t>Operario</t>
  </si>
  <si>
    <t>Supervisor</t>
  </si>
  <si>
    <t xml:space="preserve">Chacana Canelo Diego </t>
  </si>
  <si>
    <t>Gte Operaciones</t>
  </si>
  <si>
    <t>Jefe cuadrilla</t>
  </si>
  <si>
    <t>Flores Alarcon Leonardo</t>
  </si>
  <si>
    <t>Conduccion</t>
  </si>
  <si>
    <t xml:space="preserve">Gonzalez Blanco Patricio </t>
  </si>
  <si>
    <t>O+N+JC</t>
  </si>
  <si>
    <t>S+C+N</t>
  </si>
  <si>
    <t>S+N</t>
  </si>
  <si>
    <t>S+N+C</t>
  </si>
  <si>
    <t>S+C</t>
  </si>
  <si>
    <t>Iscala Reinaldo Paz</t>
  </si>
  <si>
    <t xml:space="preserve">Marchant Marchant Raul </t>
  </si>
  <si>
    <t>Nuñez Toledo Felipe</t>
  </si>
  <si>
    <t xml:space="preserve">Otazo Marchant Patricio </t>
  </si>
  <si>
    <t xml:space="preserve">Parra Avendaño Victor </t>
  </si>
  <si>
    <t xml:space="preserve">Reyes Gutierrez Rafael </t>
  </si>
  <si>
    <t xml:space="preserve">Sanchez Chacon Leonel </t>
  </si>
  <si>
    <t>O+C+N+J</t>
  </si>
  <si>
    <t>O+J+N+C</t>
  </si>
  <si>
    <t xml:space="preserve">Vargens Paschoalini Igor </t>
  </si>
  <si>
    <t>O+C+J+N</t>
  </si>
  <si>
    <t>O+C+N</t>
  </si>
  <si>
    <t>Videla Ricci Renato</t>
  </si>
  <si>
    <t>PPRR y MA</t>
  </si>
  <si>
    <t xml:space="preserve">Villalobos Sanchez Edgardo </t>
  </si>
  <si>
    <t xml:space="preserve">Villalobos Sanchez Sebastian </t>
  </si>
  <si>
    <t xml:space="preserve">Zambra Obando Marcelo </t>
  </si>
  <si>
    <t>Zamorano Canales Nicolas</t>
  </si>
  <si>
    <t>Gustavo Rojas Cifuentes</t>
  </si>
  <si>
    <t>13.992.548-3</t>
  </si>
  <si>
    <t>Zavala Villarreal Guillermo</t>
  </si>
  <si>
    <t>NO BORRAR</t>
  </si>
  <si>
    <t>Ultrabulk</t>
  </si>
  <si>
    <t>Swireco</t>
  </si>
  <si>
    <t>Directo agencia</t>
  </si>
  <si>
    <t>N° de viaje</t>
  </si>
  <si>
    <t>159cs/19</t>
  </si>
  <si>
    <t>SWIRECO</t>
  </si>
  <si>
    <t>DIRECTO AGENCIA</t>
  </si>
  <si>
    <t>Proyecto</t>
  </si>
  <si>
    <t>Iron Ore</t>
  </si>
  <si>
    <t>Urea</t>
  </si>
  <si>
    <t>PERU</t>
  </si>
  <si>
    <t>DIRECTO</t>
  </si>
  <si>
    <t>ARMADOR DIRECTO</t>
  </si>
  <si>
    <t>BYM</t>
  </si>
  <si>
    <t>MEJILLONES</t>
  </si>
  <si>
    <t>O3-12-2019</t>
  </si>
  <si>
    <t>Penco</t>
  </si>
  <si>
    <t>Fecha de inicio de faenas</t>
  </si>
  <si>
    <t>Sea washing</t>
  </si>
  <si>
    <t>Puerto desembarque (si hay navegacion)</t>
  </si>
  <si>
    <t>ARICA</t>
  </si>
  <si>
    <t>ANTOFAGASTA</t>
  </si>
  <si>
    <t>PUNTA CHUNGO</t>
  </si>
  <si>
    <t>CALDERA</t>
  </si>
  <si>
    <t>Fecha desembarque (si hay navegacion)</t>
  </si>
  <si>
    <t>Total naves por mes</t>
  </si>
  <si>
    <t>CUBIERTA</t>
  </si>
  <si>
    <t>ADICIONAL PERSONAL</t>
  </si>
  <si>
    <t>HOLDBLOCK</t>
  </si>
  <si>
    <t>VENTA QUIMICO</t>
  </si>
  <si>
    <t>PROVEEDURIA TEC</t>
  </si>
  <si>
    <t>HOLD BLOCK</t>
  </si>
  <si>
    <t>QUIMICOS</t>
  </si>
  <si>
    <t>ADICIONAL TRASLADO</t>
  </si>
  <si>
    <t>QUIMICO</t>
  </si>
  <si>
    <t>SLIP COAT</t>
  </si>
  <si>
    <t>REMOCION PEGAMENTO</t>
  </si>
  <si>
    <t>TRASPASO COSTO LANCHA</t>
  </si>
  <si>
    <t>ARRIENDO HIDROLAVADORA</t>
  </si>
  <si>
    <t>LANCHA</t>
  </si>
  <si>
    <t>APLIC. DE SLIP COAT</t>
  </si>
  <si>
    <t>ENCALADO</t>
  </si>
  <si>
    <t>PROVEDURIA</t>
  </si>
  <si>
    <t>LANCHAS</t>
  </si>
  <si>
    <t>VENTA QUIMICOS</t>
  </si>
  <si>
    <t>ARRIENDO</t>
  </si>
  <si>
    <t>Total bodegas por mes</t>
  </si>
  <si>
    <t>COLOMBIA</t>
  </si>
  <si>
    <t>CANADA</t>
  </si>
  <si>
    <t>AUSTRALIA</t>
  </si>
  <si>
    <t>URUGUAY</t>
  </si>
  <si>
    <t>N° de factura compra quimicos</t>
  </si>
  <si>
    <t>SIN QUIMICOS</t>
  </si>
  <si>
    <t>359153+3195</t>
  </si>
  <si>
    <t>365852  3481</t>
  </si>
  <si>
    <t>365850  3482</t>
  </si>
  <si>
    <t>365849  3527</t>
  </si>
  <si>
    <t>3528 365848</t>
  </si>
  <si>
    <t>370544   3529</t>
  </si>
  <si>
    <t>370545 3555</t>
  </si>
  <si>
    <t>370546 3556</t>
  </si>
  <si>
    <t>370547  3583</t>
  </si>
  <si>
    <t>370841 3585</t>
  </si>
  <si>
    <t>Total bodegas</t>
  </si>
  <si>
    <t>Total naves 
x trabajador</t>
  </si>
  <si>
    <t>Tipo Contrato</t>
  </si>
  <si>
    <t>Aguilar Huentro Guillermo</t>
  </si>
  <si>
    <t>O (SOLO BARRIDO)</t>
  </si>
  <si>
    <t>Aguilera Pereira Carlos</t>
  </si>
  <si>
    <t>O REEMPLAZO</t>
  </si>
  <si>
    <t>VER COMENTARIO</t>
  </si>
  <si>
    <t>APOYO</t>
  </si>
  <si>
    <t>JC+N</t>
  </si>
  <si>
    <t>Solo Conduccion</t>
  </si>
  <si>
    <t>O+N+C</t>
  </si>
  <si>
    <t>Aspee Jofre Felipe Andres</t>
  </si>
  <si>
    <t xml:space="preserve">     </t>
  </si>
  <si>
    <t>SOLO BARRIDO</t>
  </si>
  <si>
    <t>Bernal Fernadez Julian</t>
  </si>
  <si>
    <t>Borquez Diaz Hector</t>
  </si>
  <si>
    <t>GTE</t>
  </si>
  <si>
    <t>GTA</t>
  </si>
  <si>
    <t>GG</t>
  </si>
  <si>
    <t>G.G.</t>
  </si>
  <si>
    <t>Cortez Mery Michael</t>
  </si>
  <si>
    <t xml:space="preserve">Figueroa Carrasco Sebastian </t>
  </si>
  <si>
    <t xml:space="preserve">Gaete Torres Victor </t>
  </si>
  <si>
    <t>apoyo 2 bodegas</t>
  </si>
  <si>
    <t xml:space="preserve">Gonzalez Gonzalez Cristian </t>
  </si>
  <si>
    <t>SOLO COND IDA/VUELTA</t>
  </si>
  <si>
    <t>Conduccion Huasco</t>
  </si>
  <si>
    <t xml:space="preserve">Herrera Gonzalez Fernando </t>
  </si>
  <si>
    <t>Leiva Concha Jose Luis</t>
  </si>
  <si>
    <t>xxx</t>
  </si>
  <si>
    <t>SOLO CARGAR</t>
  </si>
  <si>
    <t>Marchant Tamariz Jean Pierre</t>
  </si>
  <si>
    <t>Molina Varas Elias</t>
  </si>
  <si>
    <t>Nuñez Osses Esteban</t>
  </si>
  <si>
    <t>O+N+JC+C</t>
  </si>
  <si>
    <t>O DESEMBARCADO</t>
  </si>
  <si>
    <t>JC+C+N</t>
  </si>
  <si>
    <t>VISITA</t>
  </si>
  <si>
    <t>PR</t>
  </si>
  <si>
    <t>O + COND. IQQ</t>
  </si>
  <si>
    <t>ENTREGA EQUIPO</t>
  </si>
  <si>
    <t>JO</t>
  </si>
  <si>
    <t>Zamora Alvarado Cristian</t>
  </si>
  <si>
    <t>Name</t>
  </si>
  <si>
    <t>ID</t>
  </si>
  <si>
    <t>Nationality</t>
  </si>
  <si>
    <t>Date of birth</t>
  </si>
  <si>
    <t>Chilean</t>
  </si>
  <si>
    <t xml:space="preserve">Nave </t>
  </si>
  <si>
    <t>KIM OLDENDORFF</t>
  </si>
  <si>
    <t>VECTIS PROGRESS</t>
  </si>
  <si>
    <t>CORAL BREEZE</t>
  </si>
  <si>
    <t>CAPETAN GIORGIS</t>
  </si>
  <si>
    <t>TR INFINITY</t>
  </si>
  <si>
    <t>KYPROS SEA</t>
  </si>
  <si>
    <t>DORIS</t>
  </si>
  <si>
    <t>DONA BIBI</t>
  </si>
  <si>
    <t>VASSOS  2</t>
  </si>
  <si>
    <t>LEON OETKER</t>
  </si>
  <si>
    <t>MARIA D</t>
  </si>
  <si>
    <t>RB LISA V1</t>
  </si>
  <si>
    <t>ELENI</t>
  </si>
  <si>
    <t>LEM GERANIUM</t>
  </si>
  <si>
    <t>ATHINA CARRAS</t>
  </si>
  <si>
    <t>XENIA</t>
  </si>
  <si>
    <t>ATLANTIC SAMURAI</t>
  </si>
  <si>
    <t>KYPROS SPIRIT</t>
  </si>
  <si>
    <t>LORETO</t>
  </si>
  <si>
    <t>CRIMSON KINGDOM</t>
  </si>
  <si>
    <t>DESPINA D</t>
  </si>
  <si>
    <t>MG HAMMOND</t>
  </si>
  <si>
    <t>ALAMO</t>
  </si>
  <si>
    <t>GLOBAL VISION</t>
  </si>
  <si>
    <t>BEKS YILMAZ</t>
  </si>
  <si>
    <t>BW MATSUYAMA</t>
  </si>
  <si>
    <t>JULIETTA D</t>
  </si>
  <si>
    <t>MYKONOS WAVE</t>
  </si>
  <si>
    <t>SAGAR KANTA</t>
  </si>
  <si>
    <t>STERLING SVEA</t>
  </si>
  <si>
    <t>KYDONIA</t>
  </si>
  <si>
    <t>CAPETAN COSTAS S</t>
  </si>
  <si>
    <t>SANTA MARIA</t>
  </si>
  <si>
    <t>MOMI ARROW</t>
  </si>
  <si>
    <t>PIET</t>
  </si>
  <si>
    <t>INDIGO ACE</t>
  </si>
  <si>
    <t>BW OSAKA</t>
  </si>
  <si>
    <t>ALPHA PROGRESS</t>
  </si>
  <si>
    <t>IOLCOS PRIDE</t>
  </si>
  <si>
    <t>ALERCE N</t>
  </si>
  <si>
    <t>NAVIUS VENUS</t>
  </si>
  <si>
    <t>ELENA</t>
  </si>
  <si>
    <t>PEDHOULAS COMMANDER</t>
  </si>
  <si>
    <t>EVMAR</t>
  </si>
  <si>
    <t>FAME</t>
  </si>
  <si>
    <t>BULK HOLLAND</t>
  </si>
  <si>
    <t>BRIO FAITH</t>
  </si>
  <si>
    <t>INTERLINK CAPACITY</t>
  </si>
  <si>
    <t>COTINGA</t>
  </si>
  <si>
    <t>GENCO NORMANDY</t>
  </si>
  <si>
    <t>VIRGIN GORDA</t>
  </si>
  <si>
    <t>CUMA</t>
  </si>
  <si>
    <t>MACHERAS</t>
  </si>
  <si>
    <t>DELPHINUS</t>
  </si>
  <si>
    <t>SHANDONG FU DE</t>
  </si>
  <si>
    <t>PHAEDRA</t>
  </si>
  <si>
    <t>CENTURION</t>
  </si>
  <si>
    <t>CANEA</t>
  </si>
  <si>
    <t>INTERLINK PARITY</t>
  </si>
  <si>
    <t>Gerente Gral</t>
  </si>
  <si>
    <t>58/07/2020</t>
  </si>
  <si>
    <t>18-01.2020</t>
  </si>
  <si>
    <t>JC</t>
  </si>
  <si>
    <t xml:space="preserve"> PATACHE</t>
  </si>
  <si>
    <t>11-05.2020</t>
  </si>
  <si>
    <t>HOLD COAT</t>
  </si>
  <si>
    <t>DOBLE QUIMICO</t>
  </si>
  <si>
    <t>KOREA</t>
  </si>
  <si>
    <t>CHILE</t>
  </si>
  <si>
    <t>COREA</t>
  </si>
  <si>
    <t>ARGENTINA</t>
  </si>
  <si>
    <t>USA</t>
  </si>
  <si>
    <t>3584   371100</t>
  </si>
  <si>
    <t>3599  371101</t>
  </si>
  <si>
    <t xml:space="preserve">3707 371233 </t>
  </si>
  <si>
    <t>3709 371234</t>
  </si>
  <si>
    <t>3708 371235</t>
  </si>
  <si>
    <t>3732 371236</t>
  </si>
  <si>
    <t>3741 371318</t>
  </si>
  <si>
    <t>371319 3771</t>
  </si>
  <si>
    <t>371320 3772</t>
  </si>
  <si>
    <t>371618 3788</t>
  </si>
  <si>
    <t>371619 3789</t>
  </si>
  <si>
    <t>3870 377419</t>
  </si>
  <si>
    <t>377104 3871</t>
  </si>
  <si>
    <t>377105 3877</t>
  </si>
  <si>
    <t>377106 3878</t>
  </si>
  <si>
    <t xml:space="preserve"> 377420 3896</t>
  </si>
  <si>
    <t>377421 3897</t>
  </si>
  <si>
    <t>377423 3905</t>
  </si>
  <si>
    <t>377840 3961</t>
  </si>
  <si>
    <t>377841 3963</t>
  </si>
  <si>
    <t>377842 4052</t>
  </si>
  <si>
    <t>377843 4105</t>
  </si>
  <si>
    <t>378156 4106</t>
  </si>
  <si>
    <t>378157 4199</t>
  </si>
  <si>
    <r>
      <t xml:space="preserve">4132  </t>
    </r>
    <r>
      <rPr>
        <b/>
        <sz val="11"/>
        <color rgb="FFFF0000"/>
        <rFont val="Calibri"/>
        <family val="2"/>
        <scheme val="minor"/>
      </rPr>
      <t>263105</t>
    </r>
  </si>
  <si>
    <r>
      <t xml:space="preserve">4133 </t>
    </r>
    <r>
      <rPr>
        <b/>
        <sz val="11"/>
        <color rgb="FFFF0000"/>
        <rFont val="Calibri"/>
        <family val="2"/>
        <scheme val="minor"/>
      </rPr>
      <t xml:space="preserve"> 263105</t>
    </r>
  </si>
  <si>
    <r>
      <t xml:space="preserve">4160  </t>
    </r>
    <r>
      <rPr>
        <b/>
        <sz val="11"/>
        <color rgb="FFFF0000"/>
        <rFont val="Calibri"/>
        <family val="2"/>
        <scheme val="minor"/>
      </rPr>
      <t>263105</t>
    </r>
  </si>
  <si>
    <r>
      <t>4161</t>
    </r>
    <r>
      <rPr>
        <b/>
        <sz val="11"/>
        <color rgb="FFFF0000"/>
        <rFont val="Calibri"/>
        <family val="2"/>
        <scheme val="minor"/>
      </rPr>
      <t xml:space="preserve"> 263105</t>
    </r>
  </si>
  <si>
    <r>
      <t xml:space="preserve">4171 </t>
    </r>
    <r>
      <rPr>
        <b/>
        <sz val="11"/>
        <color rgb="FFFF0000"/>
        <rFont val="Calibri"/>
        <family val="2"/>
        <scheme val="minor"/>
      </rPr>
      <t>263105</t>
    </r>
  </si>
  <si>
    <t>4173 264297</t>
  </si>
  <si>
    <t>4174 264639</t>
  </si>
  <si>
    <t>4232 264639</t>
  </si>
  <si>
    <t>4267 264639</t>
  </si>
  <si>
    <t>387554 4430</t>
  </si>
  <si>
    <t>4461 377969</t>
  </si>
  <si>
    <t>4462 377972</t>
  </si>
  <si>
    <t>4508 377971</t>
  </si>
  <si>
    <t>4509 377705</t>
  </si>
  <si>
    <t xml:space="preserve">371883 4520 371620 3834  </t>
  </si>
  <si>
    <t>4616 4842</t>
  </si>
  <si>
    <t>371884 4622</t>
  </si>
  <si>
    <r>
      <t xml:space="preserve">4521 </t>
    </r>
    <r>
      <rPr>
        <b/>
        <sz val="11"/>
        <color rgb="FFFF0000"/>
        <rFont val="Calibri"/>
        <family val="2"/>
        <scheme val="minor"/>
      </rPr>
      <t>267942 371882 3834</t>
    </r>
  </si>
  <si>
    <r>
      <rPr>
        <b/>
        <sz val="11"/>
        <color rgb="FFFF0000"/>
        <rFont val="Calibri"/>
        <family val="2"/>
        <scheme val="minor"/>
      </rPr>
      <t>267942</t>
    </r>
    <r>
      <rPr>
        <b/>
        <sz val="11"/>
        <rFont val="Calibri"/>
        <family val="2"/>
        <scheme val="minor"/>
      </rPr>
      <t xml:space="preserve"> 4693</t>
    </r>
  </si>
  <si>
    <r>
      <t xml:space="preserve">4694 </t>
    </r>
    <r>
      <rPr>
        <b/>
        <sz val="11"/>
        <color rgb="FFFF0000"/>
        <rFont val="Calibri"/>
        <family val="2"/>
        <scheme val="minor"/>
      </rPr>
      <t>267942</t>
    </r>
  </si>
  <si>
    <r>
      <t xml:space="preserve">4112 </t>
    </r>
    <r>
      <rPr>
        <b/>
        <sz val="11"/>
        <color rgb="FFFF0000"/>
        <rFont val="Calibri"/>
        <family val="2"/>
        <scheme val="minor"/>
      </rPr>
      <t>267942</t>
    </r>
  </si>
  <si>
    <t>4763 269562</t>
  </si>
  <si>
    <t>4844 269562</t>
  </si>
  <si>
    <t>4848 269562</t>
  </si>
  <si>
    <t>4849 377974</t>
  </si>
  <si>
    <t>4942 269562</t>
  </si>
  <si>
    <t>4943 269562</t>
  </si>
  <si>
    <t>Total x 
trabajador</t>
  </si>
  <si>
    <t>Personal</t>
  </si>
  <si>
    <t>EX MARIA D</t>
  </si>
  <si>
    <t>Anduquia Olave Cristhian Hernan</t>
  </si>
  <si>
    <t>Alegre Donoso Alan Gerald</t>
  </si>
  <si>
    <t>Contratado</t>
  </si>
  <si>
    <t>J.C.+C</t>
  </si>
  <si>
    <t>JC+C</t>
  </si>
  <si>
    <t>J+C+C</t>
  </si>
  <si>
    <t>Barrios Altamirano Cristian</t>
  </si>
  <si>
    <t>13.991.052-4</t>
  </si>
  <si>
    <t>Cano Gomez Ignacio</t>
  </si>
  <si>
    <t>POST NATAL</t>
  </si>
  <si>
    <t>Chacana Canelo Diego</t>
  </si>
  <si>
    <t>Carrillo Zamorano Daniel Jose Emilio</t>
  </si>
  <si>
    <t>O+HOPPERS</t>
  </si>
  <si>
    <t>J.C.</t>
  </si>
  <si>
    <t>S+C+PC</t>
  </si>
  <si>
    <t>Rey Castellanos Anthony</t>
  </si>
  <si>
    <t>Rivas Carvallo David Leonardo</t>
  </si>
  <si>
    <t>J.C</t>
  </si>
  <si>
    <t>Ulloa Gomez Jose</t>
  </si>
  <si>
    <t>Valenzuela Piñones Daryel Mikel</t>
  </si>
  <si>
    <t>LICENCIA MEDICA POR 4 DIAS + 6 DIAS DE VACACIONES HASTA 12-06-2020</t>
  </si>
  <si>
    <t>LICENCIA MEDICA HASTA 15 DE JULIO</t>
  </si>
  <si>
    <t>W ORIGINAL</t>
  </si>
  <si>
    <t>WESTERN MOSKOW</t>
  </si>
  <si>
    <t>WORLD CREST</t>
  </si>
  <si>
    <t>KATERINA</t>
  </si>
  <si>
    <t>TAI SUCCESS</t>
  </si>
  <si>
    <t>DONA TARA</t>
  </si>
  <si>
    <t>PEDHOULAS ROSE</t>
  </si>
  <si>
    <t>BBC NEPTUNE</t>
  </si>
  <si>
    <t>IOLCOS GENESIS</t>
  </si>
  <si>
    <t>GLOBAL VENUS</t>
  </si>
  <si>
    <t>JOHN M CARRAS</t>
  </si>
  <si>
    <t>ODYSSEAS I</t>
  </si>
  <si>
    <t>NEFELI</t>
  </si>
  <si>
    <t>NORDTAJO</t>
  </si>
  <si>
    <t>ADRINA ROSE</t>
  </si>
  <si>
    <t>SHANDONG FU ZE</t>
  </si>
  <si>
    <t>ORANGE HARMONY</t>
  </si>
  <si>
    <t>NORDIC SEOUL</t>
  </si>
  <si>
    <t>TRANSPACIFIC</t>
  </si>
  <si>
    <t>TAI SUCCES</t>
  </si>
  <si>
    <t>IOLCOS VISION</t>
  </si>
  <si>
    <t>MARIETTA</t>
  </si>
  <si>
    <t>ASHIYA STAR</t>
  </si>
  <si>
    <t>BW NARA</t>
  </si>
  <si>
    <t>GIORGOS DRACOPOULOS</t>
  </si>
  <si>
    <t>IOLCOS AMBITION</t>
  </si>
  <si>
    <t>NICOLAS D</t>
  </si>
  <si>
    <t>PARADISE ISLAND</t>
  </si>
  <si>
    <t>BW KOBE</t>
  </si>
  <si>
    <t>CONDOR BILBAO</t>
  </si>
  <si>
    <t xml:space="preserve">AQUILA OCEAN </t>
  </si>
  <si>
    <t>PEDHOULAS TRADER</t>
  </si>
  <si>
    <t>ULTRA TATIO</t>
  </si>
  <si>
    <t>ALONI</t>
  </si>
  <si>
    <t>GLOBIS MARIA</t>
  </si>
  <si>
    <t>LEMESSOS CASTLE</t>
  </si>
  <si>
    <t xml:space="preserve">CARAVOS HARMONY </t>
  </si>
  <si>
    <t>NAVIOS BONAVIS</t>
  </si>
  <si>
    <t>ULTRA BOSQUE</t>
  </si>
  <si>
    <t xml:space="preserve">DARLEAKAY </t>
  </si>
  <si>
    <t>NORDIC LONDON</t>
  </si>
  <si>
    <t>MEHMEY AKSOY</t>
  </si>
  <si>
    <t>MEIYU</t>
  </si>
  <si>
    <t>DIAMOND GLOBE</t>
  </si>
  <si>
    <t>SAKIZAYA MIRACLE</t>
  </si>
  <si>
    <t>STELLA NAVIS</t>
  </si>
  <si>
    <t>SAKIZAYA UNICORN</t>
  </si>
  <si>
    <t>ALPHA CHARM</t>
  </si>
  <si>
    <t>GLOBAL ANDES</t>
  </si>
  <si>
    <t>SOUTHERN HAWK</t>
  </si>
  <si>
    <t>KLARA OLDENDORFF</t>
  </si>
  <si>
    <t>ELAR TRADER</t>
  </si>
  <si>
    <t>ECO GR</t>
  </si>
  <si>
    <t>TANSATLANTIC</t>
  </si>
  <si>
    <t>ATHINA ZAFIRAKIS</t>
  </si>
  <si>
    <t>MAGIC ECLIPSE</t>
  </si>
  <si>
    <t>JULIETA D</t>
  </si>
  <si>
    <t>GLOBAL SUCCESS</t>
  </si>
  <si>
    <t>AQUILA OCEAN</t>
  </si>
  <si>
    <t>SEA STAR EXPLORER</t>
  </si>
  <si>
    <t>NAVIOS LYRA</t>
  </si>
  <si>
    <t>STERLYNG SVEA</t>
  </si>
  <si>
    <t>SENORITA</t>
  </si>
  <si>
    <t>SAKAZAYA DIAMOND</t>
  </si>
  <si>
    <t>SAKAZAYA UNICORN</t>
  </si>
  <si>
    <t>ATLANTIC ELM</t>
  </si>
  <si>
    <t>HC</t>
  </si>
  <si>
    <t>Hold coat</t>
  </si>
  <si>
    <t>Fecha de arribo cuadrilla</t>
  </si>
  <si>
    <t>31/072021</t>
  </si>
  <si>
    <t>18/08/2021 PM</t>
  </si>
  <si>
    <t>30-09- 18:00</t>
  </si>
  <si>
    <t>+</t>
  </si>
  <si>
    <t>19/08/2021 08:00 hrs</t>
  </si>
  <si>
    <t>12:30 HRS</t>
  </si>
  <si>
    <t>01-10 &amp; 07-10</t>
  </si>
  <si>
    <t>Fecha Termino de faenas</t>
  </si>
  <si>
    <t>15 05-2021</t>
  </si>
  <si>
    <t>Fecha y hr inicio navegacion</t>
  </si>
  <si>
    <t>05-09-17:30</t>
  </si>
  <si>
    <t>03-09-12:30</t>
  </si>
  <si>
    <t>11-10- 18:00</t>
  </si>
  <si>
    <t>22-10 - 23:00</t>
  </si>
  <si>
    <t>13-11- 23:00</t>
  </si>
  <si>
    <t>21-11- 20:00</t>
  </si>
  <si>
    <t>16-11- 17:00</t>
  </si>
  <si>
    <t>23-11- 01:00</t>
  </si>
  <si>
    <t>06-12- 16:00</t>
  </si>
  <si>
    <t>12-12- 16:00</t>
  </si>
  <si>
    <t>09-12- 18:00</t>
  </si>
  <si>
    <t>24-12- 17:00</t>
  </si>
  <si>
    <t>22-12- 21:00</t>
  </si>
  <si>
    <t>29-12- 21:00</t>
  </si>
  <si>
    <t>Upper hopper</t>
  </si>
  <si>
    <t>Fecha y hr de desembarco</t>
  </si>
  <si>
    <t>11-09-13.00</t>
  </si>
  <si>
    <t>08-09-17:00</t>
  </si>
  <si>
    <t>13-10-18:00</t>
  </si>
  <si>
    <t>24-10 - 22:00</t>
  </si>
  <si>
    <t>15-11- 19:00</t>
  </si>
  <si>
    <t>23-11- 16:00</t>
  </si>
  <si>
    <t>22-11- 17:00</t>
  </si>
  <si>
    <t>25-11- 10:00</t>
  </si>
  <si>
    <t>11-12- 18:00</t>
  </si>
  <si>
    <t>17-12- 16:00</t>
  </si>
  <si>
    <t>12-12- 22:30</t>
  </si>
  <si>
    <t>27-12- 20:00</t>
  </si>
  <si>
    <t>24-12- 11:00</t>
  </si>
  <si>
    <t>31-12- 17:00</t>
  </si>
  <si>
    <t>Servicio 4</t>
  </si>
  <si>
    <t>Servicio 5</t>
  </si>
  <si>
    <t>Servicio 6</t>
  </si>
  <si>
    <t>ECUADOR</t>
  </si>
  <si>
    <t>CONCHAN</t>
  </si>
  <si>
    <t>AUSTRALIANO</t>
  </si>
  <si>
    <t>5027  407714</t>
  </si>
  <si>
    <t>5028 407716</t>
  </si>
  <si>
    <t>5045 407715</t>
  </si>
  <si>
    <t>5046 407716</t>
  </si>
  <si>
    <t>5093 5094</t>
  </si>
  <si>
    <t>5131 5132</t>
  </si>
  <si>
    <t>5111 5301</t>
  </si>
  <si>
    <t>275400 5302</t>
  </si>
  <si>
    <t>5170 5171 5324</t>
  </si>
  <si>
    <t>275400 5227 5286</t>
  </si>
  <si>
    <t>275400 5228</t>
  </si>
  <si>
    <t>275400 5256</t>
  </si>
  <si>
    <t>276218 5257</t>
  </si>
  <si>
    <t>276218 5259 5333 5367</t>
  </si>
  <si>
    <t>276218 5260</t>
  </si>
  <si>
    <t>276218 5272 5356</t>
  </si>
  <si>
    <t>5273 277381</t>
  </si>
  <si>
    <t>5276 277381</t>
  </si>
  <si>
    <t>5277 277381</t>
  </si>
  <si>
    <t>277381 5398</t>
  </si>
  <si>
    <t>5455 278659</t>
  </si>
  <si>
    <t>5462 278659</t>
  </si>
  <si>
    <t>5467 278659</t>
  </si>
  <si>
    <t>5191 279545</t>
  </si>
  <si>
    <t>280038 5505</t>
  </si>
  <si>
    <t>280038  5505</t>
  </si>
  <si>
    <t>280038  5515</t>
  </si>
  <si>
    <t>421700 5531</t>
  </si>
  <si>
    <t>5287 421700</t>
  </si>
  <si>
    <t>421700 5554</t>
  </si>
  <si>
    <t>421819 5536 5739</t>
  </si>
  <si>
    <t>421819  5581</t>
  </si>
  <si>
    <t>421820 5600</t>
  </si>
  <si>
    <t>421857 5607</t>
  </si>
  <si>
    <t>421857 5608</t>
  </si>
  <si>
    <t>5606 422189</t>
  </si>
  <si>
    <t>421857  5608</t>
  </si>
  <si>
    <t>5608 422079</t>
  </si>
  <si>
    <t>422079 5732</t>
  </si>
  <si>
    <t>5627 422079</t>
  </si>
  <si>
    <t>422079 5618</t>
  </si>
  <si>
    <t>5626 422189</t>
  </si>
  <si>
    <t>5646 422189</t>
  </si>
  <si>
    <t>5654 422189</t>
  </si>
  <si>
    <t>5670 422360 422579</t>
  </si>
  <si>
    <t>5686 422360 422579</t>
  </si>
  <si>
    <t>422360 6019</t>
  </si>
  <si>
    <t>422579 6020</t>
  </si>
  <si>
    <t>422579 6099</t>
  </si>
  <si>
    <t>432693 6101</t>
  </si>
  <si>
    <t>432693 6117</t>
  </si>
  <si>
    <t>432693 6118</t>
  </si>
  <si>
    <t>432870 6149</t>
  </si>
  <si>
    <t>432870 6150</t>
  </si>
  <si>
    <t>432870 6151 6184</t>
  </si>
  <si>
    <t>432915 6194</t>
  </si>
  <si>
    <t>432915 6195</t>
  </si>
  <si>
    <t>432915 6196 6213</t>
  </si>
  <si>
    <t>432915 6198</t>
  </si>
  <si>
    <t>433001 6216</t>
  </si>
  <si>
    <t>433001 6217</t>
  </si>
  <si>
    <t>433001 6288</t>
  </si>
  <si>
    <t>6289 433338</t>
  </si>
  <si>
    <t>433338 6242 6264</t>
  </si>
  <si>
    <t>433307 6275</t>
  </si>
  <si>
    <t>6297 6323 433307</t>
  </si>
  <si>
    <t>6298  433338</t>
  </si>
  <si>
    <t>6325 6302</t>
  </si>
  <si>
    <t>PCR obligatorio</t>
  </si>
  <si>
    <t>SIN PCR</t>
  </si>
  <si>
    <t>SIN PCR - 29/20:00 SALIDA</t>
  </si>
  <si>
    <t>PCR OBLIGATORIO</t>
  </si>
  <si>
    <t>PCR</t>
  </si>
  <si>
    <t>Nomina</t>
  </si>
  <si>
    <t>O+ N+HC</t>
  </si>
  <si>
    <t>JC+N+C</t>
  </si>
  <si>
    <t>CONDUCCION VUELTA</t>
  </si>
  <si>
    <t>APOYO BARRIDO</t>
  </si>
  <si>
    <t>O+Upper</t>
  </si>
  <si>
    <t>O+UPPER</t>
  </si>
  <si>
    <t>O+U</t>
  </si>
  <si>
    <t>O+N+U+C</t>
  </si>
  <si>
    <t>CONDUCCION</t>
  </si>
  <si>
    <t>Carrero Pineda Joaham</t>
  </si>
  <si>
    <t>O+C +70.000</t>
  </si>
  <si>
    <t>GG+C</t>
  </si>
  <si>
    <t>Diaz Sandoval Francisco</t>
  </si>
  <si>
    <t>20.688.924-1</t>
  </si>
  <si>
    <t>O xxx</t>
  </si>
  <si>
    <t xml:space="preserve">SOLO CONDUCCION </t>
  </si>
  <si>
    <t>O+C+ U de 2 bodegas</t>
  </si>
  <si>
    <t>O+C+ N+ HC</t>
  </si>
  <si>
    <t>APOYO + C</t>
  </si>
  <si>
    <t>Fuentes Rodriguez Gabriel</t>
  </si>
  <si>
    <t>A+U</t>
  </si>
  <si>
    <t>O + U</t>
  </si>
  <si>
    <t>O-APOYO</t>
  </si>
  <si>
    <t>Gonzalez Arcila Victor</t>
  </si>
  <si>
    <t>O +U</t>
  </si>
  <si>
    <t>O +Upper</t>
  </si>
  <si>
    <t>O+ U de 5 bodegas</t>
  </si>
  <si>
    <t>O+C?</t>
  </si>
  <si>
    <t>A</t>
  </si>
  <si>
    <t>O +C</t>
  </si>
  <si>
    <t xml:space="preserve">NAVEGACION </t>
  </si>
  <si>
    <t>A+C</t>
  </si>
  <si>
    <t>SOLO NAVEGACION</t>
  </si>
  <si>
    <t>Reyes Lugo Emmanuel A.</t>
  </si>
  <si>
    <t>25.191.354-4</t>
  </si>
  <si>
    <t>Oliveros Urbina Irving</t>
  </si>
  <si>
    <t xml:space="preserve">Ortiz Ramirez Francisco </t>
  </si>
  <si>
    <t xml:space="preserve">O+UPPER </t>
  </si>
  <si>
    <t>Vergara Aguilera Joaquin</t>
  </si>
  <si>
    <t>Ossandon Herrera Cristian</t>
  </si>
  <si>
    <t>SOLO CONDUCCION</t>
  </si>
  <si>
    <t xml:space="preserve">O+C </t>
  </si>
  <si>
    <t>O+C+UPPER</t>
  </si>
  <si>
    <t>O+C+upper</t>
  </si>
  <si>
    <t>20.175.664-2</t>
  </si>
  <si>
    <t>RETIRO PERSONAL</t>
  </si>
  <si>
    <t>CONDUCCION A4 IDA-VUELTA SOLO</t>
  </si>
  <si>
    <t>S +C+N</t>
  </si>
  <si>
    <t>Listado personal actualizado el 28-11-2021</t>
  </si>
  <si>
    <t>Actualizado al 03/07/2021 22:55</t>
  </si>
  <si>
    <t>upper hopper?</t>
  </si>
  <si>
    <t>fecha y hr desembarco?</t>
  </si>
  <si>
    <t>según oliver tien C+U</t>
  </si>
  <si>
    <t>falta fecha arribo</t>
  </si>
  <si>
    <t>falta agencia que nomina</t>
  </si>
  <si>
    <t>falta fecha de arribo</t>
  </si>
  <si>
    <t>JUAN ILABACA</t>
  </si>
  <si>
    <t>Falta agregar conducion +hupper</t>
  </si>
  <si>
    <t>cuantas hrs de navegacion?</t>
  </si>
  <si>
    <t>agencia protuaria?</t>
  </si>
  <si>
    <t>falta n° de viaje</t>
  </si>
  <si>
    <t>falta fecha inicio faenas</t>
  </si>
  <si>
    <t>SOLO 2 PERSONAS</t>
  </si>
  <si>
    <t>a que puerto navego?</t>
  </si>
  <si>
    <t>fecha inicio faenas?</t>
  </si>
  <si>
    <t>falta fecha termino faena</t>
  </si>
  <si>
    <t>fecha de arribo?</t>
  </si>
  <si>
    <t>3/4 upper?</t>
  </si>
  <si>
    <t>ULTRA OSORNO</t>
  </si>
  <si>
    <t>VEGA</t>
  </si>
  <si>
    <t>ATLANTIC SAKURA</t>
  </si>
  <si>
    <t>BUNUN LEADER</t>
  </si>
  <si>
    <t>GLOBAL TOMORROW</t>
  </si>
  <si>
    <t>AMARILLYS</t>
  </si>
  <si>
    <t>STAR JENNIFER</t>
  </si>
  <si>
    <t>BORA</t>
  </si>
  <si>
    <t>FAITH</t>
  </si>
  <si>
    <t>PRESINGE TRADER</t>
  </si>
  <si>
    <t>PERLY</t>
  </si>
  <si>
    <t>ATHINAS CARRAS</t>
  </si>
  <si>
    <t>SETY</t>
  </si>
  <si>
    <t>CHILOE ISLAND</t>
  </si>
  <si>
    <t>YUE GUAN FENG</t>
  </si>
  <si>
    <t>KNUT OLENDORFF</t>
  </si>
  <si>
    <t>ULTRA FITZ ROY</t>
  </si>
  <si>
    <t>PORT MACAU</t>
  </si>
  <si>
    <t>SPAR TAURUS</t>
  </si>
  <si>
    <t>ALANOOD</t>
  </si>
  <si>
    <t>CSSC BRIGTH</t>
  </si>
  <si>
    <t xml:space="preserve"> CORAL BREEZE</t>
  </si>
  <si>
    <t>SAKIZAYA HERO</t>
  </si>
  <si>
    <t>LAUSSANE</t>
  </si>
  <si>
    <t xml:space="preserve"> RAVNI KOTARI</t>
  </si>
  <si>
    <t>PUPLINGE</t>
  </si>
  <si>
    <t>GENCO HUNTER</t>
  </si>
  <si>
    <t>IOANNIS R</t>
  </si>
  <si>
    <t>NEW DRIVE</t>
  </si>
  <si>
    <t>GOLDEN KIKU</t>
  </si>
  <si>
    <t>AGRI PRINCESS</t>
  </si>
  <si>
    <t>NY TRADER III</t>
  </si>
  <si>
    <t>TOMINI ROYALTY</t>
  </si>
  <si>
    <t>SUMATRA</t>
  </si>
  <si>
    <t>HAO YUE</t>
  </si>
  <si>
    <t xml:space="preserve">DONA TARA </t>
  </si>
  <si>
    <t xml:space="preserve">TITAN I </t>
  </si>
  <si>
    <t>DAISY GLORY</t>
  </si>
  <si>
    <t>LYRIC SUN</t>
  </si>
  <si>
    <t>MEREL D</t>
  </si>
  <si>
    <t>SAKIZAYA STAR</t>
  </si>
  <si>
    <t>PREGNY</t>
  </si>
  <si>
    <t>ULTRA FOREST</t>
  </si>
  <si>
    <t>OBROVAC</t>
  </si>
  <si>
    <t>FORTUNE ISLAND</t>
  </si>
  <si>
    <t>SKY KNIGHT</t>
  </si>
  <si>
    <t>CYMONA GALAXY</t>
  </si>
  <si>
    <t>CL DAISY</t>
  </si>
  <si>
    <t>PORT OSHIMA</t>
  </si>
  <si>
    <t>NORDIC MALMOE</t>
  </si>
  <si>
    <t xml:space="preserve">METEOR </t>
  </si>
  <si>
    <t>66/67</t>
  </si>
  <si>
    <t>01-10-2022 21:00</t>
  </si>
  <si>
    <t>04/12/2022 TBC</t>
  </si>
  <si>
    <t>15-01 17:30</t>
  </si>
  <si>
    <t>17-01 16:00</t>
  </si>
  <si>
    <t>02-02 20:00</t>
  </si>
  <si>
    <t>19-02 20:00</t>
  </si>
  <si>
    <t>23-02 19:30</t>
  </si>
  <si>
    <t>29-03 06:00</t>
  </si>
  <si>
    <t>13-04 13:00</t>
  </si>
  <si>
    <t>17-04 19:30</t>
  </si>
  <si>
    <t>06-05 19:00</t>
  </si>
  <si>
    <t>10-05 11:00</t>
  </si>
  <si>
    <t>12-05 23:00</t>
  </si>
  <si>
    <t>17/05 15:00</t>
  </si>
  <si>
    <t>19/05 15:00</t>
  </si>
  <si>
    <t>13-06 10:00</t>
  </si>
  <si>
    <t>06-07 03:00</t>
  </si>
  <si>
    <t>15-07 05:00</t>
  </si>
  <si>
    <t>26-07 02:00</t>
  </si>
  <si>
    <t>03-08 18:00</t>
  </si>
  <si>
    <t>02-09 21:00</t>
  </si>
  <si>
    <t>09-09 18:00</t>
  </si>
  <si>
    <t>15-09 12:00</t>
  </si>
  <si>
    <t>23-09-2022 20:30</t>
  </si>
  <si>
    <t>04-10-2022 20:30</t>
  </si>
  <si>
    <t>05-10-2022 21:00</t>
  </si>
  <si>
    <t>09-10-2022 13:00</t>
  </si>
  <si>
    <t>10-10-2022 20:00</t>
  </si>
  <si>
    <t>16-10-2022 08:00</t>
  </si>
  <si>
    <t>17-10-2022 03:00</t>
  </si>
  <si>
    <t>25-10-2022 15:30</t>
  </si>
  <si>
    <t>08-11-2022 07:30</t>
  </si>
  <si>
    <t>29-11-2022 15:00</t>
  </si>
  <si>
    <t>21-12-2022 22:00</t>
  </si>
  <si>
    <t>18-12-2022 01:00</t>
  </si>
  <si>
    <t>30-12-2022 20:30</t>
  </si>
  <si>
    <t>20-12-2022 14:00</t>
  </si>
  <si>
    <t>01-01-23 17:30</t>
  </si>
  <si>
    <t>18/01 14:30</t>
  </si>
  <si>
    <t>19-01 22:00</t>
  </si>
  <si>
    <t>05-02 01:30</t>
  </si>
  <si>
    <t>21-02 08:00</t>
  </si>
  <si>
    <t>25-02 17:00</t>
  </si>
  <si>
    <t>02-04 18:00</t>
  </si>
  <si>
    <t>15-04 14:00</t>
  </si>
  <si>
    <t>19-04 03:00</t>
  </si>
  <si>
    <t>08-05 16:00</t>
  </si>
  <si>
    <t>12-05 12:00</t>
  </si>
  <si>
    <t>15-05 07:00</t>
  </si>
  <si>
    <t>LEER COMENTARIOS</t>
  </si>
  <si>
    <t>22-05 11:00</t>
  </si>
  <si>
    <t>15-06 11:30</t>
  </si>
  <si>
    <t>10-07 15:30</t>
  </si>
  <si>
    <t>16-07 15:30</t>
  </si>
  <si>
    <t>31-07 12:00</t>
  </si>
  <si>
    <t>04-08 23:59</t>
  </si>
  <si>
    <t>06-09 12:00</t>
  </si>
  <si>
    <t>17-09 15:00</t>
  </si>
  <si>
    <t>21-09 16:00</t>
  </si>
  <si>
    <t>24-09-2022 11:30</t>
  </si>
  <si>
    <t>07-10-2022 17:00</t>
  </si>
  <si>
    <t>14-10-2022 17:00</t>
  </si>
  <si>
    <t>11-10-2022 21:00</t>
  </si>
  <si>
    <t>12-10-2022 22:15</t>
  </si>
  <si>
    <t>20-10-2022 10:00</t>
  </si>
  <si>
    <t>20-10-2022 09:00</t>
  </si>
  <si>
    <t>28-10-2022 10:00</t>
  </si>
  <si>
    <t>09-11-2022 20:00</t>
  </si>
  <si>
    <t>05-12-2022 14:00</t>
  </si>
  <si>
    <t>22-12-2022 12:30</t>
  </si>
  <si>
    <t>CUADRILLA ADICIONAL</t>
  </si>
  <si>
    <t>MATARANI</t>
  </si>
  <si>
    <t>EEUU</t>
  </si>
  <si>
    <t>AUTRALIA</t>
  </si>
  <si>
    <t>433725 6359</t>
  </si>
  <si>
    <t>6413 441002</t>
  </si>
  <si>
    <t>433725 6360</t>
  </si>
  <si>
    <t xml:space="preserve">6477 6562 6582 </t>
  </si>
  <si>
    <t>6361 441002</t>
  </si>
  <si>
    <t>6478 44102</t>
  </si>
  <si>
    <t>6465 440089</t>
  </si>
  <si>
    <t>6480 440089</t>
  </si>
  <si>
    <t>6580 441474</t>
  </si>
  <si>
    <t>441474 6629 6630 6581</t>
  </si>
  <si>
    <t>446058 6693 6583 6905</t>
  </si>
  <si>
    <t>446058 6695</t>
  </si>
  <si>
    <t>6696  441826</t>
  </si>
  <si>
    <t xml:space="preserve">6697 441826  </t>
  </si>
  <si>
    <t>6713  446156</t>
  </si>
  <si>
    <t>6714 6738  441961 6906</t>
  </si>
  <si>
    <t>6767 446156</t>
  </si>
  <si>
    <t>6715 447300</t>
  </si>
  <si>
    <t>6744 447300</t>
  </si>
  <si>
    <t>6745 447173</t>
  </si>
  <si>
    <t>447173  6904</t>
  </si>
  <si>
    <t>6831 446427</t>
  </si>
  <si>
    <t xml:space="preserve">6832 6862 447445 </t>
  </si>
  <si>
    <t>6833 446427</t>
  </si>
  <si>
    <t>6834 6863 446427</t>
  </si>
  <si>
    <t>6949 448227 6907</t>
  </si>
  <si>
    <t>6950 6951 448227</t>
  </si>
  <si>
    <t>6952 448227</t>
  </si>
  <si>
    <t>6981 7142</t>
  </si>
  <si>
    <t>446473 447836</t>
  </si>
  <si>
    <t>6982 447836</t>
  </si>
  <si>
    <t>6983 447836</t>
  </si>
  <si>
    <t>SIN USO DE QUIMICOS</t>
  </si>
  <si>
    <t>6984 447652</t>
  </si>
  <si>
    <t>7074 448031</t>
  </si>
  <si>
    <t>7075 448031</t>
  </si>
  <si>
    <t>7076 448031</t>
  </si>
  <si>
    <t>7137 7158</t>
  </si>
  <si>
    <t>7077 448031</t>
  </si>
  <si>
    <t>7093 448101</t>
  </si>
  <si>
    <t>7094 448101</t>
  </si>
  <si>
    <t>7095 448101 7184</t>
  </si>
  <si>
    <t>7143 448101 448187 7199</t>
  </si>
  <si>
    <t>448187 7200</t>
  </si>
  <si>
    <t>7227 454507</t>
  </si>
  <si>
    <t>7228  7184 454507</t>
  </si>
  <si>
    <t>7255 7172</t>
  </si>
  <si>
    <t>7301 7366</t>
  </si>
  <si>
    <t>7256 454084</t>
  </si>
  <si>
    <t>7355 454835</t>
  </si>
  <si>
    <t>7357 454084 7450</t>
  </si>
  <si>
    <t>7358 7176</t>
  </si>
  <si>
    <t>7401 454990</t>
  </si>
  <si>
    <t>454990 7427</t>
  </si>
  <si>
    <t>7402 454990 7443 459221</t>
  </si>
  <si>
    <t>7403 454990 7449 459221</t>
  </si>
  <si>
    <t>7442 459113 459151</t>
  </si>
  <si>
    <t>7516  459113</t>
  </si>
  <si>
    <t>7401 7428 7764</t>
  </si>
  <si>
    <t>7475  459113</t>
  </si>
  <si>
    <t>7452 459146</t>
  </si>
  <si>
    <t>459517 7573</t>
  </si>
  <si>
    <t>459646  7573</t>
  </si>
  <si>
    <t>7706  7739</t>
  </si>
  <si>
    <t>459647 7626</t>
  </si>
  <si>
    <t>ANTIGENO</t>
  </si>
  <si>
    <t>ANTIGENO+PCR</t>
  </si>
  <si>
    <t>PCR 24 HRS</t>
  </si>
  <si>
    <t>PCR 48 HRS</t>
  </si>
  <si>
    <t>TEST RAPIDO</t>
  </si>
  <si>
    <t>72 HRS</t>
  </si>
  <si>
    <t>PCR 72 HRS</t>
  </si>
  <si>
    <t>FALSA NOMBRADA + C IDA Y VUELTA</t>
  </si>
  <si>
    <t>O+C IDA Y VUELTA</t>
  </si>
  <si>
    <t>O + C VUELTA</t>
  </si>
  <si>
    <t>O + N</t>
  </si>
  <si>
    <t>O+C B X 2 + O + prop. 4 bod + Cocina 1 dia</t>
  </si>
  <si>
    <t>O 2 BOD. + C B X 2</t>
  </si>
  <si>
    <t>O+CX2</t>
  </si>
  <si>
    <t>O+C+Electrico</t>
  </si>
  <si>
    <t>O+C+E</t>
  </si>
  <si>
    <t>apoyo desde 2do dia</t>
  </si>
  <si>
    <t>O+N+E+CB VUELTA</t>
  </si>
  <si>
    <t xml:space="preserve">O+CB IDA Y VUELTA ACOMPAÑADO </t>
  </si>
  <si>
    <t>FALSA NOMBRADA</t>
  </si>
  <si>
    <t>O+APOYO</t>
  </si>
  <si>
    <t xml:space="preserve">O </t>
  </si>
  <si>
    <t>JC+C IDA Y VUELTA</t>
  </si>
  <si>
    <t>JC + A4 IDA Y VUELTA</t>
  </si>
  <si>
    <t>S+ IDA A4 + VUELTA B</t>
  </si>
  <si>
    <t>S+CA4</t>
  </si>
  <si>
    <t>O+CA4</t>
  </si>
  <si>
    <t>S+N + C ida a mej A4 y vuelta desde Mej solo B</t>
  </si>
  <si>
    <t>S + C ida y vuelta B</t>
  </si>
  <si>
    <t>S+N+C A4 solo ida, B vuelta</t>
  </si>
  <si>
    <t>S+N+C BX1</t>
  </si>
  <si>
    <t>S+CBX2</t>
  </si>
  <si>
    <t>S+N+CA4</t>
  </si>
  <si>
    <t>JC+CA4 SOLO REGRESO</t>
  </si>
  <si>
    <t>3 bodegas</t>
  </si>
  <si>
    <t>S+C (IDA Y VUELTA)</t>
  </si>
  <si>
    <t>JC+CB</t>
  </si>
  <si>
    <t>S+A4+N</t>
  </si>
  <si>
    <t>S  +CA4  IDA Y VUELTA + N + E</t>
  </si>
  <si>
    <t>S+CB IDA +N</t>
  </si>
  <si>
    <t>S+N+CA4 IDA A SAI + B DESDE ANCUD</t>
  </si>
  <si>
    <t>S+CA4+N</t>
  </si>
  <si>
    <t>APLICACION HOLD COAT</t>
  </si>
  <si>
    <t>SOLO CONDUCCION IDA Y REGRESO</t>
  </si>
  <si>
    <t>CONDUCCION SIN NOMINACION</t>
  </si>
  <si>
    <t>O+C IDA Y VUELTA X 2</t>
  </si>
  <si>
    <t>O+ C IDA Y VUELTA</t>
  </si>
  <si>
    <t>O + C IDA</t>
  </si>
  <si>
    <t>O+N + ECALADO</t>
  </si>
  <si>
    <t>O + UPPER + O + prop. 4 bod</t>
  </si>
  <si>
    <t>ROBOT</t>
  </si>
  <si>
    <t>GERENTE</t>
  </si>
  <si>
    <t>O+N+ HC</t>
  </si>
  <si>
    <t>O 2 BOD. + 3 BOD</t>
  </si>
  <si>
    <t>O + UH</t>
  </si>
  <si>
    <t>O+C IDA</t>
  </si>
  <si>
    <t>O + UPER HOPPER</t>
  </si>
  <si>
    <t>O + C ida y vuelta B</t>
  </si>
  <si>
    <t>O (3 bodegas)</t>
  </si>
  <si>
    <t>O+N+C VUELTA</t>
  </si>
  <si>
    <t>FALSA NOMBRADA + O+N+HC</t>
  </si>
  <si>
    <t>O+HOPPER+C IDA Y VUELTA</t>
  </si>
  <si>
    <t>O+N + C ida y vuelta B + ENCALADO</t>
  </si>
  <si>
    <t>O +Ca4 + N</t>
  </si>
  <si>
    <t>SOLO conduccion A4 ida acomp + B vuelta solo</t>
  </si>
  <si>
    <t>O+CX2 + UPPER</t>
  </si>
  <si>
    <t>O+CA4 IDA Y VUELTA</t>
  </si>
  <si>
    <t>CA4 IDA Y VUELTA</t>
  </si>
  <si>
    <t>JC+C (IDA Y VUELTA)</t>
  </si>
  <si>
    <t>S+CB</t>
  </si>
  <si>
    <t>S+N+CB REGRESO</t>
  </si>
  <si>
    <t>S+A4</t>
  </si>
  <si>
    <t>S+CB IDA Y VUELTA</t>
  </si>
  <si>
    <t>S+N+C B IDA</t>
  </si>
  <si>
    <t>CB IDA Y VUELTA SIN NOMINACION</t>
  </si>
  <si>
    <t>S+N+C IDA Y VUELTA EN B</t>
  </si>
  <si>
    <t>O+CB IDA + N</t>
  </si>
  <si>
    <t>O 6 BOD</t>
  </si>
  <si>
    <t xml:space="preserve">O+N </t>
  </si>
  <si>
    <t>O+CB IDA</t>
  </si>
  <si>
    <t>O + C IDA Y VUELTA</t>
  </si>
  <si>
    <t>O+BARRIDO</t>
  </si>
  <si>
    <t>O + UPPER</t>
  </si>
  <si>
    <t>O APOYO</t>
  </si>
  <si>
    <t>CONDUCCION ANCUD IDA B SOLO + VUELTA ACOMPAÑADO</t>
  </si>
  <si>
    <t>SOLO COTIZAR</t>
  </si>
  <si>
    <t>DIAS EN TIERRA</t>
  </si>
  <si>
    <t>APOYO DESTE TOC + CB VUELTA</t>
  </si>
  <si>
    <t>O+C B IDA + N</t>
  </si>
  <si>
    <t>O+CB IDA ACOMPAÑADO Y VUELTA SOLO</t>
  </si>
  <si>
    <t>O+CB VUELTA</t>
  </si>
  <si>
    <t>O + prop. 4 bod</t>
  </si>
  <si>
    <t>N1 -O</t>
  </si>
  <si>
    <t>O 2 BOD</t>
  </si>
  <si>
    <t>O 1BOD</t>
  </si>
  <si>
    <t>APOYO DESTE TOC</t>
  </si>
  <si>
    <t>S + C IDA Y VUELTA</t>
  </si>
  <si>
    <t>S+N + C ida  y vuelta B + ENCALADO</t>
  </si>
  <si>
    <t>S + C</t>
  </si>
  <si>
    <t>S+BOMBA+C</t>
  </si>
  <si>
    <t>S+N + CB IDA</t>
  </si>
  <si>
    <t>S+C IDA Y VUELTA B</t>
  </si>
  <si>
    <t>S+CB IDA</t>
  </si>
  <si>
    <t>N1-S+CB IDA Y VUELTA+ S+CB IDA Y VUELTA</t>
  </si>
  <si>
    <t>SOLO CONDUCCION B IDA ACOM. + A4 VUELTA SOLO</t>
  </si>
  <si>
    <t>CONDUCCION SOLO B IDA Y VUELTA B COQ + CONDUCCION IDA B Y VUELTA B ACOMP.</t>
  </si>
  <si>
    <t>COORDINADOR 3 BOD</t>
  </si>
  <si>
    <t>COORDINADOR</t>
  </si>
  <si>
    <t>S+CB IDA + A4 VUELTA SOLO + N</t>
  </si>
  <si>
    <t>O +N</t>
  </si>
  <si>
    <t>O + prop. 4 bod + 1 dia cocina</t>
  </si>
  <si>
    <t>OJO</t>
  </si>
  <si>
    <t>7 BODEGAS SIN DIAS EN TIERRA</t>
  </si>
  <si>
    <t>APOYO CARGA EQUIPO CALBUCO</t>
  </si>
  <si>
    <t>O+CB</t>
  </si>
  <si>
    <t>APOYO + CB IDA Y VUELTA SOLO</t>
  </si>
  <si>
    <t>O+N+C IDA VUELTA B</t>
  </si>
  <si>
    <t>O+CB IDA Y VUELTA</t>
  </si>
  <si>
    <t>O+N+E</t>
  </si>
  <si>
    <t>N1-O</t>
  </si>
  <si>
    <t>1 BODEGA</t>
  </si>
  <si>
    <t>CB RESCATE COQUIMBO QUILLOTA IDA Y VUELTA</t>
  </si>
  <si>
    <t>O+ C VUELTA</t>
  </si>
  <si>
    <t>O+C VUELTA</t>
  </si>
  <si>
    <t>O+N+C B vuelta acompañado</t>
  </si>
  <si>
    <t>O+C x 1 + prop. 4 bod</t>
  </si>
  <si>
    <t>O 2BOD +CX2</t>
  </si>
  <si>
    <t>O+HOPPER</t>
  </si>
  <si>
    <t>2 EN TIERRA</t>
  </si>
  <si>
    <t>O+HOPER</t>
  </si>
  <si>
    <t>O+DIAS</t>
  </si>
  <si>
    <t>N1-O + N</t>
  </si>
  <si>
    <t>FALSA NOMBRADA + O</t>
  </si>
  <si>
    <t>O+CB IDA+N+ VUELTA PATILLOS QUILLOTA</t>
  </si>
  <si>
    <t>S+C IDA Y VUELTA + N + HC</t>
  </si>
  <si>
    <t>SOLO CONDUCION DE IDA</t>
  </si>
  <si>
    <t>JC + C ida Y  vuelta B</t>
  </si>
  <si>
    <t>S+N+C x 1</t>
  </si>
  <si>
    <t>S+CX2</t>
  </si>
  <si>
    <t>O+C (IDA Y VUELTA)</t>
  </si>
  <si>
    <t>FALSA NOMBRADA+O+C IDA Y VUELTA</t>
  </si>
  <si>
    <t>O+UPER HOPPER+CA4</t>
  </si>
  <si>
    <t>O+HOPPER+CA4</t>
  </si>
  <si>
    <t>O+N + C ida B + ENCALADO</t>
  </si>
  <si>
    <t>O+APOYO +C ida</t>
  </si>
  <si>
    <t xml:space="preserve">O + CA4 </t>
  </si>
  <si>
    <t>O + prop. 4 bod + C</t>
  </si>
  <si>
    <t>(O 2 BOD + CBX2) + (3 BOD + CBX2 + UPPER)</t>
  </si>
  <si>
    <t>O + UPPER + C A4X2 SOLO</t>
  </si>
  <si>
    <t>O+N+CA4</t>
  </si>
  <si>
    <t>O+HOPPER+CA4 IDA Y VUELTA</t>
  </si>
  <si>
    <t>O+UPPER+C</t>
  </si>
  <si>
    <t>O+UPPER+CB</t>
  </si>
  <si>
    <t>O+UPPER+BOMBA</t>
  </si>
  <si>
    <t>O+A4+N</t>
  </si>
  <si>
    <t>O  +CA4 IDA Y VUELTA + N + E</t>
  </si>
  <si>
    <t>APOYO+CONDUCCION</t>
  </si>
  <si>
    <t>CONDUCCION B</t>
  </si>
  <si>
    <t>DIAS EN TIERRA + CB IDA VUELTA SIN NOMINACION</t>
  </si>
  <si>
    <t>C B IDA Y VUELTA SIN NOMINACION</t>
  </si>
  <si>
    <t>SOLO CONDUCCION IDA Y VUELTA B</t>
  </si>
  <si>
    <t>O+ CB MEJILLONES A PATILLOS + VUELTA PATILLOS QUILLOTA</t>
  </si>
  <si>
    <t>FALSA NOMBRADA +CA4 IDA Y VUELTA</t>
  </si>
  <si>
    <t>JC+O+CA4</t>
  </si>
  <si>
    <t>JC + C VUELTA</t>
  </si>
  <si>
    <t>S + C ida y vuelta solo A4</t>
  </si>
  <si>
    <t>JC + C ida y vuelta B</t>
  </si>
  <si>
    <t>S+CA4 IDA</t>
  </si>
  <si>
    <t>JC+CA4</t>
  </si>
  <si>
    <t>O+CA4 IDA SAI + CB IDA SOLO VUELTA ACOMPAÑADO ANCUD</t>
  </si>
  <si>
    <t>S+CA4 IDA Y VUELTA SOLO</t>
  </si>
  <si>
    <t>S+CA4 IDA Y VUELTA</t>
  </si>
  <si>
    <t>O+CB IDA VUELTA</t>
  </si>
  <si>
    <t>JC+C ida y vuelta</t>
  </si>
  <si>
    <t>S+C + prop. 4 bod</t>
  </si>
  <si>
    <t>JC+B IDA Y VUELTA</t>
  </si>
  <si>
    <t>JC+CB IDA Y VUELTA</t>
  </si>
  <si>
    <t>ACTUALIZADA AL 14/01/2022 07:30</t>
  </si>
  <si>
    <t>1 DIA SIN TRABAJAR</t>
  </si>
  <si>
    <t>2 DIAS SIN TRABAJAR</t>
  </si>
  <si>
    <t>ok</t>
  </si>
  <si>
    <t>1 BODEGA ADICIONAL</t>
  </si>
  <si>
    <t xml:space="preserve">12 PERSONAS </t>
  </si>
  <si>
    <t>13 PERSONAS</t>
  </si>
  <si>
    <t>BONO OFRECIDO POR GERENCIA</t>
  </si>
  <si>
    <t>BUQUE SE TRABAJO CON 13 PERSONAS</t>
  </si>
  <si>
    <t>3 BODEGAS NO REALIZADAS POR DUARTE DEBEN SER REAPARTIDAS</t>
  </si>
  <si>
    <t>REVISAR DIFERENCIA 
CONDUCTORES</t>
  </si>
  <si>
    <t>PAGAR A GONZALO 
EN EL JHON M CARRAS</t>
  </si>
  <si>
    <t>El primer dia trabajaron 11 se realizaron 2 bodegas los 3 que llegaron despues estan con nota</t>
  </si>
  <si>
    <t>CUANTAS BODEGAS CON 14? bodega1</t>
  </si>
  <si>
    <t>HANS PASA PARA SEPT.
FALTAN HRS DE NAVEGACION
FALTA CONDUCCION</t>
  </si>
  <si>
    <t>BONO 18 DE SEPTIEMBRE</t>
  </si>
  <si>
    <t>BONO 18 DE SEPTIEMBRE BONO POR ADELANTAR TERMNIO DE FAENA EL 22-09-2022</t>
  </si>
  <si>
    <t>REVISAR CONDUCCIONES VUELTA</t>
  </si>
  <si>
    <t>REPARTIR 4TO HOMBRE ENTRE 3</t>
  </si>
  <si>
    <t>4TO HOMBRE ENTRE 3</t>
  </si>
  <si>
    <t>FALTA NAVEGACION</t>
  </si>
  <si>
    <t>** 2 DIAS ESPERA EN CASA</t>
  </si>
  <si>
    <t>ACTUALIZADA AL 27/01/2022 10:45</t>
  </si>
  <si>
    <t>BUQUE SIN TERMINAR</t>
  </si>
  <si>
    <t>1 dia en tierra</t>
  </si>
  <si>
    <t>CIRO PAGAR EN EL SAKIZAYA CHAMPION 
Y NO PAGAR EN KIM OLDENDORFF</t>
  </si>
  <si>
    <t>CIRO PAGAR EN EL
 SAKIZAYA CHAMPION</t>
  </si>
  <si>
    <t>CUANTAS BODEGAS HIZO GOYO Y DIEGO? 1bodega + 60%de los pisos</t>
  </si>
  <si>
    <t>BONO 30.000</t>
  </si>
  <si>
    <t>FALTA CONDUCCION PATILLOS VUELTA</t>
  </si>
  <si>
    <t>ACTUALIZADA AL 15/02/2022 23:00</t>
  </si>
  <si>
    <t>CONDUCCION A4 HANS 4 DIAS TALLER</t>
  </si>
  <si>
    <t>FALTA CONDUCCION</t>
  </si>
  <si>
    <t>TRABAJAN SOLO 3 Y NO 4</t>
  </si>
  <si>
    <t>01-01-2023 17:30</t>
  </si>
  <si>
    <t>ACTUALIZADA CON LOS NOMBRES DE LOS NUEVOS 21/02/2022 15:24</t>
  </si>
  <si>
    <t>PRIMERA NOMINA SIN TRABAJAR</t>
  </si>
  <si>
    <t>ACTUALIZADA AL 10/03/2022 11:05</t>
  </si>
  <si>
    <t>SEGUNDA NOMINA SOLO  BOD 4</t>
  </si>
  <si>
    <t>ACTUALIZADA AL 21/03/2022 17:51</t>
  </si>
  <si>
    <t>CIRO 3 DIAS DE TALLER</t>
  </si>
  <si>
    <t>02-09-2022 21:00</t>
  </si>
  <si>
    <t xml:space="preserve">ACTUALIZADA AL 07/04/2022 BUQUE ABRIL </t>
  </si>
  <si>
    <t>REINALDO 3 DIAS DE TALLER</t>
  </si>
  <si>
    <t>06-09-2022 12:00</t>
  </si>
  <si>
    <t>ACTUALIZADA AL 11/05/2022 BUQUE MAYO</t>
  </si>
  <si>
    <t>HANS OK DIAS DE TALLER</t>
  </si>
  <si>
    <t>los operarios con rojo es la segunda nomina 23-05-2022</t>
  </si>
  <si>
    <t>JAIME OK DIAS DE TALLER</t>
  </si>
  <si>
    <t>REVISAR GIOVANI (SIN DIAS DE TALLER)</t>
  </si>
  <si>
    <t>DIEGO CON LICENCIA</t>
  </si>
  <si>
    <t>JEAN CARLOS SIN DIAS DE TALLER (VACACIONES HASTA EL 7)</t>
  </si>
  <si>
    <t xml:space="preserve">  </t>
  </si>
  <si>
    <t>ORANGE FRIENDSHIP</t>
  </si>
  <si>
    <t>AINTAS</t>
  </si>
  <si>
    <t>BOLICHE</t>
  </si>
  <si>
    <t>GLORY FIRST</t>
  </si>
  <si>
    <t>MEDI HIROSHIMA</t>
  </si>
  <si>
    <t>AM BREMEN</t>
  </si>
  <si>
    <t>FEDERAL INDUS</t>
  </si>
  <si>
    <t>LENA</t>
  </si>
  <si>
    <t>BELFOREST</t>
  </si>
  <si>
    <t>LUNITA</t>
  </si>
  <si>
    <t>SATIGNY</t>
  </si>
  <si>
    <t>BERGE DOI INTHANON</t>
  </si>
  <si>
    <t>PROPEL PROSPERITY</t>
  </si>
  <si>
    <t>KNUT OLDENDORFF</t>
  </si>
  <si>
    <t>PEDHOULAS CEDRUS V.6</t>
  </si>
  <si>
    <t>TRANS AUTUMN V.01</t>
  </si>
  <si>
    <t>STAR MARIA V.05</t>
  </si>
  <si>
    <t>BELITA V.14</t>
  </si>
  <si>
    <t>MEDI ASTORIA</t>
  </si>
  <si>
    <t>SKY KNIGHT  V.68</t>
  </si>
  <si>
    <t>MN. ADRIANA ROSE V.40</t>
  </si>
  <si>
    <t>SUNLEAF STAR V51</t>
  </si>
  <si>
    <t>ORANGE FRIENDSHIP V.4</t>
  </si>
  <si>
    <t>BW OSAKA V.19</t>
  </si>
  <si>
    <t xml:space="preserve"> NEW DRIVE V.19</t>
  </si>
  <si>
    <t>OCEAN HARVEST V.54</t>
  </si>
  <si>
    <t>AQUILA  OCEAN V.21</t>
  </si>
  <si>
    <t>CHRISTINA SELMER V</t>
  </si>
  <si>
    <t>GRACE V.1</t>
  </si>
  <si>
    <t>GREEK SEAS V.35</t>
  </si>
  <si>
    <t>INDIGO RIVER V.37</t>
  </si>
  <si>
    <t>KANKO MARU V.6</t>
  </si>
  <si>
    <t>IVY ALLIANCE V.1</t>
  </si>
  <si>
    <t>AM BREMEN V.16</t>
  </si>
  <si>
    <t>JPS BARCELONA</t>
  </si>
  <si>
    <t>NEW BLISS</t>
  </si>
  <si>
    <t>BBG OCEAN PERU</t>
  </si>
  <si>
    <t xml:space="preserve">NEW DRIVE </t>
  </si>
  <si>
    <t xml:space="preserve">QUEEN KOBE </t>
  </si>
  <si>
    <t>SCORPION HONOR</t>
  </si>
  <si>
    <t xml:space="preserve"> SAKIZAYA TREASURE</t>
  </si>
  <si>
    <t>AMANDA C</t>
  </si>
  <si>
    <t xml:space="preserve">CURIA </t>
  </si>
  <si>
    <t>YAESU</t>
  </si>
  <si>
    <t xml:space="preserve">COTINGA </t>
  </si>
  <si>
    <t>GENAVA</t>
  </si>
  <si>
    <t>PAN POSEIDON</t>
  </si>
  <si>
    <t>NORTH ISLAND</t>
  </si>
  <si>
    <t>ALERCE</t>
  </si>
  <si>
    <t>SULFURO</t>
  </si>
  <si>
    <t xml:space="preserve">COAL </t>
  </si>
  <si>
    <t xml:space="preserve"> CONCENTRADO</t>
  </si>
  <si>
    <t xml:space="preserve">SI </t>
  </si>
  <si>
    <t>SWIISSMARINE</t>
  </si>
  <si>
    <t>ULTRA BULK</t>
  </si>
  <si>
    <t>POLPAICO</t>
  </si>
  <si>
    <t>PACIFIC BASIN</t>
  </si>
  <si>
    <t xml:space="preserve">VITERRA </t>
  </si>
  <si>
    <t>PAC BASIN</t>
  </si>
  <si>
    <t>DIRECTO  ARMADOR</t>
  </si>
  <si>
    <t>DIRECTOR ARMADOR</t>
  </si>
  <si>
    <t>DIRCTO ARMADOR</t>
  </si>
  <si>
    <t>DIERECTO ARMADOR</t>
  </si>
  <si>
    <t>TAYLOR</t>
  </si>
  <si>
    <t>BYM PERU</t>
  </si>
  <si>
    <t>ISS SHIPPING</t>
  </si>
  <si>
    <t>TYLOR</t>
  </si>
  <si>
    <t>LAS VENTANAS</t>
  </si>
  <si>
    <t>CALLAO PERU</t>
  </si>
  <si>
    <t>IQUIQUE</t>
  </si>
  <si>
    <t xml:space="preserve">SAN VICENTE </t>
  </si>
  <si>
    <t>SAN VICENTE/HUACHIPATO</t>
  </si>
  <si>
    <t xml:space="preserve">CALLAO </t>
  </si>
  <si>
    <t>CALLAO/PERU</t>
  </si>
  <si>
    <t>ETA</t>
  </si>
  <si>
    <t>ARRIBADO</t>
  </si>
  <si>
    <t>O4/11/2023</t>
  </si>
  <si>
    <t>jm m    nhj</t>
  </si>
  <si>
    <t>08/10/2023 -14/10/2023</t>
  </si>
  <si>
    <t>/12/2023</t>
  </si>
  <si>
    <t>/</t>
  </si>
  <si>
    <t>03/0872023</t>
  </si>
  <si>
    <t xml:space="preserve">NO </t>
  </si>
  <si>
    <t>10-01-23 17:00 HRS</t>
  </si>
  <si>
    <t>27-01-23 00:55 HRS</t>
  </si>
  <si>
    <t>08-03-2023 18:30HRS</t>
  </si>
  <si>
    <t>12-03-2023 12:00HRS</t>
  </si>
  <si>
    <t>23-03-2023 15HRS</t>
  </si>
  <si>
    <t xml:space="preserve"> 23-03-2023 22:30HRS</t>
  </si>
  <si>
    <t>01/04/2023 13:00HRS.</t>
  </si>
  <si>
    <t>29/03/2023 16:30HRS.</t>
  </si>
  <si>
    <t>02/04/2023 17:00HRS.</t>
  </si>
  <si>
    <t>18/04/2023 08:00am</t>
  </si>
  <si>
    <t>04/05/2023 22:00hrs</t>
  </si>
  <si>
    <t>12/05/2023 20:00hrs.</t>
  </si>
  <si>
    <t>17/05/2023 23:00 HRS</t>
  </si>
  <si>
    <t>07/06/2023  15:40HRS</t>
  </si>
  <si>
    <t>02/07/2023 20:00HRS.</t>
  </si>
  <si>
    <t>03/07/2023 23:00HRS</t>
  </si>
  <si>
    <t>01/07/2023 12:00HRS</t>
  </si>
  <si>
    <t>17/07/2023 11:15hrs</t>
  </si>
  <si>
    <t xml:space="preserve">NO APLICA </t>
  </si>
  <si>
    <t>27/08/2023  14.30</t>
  </si>
  <si>
    <t>29/09/2023 18:00HRS.</t>
  </si>
  <si>
    <t>29/09/2023 00,00HRS.</t>
  </si>
  <si>
    <t>03/10/2023 16:00 HRS.</t>
  </si>
  <si>
    <t>VILOS</t>
  </si>
  <si>
    <t>PATILLO</t>
  </si>
  <si>
    <t>VENTANA</t>
  </si>
  <si>
    <t>ILO PERU</t>
  </si>
  <si>
    <t>TOTORALILLO</t>
  </si>
  <si>
    <t>PATACHE - SAL DE ROCA</t>
  </si>
  <si>
    <t>TOCOPILLA/SIN NAVEGACION</t>
  </si>
  <si>
    <t>14-01-23 20:00 HRS</t>
  </si>
  <si>
    <t>28-01-23 20:00 HRS</t>
  </si>
  <si>
    <t>10-03-2023 11:00HRS</t>
  </si>
  <si>
    <t>17-03-2023 13:00HRS</t>
  </si>
  <si>
    <t>25-03-2023 16HRS</t>
  </si>
  <si>
    <r>
      <t xml:space="preserve">29-03-2023 </t>
    </r>
    <r>
      <rPr>
        <b/>
        <sz val="11"/>
        <color theme="1"/>
        <rFont val="Calibri"/>
        <family val="2"/>
        <scheme val="minor"/>
      </rPr>
      <t>?</t>
    </r>
  </si>
  <si>
    <t>02/04/2023 21:00HRS.</t>
  </si>
  <si>
    <t>30/03/2023 00:00HRS.</t>
  </si>
  <si>
    <t>06/04/2023 16:00HRS.</t>
  </si>
  <si>
    <t>17/05/2023 21:00HRS.</t>
  </si>
  <si>
    <t>19/05/2023 18:00 HRS</t>
  </si>
  <si>
    <t>25/06/2023 16:00HRS.</t>
  </si>
  <si>
    <t>16/06/2023 22:30HRS.</t>
  </si>
  <si>
    <t>11/06/2023 19:15HRS.</t>
  </si>
  <si>
    <t>07/07/2023 15.00HRS.</t>
  </si>
  <si>
    <t>06/07/2023 20:00HRS.</t>
  </si>
  <si>
    <t>04/07/2023 21:45HRS.</t>
  </si>
  <si>
    <t>18/07/2023 19:40HRS.</t>
  </si>
  <si>
    <t>02/10/2023  00.00HRS.</t>
  </si>
  <si>
    <t>02/10/2023 13:00HRS.</t>
  </si>
  <si>
    <t>06/11/2023  18:00 HRS</t>
  </si>
  <si>
    <t>06/11/2023 07:30 AM.</t>
  </si>
  <si>
    <t>Estandard</t>
  </si>
  <si>
    <t>REGULAR</t>
  </si>
  <si>
    <t>REGULAR CLINKER</t>
  </si>
  <si>
    <t xml:space="preserve">REGULAR +  PINTURA </t>
  </si>
  <si>
    <t>SERVICIO REGULAR</t>
  </si>
  <si>
    <t>GRAIN STANDARD CLINKER</t>
  </si>
  <si>
    <t>REGULAR +HIDROLAVADO</t>
  </si>
  <si>
    <t>REGULAR + REPASO</t>
  </si>
  <si>
    <t>REGULAR MAS REPASOS</t>
  </si>
  <si>
    <t>BARRIDO BODEGAS</t>
  </si>
  <si>
    <t>REGULAR +REPASOS</t>
  </si>
  <si>
    <t>REGULAR + REPASOS</t>
  </si>
  <si>
    <t>HIDROLAVADO + REPASOS</t>
  </si>
  <si>
    <t xml:space="preserve">SERVICIO REGULAR </t>
  </si>
  <si>
    <t>REGULAR + HIDROLAVADO</t>
  </si>
  <si>
    <t>REGULAR+HIDROLAVADO</t>
  </si>
  <si>
    <t>ARRIENDO BOMBA SUM</t>
  </si>
  <si>
    <t>ARRIENDO BOMBA 2BODEGAS</t>
  </si>
  <si>
    <t>ARRIENDO BOMBA 3 BODEGAS</t>
  </si>
  <si>
    <t>ENTREGA DE PINTURA</t>
  </si>
  <si>
    <t>ARRIENDO DE BOMBAS</t>
  </si>
  <si>
    <t>ARRIENDO BOMBAS</t>
  </si>
  <si>
    <t>SIN QUIMICO</t>
  </si>
  <si>
    <t xml:space="preserve">4  DIAS DE ESPERA </t>
  </si>
  <si>
    <t>DOS DIAS EN TIERRA</t>
  </si>
  <si>
    <t>ARRIENDO BOMBA</t>
  </si>
  <si>
    <t xml:space="preserve">ARRIENDO BOMBA </t>
  </si>
  <si>
    <t>QUIMICO DOBLE 2000LTRS.</t>
  </si>
  <si>
    <t>SOLO DOS BODEGAS</t>
  </si>
  <si>
    <t>HOTEL CASABALANCA</t>
  </si>
  <si>
    <t xml:space="preserve">SE TRABAJO CON 8 PERSONAS </t>
  </si>
  <si>
    <t>MAS HIDROLAVADO</t>
  </si>
  <si>
    <t>MAS REPASOS</t>
  </si>
  <si>
    <t>ENTREGA DE QUIMICO 1TONELADA</t>
  </si>
  <si>
    <t>APLICACIÓN HOLD COAT</t>
  </si>
  <si>
    <t>PCR (13)</t>
  </si>
  <si>
    <t>MAS 3PERSONAS APOYO</t>
  </si>
  <si>
    <t>PCR (6)</t>
  </si>
  <si>
    <t xml:space="preserve">SE HIDROLAVAN 2 BODEGAS </t>
  </si>
  <si>
    <t>QUIMICO DOBLE</t>
  </si>
  <si>
    <t>COMPRA DE QUIMICO 750K.</t>
  </si>
  <si>
    <t xml:space="preserve">CUBIERTA </t>
  </si>
  <si>
    <t>HOSPEDAJE  HOTEL H</t>
  </si>
  <si>
    <t>NO ALCANZARON A TRABAJAR</t>
  </si>
  <si>
    <t>UN DIA DE ESPERA 22/09/2023</t>
  </si>
  <si>
    <t>A REPARTIR EL 9 HOMBRE</t>
  </si>
  <si>
    <t>UN DIA DE ESPERA 13 PERS.</t>
  </si>
  <si>
    <t>ARRIENDO DE BOMBA</t>
  </si>
  <si>
    <t xml:space="preserve">ARRIENDO DE BOMBA </t>
  </si>
  <si>
    <t>HIDROLAVADO CUBIERTA</t>
  </si>
  <si>
    <t>5 DIAS EN TIERRA</t>
  </si>
  <si>
    <t>HOTEL 2 AL 6</t>
  </si>
  <si>
    <t>UN DIA DE ESPERA 02/05/2023</t>
  </si>
  <si>
    <t>SE LAVAN 1 BODEGAS</t>
  </si>
  <si>
    <t xml:space="preserve"> UN DIA DE ESPERA EN EL HOTEL</t>
  </si>
  <si>
    <t>RESCATE VICTOR OYARZO</t>
  </si>
  <si>
    <t>PRIMERA BODEGA REALIZO CON 7PERS.</t>
  </si>
  <si>
    <t>HOSPEDAJE  CASA MEJILLONES</t>
  </si>
  <si>
    <t>NAVEGACION 3 PERS.</t>
  </si>
  <si>
    <t>DOS DIAS DE ESPERA 13PERS.</t>
  </si>
  <si>
    <t>TODA LA NOMINA</t>
  </si>
  <si>
    <t>HOTEL CASABLANCA</t>
  </si>
  <si>
    <t>CONDUCION EN DOS OCACIONES</t>
  </si>
  <si>
    <t>2 OPERARIOS EXTRA</t>
  </si>
  <si>
    <t>HOTEL 4 AL 9</t>
  </si>
  <si>
    <t>SE TRABAJA CON 12 Y EL ULTIMO DIA CON 11</t>
  </si>
  <si>
    <t>2  DIAS EN TIERRA</t>
  </si>
  <si>
    <t>SE TRABAJO CON 12 P. (4BODEGAS)</t>
  </si>
  <si>
    <t>DIAS EN TIERRA 2</t>
  </si>
  <si>
    <t>HIDROLAVADO EN NAV.</t>
  </si>
  <si>
    <t>ARRIENDO BOMBA B1</t>
  </si>
  <si>
    <t>BONO POR DIA 1 DE MAYO</t>
  </si>
  <si>
    <t>RESCATE ANCUD</t>
  </si>
  <si>
    <t>ESTADOS UNIDOS</t>
  </si>
  <si>
    <t>COLOMBIANO</t>
  </si>
  <si>
    <t>AUTRIALIANO</t>
  </si>
  <si>
    <t>VIETNAM</t>
  </si>
  <si>
    <t xml:space="preserve">COLOMBIA </t>
  </si>
  <si>
    <t>VIETNAN</t>
  </si>
  <si>
    <t>7793 -463344</t>
  </si>
  <si>
    <t>7809 -463344</t>
  </si>
  <si>
    <t>7810- 7811 - 463408</t>
  </si>
  <si>
    <t>7869 -7870 -463408</t>
  </si>
  <si>
    <t>7871-464407</t>
  </si>
  <si>
    <t>469127-8002</t>
  </si>
  <si>
    <t>8036-8044</t>
  </si>
  <si>
    <t>8045-464407</t>
  </si>
  <si>
    <t>464339-8080</t>
  </si>
  <si>
    <t>8046-464407-8123</t>
  </si>
  <si>
    <t>8125-8145</t>
  </si>
  <si>
    <t>471848- 8242</t>
  </si>
  <si>
    <t>471848-8239-8240</t>
  </si>
  <si>
    <t>8241- 8320- 476684</t>
  </si>
  <si>
    <t>8321-8322- 476684</t>
  </si>
  <si>
    <t>8338-8339-476813</t>
  </si>
  <si>
    <t>8356-8357-476885</t>
  </si>
  <si>
    <t>8434-8435 - 477151</t>
  </si>
  <si>
    <t>477203-8469- 8470</t>
  </si>
  <si>
    <t>477203-8471- 8482</t>
  </si>
  <si>
    <t>8483 477252</t>
  </si>
  <si>
    <t>8484 477252</t>
  </si>
  <si>
    <t>8504 - 47755</t>
  </si>
  <si>
    <t>8506 - 477524</t>
  </si>
  <si>
    <t>8553 - 8554 - 477524</t>
  </si>
  <si>
    <t>8555-8611- 477455</t>
  </si>
  <si>
    <t>8612 - 477741</t>
  </si>
  <si>
    <t>8678 - 8679</t>
  </si>
  <si>
    <t xml:space="preserve">8651 - </t>
  </si>
  <si>
    <t>8680 - 483320</t>
  </si>
  <si>
    <t xml:space="preserve">8839 - </t>
  </si>
  <si>
    <t>MIRACLE-483320</t>
  </si>
  <si>
    <t>8840-8841</t>
  </si>
  <si>
    <t>8860-8861-483320 483575</t>
  </si>
  <si>
    <t>483575- 8898 - 8899</t>
  </si>
  <si>
    <t>8900 - 483575</t>
  </si>
  <si>
    <t>8957 - 8958 - 483700 487332</t>
  </si>
  <si>
    <t>5959 - 483700</t>
  </si>
  <si>
    <t>8982 - 488085</t>
  </si>
  <si>
    <t>488085- 9100</t>
  </si>
  <si>
    <t>488086 -</t>
  </si>
  <si>
    <t>9099 - 487332</t>
  </si>
  <si>
    <t>SI 48 HRS</t>
  </si>
  <si>
    <t>si</t>
  </si>
  <si>
    <t>SI, 48 HRS</t>
  </si>
  <si>
    <t>SOLO TEST RAPIDO</t>
  </si>
  <si>
    <t>0+CB</t>
  </si>
  <si>
    <t>O+CA2</t>
  </si>
  <si>
    <t>O+ N</t>
  </si>
  <si>
    <t>S+CA4 IDA+N</t>
  </si>
  <si>
    <t xml:space="preserve">O+CB IDA </t>
  </si>
  <si>
    <t>CA4 IDAY VUELTA</t>
  </si>
  <si>
    <t>CA4</t>
  </si>
  <si>
    <t>S+N+CB</t>
  </si>
  <si>
    <t xml:space="preserve">S </t>
  </si>
  <si>
    <t xml:space="preserve">CB </t>
  </si>
  <si>
    <t>O+N+HC</t>
  </si>
  <si>
    <t>O+UP</t>
  </si>
  <si>
    <t>S + N+ CB VUELTA</t>
  </si>
  <si>
    <t>S+CB+N</t>
  </si>
  <si>
    <t>APOYO 2 BODEGAS</t>
  </si>
  <si>
    <t>S+CA4+CB+N+E</t>
  </si>
  <si>
    <t>S+CA4+CB</t>
  </si>
  <si>
    <t>OP</t>
  </si>
  <si>
    <t>OP+N+E</t>
  </si>
  <si>
    <t>O+C B IDA Y  VUELTA</t>
  </si>
  <si>
    <t xml:space="preserve">O+CB VUELTA </t>
  </si>
  <si>
    <t>O+UP+CB</t>
  </si>
  <si>
    <t>O+CB+UP</t>
  </si>
  <si>
    <t>Gamez Roa mario</t>
  </si>
  <si>
    <t>O+C B IDA</t>
  </si>
  <si>
    <t>O+P+CB</t>
  </si>
  <si>
    <t>O+N+CB</t>
  </si>
  <si>
    <t>S+CB IDA Y VUELTA A4 + N + ENC + BOLICHE</t>
  </si>
  <si>
    <t>S+N+CB IDA Y VUELTA</t>
  </si>
  <si>
    <t>S+N+ CB</t>
  </si>
  <si>
    <t>S+</t>
  </si>
  <si>
    <t>O+N +CA4</t>
  </si>
  <si>
    <t>S+N+CA4 IDA</t>
  </si>
  <si>
    <t xml:space="preserve">JC </t>
  </si>
  <si>
    <t xml:space="preserve">APOYO </t>
  </si>
  <si>
    <t xml:space="preserve"> Jaure Chavez Cesar</t>
  </si>
  <si>
    <t>O+A4 IDA Y VUELTA</t>
  </si>
  <si>
    <t>BARRIDO BOLICHE</t>
  </si>
  <si>
    <t>JC+CB+N</t>
  </si>
  <si>
    <t>O+P</t>
  </si>
  <si>
    <t>O+ CB VUELTA</t>
  </si>
  <si>
    <t>Miranda Garcia jonathan</t>
  </si>
  <si>
    <t xml:space="preserve">O+CB </t>
  </si>
  <si>
    <t xml:space="preserve">O+C B IDA </t>
  </si>
  <si>
    <t>O+CB IDA Y VUELTA+HOPPER</t>
  </si>
  <si>
    <t>O+CB IDA + N + ENC+ BOLICHE</t>
  </si>
  <si>
    <t>O+ N + ENC+ BOLICHE</t>
  </si>
  <si>
    <t>Osorio Felipe</t>
  </si>
  <si>
    <t>O+N+CB+HC</t>
  </si>
  <si>
    <t>JC+CA4+CB+N+E</t>
  </si>
  <si>
    <t>JC+N+CB</t>
  </si>
  <si>
    <t>JC+CA2</t>
  </si>
  <si>
    <t>Saenz briñez Miguel</t>
  </si>
  <si>
    <t>25.178.534-1</t>
  </si>
  <si>
    <t>O+C A4 IDA Y VUELTA + HOPPER</t>
  </si>
  <si>
    <t>O+CA4 IDA</t>
  </si>
  <si>
    <t>O+C A4 VUELTA + N + ENC+ BOLICHE</t>
  </si>
  <si>
    <t>O+CB+N</t>
  </si>
  <si>
    <t>JC+N+CA4 IDA</t>
  </si>
  <si>
    <t>JC+CA4+</t>
  </si>
  <si>
    <t>JC+CA4+CB</t>
  </si>
  <si>
    <t>JC+CA4+UP</t>
  </si>
  <si>
    <t>APOYO +CB</t>
  </si>
  <si>
    <t>APOYO+CB</t>
  </si>
  <si>
    <t>S+C B IDA Y  VUELTA</t>
  </si>
  <si>
    <t>S+P+CB+CA4</t>
  </si>
  <si>
    <t>S+CB+CA4</t>
  </si>
  <si>
    <t>S+CA4+UP</t>
  </si>
  <si>
    <t>Torres isaias</t>
  </si>
  <si>
    <t>Calderon Ian</t>
  </si>
  <si>
    <t>lara riffo sebastian</t>
  </si>
  <si>
    <t>o</t>
  </si>
  <si>
    <t>**1 BODEGA CON 12 PERSONAS</t>
  </si>
  <si>
    <t>** 2 dias en tierra</t>
  </si>
  <si>
    <t>** DIAS EN TIERRA</t>
  </si>
  <si>
    <t>** SE OFRECE PAGO BUQUE COMPLETO A LOS ANTIGUOS $315.000 Y LOS NUEVOS $280.000</t>
  </si>
  <si>
    <t>SE OFRECE BONO POR POR LAS 3 PERSONAS FALTANTES</t>
  </si>
  <si>
    <t>FALTAN HRS DE NAVEGACION</t>
  </si>
  <si>
    <t>FALTA UPPER HOPPER</t>
  </si>
  <si>
    <t>facturado</t>
  </si>
  <si>
    <t>pendiente Rosita</t>
  </si>
  <si>
    <t>MAPLEGATE</t>
  </si>
  <si>
    <t>AROMO</t>
  </si>
  <si>
    <t>ORANGE FRIENSHIP</t>
  </si>
  <si>
    <t>CF DIAMOND</t>
  </si>
  <si>
    <t>GREAT SPIRIT</t>
  </si>
  <si>
    <t>TOMINI PROSPERITY</t>
  </si>
  <si>
    <t>IPSWICH BAY</t>
  </si>
  <si>
    <t>GLOBAL SAIKAI</t>
  </si>
  <si>
    <t>AM BREMEN PERU</t>
  </si>
  <si>
    <t>KATAGALAN ACE</t>
  </si>
  <si>
    <t>TRUST STAR</t>
  </si>
  <si>
    <t>GRAIN</t>
  </si>
  <si>
    <t>nn</t>
  </si>
  <si>
    <t>mm</t>
  </si>
  <si>
    <t>TRAFIGURA</t>
  </si>
  <si>
    <t>BYK</t>
  </si>
  <si>
    <t>SIN DEFINIR</t>
  </si>
  <si>
    <t xml:space="preserve"> VENTANA </t>
  </si>
  <si>
    <t>SAN ANTONIO DPWORL</t>
  </si>
  <si>
    <t>SAN ANTONIO/ PANUL</t>
  </si>
  <si>
    <t>CALLAO /PERU</t>
  </si>
  <si>
    <t>O7/01/2024</t>
  </si>
  <si>
    <t>O7/03/2024</t>
  </si>
  <si>
    <t>Si</t>
  </si>
  <si>
    <t>10/01/2024 02:00AM</t>
  </si>
  <si>
    <t>13/03/2024  21HRS.</t>
  </si>
  <si>
    <t>23/03/2024  21:15 HRS</t>
  </si>
  <si>
    <t>NA</t>
  </si>
  <si>
    <t>PUERTO COLOSO</t>
  </si>
  <si>
    <t>11/01/2024 17:30 PM</t>
  </si>
  <si>
    <t>23/01/2024  ?</t>
  </si>
  <si>
    <t>18/03/2024  13:30 HRS</t>
  </si>
  <si>
    <t>25/03/2024 06:00 HRS.</t>
  </si>
  <si>
    <t>SERVICIO REGULAR + REPASOS</t>
  </si>
  <si>
    <t xml:space="preserve">GRAIN STANDARD </t>
  </si>
  <si>
    <t>SERVICIO REGULAR CLINKER</t>
  </si>
  <si>
    <t>REGULAR CLINKER + CUBIERTA</t>
  </si>
  <si>
    <t>REGULAR CLINKER + REPASOS</t>
  </si>
  <si>
    <t>SERVICIO REGULAR + HIDROLAVADO</t>
  </si>
  <si>
    <t>PINTURA CELULOSA</t>
  </si>
  <si>
    <t xml:space="preserve">UN DIA DE ESPERA </t>
  </si>
  <si>
    <t>3 DIAS DE ESPERA</t>
  </si>
  <si>
    <t>INICIO CON 9 OPERARIOS</t>
  </si>
  <si>
    <t>CUADRILLA</t>
  </si>
  <si>
    <t>ENTREGA DE HOLD COAT</t>
  </si>
  <si>
    <t>2 DIAS DE ESPERA  6 PERSONAS</t>
  </si>
  <si>
    <t>TRABAJOS CON 4 PERSONAS</t>
  </si>
  <si>
    <t>ENTREGA DE RANCHO 1500 K</t>
  </si>
  <si>
    <t>TERMINO CON 13 OPERARIOS</t>
  </si>
  <si>
    <t>ACIDO CLORHIDRICO 1,000 KG</t>
  </si>
  <si>
    <t>APLICACIÓN DE HOLD COAT</t>
  </si>
  <si>
    <t>ACIDO CLORHIDRICO</t>
  </si>
  <si>
    <t>HOSPEDAJE SAN PEDRO</t>
  </si>
  <si>
    <t>COREA DEL SUR</t>
  </si>
  <si>
    <t>9213 - 9214 - 487484</t>
  </si>
  <si>
    <t>9215 487484</t>
  </si>
  <si>
    <t>9227 - 9187 - 488618</t>
  </si>
  <si>
    <t>9193 -488618</t>
  </si>
  <si>
    <t>488521 - 9332</t>
  </si>
  <si>
    <t>9333 - 497009</t>
  </si>
  <si>
    <t xml:space="preserve">488522 - 9254 </t>
  </si>
  <si>
    <t>9335 - 497009</t>
  </si>
  <si>
    <t>497254-497576</t>
  </si>
  <si>
    <t>497398- 9437-9438</t>
  </si>
  <si>
    <t>497398- 9439</t>
  </si>
  <si>
    <t>9526 - 497931</t>
  </si>
  <si>
    <t>9527-9528 - 497931</t>
  </si>
  <si>
    <t>9581 - 497931</t>
  </si>
  <si>
    <t>497931 - 497935</t>
  </si>
  <si>
    <t>O APOY + A4</t>
  </si>
  <si>
    <t>O APOY + CB</t>
  </si>
  <si>
    <t>O + A4</t>
  </si>
  <si>
    <t>SUP+CA4</t>
  </si>
  <si>
    <t>O + CB</t>
  </si>
  <si>
    <t>S + A2 + N</t>
  </si>
  <si>
    <t>O+CA4 (APOYO EN PUERTO)</t>
  </si>
  <si>
    <t>O+CB+UP+RESCATE ANCUD</t>
  </si>
  <si>
    <t>S + N + A4</t>
  </si>
  <si>
    <t>O APOY</t>
  </si>
  <si>
    <t xml:space="preserve">O + N </t>
  </si>
  <si>
    <t>JC + A2 + N</t>
  </si>
  <si>
    <t>JC + CA4</t>
  </si>
  <si>
    <t>JC + N + CB</t>
  </si>
  <si>
    <t>O+CA2+UP</t>
  </si>
  <si>
    <t>SUP+CB + ANDAMIO</t>
  </si>
  <si>
    <t>S + N + CB</t>
  </si>
  <si>
    <t>SUP+CB</t>
  </si>
  <si>
    <t xml:space="preserve">O APOY </t>
  </si>
  <si>
    <t>POSIBLES NOMINADOS</t>
  </si>
  <si>
    <t>CHACANA CANELO DIEGO</t>
  </si>
  <si>
    <t>CB PARA RESCATE TOCOPILLA</t>
  </si>
  <si>
    <t>CUÑADO HECTOR LLANTEN</t>
  </si>
  <si>
    <t>FUERA</t>
  </si>
  <si>
    <t>O + ANDAMIO</t>
  </si>
  <si>
    <t>DANIEL SALAS (SOBRINO VICTOR)</t>
  </si>
  <si>
    <t>JOSE DANIEL RAMIREZ (HIJO RICHARD)</t>
  </si>
  <si>
    <t>Conducción B</t>
  </si>
  <si>
    <t>DISPONIBILIDAD PARA VIAJAR.</t>
  </si>
  <si>
    <t>EN CORONEL</t>
  </si>
  <si>
    <t>EN MEJILLONES</t>
  </si>
  <si>
    <t>EN VACACIONES</t>
  </si>
  <si>
    <t>DISPONIBLE</t>
  </si>
  <si>
    <t>NO DISPONIBLE</t>
  </si>
  <si>
    <t>TRABAJANDO EN OTRO LADO</t>
  </si>
  <si>
    <t>EN GUANAQUERO</t>
  </si>
  <si>
    <t>AYUDANDO A UN FAMILIAR AFECTADO</t>
  </si>
  <si>
    <t>NAVEGANDO HACIA PATACHE</t>
  </si>
  <si>
    <t>POR CONFIRMAR</t>
  </si>
  <si>
    <t>Estandar</t>
  </si>
  <si>
    <t>REGULAR SERVICE</t>
  </si>
  <si>
    <t>Lts Quimico</t>
  </si>
  <si>
    <t xml:space="preserve">OCN / 1680 Lts </t>
  </si>
  <si>
    <t>ACIDO / 1500 Kg</t>
  </si>
  <si>
    <t>Camiones / Camioneta</t>
  </si>
  <si>
    <t>CAMION 87/ BOXER 87</t>
  </si>
  <si>
    <t>CAMION 65</t>
  </si>
  <si>
    <t>VAN 91</t>
  </si>
  <si>
    <t>BOXER 87</t>
  </si>
  <si>
    <t>LAVADO CUBIERTA</t>
  </si>
  <si>
    <t>2 BOMBA SUMERGIBLE</t>
  </si>
  <si>
    <t>APOYO + CA4</t>
  </si>
  <si>
    <t>SUP+CA2</t>
  </si>
  <si>
    <t>Astudillo Escudero Roberto</t>
  </si>
  <si>
    <t>Cristofer Carrero</t>
  </si>
  <si>
    <t>ACIDO CLORHIDRICO 1,750 KG</t>
  </si>
  <si>
    <t>GLOBAL GREEN</t>
  </si>
  <si>
    <t>KATALAGAN BRAVE</t>
  </si>
  <si>
    <t>SOYA</t>
  </si>
  <si>
    <t>RANO</t>
  </si>
  <si>
    <t>QUINTERO</t>
  </si>
  <si>
    <t>BOMBA SUMERGIBLE</t>
  </si>
  <si>
    <t>S + N</t>
  </si>
  <si>
    <t>O+A4</t>
  </si>
  <si>
    <t>REGULAR + CUBIERTA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</si>
</sst>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_ ;_ * \-#,##0_ ;_ * &quot;-&quot;_ ;_ @_ "/>
    <numFmt numFmtId="165" formatCode="0.0000000"/>
    <numFmt numFmtId="166" formatCode="0.00000"/>
    <numFmt numFmtId="167" formatCode="0.000"/>
    <numFmt numFmtId="168" formatCode="[$$-340A]#,##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555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</font>
    <font>
      <b/>
      <sz val="9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444444"/>
      <name val="Calibri"/>
      <family val="2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42F72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2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136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3" borderId="1" xfId="0" applyFill="1" applyBorder="1"/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2" xfId="0" applyFill="1" applyBorder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1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5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2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3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/>
    <xf numFmtId="0" fontId="0" fillId="10" borderId="5" xfId="0" applyFill="1" applyBorder="1" applyAlignment="1">
      <alignment horizontal="center" wrapText="1"/>
    </xf>
    <xf numFmtId="0" fontId="0" fillId="10" borderId="5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7" xfId="0" applyFill="1" applyBorder="1"/>
    <xf numFmtId="0" fontId="1" fillId="2" borderId="4" xfId="0" applyFont="1" applyFill="1" applyBorder="1" applyAlignment="1">
      <alignment horizontal="center"/>
    </xf>
    <xf numFmtId="0" fontId="1" fillId="0" borderId="17" xfId="0" applyFont="1" applyBorder="1"/>
    <xf numFmtId="0" fontId="1" fillId="5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0" fontId="1" fillId="0" borderId="15" xfId="0" applyFont="1" applyBorder="1"/>
    <xf numFmtId="0" fontId="1" fillId="10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10" borderId="19" xfId="0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14" fontId="0" fillId="10" borderId="22" xfId="0" applyNumberFormat="1" applyFill="1" applyBorder="1" applyAlignment="1">
      <alignment horizontal="center"/>
    </xf>
    <xf numFmtId="14" fontId="3" fillId="10" borderId="23" xfId="0" applyNumberFormat="1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10" borderId="21" xfId="0" applyFill="1" applyBorder="1" applyAlignment="1">
      <alignment horizontal="center" wrapText="1"/>
    </xf>
    <xf numFmtId="14" fontId="0" fillId="10" borderId="23" xfId="0" applyNumberFormat="1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10" borderId="24" xfId="0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14" fontId="0" fillId="10" borderId="2" xfId="0" applyNumberForma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2" borderId="3" xfId="0" applyFill="1" applyBorder="1"/>
    <xf numFmtId="0" fontId="2" fillId="2" borderId="0" xfId="0" applyFont="1" applyFill="1" applyAlignment="1">
      <alignment horizontal="center"/>
    </xf>
    <xf numFmtId="0" fontId="0" fillId="2" borderId="5" xfId="0" applyFill="1" applyBorder="1"/>
    <xf numFmtId="0" fontId="1" fillId="2" borderId="5" xfId="0" applyFon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2" borderId="26" xfId="0" applyFill="1" applyBorder="1" applyAlignment="1">
      <alignment horizontal="center" wrapText="1"/>
    </xf>
    <xf numFmtId="0" fontId="0" fillId="0" borderId="27" xfId="0" applyBorder="1"/>
    <xf numFmtId="0" fontId="0" fillId="2" borderId="10" xfId="0" applyFill="1" applyBorder="1" applyAlignment="1">
      <alignment horizontal="center" wrapText="1"/>
    </xf>
    <xf numFmtId="0" fontId="0" fillId="2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5" borderId="23" xfId="0" applyFill="1" applyBorder="1" applyAlignment="1">
      <alignment horizontal="center"/>
    </xf>
    <xf numFmtId="14" fontId="0" fillId="3" borderId="23" xfId="0" applyNumberFormat="1" applyFill="1" applyBorder="1" applyAlignment="1">
      <alignment horizontal="center"/>
    </xf>
    <xf numFmtId="2" fontId="0" fillId="10" borderId="23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 wrapText="1"/>
    </xf>
    <xf numFmtId="0" fontId="0" fillId="10" borderId="31" xfId="0" applyFill="1" applyBorder="1" applyAlignment="1">
      <alignment horizontal="center"/>
    </xf>
    <xf numFmtId="14" fontId="0" fillId="10" borderId="31" xfId="0" applyNumberFormat="1" applyFill="1" applyBorder="1" applyAlignment="1">
      <alignment horizontal="center"/>
    </xf>
    <xf numFmtId="14" fontId="0" fillId="10" borderId="29" xfId="0" applyNumberFormat="1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4" fontId="0" fillId="10" borderId="32" xfId="0" applyNumberForma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2" borderId="36" xfId="0" applyFill="1" applyBorder="1"/>
    <xf numFmtId="0" fontId="0" fillId="2" borderId="3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2" borderId="28" xfId="0" applyFill="1" applyBorder="1"/>
    <xf numFmtId="14" fontId="0" fillId="10" borderId="3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0" fontId="0" fillId="10" borderId="35" xfId="0" applyFill="1" applyBorder="1" applyAlignment="1">
      <alignment horizontal="center" wrapText="1"/>
    </xf>
    <xf numFmtId="0" fontId="10" fillId="10" borderId="0" xfId="0" applyFont="1" applyFill="1"/>
    <xf numFmtId="0" fontId="1" fillId="12" borderId="15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2" fillId="0" borderId="26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3" fillId="10" borderId="2" xfId="0" applyFont="1" applyFill="1" applyBorder="1" applyAlignment="1">
      <alignment horizontal="center"/>
    </xf>
    <xf numFmtId="14" fontId="3" fillId="10" borderId="2" xfId="0" applyNumberFormat="1" applyFont="1" applyFill="1" applyBorder="1" applyAlignment="1">
      <alignment horizontal="center"/>
    </xf>
    <xf numFmtId="14" fontId="3" fillId="10" borderId="1" xfId="0" applyNumberFormat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2" xfId="0" applyFill="1" applyBorder="1" applyAlignment="1">
      <alignment horizontal="center"/>
    </xf>
    <xf numFmtId="0" fontId="3" fillId="21" borderId="23" xfId="0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23" xfId="0" applyFill="1" applyBorder="1" applyAlignment="1">
      <alignment horizontal="center"/>
    </xf>
    <xf numFmtId="0" fontId="0" fillId="21" borderId="31" xfId="0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1" fillId="4" borderId="27" xfId="0" applyFont="1" applyFill="1" applyBorder="1"/>
    <xf numFmtId="0" fontId="1" fillId="4" borderId="14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/>
    <xf numFmtId="0" fontId="13" fillId="3" borderId="0" xfId="0" applyFont="1" applyFill="1"/>
    <xf numFmtId="0" fontId="13" fillId="2" borderId="0" xfId="0" applyFont="1" applyFill="1"/>
    <xf numFmtId="0" fontId="0" fillId="10" borderId="42" xfId="0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14" fontId="3" fillId="10" borderId="42" xfId="0" applyNumberFormat="1" applyFont="1" applyFill="1" applyBorder="1" applyAlignment="1">
      <alignment horizontal="center"/>
    </xf>
    <xf numFmtId="0" fontId="1" fillId="22" borderId="1" xfId="0" applyFont="1" applyFill="1" applyBorder="1"/>
    <xf numFmtId="0" fontId="1" fillId="22" borderId="0" xfId="0" applyFont="1" applyFill="1" applyAlignment="1">
      <alignment horizontal="center" wrapText="1"/>
    </xf>
    <xf numFmtId="0" fontId="1" fillId="22" borderId="0" xfId="0" applyFont="1" applyFill="1"/>
    <xf numFmtId="0" fontId="0" fillId="10" borderId="36" xfId="0" applyFill="1" applyBorder="1" applyAlignment="1">
      <alignment horizontal="center"/>
    </xf>
    <xf numFmtId="14" fontId="0" fillId="10" borderId="28" xfId="0" applyNumberFormat="1" applyFill="1" applyBorder="1" applyAlignment="1">
      <alignment horizontal="center"/>
    </xf>
    <xf numFmtId="0" fontId="1" fillId="10" borderId="1" xfId="0" applyFont="1" applyFill="1" applyBorder="1"/>
    <xf numFmtId="14" fontId="1" fillId="10" borderId="3" xfId="0" applyNumberFormat="1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center"/>
    </xf>
    <xf numFmtId="14" fontId="4" fillId="10" borderId="2" xfId="0" applyNumberFormat="1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14" fontId="4" fillId="10" borderId="42" xfId="0" applyNumberFormat="1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4" fontId="1" fillId="10" borderId="2" xfId="0" applyNumberFormat="1" applyFont="1" applyFill="1" applyBorder="1" applyAlignment="1">
      <alignment horizontal="center"/>
    </xf>
    <xf numFmtId="14" fontId="1" fillId="10" borderId="13" xfId="0" applyNumberFormat="1" applyFont="1" applyFill="1" applyBorder="1" applyAlignment="1">
      <alignment horizontal="center"/>
    </xf>
    <xf numFmtId="14" fontId="1" fillId="10" borderId="2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14" fontId="0" fillId="0" borderId="1" xfId="0" applyNumberFormat="1" applyBorder="1"/>
    <xf numFmtId="0" fontId="1" fillId="12" borderId="26" xfId="0" applyFont="1" applyFill="1" applyBorder="1"/>
    <xf numFmtId="0" fontId="3" fillId="2" borderId="1" xfId="0" applyFont="1" applyFill="1" applyBorder="1"/>
    <xf numFmtId="0" fontId="4" fillId="10" borderId="1" xfId="0" applyFont="1" applyFill="1" applyBorder="1" applyAlignment="1">
      <alignment horizontal="center"/>
    </xf>
    <xf numFmtId="1" fontId="4" fillId="21" borderId="1" xfId="0" applyNumberFormat="1" applyFont="1" applyFill="1" applyBorder="1" applyAlignment="1">
      <alignment horizontal="center"/>
    </xf>
    <xf numFmtId="0" fontId="0" fillId="10" borderId="3" xfId="0" applyFill="1" applyBorder="1" applyAlignment="1">
      <alignment horizontal="center" wrapText="1"/>
    </xf>
    <xf numFmtId="0" fontId="0" fillId="2" borderId="25" xfId="0" applyFill="1" applyBorder="1"/>
    <xf numFmtId="0" fontId="0" fillId="2" borderId="12" xfId="0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18" borderId="46" xfId="0" applyFont="1" applyFill="1" applyBorder="1"/>
    <xf numFmtId="1" fontId="1" fillId="2" borderId="0" xfId="0" applyNumberFormat="1" applyFont="1" applyFill="1"/>
    <xf numFmtId="0" fontId="1" fillId="2" borderId="47" xfId="0" applyFont="1" applyFill="1" applyBorder="1" applyAlignment="1">
      <alignment horizontal="center"/>
    </xf>
    <xf numFmtId="0" fontId="1" fillId="2" borderId="17" xfId="0" applyFont="1" applyFill="1" applyBorder="1"/>
    <xf numFmtId="0" fontId="1" fillId="18" borderId="48" xfId="0" applyFont="1" applyFill="1" applyBorder="1"/>
    <xf numFmtId="0" fontId="0" fillId="0" borderId="17" xfId="0" applyBorder="1"/>
    <xf numFmtId="0" fontId="1" fillId="22" borderId="9" xfId="0" applyFont="1" applyFill="1" applyBorder="1"/>
    <xf numFmtId="0" fontId="1" fillId="22" borderId="11" xfId="0" applyFont="1" applyFill="1" applyBorder="1"/>
    <xf numFmtId="0" fontId="1" fillId="22" borderId="13" xfId="0" applyFont="1" applyFill="1" applyBorder="1"/>
    <xf numFmtId="0" fontId="1" fillId="2" borderId="36" xfId="0" applyFont="1" applyFill="1" applyBorder="1"/>
    <xf numFmtId="0" fontId="0" fillId="18" borderId="1" xfId="0" applyFill="1" applyBorder="1"/>
    <xf numFmtId="1" fontId="1" fillId="2" borderId="26" xfId="0" applyNumberFormat="1" applyFont="1" applyFill="1" applyBorder="1" applyAlignment="1">
      <alignment horizontal="center" wrapText="1"/>
    </xf>
    <xf numFmtId="1" fontId="1" fillId="10" borderId="1" xfId="0" applyNumberFormat="1" applyFont="1" applyFill="1" applyBorder="1"/>
    <xf numFmtId="1" fontId="1" fillId="10" borderId="3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4" fillId="10" borderId="2" xfId="0" applyNumberFormat="1" applyFont="1" applyFill="1" applyBorder="1" applyAlignment="1">
      <alignment horizontal="center"/>
    </xf>
    <xf numFmtId="1" fontId="4" fillId="10" borderId="1" xfId="0" applyNumberFormat="1" applyFont="1" applyFill="1" applyBorder="1" applyAlignment="1">
      <alignment horizontal="center"/>
    </xf>
    <xf numFmtId="1" fontId="4" fillId="10" borderId="42" xfId="0" applyNumberFormat="1" applyFont="1" applyFill="1" applyBorder="1" applyAlignment="1">
      <alignment horizontal="center"/>
    </xf>
    <xf numFmtId="1" fontId="4" fillId="10" borderId="29" xfId="0" applyNumberFormat="1" applyFont="1" applyFill="1" applyBorder="1" applyAlignment="1">
      <alignment horizontal="center"/>
    </xf>
    <xf numFmtId="1" fontId="4" fillId="10" borderId="3" xfId="0" applyNumberFormat="1" applyFont="1" applyFill="1" applyBorder="1" applyAlignment="1">
      <alignment horizontal="center"/>
    </xf>
    <xf numFmtId="1" fontId="1" fillId="10" borderId="2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29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18" borderId="17" xfId="0" applyFill="1" applyBorder="1" applyAlignment="1">
      <alignment horizontal="center"/>
    </xf>
    <xf numFmtId="1" fontId="0" fillId="2" borderId="5" xfId="0" applyNumberFormat="1" applyFill="1" applyBorder="1"/>
    <xf numFmtId="1" fontId="1" fillId="2" borderId="5" xfId="0" applyNumberFormat="1" applyFont="1" applyFill="1" applyBorder="1" applyAlignment="1">
      <alignment horizontal="center"/>
    </xf>
    <xf numFmtId="1" fontId="1" fillId="18" borderId="5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23" borderId="0" xfId="0" applyFill="1"/>
    <xf numFmtId="0" fontId="16" fillId="23" borderId="0" xfId="0" applyFont="1" applyFill="1"/>
    <xf numFmtId="0" fontId="3" fillId="2" borderId="23" xfId="0" applyFont="1" applyFill="1" applyBorder="1"/>
    <xf numFmtId="0" fontId="3" fillId="2" borderId="57" xfId="0" applyFont="1" applyFill="1" applyBorder="1"/>
    <xf numFmtId="0" fontId="0" fillId="2" borderId="6" xfId="0" applyFill="1" applyBorder="1"/>
    <xf numFmtId="0" fontId="0" fillId="0" borderId="8" xfId="0" applyBorder="1"/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38" xfId="0" applyFont="1" applyFill="1" applyBorder="1"/>
    <xf numFmtId="0" fontId="1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17" fillId="7" borderId="43" xfId="0" applyFont="1" applyFill="1" applyBorder="1"/>
    <xf numFmtId="0" fontId="17" fillId="0" borderId="5" xfId="0" applyFont="1" applyBorder="1"/>
    <xf numFmtId="0" fontId="17" fillId="0" borderId="57" xfId="0" applyFont="1" applyBorder="1"/>
    <xf numFmtId="0" fontId="17" fillId="2" borderId="22" xfId="0" applyFont="1" applyFill="1" applyBorder="1"/>
    <xf numFmtId="0" fontId="18" fillId="2" borderId="22" xfId="0" applyFont="1" applyFill="1" applyBorder="1"/>
    <xf numFmtId="0" fontId="19" fillId="2" borderId="22" xfId="0" applyFont="1" applyFill="1" applyBorder="1"/>
    <xf numFmtId="0" fontId="17" fillId="7" borderId="22" xfId="0" applyFont="1" applyFill="1" applyBorder="1"/>
    <xf numFmtId="0" fontId="17" fillId="3" borderId="22" xfId="0" applyFont="1" applyFill="1" applyBorder="1"/>
    <xf numFmtId="0" fontId="20" fillId="2" borderId="22" xfId="0" applyFont="1" applyFill="1" applyBorder="1"/>
    <xf numFmtId="0" fontId="17" fillId="2" borderId="44" xfId="0" applyFont="1" applyFill="1" applyBorder="1"/>
    <xf numFmtId="0" fontId="17" fillId="0" borderId="59" xfId="0" applyFont="1" applyBorder="1"/>
    <xf numFmtId="0" fontId="17" fillId="0" borderId="60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23" borderId="4" xfId="0" applyFill="1" applyBorder="1"/>
    <xf numFmtId="0" fontId="0" fillId="23" borderId="12" xfId="0" applyFill="1" applyBorder="1"/>
    <xf numFmtId="0" fontId="17" fillId="0" borderId="55" xfId="0" applyFont="1" applyBorder="1"/>
    <xf numFmtId="0" fontId="17" fillId="0" borderId="56" xfId="0" applyFont="1" applyBorder="1"/>
    <xf numFmtId="0" fontId="18" fillId="0" borderId="55" xfId="0" applyFont="1" applyBorder="1"/>
    <xf numFmtId="0" fontId="18" fillId="0" borderId="56" xfId="0" applyFont="1" applyBorder="1"/>
    <xf numFmtId="0" fontId="20" fillId="0" borderId="55" xfId="0" applyFont="1" applyBorder="1"/>
    <xf numFmtId="0" fontId="20" fillId="0" borderId="56" xfId="0" applyFont="1" applyBorder="1"/>
    <xf numFmtId="0" fontId="17" fillId="0" borderId="62" xfId="0" applyFont="1" applyBorder="1"/>
    <xf numFmtId="0" fontId="17" fillId="0" borderId="63" xfId="0" applyFont="1" applyBorder="1"/>
    <xf numFmtId="0" fontId="22" fillId="23" borderId="0" xfId="0" applyFont="1" applyFill="1"/>
    <xf numFmtId="0" fontId="16" fillId="23" borderId="61" xfId="0" applyFont="1" applyFill="1" applyBorder="1"/>
    <xf numFmtId="0" fontId="17" fillId="0" borderId="0" xfId="0" applyFont="1"/>
    <xf numFmtId="0" fontId="5" fillId="23" borderId="0" xfId="0" applyFont="1" applyFill="1"/>
    <xf numFmtId="0" fontId="17" fillId="3" borderId="0" xfId="0" applyFont="1" applyFill="1"/>
    <xf numFmtId="0" fontId="0" fillId="2" borderId="0" xfId="0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1" fillId="0" borderId="0" xfId="0" applyFont="1" applyProtection="1">
      <protection locked="0"/>
    </xf>
    <xf numFmtId="0" fontId="1" fillId="2" borderId="19" xfId="0" applyFont="1" applyFill="1" applyBorder="1" applyProtection="1">
      <protection locked="0"/>
    </xf>
    <xf numFmtId="0" fontId="1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0" fillId="10" borderId="22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10" borderId="23" xfId="0" applyFill="1" applyBorder="1" applyProtection="1"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8" xfId="0" applyFill="1" applyBorder="1" applyAlignment="1" applyProtection="1">
      <alignment horizontal="center"/>
      <protection locked="0"/>
    </xf>
    <xf numFmtId="0" fontId="0" fillId="12" borderId="20" xfId="0" applyFill="1" applyBorder="1" applyAlignment="1" applyProtection="1">
      <alignment horizontal="center"/>
      <protection locked="0"/>
    </xf>
    <xf numFmtId="0" fontId="0" fillId="12" borderId="26" xfId="0" applyFill="1" applyBorder="1" applyAlignment="1" applyProtection="1">
      <alignment horizontal="center"/>
      <protection locked="0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7" xfId="0" applyFill="1" applyBorder="1" applyAlignment="1" applyProtection="1">
      <alignment horizontal="center"/>
      <protection locked="0"/>
    </xf>
    <xf numFmtId="0" fontId="0" fillId="12" borderId="43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53" xfId="0" applyFill="1" applyBorder="1" applyAlignment="1" applyProtection="1">
      <alignment horizontal="center"/>
      <protection locked="0"/>
    </xf>
    <xf numFmtId="0" fontId="0" fillId="12" borderId="16" xfId="0" applyFill="1" applyBorder="1" applyAlignment="1" applyProtection="1">
      <alignment horizontal="center"/>
      <protection locked="0"/>
    </xf>
    <xf numFmtId="0" fontId="0" fillId="12" borderId="67" xfId="0" applyFill="1" applyBorder="1" applyAlignment="1" applyProtection="1">
      <alignment horizontal="center"/>
      <protection locked="0"/>
    </xf>
    <xf numFmtId="0" fontId="0" fillId="12" borderId="33" xfId="0" applyFill="1" applyBorder="1" applyAlignment="1" applyProtection="1">
      <alignment horizontal="center"/>
      <protection locked="0"/>
    </xf>
    <xf numFmtId="0" fontId="0" fillId="12" borderId="66" xfId="0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10" borderId="3" xfId="0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5" xfId="0" applyFill="1" applyBorder="1" applyAlignment="1" applyProtection="1">
      <alignment horizontal="center"/>
      <protection locked="0"/>
    </xf>
    <xf numFmtId="0" fontId="0" fillId="10" borderId="2" xfId="0" applyFill="1" applyBorder="1" applyAlignment="1" applyProtection="1">
      <alignment horizontal="center"/>
      <protection locked="0"/>
    </xf>
    <xf numFmtId="0" fontId="0" fillId="10" borderId="22" xfId="0" applyFill="1" applyBorder="1" applyAlignment="1" applyProtection="1">
      <alignment horizontal="center"/>
      <protection locked="0"/>
    </xf>
    <xf numFmtId="0" fontId="0" fillId="10" borderId="23" xfId="0" applyFill="1" applyBorder="1" applyAlignment="1" applyProtection="1">
      <alignment horizontal="center"/>
      <protection locked="0"/>
    </xf>
    <xf numFmtId="0" fontId="0" fillId="10" borderId="42" xfId="0" applyFill="1" applyBorder="1" applyAlignment="1" applyProtection="1">
      <alignment horizontal="center"/>
      <protection locked="0"/>
    </xf>
    <xf numFmtId="0" fontId="14" fillId="22" borderId="22" xfId="0" applyFont="1" applyFill="1" applyBorder="1" applyAlignment="1" applyProtection="1">
      <alignment horizontal="left"/>
      <protection locked="0"/>
    </xf>
    <xf numFmtId="0" fontId="14" fillId="22" borderId="1" xfId="0" applyFont="1" applyFill="1" applyBorder="1" applyAlignment="1" applyProtection="1">
      <alignment horizontal="center"/>
      <protection locked="0"/>
    </xf>
    <xf numFmtId="0" fontId="14" fillId="22" borderId="23" xfId="0" applyFont="1" applyFill="1" applyBorder="1" applyAlignment="1" applyProtection="1">
      <alignment horizontal="center"/>
      <protection locked="0"/>
    </xf>
    <xf numFmtId="0" fontId="14" fillId="22" borderId="3" xfId="0" applyFont="1" applyFill="1" applyBorder="1" applyAlignment="1" applyProtection="1">
      <alignment horizontal="center"/>
      <protection locked="0"/>
    </xf>
    <xf numFmtId="0" fontId="14" fillId="22" borderId="29" xfId="0" applyFont="1" applyFill="1" applyBorder="1" applyAlignment="1" applyProtection="1">
      <alignment horizontal="center"/>
      <protection locked="0"/>
    </xf>
    <xf numFmtId="0" fontId="14" fillId="22" borderId="22" xfId="0" applyFont="1" applyFill="1" applyBorder="1" applyAlignment="1" applyProtection="1">
      <alignment horizontal="center"/>
      <protection locked="0"/>
    </xf>
    <xf numFmtId="0" fontId="14" fillId="22" borderId="42" xfId="0" applyFont="1" applyFill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center"/>
      <protection locked="0"/>
    </xf>
    <xf numFmtId="0" fontId="14" fillId="22" borderId="0" xfId="0" applyFont="1" applyFill="1" applyAlignment="1" applyProtection="1">
      <alignment horizontal="center"/>
      <protection locked="0"/>
    </xf>
    <xf numFmtId="0" fontId="0" fillId="12" borderId="3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2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42" xfId="0" applyFill="1" applyBorder="1" applyAlignment="1" applyProtection="1">
      <alignment horizontal="center"/>
      <protection locked="0"/>
    </xf>
    <xf numFmtId="0" fontId="0" fillId="10" borderId="29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3" xfId="0" applyFill="1" applyBorder="1" applyProtection="1">
      <protection locked="0"/>
    </xf>
    <xf numFmtId="0" fontId="0" fillId="10" borderId="32" xfId="0" applyFill="1" applyBorder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center"/>
      <protection locked="0"/>
    </xf>
    <xf numFmtId="0" fontId="1" fillId="10" borderId="22" xfId="0" applyFont="1" applyFill="1" applyBorder="1" applyProtection="1">
      <protection locked="0"/>
    </xf>
    <xf numFmtId="0" fontId="1" fillId="10" borderId="1" xfId="0" applyFont="1" applyFill="1" applyBorder="1" applyProtection="1">
      <protection locked="0"/>
    </xf>
    <xf numFmtId="0" fontId="1" fillId="10" borderId="23" xfId="0" applyFont="1" applyFill="1" applyBorder="1" applyProtection="1">
      <protection locked="0"/>
    </xf>
    <xf numFmtId="14" fontId="1" fillId="12" borderId="2" xfId="0" applyNumberFormat="1" applyFont="1" applyFill="1" applyBorder="1" applyAlignment="1" applyProtection="1">
      <alignment horizontal="center"/>
      <protection locked="0"/>
    </xf>
    <xf numFmtId="14" fontId="4" fillId="12" borderId="1" xfId="0" applyNumberFormat="1" applyFont="1" applyFill="1" applyBorder="1" applyAlignment="1" applyProtection="1">
      <alignment horizontal="center"/>
      <protection locked="0"/>
    </xf>
    <xf numFmtId="14" fontId="4" fillId="12" borderId="2" xfId="0" applyNumberFormat="1" applyFont="1" applyFill="1" applyBorder="1" applyAlignment="1" applyProtection="1">
      <alignment horizontal="center"/>
      <protection locked="0"/>
    </xf>
    <xf numFmtId="14" fontId="4" fillId="12" borderId="22" xfId="0" applyNumberFormat="1" applyFont="1" applyFill="1" applyBorder="1" applyAlignment="1" applyProtection="1">
      <alignment horizontal="center"/>
      <protection locked="0"/>
    </xf>
    <xf numFmtId="14" fontId="4" fillId="12" borderId="23" xfId="0" applyNumberFormat="1" applyFont="1" applyFill="1" applyBorder="1" applyAlignment="1" applyProtection="1">
      <alignment horizontal="center"/>
      <protection locked="0"/>
    </xf>
    <xf numFmtId="14" fontId="4" fillId="12" borderId="3" xfId="0" applyNumberFormat="1" applyFont="1" applyFill="1" applyBorder="1" applyAlignment="1" applyProtection="1">
      <alignment horizontal="center"/>
      <protection locked="0"/>
    </xf>
    <xf numFmtId="14" fontId="4" fillId="12" borderId="42" xfId="0" applyNumberFormat="1" applyFont="1" applyFill="1" applyBorder="1" applyAlignment="1" applyProtection="1">
      <alignment horizontal="center"/>
      <protection locked="0"/>
    </xf>
    <xf numFmtId="14" fontId="3" fillId="12" borderId="1" xfId="0" applyNumberFormat="1" applyFont="1" applyFill="1" applyBorder="1" applyAlignment="1" applyProtection="1">
      <alignment horizontal="center"/>
      <protection locked="0"/>
    </xf>
    <xf numFmtId="14" fontId="3" fillId="12" borderId="2" xfId="0" applyNumberFormat="1" applyFont="1" applyFill="1" applyBorder="1" applyAlignment="1" applyProtection="1">
      <alignment horizontal="center"/>
      <protection locked="0"/>
    </xf>
    <xf numFmtId="14" fontId="3" fillId="12" borderId="22" xfId="0" applyNumberFormat="1" applyFont="1" applyFill="1" applyBorder="1" applyAlignment="1" applyProtection="1">
      <alignment horizontal="center"/>
      <protection locked="0"/>
    </xf>
    <xf numFmtId="14" fontId="3" fillId="12" borderId="23" xfId="0" applyNumberFormat="1" applyFont="1" applyFill="1" applyBorder="1" applyAlignment="1" applyProtection="1">
      <alignment horizontal="center"/>
      <protection locked="0"/>
    </xf>
    <xf numFmtId="14" fontId="3" fillId="12" borderId="3" xfId="0" applyNumberFormat="1" applyFont="1" applyFill="1" applyBorder="1" applyAlignment="1" applyProtection="1">
      <alignment horizontal="center"/>
      <protection locked="0"/>
    </xf>
    <xf numFmtId="14" fontId="3" fillId="12" borderId="29" xfId="0" applyNumberFormat="1" applyFont="1" applyFill="1" applyBorder="1" applyAlignment="1" applyProtection="1">
      <alignment horizontal="center"/>
      <protection locked="0"/>
    </xf>
    <xf numFmtId="14" fontId="3" fillId="12" borderId="42" xfId="0" applyNumberFormat="1" applyFont="1" applyFill="1" applyBorder="1" applyAlignment="1" applyProtection="1">
      <alignment horizontal="center"/>
      <protection locked="0"/>
    </xf>
    <xf numFmtId="0" fontId="3" fillId="10" borderId="29" xfId="0" applyFont="1" applyFill="1" applyBorder="1" applyAlignment="1" applyProtection="1">
      <alignment horizontal="center"/>
      <protection locked="0"/>
    </xf>
    <xf numFmtId="0" fontId="3" fillId="10" borderId="22" xfId="0" applyFont="1" applyFill="1" applyBorder="1" applyAlignment="1" applyProtection="1">
      <alignment horizontal="center"/>
      <protection locked="0"/>
    </xf>
    <xf numFmtId="0" fontId="3" fillId="10" borderId="23" xfId="0" applyFont="1" applyFill="1" applyBorder="1" applyAlignment="1" applyProtection="1">
      <alignment horizontal="center"/>
      <protection locked="0"/>
    </xf>
    <xf numFmtId="0" fontId="3" fillId="10" borderId="3" xfId="0" applyFont="1" applyFill="1" applyBorder="1" applyAlignment="1" applyProtection="1">
      <alignment horizontal="center"/>
      <protection locked="0"/>
    </xf>
    <xf numFmtId="0" fontId="3" fillId="10" borderId="42" xfId="0" applyFont="1" applyFill="1" applyBorder="1" applyAlignment="1" applyProtection="1">
      <alignment horizontal="center"/>
      <protection locked="0"/>
    </xf>
    <xf numFmtId="0" fontId="0" fillId="5" borderId="65" xfId="0" applyFill="1" applyBorder="1" applyAlignment="1" applyProtection="1">
      <alignment horizontal="center"/>
      <protection locked="0"/>
    </xf>
    <xf numFmtId="0" fontId="0" fillId="5" borderId="45" xfId="0" applyFill="1" applyBorder="1" applyProtection="1">
      <protection locked="0"/>
    </xf>
    <xf numFmtId="0" fontId="0" fillId="2" borderId="0" xfId="0" applyFill="1" applyAlignment="1" applyProtection="1">
      <alignment horizontal="center" wrapText="1"/>
      <protection locked="0"/>
    </xf>
    <xf numFmtId="14" fontId="0" fillId="12" borderId="2" xfId="0" applyNumberFormat="1" applyFill="1" applyBorder="1" applyAlignment="1" applyProtection="1">
      <alignment horizontal="center"/>
      <protection locked="0"/>
    </xf>
    <xf numFmtId="0" fontId="3" fillId="12" borderId="1" xfId="0" applyFont="1" applyFill="1" applyBorder="1" applyAlignment="1" applyProtection="1">
      <alignment horizontal="center"/>
      <protection locked="0"/>
    </xf>
    <xf numFmtId="14" fontId="0" fillId="12" borderId="22" xfId="0" applyNumberFormat="1" applyFill="1" applyBorder="1" applyAlignment="1" applyProtection="1">
      <alignment horizontal="center"/>
      <protection locked="0"/>
    </xf>
    <xf numFmtId="14" fontId="0" fillId="12" borderId="1" xfId="0" applyNumberFormat="1" applyFill="1" applyBorder="1" applyAlignment="1" applyProtection="1">
      <alignment horizontal="center"/>
      <protection locked="0"/>
    </xf>
    <xf numFmtId="14" fontId="0" fillId="12" borderId="23" xfId="0" applyNumberFormat="1" applyFill="1" applyBorder="1" applyAlignment="1" applyProtection="1">
      <alignment horizontal="center"/>
      <protection locked="0"/>
    </xf>
    <xf numFmtId="14" fontId="0" fillId="12" borderId="3" xfId="0" applyNumberFormat="1" applyFill="1" applyBorder="1" applyAlignment="1" applyProtection="1">
      <alignment horizontal="center"/>
      <protection locked="0"/>
    </xf>
    <xf numFmtId="14" fontId="0" fillId="12" borderId="42" xfId="0" applyNumberFormat="1" applyFill="1" applyBorder="1" applyAlignment="1" applyProtection="1">
      <alignment horizontal="center"/>
      <protection locked="0"/>
    </xf>
    <xf numFmtId="0" fontId="3" fillId="12" borderId="2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12" borderId="3" xfId="0" applyFont="1" applyFill="1" applyBorder="1" applyAlignment="1" applyProtection="1">
      <alignment horizontal="center"/>
      <protection locked="0"/>
    </xf>
    <xf numFmtId="0" fontId="3" fillId="12" borderId="42" xfId="0" applyFont="1" applyFill="1" applyBorder="1" applyAlignment="1" applyProtection="1">
      <alignment horizontal="center"/>
      <protection locked="0"/>
    </xf>
    <xf numFmtId="1" fontId="1" fillId="21" borderId="22" xfId="0" applyNumberFormat="1" applyFont="1" applyFill="1" applyBorder="1" applyProtection="1">
      <protection locked="0"/>
    </xf>
    <xf numFmtId="1" fontId="1" fillId="21" borderId="1" xfId="0" applyNumberFormat="1" applyFont="1" applyFill="1" applyBorder="1" applyProtection="1">
      <protection locked="0"/>
    </xf>
    <xf numFmtId="1" fontId="1" fillId="21" borderId="23" xfId="0" applyNumberFormat="1" applyFont="1" applyFill="1" applyBorder="1" applyProtection="1">
      <protection locked="0"/>
    </xf>
    <xf numFmtId="1" fontId="1" fillId="12" borderId="2" xfId="0" applyNumberFormat="1" applyFont="1" applyFill="1" applyBorder="1" applyAlignment="1" applyProtection="1">
      <alignment horizontal="center"/>
      <protection locked="0"/>
    </xf>
    <xf numFmtId="1" fontId="1" fillId="12" borderId="1" xfId="0" applyNumberFormat="1" applyFont="1" applyFill="1" applyBorder="1" applyAlignment="1" applyProtection="1">
      <alignment horizontal="center"/>
      <protection locked="0"/>
    </xf>
    <xf numFmtId="1" fontId="4" fillId="12" borderId="1" xfId="0" applyNumberFormat="1" applyFont="1" applyFill="1" applyBorder="1" applyAlignment="1" applyProtection="1">
      <alignment horizontal="center"/>
      <protection locked="0"/>
    </xf>
    <xf numFmtId="1" fontId="1" fillId="12" borderId="22" xfId="0" applyNumberFormat="1" applyFont="1" applyFill="1" applyBorder="1" applyAlignment="1" applyProtection="1">
      <alignment horizontal="center"/>
      <protection locked="0"/>
    </xf>
    <xf numFmtId="1" fontId="4" fillId="12" borderId="23" xfId="0" applyNumberFormat="1" applyFont="1" applyFill="1" applyBorder="1" applyAlignment="1" applyProtection="1">
      <alignment horizontal="center"/>
      <protection locked="0"/>
    </xf>
    <xf numFmtId="1" fontId="4" fillId="12" borderId="22" xfId="0" applyNumberFormat="1" applyFont="1" applyFill="1" applyBorder="1" applyAlignment="1" applyProtection="1">
      <alignment horizontal="center"/>
      <protection locked="0"/>
    </xf>
    <xf numFmtId="1" fontId="4" fillId="12" borderId="2" xfId="0" applyNumberFormat="1" applyFont="1" applyFill="1" applyBorder="1" applyAlignment="1" applyProtection="1">
      <alignment horizontal="center"/>
      <protection locked="0"/>
    </xf>
    <xf numFmtId="1" fontId="4" fillId="12" borderId="3" xfId="0" applyNumberFormat="1" applyFont="1" applyFill="1" applyBorder="1" applyAlignment="1" applyProtection="1">
      <alignment horizontal="center"/>
      <protection locked="0"/>
    </xf>
    <xf numFmtId="1" fontId="4" fillId="12" borderId="42" xfId="0" applyNumberFormat="1" applyFont="1" applyFill="1" applyBorder="1" applyAlignment="1" applyProtection="1">
      <alignment horizontal="center"/>
      <protection locked="0"/>
    </xf>
    <xf numFmtId="1" fontId="1" fillId="21" borderId="30" xfId="0" applyNumberFormat="1" applyFont="1" applyFill="1" applyBorder="1" applyAlignment="1" applyProtection="1">
      <alignment horizontal="center" wrapText="1"/>
      <protection locked="0"/>
    </xf>
    <xf numFmtId="1" fontId="1" fillId="21" borderId="0" xfId="0" applyNumberFormat="1" applyFont="1" applyFill="1" applyProtection="1">
      <protection locked="0"/>
    </xf>
    <xf numFmtId="0" fontId="0" fillId="10" borderId="44" xfId="0" applyFill="1" applyBorder="1" applyProtection="1">
      <protection locked="0"/>
    </xf>
    <xf numFmtId="0" fontId="0" fillId="10" borderId="49" xfId="0" applyFill="1" applyBorder="1" applyProtection="1">
      <protection locked="0"/>
    </xf>
    <xf numFmtId="0" fontId="0" fillId="10" borderId="45" xfId="0" applyFill="1" applyBorder="1" applyProtection="1">
      <protection locked="0"/>
    </xf>
    <xf numFmtId="1" fontId="0" fillId="10" borderId="50" xfId="1" applyNumberFormat="1" applyFont="1" applyFill="1" applyBorder="1" applyAlignment="1" applyProtection="1">
      <alignment horizontal="center"/>
      <protection locked="0"/>
    </xf>
    <xf numFmtId="1" fontId="3" fillId="10" borderId="49" xfId="1" applyNumberFormat="1" applyFont="1" applyFill="1" applyBorder="1" applyAlignment="1" applyProtection="1">
      <alignment horizontal="center"/>
      <protection locked="0"/>
    </xf>
    <xf numFmtId="1" fontId="3" fillId="10" borderId="50" xfId="1" applyNumberFormat="1" applyFont="1" applyFill="1" applyBorder="1" applyAlignment="1" applyProtection="1">
      <alignment horizontal="center"/>
      <protection locked="0"/>
    </xf>
    <xf numFmtId="0" fontId="3" fillId="10" borderId="44" xfId="0" applyFont="1" applyFill="1" applyBorder="1" applyAlignment="1" applyProtection="1">
      <alignment horizontal="center"/>
      <protection locked="0"/>
    </xf>
    <xf numFmtId="0" fontId="3" fillId="10" borderId="49" xfId="0" applyFont="1" applyFill="1" applyBorder="1" applyAlignment="1" applyProtection="1">
      <alignment horizontal="center"/>
      <protection locked="0"/>
    </xf>
    <xf numFmtId="0" fontId="3" fillId="10" borderId="45" xfId="0" applyFont="1" applyFill="1" applyBorder="1" applyAlignment="1" applyProtection="1">
      <alignment horizontal="center"/>
      <protection locked="0"/>
    </xf>
    <xf numFmtId="0" fontId="3" fillId="10" borderId="50" xfId="0" applyFont="1" applyFill="1" applyBorder="1" applyAlignment="1" applyProtection="1">
      <alignment horizontal="center"/>
      <protection locked="0"/>
    </xf>
    <xf numFmtId="0" fontId="3" fillId="10" borderId="65" xfId="0" applyFont="1" applyFill="1" applyBorder="1" applyAlignment="1" applyProtection="1">
      <alignment horizontal="center"/>
      <protection locked="0"/>
    </xf>
    <xf numFmtId="0" fontId="3" fillId="10" borderId="54" xfId="0" applyFont="1" applyFill="1" applyBorder="1" applyAlignment="1" applyProtection="1">
      <alignment horizontal="center"/>
      <protection locked="0"/>
    </xf>
    <xf numFmtId="0" fontId="0" fillId="10" borderId="46" xfId="0" applyFill="1" applyBorder="1" applyAlignment="1" applyProtection="1">
      <alignment horizontal="center" wrapText="1"/>
      <protection locked="0"/>
    </xf>
    <xf numFmtId="0" fontId="0" fillId="10" borderId="13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2" borderId="52" xfId="0" applyFill="1" applyBorder="1" applyProtection="1">
      <protection locked="0"/>
    </xf>
    <xf numFmtId="0" fontId="0" fillId="0" borderId="53" xfId="0" applyBorder="1" applyProtection="1">
      <protection locked="0"/>
    </xf>
    <xf numFmtId="0" fontId="0" fillId="0" borderId="64" xfId="0" applyBorder="1" applyProtection="1">
      <protection locked="0"/>
    </xf>
    <xf numFmtId="0" fontId="17" fillId="22" borderId="19" xfId="0" applyFont="1" applyFill="1" applyBorder="1" applyProtection="1">
      <protection locked="0"/>
    </xf>
    <xf numFmtId="0" fontId="18" fillId="22" borderId="21" xfId="0" applyFont="1" applyFill="1" applyBorder="1" applyProtection="1">
      <protection locked="0"/>
    </xf>
    <xf numFmtId="0" fontId="17" fillId="22" borderId="19" xfId="0" applyFont="1" applyFill="1" applyBorder="1" applyAlignment="1" applyProtection="1">
      <alignment horizontal="center"/>
      <protection locked="0"/>
    </xf>
    <xf numFmtId="0" fontId="17" fillId="22" borderId="20" xfId="0" applyFont="1" applyFill="1" applyBorder="1" applyAlignment="1" applyProtection="1">
      <alignment horizontal="center"/>
      <protection locked="0"/>
    </xf>
    <xf numFmtId="0" fontId="0" fillId="22" borderId="0" xfId="0" applyFill="1" applyProtection="1">
      <protection locked="0"/>
    </xf>
    <xf numFmtId="0" fontId="17" fillId="2" borderId="22" xfId="0" applyFont="1" applyFill="1" applyBorder="1" applyProtection="1">
      <protection locked="0"/>
    </xf>
    <xf numFmtId="0" fontId="17" fillId="2" borderId="23" xfId="0" applyFont="1" applyFill="1" applyBorder="1" applyProtection="1">
      <protection locked="0"/>
    </xf>
    <xf numFmtId="0" fontId="17" fillId="2" borderId="22" xfId="0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17" fillId="2" borderId="3" xfId="0" applyFont="1" applyFill="1" applyBorder="1" applyAlignment="1" applyProtection="1">
      <alignment horizontal="center"/>
      <protection locked="0"/>
    </xf>
    <xf numFmtId="0" fontId="19" fillId="2" borderId="23" xfId="0" applyFont="1" applyFill="1" applyBorder="1" applyProtection="1">
      <protection locked="0"/>
    </xf>
    <xf numFmtId="0" fontId="17" fillId="5" borderId="1" xfId="0" applyFont="1" applyFill="1" applyBorder="1" applyAlignment="1" applyProtection="1">
      <alignment horizontal="center"/>
      <protection locked="0"/>
    </xf>
    <xf numFmtId="0" fontId="17" fillId="3" borderId="1" xfId="0" applyFont="1" applyFill="1" applyBorder="1" applyAlignment="1" applyProtection="1">
      <alignment horizontal="center"/>
      <protection locked="0"/>
    </xf>
    <xf numFmtId="0" fontId="17" fillId="5" borderId="22" xfId="0" applyFont="1" applyFill="1" applyBorder="1" applyAlignment="1" applyProtection="1">
      <alignment horizontal="center"/>
      <protection locked="0"/>
    </xf>
    <xf numFmtId="0" fontId="17" fillId="18" borderId="1" xfId="0" applyFont="1" applyFill="1" applyBorder="1" applyAlignment="1" applyProtection="1">
      <alignment horizontal="center"/>
      <protection locked="0"/>
    </xf>
    <xf numFmtId="0" fontId="0" fillId="2" borderId="26" xfId="0" applyFill="1" applyBorder="1" applyProtection="1">
      <protection locked="0"/>
    </xf>
    <xf numFmtId="0" fontId="0" fillId="0" borderId="26" xfId="0" applyBorder="1" applyProtection="1">
      <protection locked="0"/>
    </xf>
    <xf numFmtId="0" fontId="18" fillId="2" borderId="22" xfId="0" applyFont="1" applyFill="1" applyBorder="1" applyProtection="1">
      <protection locked="0"/>
    </xf>
    <xf numFmtId="0" fontId="18" fillId="2" borderId="22" xfId="0" applyFont="1" applyFill="1" applyBorder="1" applyAlignment="1" applyProtection="1">
      <alignment horizontal="center"/>
      <protection locked="0"/>
    </xf>
    <xf numFmtId="0" fontId="18" fillId="5" borderId="1" xfId="0" applyFont="1" applyFill="1" applyBorder="1" applyAlignment="1" applyProtection="1">
      <alignment horizontal="center"/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21" fillId="2" borderId="1" xfId="0" applyFont="1" applyFill="1" applyBorder="1" applyAlignment="1" applyProtection="1">
      <alignment horizontal="center"/>
      <protection locked="0"/>
    </xf>
    <xf numFmtId="0" fontId="21" fillId="2" borderId="3" xfId="0" applyFont="1" applyFill="1" applyBorder="1" applyAlignment="1" applyProtection="1">
      <alignment horizontal="center"/>
      <protection locked="0"/>
    </xf>
    <xf numFmtId="0" fontId="18" fillId="18" borderId="1" xfId="0" applyFont="1" applyFill="1" applyBorder="1" applyAlignment="1" applyProtection="1">
      <alignment horizontal="center"/>
      <protection locked="0"/>
    </xf>
    <xf numFmtId="0" fontId="17" fillId="9" borderId="1" xfId="0" applyFont="1" applyFill="1" applyBorder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0" fontId="13" fillId="3" borderId="0" xfId="0" applyFont="1" applyFill="1" applyProtection="1">
      <protection locked="0"/>
    </xf>
    <xf numFmtId="0" fontId="17" fillId="22" borderId="22" xfId="0" applyFont="1" applyFill="1" applyBorder="1" applyProtection="1">
      <protection locked="0"/>
    </xf>
    <xf numFmtId="0" fontId="18" fillId="22" borderId="23" xfId="0" applyFont="1" applyFill="1" applyBorder="1" applyProtection="1">
      <protection locked="0"/>
    </xf>
    <xf numFmtId="0" fontId="17" fillId="22" borderId="22" xfId="0" applyFont="1" applyFill="1" applyBorder="1" applyAlignment="1" applyProtection="1">
      <alignment horizontal="center"/>
      <protection locked="0"/>
    </xf>
    <xf numFmtId="0" fontId="17" fillId="22" borderId="1" xfId="0" applyFont="1" applyFill="1" applyBorder="1" applyAlignment="1" applyProtection="1">
      <alignment horizontal="center"/>
      <protection locked="0"/>
    </xf>
    <xf numFmtId="0" fontId="17" fillId="22" borderId="3" xfId="0" applyFont="1" applyFill="1" applyBorder="1" applyAlignment="1" applyProtection="1">
      <alignment horizontal="center"/>
      <protection locked="0"/>
    </xf>
    <xf numFmtId="0" fontId="17" fillId="3" borderId="22" xfId="0" applyFont="1" applyFill="1" applyBorder="1" applyProtection="1">
      <protection locked="0"/>
    </xf>
    <xf numFmtId="0" fontId="17" fillId="3" borderId="23" xfId="0" applyFont="1" applyFill="1" applyBorder="1" applyProtection="1">
      <protection locked="0"/>
    </xf>
    <xf numFmtId="0" fontId="17" fillId="3" borderId="22" xfId="0" applyFont="1" applyFill="1" applyBorder="1" applyAlignment="1" applyProtection="1">
      <alignment horizontal="center"/>
      <protection locked="0"/>
    </xf>
    <xf numFmtId="0" fontId="17" fillId="3" borderId="3" xfId="0" applyFont="1" applyFill="1" applyBorder="1" applyAlignment="1" applyProtection="1">
      <alignment horizontal="center"/>
      <protection locked="0"/>
    </xf>
    <xf numFmtId="0" fontId="0" fillId="3" borderId="0" xfId="0" applyFill="1" applyProtection="1">
      <protection locked="0"/>
    </xf>
    <xf numFmtId="0" fontId="17" fillId="22" borderId="23" xfId="0" applyFont="1" applyFill="1" applyBorder="1" applyProtection="1"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17" fillId="0" borderId="22" xfId="0" applyFont="1" applyBorder="1" applyProtection="1">
      <protection locked="0"/>
    </xf>
    <xf numFmtId="0" fontId="17" fillId="0" borderId="23" xfId="0" applyFont="1" applyBorder="1" applyProtection="1"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7" fillId="0" borderId="37" xfId="0" applyFont="1" applyBorder="1" applyProtection="1">
      <protection locked="0"/>
    </xf>
    <xf numFmtId="0" fontId="17" fillId="0" borderId="38" xfId="0" applyFont="1" applyBorder="1" applyProtection="1">
      <protection locked="0"/>
    </xf>
    <xf numFmtId="0" fontId="17" fillId="0" borderId="37" xfId="0" applyFont="1" applyBorder="1" applyAlignment="1" applyProtection="1">
      <alignment horizontal="center"/>
      <protection locked="0"/>
    </xf>
    <xf numFmtId="0" fontId="17" fillId="0" borderId="17" xfId="0" applyFont="1" applyBorder="1" applyAlignment="1" applyProtection="1">
      <alignment horizontal="center"/>
      <protection locked="0"/>
    </xf>
    <xf numFmtId="0" fontId="17" fillId="0" borderId="39" xfId="0" applyFont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0" fontId="2" fillId="2" borderId="58" xfId="0" applyFont="1" applyFill="1" applyBorder="1" applyAlignment="1" applyProtection="1">
      <alignment horizontal="center"/>
      <protection locked="0"/>
    </xf>
    <xf numFmtId="0" fontId="1" fillId="0" borderId="7" xfId="0" applyFont="1" applyBorder="1" applyProtection="1">
      <protection locked="0"/>
    </xf>
    <xf numFmtId="0" fontId="0" fillId="4" borderId="0" xfId="0" applyFill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 wrapText="1"/>
      <protection hidden="1"/>
    </xf>
    <xf numFmtId="0" fontId="0" fillId="0" borderId="52" xfId="0" applyBorder="1" applyAlignment="1" applyProtection="1">
      <alignment horizontal="left"/>
      <protection hidden="1"/>
    </xf>
    <xf numFmtId="0" fontId="19" fillId="0" borderId="23" xfId="0" applyFont="1" applyBorder="1" applyProtection="1">
      <protection hidden="1"/>
    </xf>
    <xf numFmtId="0" fontId="17" fillId="22" borderId="20" xfId="0" applyFont="1" applyFill="1" applyBorder="1" applyProtection="1">
      <protection hidden="1"/>
    </xf>
    <xf numFmtId="0" fontId="17" fillId="2" borderId="1" xfId="0" applyFont="1" applyFill="1" applyBorder="1" applyProtection="1">
      <protection hidden="1"/>
    </xf>
    <xf numFmtId="0" fontId="18" fillId="2" borderId="1" xfId="0" applyFont="1" applyFill="1" applyBorder="1" applyProtection="1">
      <protection hidden="1"/>
    </xf>
    <xf numFmtId="0" fontId="17" fillId="22" borderId="1" xfId="0" applyFont="1" applyFill="1" applyBorder="1" applyProtection="1">
      <protection hidden="1"/>
    </xf>
    <xf numFmtId="0" fontId="17" fillId="3" borderId="1" xfId="0" applyFont="1" applyFill="1" applyBorder="1" applyProtection="1">
      <protection hidden="1"/>
    </xf>
    <xf numFmtId="0" fontId="17" fillId="2" borderId="17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58" xfId="0" applyFont="1" applyFill="1" applyBorder="1" applyAlignment="1" applyProtection="1">
      <alignment horizontal="center"/>
      <protection hidden="1"/>
    </xf>
    <xf numFmtId="166" fontId="17" fillId="0" borderId="0" xfId="0" applyNumberFormat="1" applyFont="1"/>
    <xf numFmtId="0" fontId="1" fillId="12" borderId="15" xfId="0" applyFont="1" applyFill="1" applyBorder="1" applyAlignment="1" applyProtection="1">
      <alignment horizontal="center"/>
      <protection locked="0"/>
    </xf>
    <xf numFmtId="0" fontId="1" fillId="12" borderId="16" xfId="0" applyFont="1" applyFill="1" applyBorder="1" applyAlignment="1" applyProtection="1">
      <alignment horizontal="center"/>
      <protection locked="0"/>
    </xf>
    <xf numFmtId="0" fontId="1" fillId="2" borderId="43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57" xfId="0" applyFont="1" applyFill="1" applyBorder="1" applyProtection="1">
      <protection locked="0"/>
    </xf>
    <xf numFmtId="0" fontId="1" fillId="12" borderId="0" xfId="0" applyFont="1" applyFill="1" applyAlignment="1" applyProtection="1">
      <alignment horizontal="center"/>
      <protection locked="0"/>
    </xf>
    <xf numFmtId="0" fontId="1" fillId="12" borderId="33" xfId="0" applyFont="1" applyFill="1" applyBorder="1" applyAlignment="1" applyProtection="1">
      <alignment horizontal="center"/>
      <protection locked="0"/>
    </xf>
    <xf numFmtId="0" fontId="1" fillId="12" borderId="18" xfId="0" applyFont="1" applyFill="1" applyBorder="1" applyAlignment="1" applyProtection="1">
      <alignment horizontal="center"/>
      <protection locked="0"/>
    </xf>
    <xf numFmtId="0" fontId="24" fillId="24" borderId="70" xfId="0" applyFont="1" applyFill="1" applyBorder="1"/>
    <xf numFmtId="0" fontId="24" fillId="24" borderId="0" xfId="0" applyFont="1" applyFill="1"/>
    <xf numFmtId="0" fontId="24" fillId="24" borderId="71" xfId="0" applyFont="1" applyFill="1" applyBorder="1"/>
    <xf numFmtId="0" fontId="17" fillId="0" borderId="69" xfId="0" applyFont="1" applyBorder="1"/>
    <xf numFmtId="0" fontId="17" fillId="0" borderId="62" xfId="1" applyNumberFormat="1" applyFont="1" applyFill="1" applyBorder="1"/>
    <xf numFmtId="0" fontId="17" fillId="0" borderId="63" xfId="1" applyNumberFormat="1" applyFont="1" applyFill="1" applyBorder="1"/>
    <xf numFmtId="1" fontId="17" fillId="0" borderId="69" xfId="0" applyNumberFormat="1" applyFont="1" applyBorder="1"/>
    <xf numFmtId="14" fontId="17" fillId="0" borderId="63" xfId="1" applyNumberFormat="1" applyFont="1" applyFill="1" applyBorder="1"/>
    <xf numFmtId="0" fontId="17" fillId="0" borderId="68" xfId="0" applyFont="1" applyBorder="1"/>
    <xf numFmtId="0" fontId="0" fillId="0" borderId="72" xfId="0" applyBorder="1" applyAlignment="1" applyProtection="1">
      <alignment horizontal="left"/>
      <protection hidden="1"/>
    </xf>
    <xf numFmtId="14" fontId="1" fillId="12" borderId="32" xfId="0" applyNumberFormat="1" applyFont="1" applyFill="1" applyBorder="1" applyAlignment="1" applyProtection="1">
      <alignment horizontal="center"/>
      <protection locked="0"/>
    </xf>
    <xf numFmtId="14" fontId="0" fillId="12" borderId="32" xfId="0" applyNumberFormat="1" applyFill="1" applyBorder="1" applyAlignment="1" applyProtection="1">
      <alignment horizontal="center"/>
      <protection locked="0"/>
    </xf>
    <xf numFmtId="1" fontId="1" fillId="12" borderId="32" xfId="0" applyNumberFormat="1" applyFont="1" applyFill="1" applyBorder="1" applyAlignment="1" applyProtection="1">
      <alignment horizontal="center"/>
      <protection locked="0"/>
    </xf>
    <xf numFmtId="1" fontId="0" fillId="10" borderId="73" xfId="1" applyNumberFormat="1" applyFont="1" applyFill="1" applyBorder="1" applyAlignment="1" applyProtection="1">
      <alignment horizontal="center"/>
      <protection locked="0"/>
    </xf>
    <xf numFmtId="0" fontId="2" fillId="2" borderId="34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locked="0"/>
    </xf>
    <xf numFmtId="0" fontId="17" fillId="22" borderId="25" xfId="0" applyFont="1" applyFill="1" applyBorder="1" applyAlignment="1" applyProtection="1">
      <alignment horizontal="center"/>
      <protection locked="0"/>
    </xf>
    <xf numFmtId="0" fontId="19" fillId="22" borderId="57" xfId="0" applyFont="1" applyFill="1" applyBorder="1" applyProtection="1"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0" fontId="0" fillId="0" borderId="58" xfId="0" applyBorder="1" applyAlignment="1" applyProtection="1">
      <alignment horizontal="left"/>
      <protection hidden="1"/>
    </xf>
    <xf numFmtId="0" fontId="2" fillId="2" borderId="41" xfId="0" applyFont="1" applyFill="1" applyBorder="1" applyAlignment="1" applyProtection="1">
      <alignment horizontal="center"/>
      <protection hidden="1"/>
    </xf>
    <xf numFmtId="0" fontId="17" fillId="0" borderId="62" xfId="1" applyNumberFormat="1" applyFont="1" applyFill="1" applyBorder="1" applyProtection="1">
      <protection locked="0"/>
    </xf>
    <xf numFmtId="0" fontId="17" fillId="0" borderId="63" xfId="1" applyNumberFormat="1" applyFont="1" applyFill="1" applyBorder="1" applyProtection="1">
      <protection locked="0"/>
    </xf>
    <xf numFmtId="1" fontId="17" fillId="0" borderId="69" xfId="0" applyNumberFormat="1" applyFont="1" applyBorder="1" applyProtection="1">
      <protection locked="0"/>
    </xf>
    <xf numFmtId="1" fontId="17" fillId="0" borderId="62" xfId="1" applyNumberFormat="1" applyFont="1" applyFill="1" applyBorder="1" applyProtection="1">
      <protection locked="0"/>
    </xf>
    <xf numFmtId="0" fontId="14" fillId="22" borderId="2" xfId="0" applyFont="1" applyFill="1" applyBorder="1" applyAlignment="1" applyProtection="1">
      <alignment horizontal="center"/>
      <protection locked="0"/>
    </xf>
    <xf numFmtId="0" fontId="17" fillId="0" borderId="69" xfId="0" applyFont="1" applyBorder="1" applyProtection="1"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17" fillId="0" borderId="63" xfId="0" applyFont="1" applyBorder="1" applyProtection="1">
      <protection locked="0"/>
    </xf>
    <xf numFmtId="0" fontId="18" fillId="3" borderId="1" xfId="0" applyFont="1" applyFill="1" applyBorder="1" applyProtection="1">
      <protection locked="0"/>
    </xf>
    <xf numFmtId="0" fontId="17" fillId="3" borderId="1" xfId="0" applyFont="1" applyFill="1" applyBorder="1" applyProtection="1">
      <protection locked="0"/>
    </xf>
    <xf numFmtId="0" fontId="1" fillId="12" borderId="19" xfId="0" applyFont="1" applyFill="1" applyBorder="1" applyAlignment="1" applyProtection="1">
      <alignment horizontal="center"/>
      <protection locked="0"/>
    </xf>
    <xf numFmtId="0" fontId="1" fillId="12" borderId="43" xfId="0" applyFont="1" applyFill="1" applyBorder="1" applyAlignment="1" applyProtection="1">
      <alignment horizontal="center"/>
      <protection locked="0"/>
    </xf>
    <xf numFmtId="0" fontId="1" fillId="12" borderId="5" xfId="0" applyFont="1" applyFill="1" applyBorder="1" applyAlignment="1" applyProtection="1">
      <alignment horizontal="center"/>
      <protection locked="0"/>
    </xf>
    <xf numFmtId="0" fontId="1" fillId="12" borderId="57" xfId="0" applyFont="1" applyFill="1" applyBorder="1" applyAlignment="1" applyProtection="1">
      <alignment horizontal="center"/>
      <protection locked="0"/>
    </xf>
    <xf numFmtId="0" fontId="1" fillId="12" borderId="28" xfId="0" applyFont="1" applyFill="1" applyBorder="1" applyAlignment="1" applyProtection="1">
      <alignment horizontal="center"/>
      <protection locked="0"/>
    </xf>
    <xf numFmtId="0" fontId="0" fillId="12" borderId="74" xfId="0" applyFill="1" applyBorder="1" applyAlignment="1" applyProtection="1">
      <alignment horizontal="center"/>
      <protection locked="0"/>
    </xf>
    <xf numFmtId="49" fontId="17" fillId="0" borderId="63" xfId="0" applyNumberFormat="1" applyFont="1" applyBorder="1"/>
    <xf numFmtId="49" fontId="17" fillId="0" borderId="63" xfId="1" applyNumberFormat="1" applyFont="1" applyFill="1" applyBorder="1"/>
    <xf numFmtId="49" fontId="17" fillId="0" borderId="63" xfId="1" applyNumberFormat="1" applyFont="1" applyFill="1" applyBorder="1" applyProtection="1">
      <protection locked="0"/>
    </xf>
    <xf numFmtId="49" fontId="17" fillId="0" borderId="62" xfId="1" applyNumberFormat="1" applyFont="1" applyFill="1" applyBorder="1" applyProtection="1">
      <protection locked="0"/>
    </xf>
    <xf numFmtId="49" fontId="17" fillId="0" borderId="63" xfId="0" applyNumberFormat="1" applyFont="1" applyBorder="1" applyProtection="1">
      <protection locked="0"/>
    </xf>
    <xf numFmtId="49" fontId="17" fillId="0" borderId="56" xfId="0" applyNumberFormat="1" applyFont="1" applyBorder="1"/>
    <xf numFmtId="0" fontId="25" fillId="23" borderId="0" xfId="0" applyFont="1" applyFill="1"/>
    <xf numFmtId="165" fontId="17" fillId="0" borderId="0" xfId="0" applyNumberFormat="1" applyFont="1"/>
    <xf numFmtId="0" fontId="0" fillId="3" borderId="3" xfId="0" applyFill="1" applyBorder="1" applyAlignment="1" applyProtection="1">
      <alignment horizontal="center"/>
      <protection locked="0"/>
    </xf>
    <xf numFmtId="0" fontId="19" fillId="2" borderId="57" xfId="0" applyFont="1" applyFill="1" applyBorder="1" applyProtection="1">
      <protection hidden="1"/>
    </xf>
    <xf numFmtId="0" fontId="17" fillId="2" borderId="1" xfId="0" applyFont="1" applyFill="1" applyBorder="1" applyProtection="1"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10" borderId="1" xfId="0" applyFont="1" applyFill="1" applyBorder="1" applyAlignment="1" applyProtection="1">
      <alignment horizontal="center"/>
      <protection locked="0"/>
    </xf>
    <xf numFmtId="0" fontId="14" fillId="10" borderId="23" xfId="0" applyFont="1" applyFill="1" applyBorder="1" applyAlignment="1" applyProtection="1">
      <alignment horizont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14" fillId="10" borderId="3" xfId="0" applyFont="1" applyFill="1" applyBorder="1" applyAlignment="1" applyProtection="1">
      <alignment horizontal="center"/>
      <protection locked="0"/>
    </xf>
    <xf numFmtId="0" fontId="14" fillId="10" borderId="2" xfId="0" applyFont="1" applyFill="1" applyBorder="1" applyAlignment="1" applyProtection="1">
      <alignment horizontal="center"/>
      <protection locked="0"/>
    </xf>
    <xf numFmtId="0" fontId="14" fillId="10" borderId="0" xfId="0" applyFont="1" applyFill="1" applyAlignment="1" applyProtection="1">
      <alignment horizontal="center" wrapText="1"/>
      <protection locked="0"/>
    </xf>
    <xf numFmtId="0" fontId="14" fillId="10" borderId="0" xfId="0" applyFont="1" applyFill="1" applyAlignment="1" applyProtection="1">
      <alignment horizontal="center"/>
      <protection locked="0"/>
    </xf>
    <xf numFmtId="0" fontId="0" fillId="10" borderId="43" xfId="0" applyFill="1" applyBorder="1" applyAlignment="1" applyProtection="1">
      <alignment horizontal="center"/>
      <protection locked="0"/>
    </xf>
    <xf numFmtId="0" fontId="0" fillId="10" borderId="20" xfId="0" applyFill="1" applyBorder="1" applyAlignment="1" applyProtection="1">
      <alignment horizontal="center"/>
      <protection locked="0"/>
    </xf>
    <xf numFmtId="0" fontId="0" fillId="10" borderId="19" xfId="0" applyFill="1" applyBorder="1" applyAlignment="1" applyProtection="1">
      <alignment horizontal="center"/>
      <protection locked="0"/>
    </xf>
    <xf numFmtId="0" fontId="0" fillId="10" borderId="74" xfId="0" applyFill="1" applyBorder="1" applyAlignment="1" applyProtection="1">
      <alignment horizontal="center"/>
      <protection locked="0"/>
    </xf>
    <xf numFmtId="0" fontId="0" fillId="10" borderId="53" xfId="0" applyFill="1" applyBorder="1" applyAlignment="1" applyProtection="1">
      <alignment horizontal="center"/>
      <protection locked="0"/>
    </xf>
    <xf numFmtId="14" fontId="1" fillId="10" borderId="32" xfId="0" applyNumberFormat="1" applyFont="1" applyFill="1" applyBorder="1" applyAlignment="1" applyProtection="1">
      <alignment horizontal="center"/>
      <protection locked="0"/>
    </xf>
    <xf numFmtId="14" fontId="1" fillId="10" borderId="2" xfId="0" applyNumberFormat="1" applyFont="1" applyFill="1" applyBorder="1" applyAlignment="1" applyProtection="1">
      <alignment horizontal="center"/>
      <protection locked="0"/>
    </xf>
    <xf numFmtId="14" fontId="4" fillId="10" borderId="1" xfId="0" applyNumberFormat="1" applyFont="1" applyFill="1" applyBorder="1" applyAlignment="1" applyProtection="1">
      <alignment horizontal="center"/>
      <protection locked="0"/>
    </xf>
    <xf numFmtId="14" fontId="4" fillId="10" borderId="2" xfId="0" applyNumberFormat="1" applyFont="1" applyFill="1" applyBorder="1" applyAlignment="1" applyProtection="1">
      <alignment horizontal="center"/>
      <protection locked="0"/>
    </xf>
    <xf numFmtId="14" fontId="4" fillId="10" borderId="22" xfId="0" applyNumberFormat="1" applyFont="1" applyFill="1" applyBorder="1" applyAlignment="1" applyProtection="1">
      <alignment horizontal="center"/>
      <protection locked="0"/>
    </xf>
    <xf numFmtId="14" fontId="4" fillId="10" borderId="23" xfId="0" applyNumberFormat="1" applyFont="1" applyFill="1" applyBorder="1" applyAlignment="1" applyProtection="1">
      <alignment horizontal="center"/>
      <protection locked="0"/>
    </xf>
    <xf numFmtId="14" fontId="4" fillId="10" borderId="3" xfId="0" applyNumberFormat="1" applyFont="1" applyFill="1" applyBorder="1" applyAlignment="1" applyProtection="1">
      <alignment horizontal="center"/>
      <protection locked="0"/>
    </xf>
    <xf numFmtId="14" fontId="3" fillId="10" borderId="1" xfId="0" applyNumberFormat="1" applyFont="1" applyFill="1" applyBorder="1" applyAlignment="1" applyProtection="1">
      <alignment horizontal="center"/>
      <protection locked="0"/>
    </xf>
    <xf numFmtId="14" fontId="3" fillId="10" borderId="22" xfId="0" applyNumberFormat="1" applyFont="1" applyFill="1" applyBorder="1" applyAlignment="1" applyProtection="1">
      <alignment horizontal="center"/>
      <protection locked="0"/>
    </xf>
    <xf numFmtId="14" fontId="3" fillId="10" borderId="2" xfId="0" applyNumberFormat="1" applyFont="1" applyFill="1" applyBorder="1" applyAlignment="1" applyProtection="1">
      <alignment horizontal="center"/>
      <protection locked="0"/>
    </xf>
    <xf numFmtId="14" fontId="3" fillId="10" borderId="23" xfId="0" applyNumberFormat="1" applyFont="1" applyFill="1" applyBorder="1" applyAlignment="1" applyProtection="1">
      <alignment horizontal="center"/>
      <protection locked="0"/>
    </xf>
    <xf numFmtId="14" fontId="3" fillId="10" borderId="3" xfId="0" applyNumberFormat="1" applyFont="1" applyFill="1" applyBorder="1" applyAlignment="1" applyProtection="1">
      <alignment horizontal="center"/>
      <protection locked="0"/>
    </xf>
    <xf numFmtId="14" fontId="0" fillId="10" borderId="32" xfId="0" applyNumberFormat="1" applyFill="1" applyBorder="1" applyAlignment="1" applyProtection="1">
      <alignment horizontal="center"/>
      <protection locked="0"/>
    </xf>
    <xf numFmtId="14" fontId="0" fillId="10" borderId="2" xfId="0" applyNumberFormat="1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0" fillId="10" borderId="22" xfId="0" applyNumberFormat="1" applyFill="1" applyBorder="1" applyAlignment="1" applyProtection="1">
      <alignment horizontal="center"/>
      <protection locked="0"/>
    </xf>
    <xf numFmtId="1" fontId="1" fillId="10" borderId="32" xfId="0" applyNumberFormat="1" applyFont="1" applyFill="1" applyBorder="1" applyAlignment="1" applyProtection="1">
      <alignment horizontal="center"/>
      <protection locked="0"/>
    </xf>
    <xf numFmtId="1" fontId="1" fillId="10" borderId="2" xfId="0" applyNumberFormat="1" applyFont="1" applyFill="1" applyBorder="1" applyAlignment="1" applyProtection="1">
      <alignment horizontal="center"/>
      <protection locked="0"/>
    </xf>
    <xf numFmtId="1" fontId="1" fillId="10" borderId="1" xfId="0" applyNumberFormat="1" applyFont="1" applyFill="1" applyBorder="1" applyAlignment="1" applyProtection="1">
      <alignment horizontal="center"/>
      <protection locked="0"/>
    </xf>
    <xf numFmtId="1" fontId="4" fillId="10" borderId="1" xfId="0" applyNumberFormat="1" applyFont="1" applyFill="1" applyBorder="1" applyAlignment="1" applyProtection="1">
      <alignment horizontal="center"/>
      <protection locked="0"/>
    </xf>
    <xf numFmtId="1" fontId="1" fillId="10" borderId="22" xfId="0" applyNumberFormat="1" applyFont="1" applyFill="1" applyBorder="1" applyAlignment="1" applyProtection="1">
      <alignment horizontal="center"/>
      <protection locked="0"/>
    </xf>
    <xf numFmtId="1" fontId="4" fillId="10" borderId="2" xfId="0" applyNumberFormat="1" applyFont="1" applyFill="1" applyBorder="1" applyAlignment="1" applyProtection="1">
      <alignment horizontal="center"/>
      <protection locked="0"/>
    </xf>
    <xf numFmtId="1" fontId="4" fillId="10" borderId="22" xfId="0" applyNumberFormat="1" applyFont="1" applyFill="1" applyBorder="1" applyAlignment="1" applyProtection="1">
      <alignment horizontal="center"/>
      <protection locked="0"/>
    </xf>
    <xf numFmtId="1" fontId="4" fillId="10" borderId="23" xfId="0" applyNumberFormat="1" applyFont="1" applyFill="1" applyBorder="1" applyAlignment="1" applyProtection="1">
      <alignment horizontal="center"/>
      <protection locked="0"/>
    </xf>
    <xf numFmtId="1" fontId="4" fillId="10" borderId="3" xfId="0" applyNumberFormat="1" applyFont="1" applyFill="1" applyBorder="1" applyAlignment="1" applyProtection="1">
      <alignment horizontal="center"/>
      <protection locked="0"/>
    </xf>
    <xf numFmtId="0" fontId="17" fillId="2" borderId="2" xfId="0" applyFont="1" applyFill="1" applyBorder="1"/>
    <xf numFmtId="0" fontId="17" fillId="2" borderId="1" xfId="0" applyFont="1" applyFill="1" applyBorder="1"/>
    <xf numFmtId="0" fontId="17" fillId="2" borderId="57" xfId="0" applyFont="1" applyFill="1" applyBorder="1" applyProtection="1">
      <protection locked="0"/>
    </xf>
    <xf numFmtId="0" fontId="17" fillId="2" borderId="43" xfId="0" applyFont="1" applyFill="1" applyBorder="1" applyAlignment="1" applyProtection="1">
      <alignment horizontal="center"/>
      <protection locked="0"/>
    </xf>
    <xf numFmtId="0" fontId="17" fillId="2" borderId="5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left"/>
      <protection hidden="1"/>
    </xf>
    <xf numFmtId="1" fontId="4" fillId="21" borderId="2" xfId="0" applyNumberFormat="1" applyFont="1" applyFill="1" applyBorder="1" applyAlignment="1">
      <alignment horizontal="center"/>
    </xf>
    <xf numFmtId="14" fontId="0" fillId="12" borderId="29" xfId="0" applyNumberFormat="1" applyFill="1" applyBorder="1" applyAlignment="1" applyProtection="1">
      <alignment horizontal="center"/>
      <protection locked="0"/>
    </xf>
    <xf numFmtId="0" fontId="3" fillId="10" borderId="49" xfId="0" applyFont="1" applyFill="1" applyBorder="1" applyAlignment="1">
      <alignment horizontal="center"/>
    </xf>
    <xf numFmtId="14" fontId="3" fillId="14" borderId="1" xfId="0" applyNumberFormat="1" applyFont="1" applyFill="1" applyBorder="1" applyAlignment="1" applyProtection="1">
      <alignment horizontal="center"/>
      <protection locked="0"/>
    </xf>
    <xf numFmtId="0" fontId="26" fillId="12" borderId="72" xfId="0" applyFont="1" applyFill="1" applyBorder="1" applyAlignment="1">
      <alignment horizontal="center"/>
    </xf>
    <xf numFmtId="14" fontId="4" fillId="12" borderId="1" xfId="0" applyNumberFormat="1" applyFont="1" applyFill="1" applyBorder="1" applyAlignment="1">
      <alignment horizontal="center"/>
    </xf>
    <xf numFmtId="14" fontId="3" fillId="12" borderId="2" xfId="0" applyNumberFormat="1" applyFont="1" applyFill="1" applyBorder="1" applyAlignment="1">
      <alignment horizontal="center"/>
    </xf>
    <xf numFmtId="14" fontId="4" fillId="12" borderId="2" xfId="0" applyNumberFormat="1" applyFont="1" applyFill="1" applyBorder="1" applyAlignment="1">
      <alignment horizontal="center"/>
    </xf>
    <xf numFmtId="0" fontId="0" fillId="12" borderId="72" xfId="0" applyFill="1" applyBorder="1" applyAlignment="1">
      <alignment horizontal="center"/>
    </xf>
    <xf numFmtId="1" fontId="4" fillId="21" borderId="75" xfId="0" applyNumberFormat="1" applyFont="1" applyFill="1" applyBorder="1" applyAlignment="1">
      <alignment horizontal="center"/>
    </xf>
    <xf numFmtId="14" fontId="3" fillId="12" borderId="1" xfId="0" applyNumberFormat="1" applyFont="1" applyFill="1" applyBorder="1" applyAlignment="1">
      <alignment horizontal="center"/>
    </xf>
    <xf numFmtId="0" fontId="3" fillId="12" borderId="75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17" fillId="12" borderId="66" xfId="0" applyFont="1" applyFill="1" applyBorder="1" applyAlignment="1" applyProtection="1">
      <alignment horizontal="center"/>
      <protection locked="0"/>
    </xf>
    <xf numFmtId="0" fontId="3" fillId="10" borderId="50" xfId="0" applyFont="1" applyFill="1" applyBorder="1" applyAlignment="1">
      <alignment horizontal="center"/>
    </xf>
    <xf numFmtId="14" fontId="4" fillId="12" borderId="75" xfId="0" applyNumberFormat="1" applyFont="1" applyFill="1" applyBorder="1" applyAlignment="1">
      <alignment horizontal="center"/>
    </xf>
    <xf numFmtId="14" fontId="3" fillId="12" borderId="75" xfId="0" applyNumberFormat="1" applyFont="1" applyFill="1" applyBorder="1" applyAlignment="1">
      <alignment horizontal="center"/>
    </xf>
    <xf numFmtId="14" fontId="4" fillId="12" borderId="3" xfId="0" applyNumberFormat="1" applyFont="1" applyFill="1" applyBorder="1" applyAlignment="1">
      <alignment horizontal="center"/>
    </xf>
    <xf numFmtId="14" fontId="4" fillId="12" borderId="29" xfId="0" applyNumberFormat="1" applyFont="1" applyFill="1" applyBorder="1" applyAlignment="1">
      <alignment horizontal="center"/>
    </xf>
    <xf numFmtId="14" fontId="3" fillId="12" borderId="3" xfId="0" applyNumberFormat="1" applyFont="1" applyFill="1" applyBorder="1" applyAlignment="1">
      <alignment horizontal="center"/>
    </xf>
    <xf numFmtId="14" fontId="3" fillId="12" borderId="29" xfId="0" applyNumberFormat="1" applyFont="1" applyFill="1" applyBorder="1" applyAlignment="1">
      <alignment horizontal="center"/>
    </xf>
    <xf numFmtId="0" fontId="17" fillId="5" borderId="23" xfId="0" applyFont="1" applyFill="1" applyBorder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17" fillId="2" borderId="22" xfId="0" applyFont="1" applyFill="1" applyBorder="1" applyAlignment="1" applyProtection="1">
      <alignment horizontal="center" wrapText="1"/>
      <protection locked="0"/>
    </xf>
    <xf numFmtId="0" fontId="0" fillId="0" borderId="77" xfId="0" applyBorder="1" applyAlignment="1" applyProtection="1">
      <alignment horizontal="left"/>
      <protection hidden="1"/>
    </xf>
    <xf numFmtId="0" fontId="17" fillId="2" borderId="2" xfId="0" applyFont="1" applyFill="1" applyBorder="1" applyAlignment="1" applyProtection="1">
      <alignment horizontal="center"/>
      <protection locked="0"/>
    </xf>
    <xf numFmtId="0" fontId="21" fillId="2" borderId="2" xfId="0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7" fillId="0" borderId="36" xfId="0" applyFont="1" applyBorder="1" applyAlignment="1" applyProtection="1">
      <alignment horizontal="center"/>
      <protection locked="0"/>
    </xf>
    <xf numFmtId="0" fontId="2" fillId="2" borderId="9" xfId="0" applyFont="1" applyFill="1" applyBorder="1" applyAlignment="1" applyProtection="1">
      <alignment horizontal="center"/>
      <protection hidden="1"/>
    </xf>
    <xf numFmtId="0" fontId="21" fillId="2" borderId="22" xfId="0" applyFont="1" applyFill="1" applyBorder="1" applyAlignment="1" applyProtection="1">
      <alignment horizontal="center"/>
      <protection locked="0"/>
    </xf>
    <xf numFmtId="0" fontId="17" fillId="25" borderId="1" xfId="0" applyFont="1" applyFill="1" applyBorder="1"/>
    <xf numFmtId="0" fontId="17" fillId="22" borderId="28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7" fillId="22" borderId="2" xfId="0" applyFont="1" applyFill="1" applyBorder="1" applyAlignment="1" applyProtection="1">
      <alignment horizontal="center"/>
      <protection locked="0"/>
    </xf>
    <xf numFmtId="0" fontId="17" fillId="3" borderId="2" xfId="0" applyFont="1" applyFill="1" applyBorder="1" applyAlignment="1" applyProtection="1">
      <alignment horizontal="center"/>
      <protection locked="0"/>
    </xf>
    <xf numFmtId="0" fontId="2" fillId="2" borderId="11" xfId="0" applyFont="1" applyFill="1" applyBorder="1" applyAlignment="1" applyProtection="1">
      <alignment horizontal="center"/>
      <protection locked="0"/>
    </xf>
    <xf numFmtId="0" fontId="17" fillId="22" borderId="4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/>
      <protection locked="0"/>
    </xf>
    <xf numFmtId="0" fontId="17" fillId="22" borderId="57" xfId="0" applyFont="1" applyFill="1" applyBorder="1" applyAlignment="1" applyProtection="1">
      <alignment horizontal="center"/>
      <protection locked="0"/>
    </xf>
    <xf numFmtId="0" fontId="17" fillId="2" borderId="23" xfId="0" applyFont="1" applyFill="1" applyBorder="1" applyAlignment="1" applyProtection="1">
      <alignment horizontal="center"/>
      <protection locked="0"/>
    </xf>
    <xf numFmtId="0" fontId="18" fillId="2" borderId="23" xfId="0" applyFont="1" applyFill="1" applyBorder="1" applyAlignment="1" applyProtection="1">
      <alignment horizontal="center"/>
      <protection locked="0"/>
    </xf>
    <xf numFmtId="0" fontId="17" fillId="22" borderId="23" xfId="0" applyFont="1" applyFill="1" applyBorder="1" applyAlignment="1" applyProtection="1">
      <alignment horizontal="center"/>
      <protection locked="0"/>
    </xf>
    <xf numFmtId="0" fontId="17" fillId="3" borderId="23" xfId="0" applyFont="1" applyFill="1" applyBorder="1" applyAlignment="1" applyProtection="1">
      <alignment horizontal="center"/>
      <protection locked="0"/>
    </xf>
    <xf numFmtId="0" fontId="17" fillId="0" borderId="23" xfId="0" applyFont="1" applyBorder="1" applyAlignment="1" applyProtection="1">
      <alignment horizontal="center"/>
      <protection locked="0"/>
    </xf>
    <xf numFmtId="0" fontId="17" fillId="0" borderId="38" xfId="0" applyFont="1" applyBorder="1" applyAlignment="1" applyProtection="1">
      <alignment horizontal="center"/>
      <protection locked="0"/>
    </xf>
    <xf numFmtId="0" fontId="2" fillId="2" borderId="7" xfId="0" applyFont="1" applyFill="1" applyBorder="1" applyAlignment="1" applyProtection="1">
      <alignment horizontal="center"/>
      <protection hidden="1"/>
    </xf>
    <xf numFmtId="0" fontId="17" fillId="12" borderId="5" xfId="0" applyFont="1" applyFill="1" applyBorder="1" applyAlignment="1" applyProtection="1">
      <alignment horizontal="center"/>
      <protection locked="0"/>
    </xf>
    <xf numFmtId="0" fontId="0" fillId="25" borderId="1" xfId="0" applyFill="1" applyBorder="1"/>
    <xf numFmtId="0" fontId="0" fillId="25" borderId="2" xfId="0" applyFill="1" applyBorder="1"/>
    <xf numFmtId="0" fontId="17" fillId="17" borderId="23" xfId="0" applyFont="1" applyFill="1" applyBorder="1" applyProtection="1">
      <protection locked="0"/>
    </xf>
    <xf numFmtId="0" fontId="1" fillId="12" borderId="11" xfId="0" applyFont="1" applyFill="1" applyBorder="1" applyProtection="1">
      <protection locked="0"/>
    </xf>
    <xf numFmtId="0" fontId="17" fillId="2" borderId="20" xfId="0" applyFont="1" applyFill="1" applyBorder="1" applyAlignment="1" applyProtection="1">
      <alignment horizontal="center"/>
      <protection locked="0"/>
    </xf>
    <xf numFmtId="0" fontId="17" fillId="25" borderId="1" xfId="0" applyFont="1" applyFill="1" applyBorder="1" applyAlignment="1" applyProtection="1">
      <alignment horizontal="center"/>
      <protection locked="0"/>
    </xf>
    <xf numFmtId="0" fontId="17" fillId="2" borderId="32" xfId="0" applyFont="1" applyFill="1" applyBorder="1" applyAlignment="1" applyProtection="1">
      <alignment horizontal="center"/>
      <protection locked="0"/>
    </xf>
    <xf numFmtId="0" fontId="18" fillId="2" borderId="32" xfId="0" applyFont="1" applyFill="1" applyBorder="1" applyAlignment="1" applyProtection="1">
      <alignment horizontal="center"/>
      <protection locked="0"/>
    </xf>
    <xf numFmtId="0" fontId="17" fillId="2" borderId="2" xfId="0" applyFont="1" applyFill="1" applyBorder="1" applyProtection="1">
      <protection locked="0"/>
    </xf>
    <xf numFmtId="0" fontId="2" fillId="2" borderId="8" xfId="0" applyFont="1" applyFill="1" applyBorder="1" applyAlignment="1" applyProtection="1">
      <alignment horizontal="center"/>
      <protection hidden="1"/>
    </xf>
    <xf numFmtId="0" fontId="0" fillId="0" borderId="41" xfId="0" applyBorder="1" applyProtection="1">
      <protection locked="0"/>
    </xf>
    <xf numFmtId="14" fontId="4" fillId="10" borderId="32" xfId="0" applyNumberFormat="1" applyFont="1" applyFill="1" applyBorder="1" applyAlignment="1" applyProtection="1">
      <alignment horizontal="center"/>
      <protection locked="0"/>
    </xf>
    <xf numFmtId="0" fontId="17" fillId="2" borderId="37" xfId="0" applyFont="1" applyFill="1" applyBorder="1" applyAlignment="1" applyProtection="1">
      <alignment horizontal="center"/>
      <protection locked="0"/>
    </xf>
    <xf numFmtId="0" fontId="17" fillId="5" borderId="3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hidden="1"/>
    </xf>
    <xf numFmtId="0" fontId="1" fillId="2" borderId="5" xfId="0" applyFon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left"/>
      <protection hidden="1"/>
    </xf>
    <xf numFmtId="0" fontId="17" fillId="2" borderId="29" xfId="0" applyFont="1" applyFill="1" applyBorder="1"/>
    <xf numFmtId="0" fontId="17" fillId="26" borderId="1" xfId="0" applyFont="1" applyFill="1" applyBorder="1" applyAlignment="1" applyProtection="1">
      <alignment horizontal="center"/>
      <protection locked="0"/>
    </xf>
    <xf numFmtId="0" fontId="17" fillId="8" borderId="1" xfId="0" applyFont="1" applyFill="1" applyBorder="1" applyAlignment="1" applyProtection="1">
      <alignment horizontal="center"/>
      <protection locked="0"/>
    </xf>
    <xf numFmtId="0" fontId="17" fillId="27" borderId="57" xfId="0" applyFont="1" applyFill="1" applyBorder="1" applyProtection="1">
      <protection locked="0"/>
    </xf>
    <xf numFmtId="0" fontId="17" fillId="27" borderId="22" xfId="0" applyFont="1" applyFill="1" applyBorder="1" applyAlignment="1" applyProtection="1">
      <alignment horizontal="center"/>
      <protection locked="0"/>
    </xf>
    <xf numFmtId="0" fontId="17" fillId="27" borderId="1" xfId="0" applyFont="1" applyFill="1" applyBorder="1" applyAlignment="1" applyProtection="1">
      <alignment horizontal="center"/>
      <protection locked="0"/>
    </xf>
    <xf numFmtId="0" fontId="17" fillId="27" borderId="2" xfId="0" applyFont="1" applyFill="1" applyBorder="1" applyAlignment="1" applyProtection="1">
      <alignment horizontal="center"/>
      <protection locked="0"/>
    </xf>
    <xf numFmtId="0" fontId="17" fillId="27" borderId="32" xfId="0" applyFont="1" applyFill="1" applyBorder="1" applyAlignment="1" applyProtection="1">
      <alignment horizontal="center"/>
      <protection locked="0"/>
    </xf>
    <xf numFmtId="0" fontId="17" fillId="27" borderId="3" xfId="0" applyFont="1" applyFill="1" applyBorder="1" applyAlignment="1" applyProtection="1">
      <alignment horizontal="center"/>
      <protection locked="0"/>
    </xf>
    <xf numFmtId="0" fontId="0" fillId="27" borderId="0" xfId="0" applyFill="1" applyProtection="1">
      <protection locked="0"/>
    </xf>
    <xf numFmtId="0" fontId="17" fillId="27" borderId="23" xfId="0" applyFont="1" applyFill="1" applyBorder="1" applyProtection="1">
      <protection locked="0"/>
    </xf>
    <xf numFmtId="0" fontId="0" fillId="27" borderId="1" xfId="0" applyFill="1" applyBorder="1" applyAlignment="1" applyProtection="1">
      <alignment horizontal="center"/>
      <protection locked="0"/>
    </xf>
    <xf numFmtId="0" fontId="0" fillId="27" borderId="1" xfId="0" applyFill="1" applyBorder="1" applyProtection="1"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0" fillId="3" borderId="53" xfId="0" applyFill="1" applyBorder="1" applyAlignment="1" applyProtection="1">
      <alignment horizontal="center"/>
      <protection locked="0"/>
    </xf>
    <xf numFmtId="0" fontId="0" fillId="10" borderId="15" xfId="0" applyFill="1" applyBorder="1" applyAlignment="1" applyProtection="1">
      <alignment horizontal="center"/>
      <protection locked="0"/>
    </xf>
    <xf numFmtId="0" fontId="14" fillId="10" borderId="29" xfId="0" applyFont="1" applyFill="1" applyBorder="1" applyAlignment="1" applyProtection="1">
      <alignment horizontal="center"/>
      <protection locked="0"/>
    </xf>
    <xf numFmtId="14" fontId="4" fillId="10" borderId="29" xfId="0" applyNumberFormat="1" applyFont="1" applyFill="1" applyBorder="1" applyAlignment="1" applyProtection="1">
      <alignment horizontal="center"/>
      <protection locked="0"/>
    </xf>
    <xf numFmtId="14" fontId="3" fillId="10" borderId="29" xfId="0" applyNumberFormat="1" applyFont="1" applyFill="1" applyBorder="1" applyAlignment="1" applyProtection="1">
      <alignment horizontal="center"/>
      <protection locked="0"/>
    </xf>
    <xf numFmtId="1" fontId="4" fillId="10" borderId="29" xfId="0" applyNumberFormat="1" applyFont="1" applyFill="1" applyBorder="1" applyAlignment="1" applyProtection="1">
      <alignment horizontal="center"/>
      <protection locked="0"/>
    </xf>
    <xf numFmtId="0" fontId="3" fillId="10" borderId="78" xfId="0" applyFont="1" applyFill="1" applyBorder="1" applyAlignment="1" applyProtection="1">
      <alignment horizontal="center"/>
      <protection locked="0"/>
    </xf>
    <xf numFmtId="0" fontId="1" fillId="12" borderId="14" xfId="0" applyFont="1" applyFill="1" applyBorder="1" applyAlignment="1" applyProtection="1">
      <alignment horizontal="center"/>
      <protection locked="0"/>
    </xf>
    <xf numFmtId="0" fontId="0" fillId="10" borderId="52" xfId="0" applyFill="1" applyBorder="1" applyAlignment="1" applyProtection="1">
      <alignment horizontal="center"/>
      <protection locked="0"/>
    </xf>
    <xf numFmtId="0" fontId="0" fillId="0" borderId="18" xfId="0" applyBorder="1" applyProtection="1">
      <protection locked="0"/>
    </xf>
    <xf numFmtId="0" fontId="0" fillId="2" borderId="22" xfId="0" applyFill="1" applyBorder="1" applyProtection="1"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1" fillId="10" borderId="32" xfId="0" applyFont="1" applyFill="1" applyBorder="1" applyAlignment="1" applyProtection="1">
      <alignment horizontal="center"/>
      <protection locked="0"/>
    </xf>
    <xf numFmtId="0" fontId="1" fillId="10" borderId="2" xfId="0" applyFont="1" applyFill="1" applyBorder="1" applyAlignment="1" applyProtection="1">
      <alignment horizontal="center"/>
      <protection locked="0"/>
    </xf>
    <xf numFmtId="0" fontId="15" fillId="10" borderId="22" xfId="0" applyFont="1" applyFill="1" applyBorder="1" applyAlignment="1" applyProtection="1">
      <alignment horizontal="center"/>
      <protection locked="0"/>
    </xf>
    <xf numFmtId="0" fontId="15" fillId="10" borderId="1" xfId="0" applyFont="1" applyFill="1" applyBorder="1" applyAlignment="1" applyProtection="1">
      <alignment horizontal="center"/>
      <protection locked="0"/>
    </xf>
    <xf numFmtId="0" fontId="1" fillId="10" borderId="1" xfId="0" applyFont="1" applyFill="1" applyBorder="1" applyAlignment="1" applyProtection="1">
      <alignment horizontal="center"/>
      <protection locked="0"/>
    </xf>
    <xf numFmtId="0" fontId="4" fillId="10" borderId="22" xfId="0" applyFont="1" applyFill="1" applyBorder="1" applyAlignment="1" applyProtection="1">
      <alignment horizontal="center"/>
      <protection locked="0"/>
    </xf>
    <xf numFmtId="0" fontId="1" fillId="10" borderId="22" xfId="0" applyFont="1" applyFill="1" applyBorder="1" applyAlignment="1" applyProtection="1">
      <alignment horizontal="center"/>
      <protection locked="0"/>
    </xf>
    <xf numFmtId="0" fontId="1" fillId="10" borderId="3" xfId="0" applyFont="1" applyFill="1" applyBorder="1" applyAlignment="1" applyProtection="1">
      <alignment horizontal="center"/>
      <protection locked="0"/>
    </xf>
    <xf numFmtId="0" fontId="1" fillId="10" borderId="23" xfId="0" applyFont="1" applyFill="1" applyBorder="1" applyAlignment="1" applyProtection="1">
      <alignment horizontal="center"/>
      <protection locked="0"/>
    </xf>
    <xf numFmtId="0" fontId="1" fillId="10" borderId="29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 wrapText="1"/>
      <protection locked="0"/>
    </xf>
    <xf numFmtId="0" fontId="0" fillId="18" borderId="44" xfId="0" applyFill="1" applyBorder="1" applyProtection="1">
      <protection locked="0"/>
    </xf>
    <xf numFmtId="0" fontId="0" fillId="18" borderId="49" xfId="0" applyFill="1" applyBorder="1" applyProtection="1">
      <protection locked="0"/>
    </xf>
    <xf numFmtId="0" fontId="0" fillId="18" borderId="45" xfId="0" applyFill="1" applyBorder="1" applyProtection="1">
      <protection locked="0"/>
    </xf>
    <xf numFmtId="1" fontId="0" fillId="18" borderId="73" xfId="1" applyNumberFormat="1" applyFont="1" applyFill="1" applyBorder="1" applyAlignment="1" applyProtection="1">
      <alignment horizontal="center"/>
      <protection locked="0"/>
    </xf>
    <xf numFmtId="1" fontId="0" fillId="18" borderId="50" xfId="1" applyNumberFormat="1" applyFont="1" applyFill="1" applyBorder="1" applyAlignment="1" applyProtection="1">
      <alignment horizontal="center"/>
      <protection locked="0"/>
    </xf>
    <xf numFmtId="1" fontId="3" fillId="18" borderId="49" xfId="1" applyNumberFormat="1" applyFont="1" applyFill="1" applyBorder="1" applyAlignment="1" applyProtection="1">
      <alignment horizontal="center"/>
      <protection locked="0"/>
    </xf>
    <xf numFmtId="0" fontId="3" fillId="18" borderId="44" xfId="0" applyFont="1" applyFill="1" applyBorder="1" applyAlignment="1" applyProtection="1">
      <alignment horizontal="center"/>
      <protection locked="0"/>
    </xf>
    <xf numFmtId="0" fontId="3" fillId="18" borderId="49" xfId="0" applyFont="1" applyFill="1" applyBorder="1" applyAlignment="1" applyProtection="1">
      <alignment horizontal="center"/>
      <protection locked="0"/>
    </xf>
    <xf numFmtId="0" fontId="3" fillId="18" borderId="50" xfId="0" applyFont="1" applyFill="1" applyBorder="1" applyAlignment="1" applyProtection="1">
      <alignment horizontal="center"/>
      <protection locked="0"/>
    </xf>
    <xf numFmtId="0" fontId="3" fillId="18" borderId="65" xfId="0" applyFont="1" applyFill="1" applyBorder="1" applyAlignment="1" applyProtection="1">
      <alignment horizontal="center"/>
      <protection locked="0"/>
    </xf>
    <xf numFmtId="0" fontId="3" fillId="18" borderId="78" xfId="0" applyFont="1" applyFill="1" applyBorder="1" applyAlignment="1" applyProtection="1">
      <alignment horizontal="center"/>
      <protection locked="0"/>
    </xf>
    <xf numFmtId="0" fontId="0" fillId="18" borderId="46" xfId="0" applyFill="1" applyBorder="1" applyAlignment="1" applyProtection="1">
      <alignment horizontal="center" wrapText="1"/>
      <protection locked="0"/>
    </xf>
    <xf numFmtId="0" fontId="0" fillId="18" borderId="0" xfId="0" applyFill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hidden="1"/>
    </xf>
    <xf numFmtId="0" fontId="0" fillId="10" borderId="0" xfId="0" applyFill="1" applyAlignment="1" applyProtection="1">
      <alignment horizontal="center"/>
      <protection locked="0"/>
    </xf>
    <xf numFmtId="0" fontId="1" fillId="10" borderId="0" xfId="0" applyFont="1" applyFill="1" applyAlignment="1" applyProtection="1">
      <alignment horizontal="center"/>
      <protection locked="0"/>
    </xf>
    <xf numFmtId="0" fontId="0" fillId="5" borderId="39" xfId="0" applyFill="1" applyBorder="1" applyAlignment="1" applyProtection="1">
      <alignment horizontal="center"/>
      <protection locked="0"/>
    </xf>
    <xf numFmtId="0" fontId="0" fillId="5" borderId="38" xfId="0" applyFill="1" applyBorder="1" applyProtection="1">
      <protection locked="0"/>
    </xf>
    <xf numFmtId="0" fontId="0" fillId="10" borderId="67" xfId="0" applyFill="1" applyBorder="1" applyAlignment="1" applyProtection="1">
      <alignment horizontal="center"/>
      <protection locked="0"/>
    </xf>
    <xf numFmtId="0" fontId="27" fillId="2" borderId="22" xfId="0" applyFont="1" applyFill="1" applyBorder="1" applyAlignment="1" applyProtection="1">
      <alignment horizontal="center"/>
      <protection locked="0"/>
    </xf>
    <xf numFmtId="0" fontId="27" fillId="2" borderId="1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12" borderId="0" xfId="0" applyFont="1" applyFill="1" applyAlignment="1" applyProtection="1">
      <alignment horizontal="center"/>
      <protection locked="0"/>
    </xf>
    <xf numFmtId="0" fontId="28" fillId="10" borderId="3" xfId="0" applyFont="1" applyFill="1" applyBorder="1" applyAlignment="1" applyProtection="1">
      <alignment horizontal="center"/>
      <protection locked="0"/>
    </xf>
    <xf numFmtId="0" fontId="4" fillId="10" borderId="3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left"/>
      <protection hidden="1"/>
    </xf>
    <xf numFmtId="0" fontId="20" fillId="2" borderId="1" xfId="0" applyFont="1" applyFill="1" applyBorder="1" applyAlignment="1" applyProtection="1">
      <alignment horizontal="center"/>
      <protection locked="0"/>
    </xf>
    <xf numFmtId="0" fontId="20" fillId="2" borderId="22" xfId="0" applyFont="1" applyFill="1" applyBorder="1" applyAlignment="1" applyProtection="1">
      <alignment horizontal="center"/>
      <protection locked="0"/>
    </xf>
    <xf numFmtId="0" fontId="29" fillId="2" borderId="6" xfId="0" applyFont="1" applyFill="1" applyBorder="1" applyAlignment="1" applyProtection="1">
      <alignment horizontal="center"/>
      <protection hidden="1"/>
    </xf>
    <xf numFmtId="0" fontId="3" fillId="4" borderId="0" xfId="0" applyFont="1" applyFill="1" applyAlignment="1" applyProtection="1">
      <alignment horizontal="center"/>
      <protection locked="0"/>
    </xf>
    <xf numFmtId="0" fontId="17" fillId="0" borderId="79" xfId="0" applyFont="1" applyBorder="1" applyProtection="1">
      <protection locked="0"/>
    </xf>
    <xf numFmtId="0" fontId="17" fillId="0" borderId="66" xfId="0" applyFont="1" applyBorder="1" applyAlignment="1" applyProtection="1">
      <alignment horizontal="center"/>
      <protection locked="0"/>
    </xf>
    <xf numFmtId="0" fontId="17" fillId="0" borderId="67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2" borderId="67" xfId="0" applyFont="1" applyFill="1" applyBorder="1" applyAlignment="1" applyProtection="1">
      <alignment horizontal="center"/>
      <protection locked="0"/>
    </xf>
    <xf numFmtId="0" fontId="17" fillId="0" borderId="80" xfId="0" applyFont="1" applyBorder="1" applyAlignment="1" applyProtection="1">
      <alignment horizontal="center"/>
      <protection locked="0"/>
    </xf>
    <xf numFmtId="0" fontId="17" fillId="0" borderId="18" xfId="0" applyFont="1" applyBorder="1" applyAlignment="1" applyProtection="1">
      <alignment horizontal="center"/>
      <protection locked="0"/>
    </xf>
    <xf numFmtId="0" fontId="17" fillId="2" borderId="66" xfId="0" applyFont="1" applyFill="1" applyBorder="1" applyAlignment="1" applyProtection="1">
      <alignment horizontal="center"/>
      <protection locked="0"/>
    </xf>
    <xf numFmtId="0" fontId="17" fillId="0" borderId="4" xfId="0" applyFont="1" applyBorder="1" applyAlignment="1" applyProtection="1">
      <alignment horizontal="center"/>
      <protection locked="0"/>
    </xf>
    <xf numFmtId="0" fontId="20" fillId="2" borderId="67" xfId="0" applyFont="1" applyFill="1" applyBorder="1" applyAlignment="1" applyProtection="1">
      <alignment horizontal="center"/>
      <protection locked="0"/>
    </xf>
    <xf numFmtId="0" fontId="27" fillId="2" borderId="67" xfId="0" applyFont="1" applyFill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7" fillId="28" borderId="63" xfId="0" applyFont="1" applyFill="1" applyBorder="1"/>
    <xf numFmtId="3" fontId="17" fillId="0" borderId="1" xfId="0" applyNumberFormat="1" applyFont="1" applyBorder="1" applyAlignment="1" applyProtection="1">
      <alignment horizontal="center"/>
      <protection locked="0"/>
    </xf>
    <xf numFmtId="14" fontId="0" fillId="10" borderId="3" xfId="0" applyNumberFormat="1" applyFill="1" applyBorder="1" applyAlignment="1" applyProtection="1">
      <alignment horizontal="center"/>
      <protection locked="0"/>
    </xf>
    <xf numFmtId="0" fontId="27" fillId="0" borderId="1" xfId="0" applyFont="1" applyBorder="1" applyAlignment="1" applyProtection="1">
      <alignment horizontal="center"/>
      <protection locked="0"/>
    </xf>
    <xf numFmtId="1" fontId="17" fillId="0" borderId="0" xfId="0" applyNumberFormat="1" applyFont="1"/>
    <xf numFmtId="0" fontId="1" fillId="12" borderId="11" xfId="0" applyFont="1" applyFill="1" applyBorder="1" applyAlignment="1" applyProtection="1">
      <alignment horizontal="center"/>
      <protection locked="0"/>
    </xf>
    <xf numFmtId="0" fontId="3" fillId="3" borderId="67" xfId="0" applyFont="1" applyFill="1" applyBorder="1" applyAlignment="1" applyProtection="1">
      <alignment horizontal="center"/>
      <protection locked="0"/>
    </xf>
    <xf numFmtId="0" fontId="0" fillId="3" borderId="67" xfId="0" applyFill="1" applyBorder="1" applyAlignment="1" applyProtection="1">
      <alignment horizontal="center"/>
      <protection locked="0"/>
    </xf>
    <xf numFmtId="0" fontId="0" fillId="12" borderId="84" xfId="0" applyFill="1" applyBorder="1" applyAlignment="1" applyProtection="1">
      <alignment horizontal="center"/>
      <protection locked="0"/>
    </xf>
    <xf numFmtId="0" fontId="0" fillId="10" borderId="84" xfId="0" applyFill="1" applyBorder="1" applyAlignment="1" applyProtection="1">
      <alignment horizontal="center"/>
      <protection locked="0"/>
    </xf>
    <xf numFmtId="0" fontId="14" fillId="10" borderId="84" xfId="0" applyFont="1" applyFill="1" applyBorder="1" applyAlignment="1" applyProtection="1">
      <alignment horizontal="center"/>
      <protection locked="0"/>
    </xf>
    <xf numFmtId="14" fontId="4" fillId="12" borderId="84" xfId="0" applyNumberFormat="1" applyFont="1" applyFill="1" applyBorder="1" applyAlignment="1" applyProtection="1">
      <alignment horizontal="center"/>
      <protection locked="0"/>
    </xf>
    <xf numFmtId="14" fontId="3" fillId="12" borderId="84" xfId="0" applyNumberFormat="1" applyFont="1" applyFill="1" applyBorder="1" applyAlignment="1" applyProtection="1">
      <alignment horizontal="center"/>
      <protection locked="0"/>
    </xf>
    <xf numFmtId="0" fontId="3" fillId="10" borderId="84" xfId="0" applyFont="1" applyFill="1" applyBorder="1" applyAlignment="1" applyProtection="1">
      <alignment horizontal="center"/>
      <protection locked="0"/>
    </xf>
    <xf numFmtId="0" fontId="1" fillId="10" borderId="84" xfId="0" applyFont="1" applyFill="1" applyBorder="1" applyAlignment="1" applyProtection="1">
      <alignment horizontal="center"/>
      <protection locked="0"/>
    </xf>
    <xf numFmtId="0" fontId="3" fillId="12" borderId="84" xfId="0" applyFont="1" applyFill="1" applyBorder="1" applyAlignment="1" applyProtection="1">
      <alignment horizontal="center"/>
      <protection locked="0"/>
    </xf>
    <xf numFmtId="1" fontId="4" fillId="12" borderId="84" xfId="0" applyNumberFormat="1" applyFont="1" applyFill="1" applyBorder="1" applyAlignment="1" applyProtection="1">
      <alignment horizontal="center"/>
      <protection locked="0"/>
    </xf>
    <xf numFmtId="0" fontId="3" fillId="18" borderId="84" xfId="0" applyFont="1" applyFill="1" applyBorder="1" applyAlignment="1" applyProtection="1">
      <alignment horizontal="center"/>
      <protection locked="0"/>
    </xf>
    <xf numFmtId="0" fontId="17" fillId="2" borderId="84" xfId="0" applyFont="1" applyFill="1" applyBorder="1" applyAlignment="1" applyProtection="1">
      <alignment horizontal="center"/>
      <protection locked="0"/>
    </xf>
    <xf numFmtId="0" fontId="18" fillId="2" borderId="84" xfId="0" applyFont="1" applyFill="1" applyBorder="1" applyAlignment="1" applyProtection="1">
      <alignment horizontal="center"/>
      <protection locked="0"/>
    </xf>
    <xf numFmtId="0" fontId="17" fillId="27" borderId="84" xfId="0" applyFont="1" applyFill="1" applyBorder="1" applyAlignment="1" applyProtection="1">
      <alignment horizontal="center"/>
      <protection locked="0"/>
    </xf>
    <xf numFmtId="0" fontId="17" fillId="0" borderId="84" xfId="0" applyFont="1" applyBorder="1" applyAlignment="1" applyProtection="1">
      <alignment horizontal="center"/>
      <protection locked="0"/>
    </xf>
    <xf numFmtId="0" fontId="0" fillId="12" borderId="29" xfId="0" applyFill="1" applyBorder="1" applyAlignment="1" applyProtection="1">
      <alignment horizontal="center"/>
      <protection locked="0"/>
    </xf>
    <xf numFmtId="0" fontId="3" fillId="12" borderId="29" xfId="0" applyFont="1" applyFill="1" applyBorder="1" applyAlignment="1" applyProtection="1">
      <alignment horizontal="center"/>
      <protection locked="0"/>
    </xf>
    <xf numFmtId="1" fontId="4" fillId="12" borderId="29" xfId="0" applyNumberFormat="1" applyFont="1" applyFill="1" applyBorder="1" applyAlignment="1" applyProtection="1">
      <alignment horizontal="center"/>
      <protection locked="0"/>
    </xf>
    <xf numFmtId="0" fontId="2" fillId="2" borderId="85" xfId="0" applyFont="1" applyFill="1" applyBorder="1" applyAlignment="1" applyProtection="1">
      <alignment horizontal="center"/>
      <protection hidden="1"/>
    </xf>
    <xf numFmtId="0" fontId="17" fillId="0" borderId="86" xfId="0" applyFont="1" applyBorder="1" applyAlignment="1" applyProtection="1">
      <alignment horizontal="center"/>
      <protection locked="0"/>
    </xf>
    <xf numFmtId="0" fontId="17" fillId="29" borderId="84" xfId="0" applyFont="1" applyFill="1" applyBorder="1" applyProtection="1">
      <protection locked="0"/>
    </xf>
    <xf numFmtId="0" fontId="18" fillId="29" borderId="84" xfId="0" applyFont="1" applyFill="1" applyBorder="1" applyProtection="1">
      <protection locked="0"/>
    </xf>
    <xf numFmtId="0" fontId="17" fillId="29" borderId="84" xfId="0" applyFont="1" applyFill="1" applyBorder="1"/>
    <xf numFmtId="0" fontId="17" fillId="2" borderId="84" xfId="0" applyFont="1" applyFill="1" applyBorder="1" applyProtection="1">
      <protection locked="0"/>
    </xf>
    <xf numFmtId="0" fontId="17" fillId="2" borderId="25" xfId="0" applyFont="1" applyFill="1" applyBorder="1" applyProtection="1">
      <protection hidden="1"/>
    </xf>
    <xf numFmtId="0" fontId="17" fillId="2" borderId="3" xfId="0" applyFont="1" applyFill="1" applyBorder="1" applyProtection="1">
      <protection hidden="1"/>
    </xf>
    <xf numFmtId="0" fontId="17" fillId="17" borderId="3" xfId="0" applyFont="1" applyFill="1" applyBorder="1" applyProtection="1">
      <protection hidden="1"/>
    </xf>
    <xf numFmtId="0" fontId="18" fillId="2" borderId="3" xfId="0" applyFont="1" applyFill="1" applyBorder="1" applyProtection="1">
      <protection hidden="1"/>
    </xf>
    <xf numFmtId="0" fontId="17" fillId="9" borderId="29" xfId="0" applyFont="1" applyFill="1" applyBorder="1"/>
    <xf numFmtId="0" fontId="17" fillId="27" borderId="3" xfId="0" applyFont="1" applyFill="1" applyBorder="1" applyProtection="1">
      <protection hidden="1"/>
    </xf>
    <xf numFmtId="0" fontId="17" fillId="2" borderId="29" xfId="0" applyFont="1" applyFill="1" applyBorder="1" applyProtection="1">
      <protection hidden="1"/>
    </xf>
    <xf numFmtId="0" fontId="17" fillId="27" borderId="29" xfId="0" applyFont="1" applyFill="1" applyBorder="1"/>
    <xf numFmtId="0" fontId="17" fillId="5" borderId="3" xfId="0" applyFont="1" applyFill="1" applyBorder="1" applyProtection="1">
      <protection hidden="1"/>
    </xf>
    <xf numFmtId="0" fontId="17" fillId="2" borderId="67" xfId="0" applyFont="1" applyFill="1" applyBorder="1" applyProtection="1">
      <protection hidden="1"/>
    </xf>
    <xf numFmtId="0" fontId="17" fillId="2" borderId="87" xfId="0" applyFont="1" applyFill="1" applyBorder="1" applyAlignment="1" applyProtection="1">
      <alignment horizontal="center"/>
      <protection locked="0"/>
    </xf>
    <xf numFmtId="0" fontId="17" fillId="2" borderId="25" xfId="0" applyFont="1" applyFill="1" applyBorder="1" applyAlignment="1" applyProtection="1">
      <alignment horizontal="center"/>
      <protection locked="0"/>
    </xf>
    <xf numFmtId="0" fontId="0" fillId="0" borderId="88" xfId="0" applyBorder="1" applyAlignment="1" applyProtection="1">
      <alignment horizontal="left"/>
      <protection hidden="1"/>
    </xf>
    <xf numFmtId="0" fontId="0" fillId="0" borderId="89" xfId="0" applyBorder="1" applyAlignment="1" applyProtection="1">
      <alignment horizontal="left"/>
      <protection hidden="1"/>
    </xf>
    <xf numFmtId="0" fontId="17" fillId="19" borderId="84" xfId="0" applyFont="1" applyFill="1" applyBorder="1" applyProtection="1">
      <protection locked="0"/>
    </xf>
    <xf numFmtId="1" fontId="0" fillId="5" borderId="50" xfId="1" applyNumberFormat="1" applyFont="1" applyFill="1" applyBorder="1" applyAlignment="1" applyProtection="1">
      <alignment horizontal="center"/>
      <protection locked="0"/>
    </xf>
    <xf numFmtId="1" fontId="3" fillId="5" borderId="49" xfId="1" applyNumberFormat="1" applyFont="1" applyFill="1" applyBorder="1" applyAlignment="1" applyProtection="1">
      <alignment horizontal="center"/>
      <protection locked="0"/>
    </xf>
    <xf numFmtId="1" fontId="3" fillId="5" borderId="50" xfId="1" applyNumberFormat="1" applyFont="1" applyFill="1" applyBorder="1" applyAlignment="1" applyProtection="1">
      <alignment horizontal="center"/>
      <protection locked="0"/>
    </xf>
    <xf numFmtId="0" fontId="3" fillId="5" borderId="44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 applyProtection="1">
      <alignment horizontal="center"/>
      <protection locked="0"/>
    </xf>
    <xf numFmtId="0" fontId="3" fillId="5" borderId="65" xfId="0" applyFont="1" applyFill="1" applyBorder="1" applyAlignment="1" applyProtection="1">
      <alignment horizontal="center"/>
      <protection locked="0"/>
    </xf>
    <xf numFmtId="0" fontId="3" fillId="5" borderId="49" xfId="0" applyFont="1" applyFill="1" applyBorder="1" applyAlignment="1">
      <alignment horizontal="center"/>
    </xf>
    <xf numFmtId="0" fontId="3" fillId="5" borderId="76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3" fillId="5" borderId="54" xfId="0" applyFont="1" applyFill="1" applyBorder="1" applyAlignment="1" applyProtection="1">
      <alignment horizontal="center"/>
      <protection locked="0"/>
    </xf>
    <xf numFmtId="0" fontId="17" fillId="2" borderId="91" xfId="0" applyFont="1" applyFill="1" applyBorder="1" applyAlignment="1" applyProtection="1">
      <alignment horizontal="center"/>
      <protection locked="0"/>
    </xf>
    <xf numFmtId="0" fontId="17" fillId="29" borderId="1" xfId="0" applyFont="1" applyFill="1" applyBorder="1" applyAlignment="1" applyProtection="1">
      <alignment horizontal="center"/>
      <protection locked="0"/>
    </xf>
    <xf numFmtId="0" fontId="3" fillId="3" borderId="65" xfId="0" applyFont="1" applyFill="1" applyBorder="1" applyAlignment="1" applyProtection="1">
      <alignment horizontal="center"/>
      <protection locked="0"/>
    </xf>
    <xf numFmtId="1" fontId="0" fillId="3" borderId="73" xfId="1" applyNumberFormat="1" applyFont="1" applyFill="1" applyBorder="1" applyAlignment="1" applyProtection="1">
      <alignment horizontal="center"/>
      <protection locked="0"/>
    </xf>
    <xf numFmtId="1" fontId="0" fillId="3" borderId="50" xfId="1" applyNumberFormat="1" applyFont="1" applyFill="1" applyBorder="1" applyAlignment="1" applyProtection="1">
      <alignment horizontal="center"/>
      <protection locked="0"/>
    </xf>
    <xf numFmtId="0" fontId="3" fillId="3" borderId="44" xfId="0" applyFont="1" applyFill="1" applyBorder="1" applyAlignment="1" applyProtection="1">
      <alignment horizontal="center"/>
      <protection locked="0"/>
    </xf>
    <xf numFmtId="0" fontId="3" fillId="3" borderId="49" xfId="0" applyFont="1" applyFill="1" applyBorder="1" applyAlignment="1" applyProtection="1">
      <alignment horizontal="center"/>
      <protection locked="0"/>
    </xf>
    <xf numFmtId="0" fontId="3" fillId="3" borderId="50" xfId="0" applyFont="1" applyFill="1" applyBorder="1" applyAlignment="1" applyProtection="1">
      <alignment horizontal="center"/>
      <protection locked="0"/>
    </xf>
    <xf numFmtId="0" fontId="3" fillId="3" borderId="84" xfId="0" applyFont="1" applyFill="1" applyBorder="1" applyAlignment="1" applyProtection="1">
      <alignment horizontal="center"/>
      <protection locked="0"/>
    </xf>
    <xf numFmtId="1" fontId="3" fillId="3" borderId="49" xfId="1" applyNumberFormat="1" applyFont="1" applyFill="1" applyBorder="1" applyAlignment="1" applyProtection="1">
      <alignment horizontal="center"/>
      <protection locked="0"/>
    </xf>
    <xf numFmtId="0" fontId="3" fillId="3" borderId="78" xfId="0" applyFont="1" applyFill="1" applyBorder="1" applyAlignment="1" applyProtection="1">
      <alignment horizontal="center"/>
      <protection locked="0"/>
    </xf>
    <xf numFmtId="0" fontId="17" fillId="29" borderId="29" xfId="0" applyFont="1" applyFill="1" applyBorder="1"/>
    <xf numFmtId="0" fontId="0" fillId="3" borderId="84" xfId="0" applyFill="1" applyBorder="1" applyAlignment="1" applyProtection="1">
      <alignment horizontal="center"/>
      <protection locked="0"/>
    </xf>
    <xf numFmtId="0" fontId="17" fillId="29" borderId="3" xfId="0" applyFont="1" applyFill="1" applyBorder="1" applyProtection="1">
      <protection hidden="1"/>
    </xf>
    <xf numFmtId="0" fontId="17" fillId="29" borderId="57" xfId="0" applyFont="1" applyFill="1" applyBorder="1" applyProtection="1">
      <protection locked="0"/>
    </xf>
    <xf numFmtId="0" fontId="17" fillId="29" borderId="22" xfId="0" applyFont="1" applyFill="1" applyBorder="1" applyAlignment="1" applyProtection="1">
      <alignment horizontal="center"/>
      <protection locked="0"/>
    </xf>
    <xf numFmtId="0" fontId="17" fillId="29" borderId="2" xfId="0" applyFont="1" applyFill="1" applyBorder="1" applyAlignment="1" applyProtection="1">
      <alignment horizontal="center"/>
      <protection locked="0"/>
    </xf>
    <xf numFmtId="0" fontId="17" fillId="29" borderId="32" xfId="0" applyFont="1" applyFill="1" applyBorder="1" applyAlignment="1" applyProtection="1">
      <alignment horizontal="center"/>
      <protection locked="0"/>
    </xf>
    <xf numFmtId="0" fontId="17" fillId="29" borderId="3" xfId="0" applyFont="1" applyFill="1" applyBorder="1" applyAlignment="1" applyProtection="1">
      <alignment horizontal="center"/>
      <protection locked="0"/>
    </xf>
    <xf numFmtId="0" fontId="20" fillId="29" borderId="1" xfId="0" applyFont="1" applyFill="1" applyBorder="1" applyAlignment="1" applyProtection="1">
      <alignment horizontal="center"/>
      <protection locked="0"/>
    </xf>
    <xf numFmtId="0" fontId="17" fillId="29" borderId="84" xfId="0" applyFont="1" applyFill="1" applyBorder="1" applyAlignment="1" applyProtection="1">
      <alignment horizontal="center"/>
      <protection locked="0"/>
    </xf>
    <xf numFmtId="0" fontId="19" fillId="29" borderId="57" xfId="0" applyFont="1" applyFill="1" applyBorder="1" applyProtection="1">
      <protection hidden="1"/>
    </xf>
    <xf numFmtId="0" fontId="0" fillId="29" borderId="0" xfId="0" applyFill="1" applyProtection="1">
      <protection locked="0"/>
    </xf>
    <xf numFmtId="0" fontId="0" fillId="10" borderId="3" xfId="0" applyFill="1" applyBorder="1" applyAlignment="1" applyProtection="1">
      <alignment horizontal="left"/>
      <protection locked="0"/>
    </xf>
    <xf numFmtId="0" fontId="0" fillId="0" borderId="58" xfId="0" applyBorder="1" applyAlignment="1" applyProtection="1">
      <alignment horizontal="center"/>
      <protection hidden="1"/>
    </xf>
    <xf numFmtId="0" fontId="0" fillId="5" borderId="0" xfId="0" applyFill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5" borderId="0" xfId="0" applyFill="1" applyAlignment="1" applyProtection="1">
      <alignment horizontal="center" wrapText="1"/>
      <protection locked="0"/>
    </xf>
    <xf numFmtId="14" fontId="4" fillId="10" borderId="84" xfId="0" applyNumberFormat="1" applyFont="1" applyFill="1" applyBorder="1" applyAlignment="1" applyProtection="1">
      <alignment horizontal="center"/>
      <protection locked="0"/>
    </xf>
    <xf numFmtId="14" fontId="3" fillId="12" borderId="39" xfId="0" applyNumberFormat="1" applyFont="1" applyFill="1" applyBorder="1" applyAlignment="1" applyProtection="1">
      <alignment horizontal="center"/>
      <protection locked="0"/>
    </xf>
    <xf numFmtId="0" fontId="0" fillId="10" borderId="25" xfId="0" applyFill="1" applyBorder="1" applyAlignment="1" applyProtection="1">
      <alignment horizontal="center"/>
      <protection locked="0"/>
    </xf>
    <xf numFmtId="0" fontId="0" fillId="10" borderId="84" xfId="0" applyFill="1" applyBorder="1" applyProtection="1">
      <protection locked="0"/>
    </xf>
    <xf numFmtId="14" fontId="1" fillId="10" borderId="84" xfId="0" applyNumberFormat="1" applyFont="1" applyFill="1" applyBorder="1" applyAlignment="1" applyProtection="1">
      <alignment horizontal="center"/>
      <protection locked="0"/>
    </xf>
    <xf numFmtId="14" fontId="3" fillId="10" borderId="84" xfId="0" applyNumberFormat="1" applyFont="1" applyFill="1" applyBorder="1" applyAlignment="1" applyProtection="1">
      <alignment horizontal="center"/>
      <protection locked="0"/>
    </xf>
    <xf numFmtId="14" fontId="3" fillId="3" borderId="84" xfId="0" applyNumberFormat="1" applyFont="1" applyFill="1" applyBorder="1" applyAlignment="1" applyProtection="1">
      <alignment horizontal="center"/>
      <protection locked="0"/>
    </xf>
    <xf numFmtId="0" fontId="0" fillId="4" borderId="84" xfId="0" applyFill="1" applyBorder="1" applyProtection="1">
      <protection locked="0"/>
    </xf>
    <xf numFmtId="0" fontId="0" fillId="0" borderId="84" xfId="0" applyBorder="1" applyProtection="1">
      <protection locked="0"/>
    </xf>
    <xf numFmtId="0" fontId="0" fillId="10" borderId="37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10" borderId="38" xfId="0" applyFill="1" applyBorder="1" applyProtection="1">
      <protection locked="0"/>
    </xf>
    <xf numFmtId="0" fontId="0" fillId="10" borderId="92" xfId="0" applyFill="1" applyBorder="1" applyAlignment="1" applyProtection="1">
      <alignment horizontal="center"/>
      <protection locked="0"/>
    </xf>
    <xf numFmtId="0" fontId="0" fillId="10" borderId="36" xfId="0" applyFill="1" applyBorder="1" applyAlignment="1" applyProtection="1">
      <alignment horizontal="center"/>
      <protection locked="0"/>
    </xf>
    <xf numFmtId="0" fontId="3" fillId="10" borderId="37" xfId="0" applyFont="1" applyFill="1" applyBorder="1" applyAlignment="1" applyProtection="1">
      <alignment horizontal="center"/>
      <protection locked="0"/>
    </xf>
    <xf numFmtId="0" fontId="3" fillId="10" borderId="17" xfId="0" applyFont="1" applyFill="1" applyBorder="1" applyAlignment="1" applyProtection="1">
      <alignment horizontal="center"/>
      <protection locked="0"/>
    </xf>
    <xf numFmtId="0" fontId="3" fillId="10" borderId="36" xfId="0" applyFont="1" applyFill="1" applyBorder="1" applyAlignment="1" applyProtection="1">
      <alignment horizontal="center"/>
      <protection locked="0"/>
    </xf>
    <xf numFmtId="0" fontId="3" fillId="10" borderId="39" xfId="0" applyFont="1" applyFill="1" applyBorder="1" applyAlignment="1" applyProtection="1">
      <alignment horizontal="center"/>
      <protection locked="0"/>
    </xf>
    <xf numFmtId="0" fontId="3" fillId="10" borderId="38" xfId="0" applyFont="1" applyFill="1" applyBorder="1" applyAlignment="1" applyProtection="1">
      <alignment horizontal="center"/>
      <protection locked="0"/>
    </xf>
    <xf numFmtId="0" fontId="3" fillId="10" borderId="93" xfId="0" applyFont="1" applyFill="1" applyBorder="1" applyAlignment="1" applyProtection="1">
      <alignment horizontal="center"/>
      <protection locked="0"/>
    </xf>
    <xf numFmtId="0" fontId="3" fillId="10" borderId="86" xfId="0" applyFont="1" applyFill="1" applyBorder="1" applyAlignment="1" applyProtection="1">
      <alignment horizontal="center"/>
      <protection locked="0"/>
    </xf>
    <xf numFmtId="0" fontId="0" fillId="10" borderId="43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57" xfId="0" applyFill="1" applyBorder="1" applyAlignment="1" applyProtection="1">
      <alignment horizontal="center"/>
      <protection locked="0"/>
    </xf>
    <xf numFmtId="0" fontId="0" fillId="10" borderId="94" xfId="0" applyFill="1" applyBorder="1" applyAlignment="1" applyProtection="1">
      <alignment horizontal="center"/>
      <protection locked="0"/>
    </xf>
    <xf numFmtId="0" fontId="0" fillId="10" borderId="28" xfId="0" applyFill="1" applyBorder="1" applyAlignment="1" applyProtection="1">
      <alignment horizontal="center"/>
      <protection locked="0"/>
    </xf>
    <xf numFmtId="0" fontId="0" fillId="10" borderId="26" xfId="0" applyFill="1" applyBorder="1" applyAlignment="1" applyProtection="1">
      <alignment horizontal="center"/>
      <protection locked="0"/>
    </xf>
    <xf numFmtId="0" fontId="3" fillId="10" borderId="25" xfId="0" applyFont="1" applyFill="1" applyBorder="1" applyAlignment="1" applyProtection="1">
      <alignment horizontal="center"/>
      <protection locked="0"/>
    </xf>
    <xf numFmtId="0" fontId="0" fillId="10" borderId="87" xfId="0" applyFill="1" applyBorder="1" applyAlignment="1" applyProtection="1">
      <alignment horizontal="center"/>
      <protection locked="0"/>
    </xf>
    <xf numFmtId="49" fontId="4" fillId="10" borderId="84" xfId="0" applyNumberFormat="1" applyFont="1" applyFill="1" applyBorder="1" applyAlignment="1" applyProtection="1">
      <alignment horizontal="center"/>
      <protection locked="0"/>
    </xf>
    <xf numFmtId="0" fontId="0" fillId="5" borderId="84" xfId="0" applyFill="1" applyBorder="1" applyAlignment="1" applyProtection="1">
      <alignment horizontal="center"/>
      <protection locked="0"/>
    </xf>
    <xf numFmtId="0" fontId="0" fillId="5" borderId="84" xfId="0" applyFill="1" applyBorder="1" applyProtection="1">
      <protection locked="0"/>
    </xf>
    <xf numFmtId="14" fontId="4" fillId="10" borderId="39" xfId="0" applyNumberFormat="1" applyFont="1" applyFill="1" applyBorder="1" applyAlignment="1" applyProtection="1">
      <alignment horizontal="center"/>
      <protection locked="0"/>
    </xf>
    <xf numFmtId="0" fontId="0" fillId="10" borderId="66" xfId="0" applyFill="1" applyBorder="1" applyProtection="1">
      <protection locked="0"/>
    </xf>
    <xf numFmtId="0" fontId="0" fillId="10" borderId="4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18" xfId="0" applyFill="1" applyBorder="1" applyAlignment="1" applyProtection="1">
      <alignment horizontal="center"/>
      <protection locked="0"/>
    </xf>
    <xf numFmtId="0" fontId="0" fillId="10" borderId="12" xfId="0" applyFill="1" applyBorder="1" applyAlignment="1" applyProtection="1">
      <alignment horizontal="center"/>
      <protection locked="0"/>
    </xf>
    <xf numFmtId="0" fontId="3" fillId="10" borderId="66" xfId="0" applyFont="1" applyFill="1" applyBorder="1" applyAlignment="1" applyProtection="1">
      <alignment horizontal="center"/>
      <protection locked="0"/>
    </xf>
    <xf numFmtId="0" fontId="3" fillId="10" borderId="4" xfId="0" applyFont="1" applyFill="1" applyBorder="1" applyAlignment="1" applyProtection="1">
      <alignment horizontal="center"/>
      <protection locked="0"/>
    </xf>
    <xf numFmtId="0" fontId="3" fillId="10" borderId="12" xfId="0" applyFont="1" applyFill="1" applyBorder="1" applyAlignment="1" applyProtection="1">
      <alignment horizontal="center"/>
      <protection locked="0"/>
    </xf>
    <xf numFmtId="0" fontId="3" fillId="10" borderId="67" xfId="0" applyFont="1" applyFill="1" applyBorder="1" applyAlignment="1" applyProtection="1">
      <alignment horizontal="center"/>
      <protection locked="0"/>
    </xf>
    <xf numFmtId="0" fontId="3" fillId="10" borderId="79" xfId="0" applyFont="1" applyFill="1" applyBorder="1" applyAlignment="1" applyProtection="1">
      <alignment horizontal="center"/>
      <protection locked="0"/>
    </xf>
    <xf numFmtId="0" fontId="3" fillId="10" borderId="0" xfId="0" applyFont="1" applyFill="1" applyAlignment="1" applyProtection="1">
      <alignment horizontal="center"/>
      <protection locked="0"/>
    </xf>
    <xf numFmtId="0" fontId="3" fillId="10" borderId="95" xfId="0" applyFont="1" applyFill="1" applyBorder="1" applyAlignment="1" applyProtection="1">
      <alignment horizontal="center"/>
      <protection locked="0"/>
    </xf>
    <xf numFmtId="14" fontId="4" fillId="3" borderId="3" xfId="0" applyNumberFormat="1" applyFont="1" applyFill="1" applyBorder="1" applyAlignment="1" applyProtection="1">
      <alignment horizontal="center"/>
      <protection locked="0"/>
    </xf>
    <xf numFmtId="0" fontId="18" fillId="29" borderId="1" xfId="0" applyFont="1" applyFill="1" applyBorder="1" applyAlignment="1" applyProtection="1">
      <alignment horizontal="center"/>
      <protection locked="0"/>
    </xf>
    <xf numFmtId="0" fontId="0" fillId="29" borderId="6" xfId="0" applyFill="1" applyBorder="1" applyAlignment="1" applyProtection="1">
      <alignment horizontal="left"/>
      <protection hidden="1"/>
    </xf>
    <xf numFmtId="0" fontId="0" fillId="29" borderId="7" xfId="0" applyFill="1" applyBorder="1" applyAlignment="1" applyProtection="1">
      <alignment horizontal="left"/>
      <protection hidden="1"/>
    </xf>
    <xf numFmtId="0" fontId="0" fillId="29" borderId="8" xfId="0" applyFill="1" applyBorder="1" applyAlignment="1" applyProtection="1">
      <alignment horizontal="left"/>
      <protection hidden="1"/>
    </xf>
    <xf numFmtId="0" fontId="0" fillId="29" borderId="77" xfId="0" applyFill="1" applyBorder="1" applyAlignment="1" applyProtection="1">
      <alignment horizontal="left"/>
      <protection hidden="1"/>
    </xf>
    <xf numFmtId="0" fontId="0" fillId="29" borderId="58" xfId="0" applyFill="1" applyBorder="1" applyAlignment="1" applyProtection="1">
      <alignment horizontal="left"/>
      <protection hidden="1"/>
    </xf>
    <xf numFmtId="0" fontId="0" fillId="29" borderId="8" xfId="0" applyFill="1" applyBorder="1" applyAlignment="1" applyProtection="1">
      <alignment horizontal="center"/>
      <protection hidden="1"/>
    </xf>
    <xf numFmtId="0" fontId="0" fillId="29" borderId="0" xfId="0" applyFill="1" applyAlignment="1" applyProtection="1">
      <alignment horizontal="center"/>
      <protection locked="0"/>
    </xf>
    <xf numFmtId="1" fontId="30" fillId="5" borderId="73" xfId="1" applyNumberFormat="1" applyFont="1" applyFill="1" applyBorder="1" applyAlignment="1" applyProtection="1">
      <alignment horizontal="center"/>
      <protection locked="0"/>
    </xf>
    <xf numFmtId="1" fontId="30" fillId="5" borderId="50" xfId="1" applyNumberFormat="1" applyFont="1" applyFill="1" applyBorder="1" applyAlignment="1" applyProtection="1">
      <alignment horizontal="center"/>
      <protection locked="0"/>
    </xf>
    <xf numFmtId="0" fontId="30" fillId="5" borderId="44" xfId="0" applyFont="1" applyFill="1" applyBorder="1" applyAlignment="1" applyProtection="1">
      <alignment horizontal="center"/>
      <protection locked="0"/>
    </xf>
    <xf numFmtId="0" fontId="30" fillId="5" borderId="49" xfId="0" applyFont="1" applyFill="1" applyBorder="1" applyAlignment="1" applyProtection="1">
      <alignment horizontal="center"/>
      <protection locked="0"/>
    </xf>
    <xf numFmtId="0" fontId="30" fillId="5" borderId="65" xfId="0" applyFont="1" applyFill="1" applyBorder="1" applyAlignment="1" applyProtection="1">
      <alignment horizontal="center"/>
      <protection locked="0"/>
    </xf>
    <xf numFmtId="0" fontId="3" fillId="17" borderId="44" xfId="0" applyFont="1" applyFill="1" applyBorder="1" applyAlignment="1" applyProtection="1">
      <alignment horizontal="center"/>
      <protection locked="0"/>
    </xf>
    <xf numFmtId="0" fontId="3" fillId="17" borderId="49" xfId="0" applyFont="1" applyFill="1" applyBorder="1" applyAlignment="1" applyProtection="1">
      <alignment horizontal="center"/>
      <protection locked="0"/>
    </xf>
    <xf numFmtId="0" fontId="3" fillId="17" borderId="65" xfId="0" applyFont="1" applyFill="1" applyBorder="1" applyAlignment="1" applyProtection="1">
      <alignment horizontal="center"/>
      <protection locked="0"/>
    </xf>
    <xf numFmtId="1" fontId="0" fillId="9" borderId="50" xfId="1" applyNumberFormat="1" applyFont="1" applyFill="1" applyBorder="1" applyAlignment="1" applyProtection="1">
      <alignment horizontal="center"/>
      <protection locked="0"/>
    </xf>
    <xf numFmtId="0" fontId="3" fillId="9" borderId="65" xfId="0" applyFont="1" applyFill="1" applyBorder="1" applyAlignment="1" applyProtection="1">
      <alignment horizontal="center"/>
      <protection locked="0"/>
    </xf>
    <xf numFmtId="0" fontId="0" fillId="29" borderId="44" xfId="0" applyFill="1" applyBorder="1" applyProtection="1">
      <protection locked="0"/>
    </xf>
    <xf numFmtId="0" fontId="0" fillId="29" borderId="49" xfId="0" applyFill="1" applyBorder="1" applyProtection="1">
      <protection locked="0"/>
    </xf>
    <xf numFmtId="0" fontId="0" fillId="29" borderId="45" xfId="0" applyFill="1" applyBorder="1" applyProtection="1">
      <protection locked="0"/>
    </xf>
    <xf numFmtId="1" fontId="0" fillId="29" borderId="73" xfId="1" applyNumberFormat="1" applyFont="1" applyFill="1" applyBorder="1" applyAlignment="1" applyProtection="1">
      <alignment horizontal="center"/>
      <protection locked="0"/>
    </xf>
    <xf numFmtId="1" fontId="0" fillId="29" borderId="50" xfId="1" applyNumberFormat="1" applyFont="1" applyFill="1" applyBorder="1" applyAlignment="1" applyProtection="1">
      <alignment horizontal="center"/>
      <protection locked="0"/>
    </xf>
    <xf numFmtId="1" fontId="3" fillId="29" borderId="49" xfId="1" applyNumberFormat="1" applyFont="1" applyFill="1" applyBorder="1" applyAlignment="1" applyProtection="1">
      <alignment horizontal="center"/>
      <protection locked="0"/>
    </xf>
    <xf numFmtId="0" fontId="3" fillId="29" borderId="44" xfId="0" applyFont="1" applyFill="1" applyBorder="1" applyAlignment="1" applyProtection="1">
      <alignment horizontal="center"/>
      <protection locked="0"/>
    </xf>
    <xf numFmtId="0" fontId="3" fillId="29" borderId="49" xfId="0" applyFont="1" applyFill="1" applyBorder="1" applyAlignment="1" applyProtection="1">
      <alignment horizontal="center"/>
      <protection locked="0"/>
    </xf>
    <xf numFmtId="0" fontId="3" fillId="29" borderId="50" xfId="0" applyFont="1" applyFill="1" applyBorder="1" applyAlignment="1" applyProtection="1">
      <alignment horizontal="center"/>
      <protection locked="0"/>
    </xf>
    <xf numFmtId="0" fontId="3" fillId="29" borderId="65" xfId="0" applyFont="1" applyFill="1" applyBorder="1" applyAlignment="1" applyProtection="1">
      <alignment horizontal="center"/>
      <protection locked="0"/>
    </xf>
    <xf numFmtId="0" fontId="3" fillId="29" borderId="45" xfId="0" applyFont="1" applyFill="1" applyBorder="1" applyAlignment="1" applyProtection="1">
      <alignment horizontal="center"/>
      <protection locked="0"/>
    </xf>
    <xf numFmtId="0" fontId="3" fillId="29" borderId="78" xfId="0" applyFont="1" applyFill="1" applyBorder="1" applyAlignment="1" applyProtection="1">
      <alignment horizontal="center"/>
      <protection locked="0"/>
    </xf>
    <xf numFmtId="0" fontId="3" fillId="29" borderId="84" xfId="0" applyFont="1" applyFill="1" applyBorder="1" applyAlignment="1" applyProtection="1">
      <alignment horizontal="center"/>
      <protection locked="0"/>
    </xf>
    <xf numFmtId="0" fontId="0" fillId="29" borderId="46" xfId="0" applyFill="1" applyBorder="1" applyAlignment="1" applyProtection="1">
      <alignment horizontal="center" wrapText="1"/>
      <protection locked="0"/>
    </xf>
    <xf numFmtId="1" fontId="0" fillId="31" borderId="50" xfId="1" applyNumberFormat="1" applyFont="1" applyFill="1" applyBorder="1" applyAlignment="1" applyProtection="1">
      <alignment horizontal="center"/>
      <protection locked="0"/>
    </xf>
    <xf numFmtId="1" fontId="3" fillId="31" borderId="49" xfId="1" applyNumberFormat="1" applyFont="1" applyFill="1" applyBorder="1" applyAlignment="1" applyProtection="1">
      <alignment horizontal="center"/>
      <protection locked="0"/>
    </xf>
    <xf numFmtId="0" fontId="3" fillId="31" borderId="49" xfId="0" applyFont="1" applyFill="1" applyBorder="1" applyAlignment="1" applyProtection="1">
      <alignment horizontal="center"/>
      <protection locked="0"/>
    </xf>
    <xf numFmtId="0" fontId="3" fillId="31" borderId="50" xfId="0" applyFont="1" applyFill="1" applyBorder="1" applyAlignment="1" applyProtection="1">
      <alignment horizontal="center"/>
      <protection locked="0"/>
    </xf>
    <xf numFmtId="0" fontId="3" fillId="32" borderId="49" xfId="0" applyFont="1" applyFill="1" applyBorder="1" applyAlignment="1" applyProtection="1">
      <alignment horizontal="center"/>
      <protection locked="0"/>
    </xf>
    <xf numFmtId="0" fontId="3" fillId="32" borderId="78" xfId="0" applyFont="1" applyFill="1" applyBorder="1" applyAlignment="1" applyProtection="1">
      <alignment horizontal="center"/>
      <protection locked="0"/>
    </xf>
    <xf numFmtId="0" fontId="3" fillId="32" borderId="65" xfId="0" applyFont="1" applyFill="1" applyBorder="1" applyAlignment="1" applyProtection="1">
      <alignment horizontal="center"/>
      <protection locked="0"/>
    </xf>
    <xf numFmtId="0" fontId="3" fillId="33" borderId="65" xfId="0" applyFont="1" applyFill="1" applyBorder="1" applyAlignment="1" applyProtection="1">
      <alignment horizontal="center"/>
      <protection locked="0"/>
    </xf>
    <xf numFmtId="0" fontId="3" fillId="34" borderId="49" xfId="0" applyFont="1" applyFill="1" applyBorder="1" applyAlignment="1" applyProtection="1">
      <alignment horizontal="center"/>
      <protection locked="0"/>
    </xf>
    <xf numFmtId="0" fontId="3" fillId="25" borderId="49" xfId="0" applyFont="1" applyFill="1" applyBorder="1" applyAlignment="1" applyProtection="1">
      <alignment horizontal="center"/>
      <protection locked="0"/>
    </xf>
    <xf numFmtId="0" fontId="3" fillId="25" borderId="50" xfId="0" applyFont="1" applyFill="1" applyBorder="1" applyAlignment="1" applyProtection="1">
      <alignment horizontal="center"/>
      <protection locked="0"/>
    </xf>
    <xf numFmtId="0" fontId="3" fillId="25" borderId="65" xfId="0" applyFont="1" applyFill="1" applyBorder="1" applyAlignment="1" applyProtection="1">
      <alignment horizontal="center"/>
      <protection locked="0"/>
    </xf>
    <xf numFmtId="49" fontId="3" fillId="10" borderId="84" xfId="0" applyNumberFormat="1" applyFont="1" applyFill="1" applyBorder="1" applyAlignment="1" applyProtection="1">
      <alignment horizontal="center"/>
      <protection locked="0"/>
    </xf>
    <xf numFmtId="0" fontId="8" fillId="10" borderId="22" xfId="0" applyFont="1" applyFill="1" applyBorder="1" applyAlignment="1" applyProtection="1">
      <alignment horizontal="center"/>
      <protection locked="0"/>
    </xf>
    <xf numFmtId="0" fontId="31" fillId="0" borderId="0" xfId="0" applyFont="1"/>
    <xf numFmtId="0" fontId="1" fillId="4" borderId="28" xfId="0" applyFont="1" applyFill="1" applyBorder="1" applyProtection="1">
      <protection locked="0"/>
    </xf>
    <xf numFmtId="0" fontId="1" fillId="12" borderId="96" xfId="0" applyFont="1" applyFill="1" applyBorder="1" applyAlignment="1" applyProtection="1">
      <alignment horizontal="center"/>
      <protection locked="0"/>
    </xf>
    <xf numFmtId="0" fontId="1" fillId="12" borderId="97" xfId="0" applyFont="1" applyFill="1" applyBorder="1" applyAlignment="1" applyProtection="1">
      <alignment horizontal="center"/>
      <protection locked="0"/>
    </xf>
    <xf numFmtId="0" fontId="1" fillId="12" borderId="98" xfId="0" applyFont="1" applyFill="1" applyBorder="1" applyAlignment="1" applyProtection="1">
      <alignment horizontal="center"/>
      <protection locked="0"/>
    </xf>
    <xf numFmtId="1" fontId="15" fillId="10" borderId="1" xfId="0" applyNumberFormat="1" applyFont="1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4" borderId="24" xfId="0" applyFont="1" applyFill="1" applyBorder="1" applyProtection="1">
      <protection locked="0"/>
    </xf>
    <xf numFmtId="0" fontId="1" fillId="12" borderId="99" xfId="0" applyFont="1" applyFill="1" applyBorder="1" applyAlignment="1" applyProtection="1">
      <alignment horizontal="center"/>
      <protection locked="0"/>
    </xf>
    <xf numFmtId="0" fontId="1" fillId="18" borderId="0" xfId="0" applyFont="1" applyFill="1" applyProtection="1">
      <protection locked="0"/>
    </xf>
    <xf numFmtId="22" fontId="0" fillId="29" borderId="0" xfId="0" applyNumberFormat="1" applyFill="1" applyAlignment="1" applyProtection="1">
      <alignment horizontal="center"/>
      <protection locked="0"/>
    </xf>
    <xf numFmtId="14" fontId="15" fillId="10" borderId="1" xfId="0" applyNumberFormat="1" applyFont="1" applyFill="1" applyBorder="1" applyAlignment="1" applyProtection="1">
      <alignment horizontal="center"/>
      <protection locked="0"/>
    </xf>
    <xf numFmtId="0" fontId="0" fillId="29" borderId="11" xfId="0" applyFill="1" applyBorder="1" applyAlignment="1" applyProtection="1">
      <alignment horizontal="left"/>
      <protection hidden="1"/>
    </xf>
    <xf numFmtId="0" fontId="17" fillId="29" borderId="29" xfId="0" applyFont="1" applyFill="1" applyBorder="1" applyAlignment="1" applyProtection="1">
      <alignment horizontal="center"/>
      <protection locked="0"/>
    </xf>
    <xf numFmtId="0" fontId="17" fillId="2" borderId="29" xfId="0" applyFont="1" applyFill="1" applyBorder="1" applyAlignment="1" applyProtection="1">
      <alignment horizontal="center"/>
      <protection locked="0"/>
    </xf>
    <xf numFmtId="0" fontId="3" fillId="3" borderId="101" xfId="0" applyFont="1" applyFill="1" applyBorder="1" applyAlignment="1" applyProtection="1">
      <alignment horizontal="center"/>
      <protection locked="0"/>
    </xf>
    <xf numFmtId="0" fontId="33" fillId="10" borderId="1" xfId="0" applyFont="1" applyFill="1" applyBorder="1" applyAlignment="1" applyProtection="1">
      <alignment horizontal="center"/>
      <protection locked="0"/>
    </xf>
    <xf numFmtId="0" fontId="1" fillId="2" borderId="60" xfId="0" applyFont="1" applyFill="1" applyBorder="1" applyAlignment="1" applyProtection="1">
      <alignment horizontal="center"/>
      <protection locked="0"/>
    </xf>
    <xf numFmtId="0" fontId="2" fillId="2" borderId="80" xfId="0" applyFont="1" applyFill="1" applyBorder="1" applyAlignment="1" applyProtection="1">
      <alignment horizontal="center"/>
      <protection hidden="1"/>
    </xf>
    <xf numFmtId="0" fontId="1" fillId="0" borderId="60" xfId="0" applyFont="1" applyBorder="1" applyProtection="1">
      <protection locked="0"/>
    </xf>
    <xf numFmtId="0" fontId="34" fillId="0" borderId="0" xfId="0" applyFont="1"/>
    <xf numFmtId="0" fontId="35" fillId="0" borderId="0" xfId="0" applyFont="1"/>
    <xf numFmtId="0" fontId="0" fillId="3" borderId="52" xfId="0" applyFill="1" applyBorder="1" applyAlignment="1" applyProtection="1">
      <alignment horizontal="center"/>
      <protection locked="0"/>
    </xf>
    <xf numFmtId="0" fontId="3" fillId="10" borderId="100" xfId="0" applyFont="1" applyFill="1" applyBorder="1" applyAlignment="1" applyProtection="1">
      <alignment horizontal="center"/>
      <protection locked="0"/>
    </xf>
    <xf numFmtId="0" fontId="0" fillId="10" borderId="86" xfId="0" applyFill="1" applyBorder="1" applyAlignment="1" applyProtection="1">
      <alignment horizontal="center"/>
      <protection locked="0"/>
    </xf>
    <xf numFmtId="0" fontId="0" fillId="10" borderId="39" xfId="0" applyFill="1" applyBorder="1" applyAlignment="1" applyProtection="1">
      <alignment horizontal="center"/>
      <protection locked="0"/>
    </xf>
    <xf numFmtId="0" fontId="0" fillId="10" borderId="17" xfId="0" applyFill="1" applyBorder="1" applyAlignment="1" applyProtection="1">
      <alignment horizontal="center"/>
      <protection locked="0"/>
    </xf>
    <xf numFmtId="1" fontId="4" fillId="10" borderId="28" xfId="0" applyNumberFormat="1" applyFont="1" applyFill="1" applyBorder="1" applyAlignment="1" applyProtection="1">
      <alignment horizontal="center"/>
      <protection locked="0"/>
    </xf>
    <xf numFmtId="1" fontId="4" fillId="10" borderId="87" xfId="0" applyNumberFormat="1" applyFont="1" applyFill="1" applyBorder="1" applyAlignment="1" applyProtection="1">
      <alignment horizontal="center"/>
      <protection locked="0"/>
    </xf>
    <xf numFmtId="1" fontId="4" fillId="10" borderId="25" xfId="0" applyNumberFormat="1" applyFont="1" applyFill="1" applyBorder="1" applyAlignment="1" applyProtection="1">
      <alignment horizontal="center"/>
      <protection locked="0"/>
    </xf>
    <xf numFmtId="1" fontId="4" fillId="10" borderId="5" xfId="0" applyNumberFormat="1" applyFont="1" applyFill="1" applyBorder="1" applyAlignment="1" applyProtection="1">
      <alignment horizontal="center"/>
      <protection locked="0"/>
    </xf>
    <xf numFmtId="0" fontId="0" fillId="10" borderId="35" xfId="0" applyFill="1" applyBorder="1" applyAlignment="1" applyProtection="1">
      <alignment horizontal="center"/>
      <protection locked="0"/>
    </xf>
    <xf numFmtId="0" fontId="0" fillId="10" borderId="51" xfId="0" applyFill="1" applyBorder="1" applyAlignment="1" applyProtection="1">
      <alignment horizontal="center"/>
      <protection locked="0"/>
    </xf>
    <xf numFmtId="1" fontId="4" fillId="10" borderId="103" xfId="0" applyNumberFormat="1" applyFont="1" applyFill="1" applyBorder="1" applyAlignment="1" applyProtection="1">
      <alignment horizontal="center"/>
      <protection locked="0"/>
    </xf>
    <xf numFmtId="0" fontId="3" fillId="3" borderId="104" xfId="0" applyFont="1" applyFill="1" applyBorder="1" applyAlignment="1" applyProtection="1">
      <alignment horizontal="center"/>
      <protection locked="0"/>
    </xf>
    <xf numFmtId="0" fontId="36" fillId="29" borderId="102" xfId="0" applyFont="1" applyFill="1" applyBorder="1" applyAlignment="1" applyProtection="1">
      <alignment horizontal="center"/>
      <protection locked="0"/>
    </xf>
    <xf numFmtId="0" fontId="32" fillId="35" borderId="1" xfId="0" applyFont="1" applyFill="1" applyBorder="1" applyAlignment="1" applyProtection="1">
      <alignment horizontal="center"/>
      <protection locked="0"/>
    </xf>
    <xf numFmtId="49" fontId="0" fillId="29" borderId="0" xfId="0" applyNumberFormat="1" applyFill="1" applyAlignment="1" applyProtection="1">
      <alignment horizontal="center"/>
      <protection locked="0"/>
    </xf>
    <xf numFmtId="0" fontId="36" fillId="2" borderId="102" xfId="0" applyFont="1" applyFill="1" applyBorder="1" applyAlignment="1" applyProtection="1">
      <alignment horizontal="center"/>
      <protection locked="0"/>
    </xf>
    <xf numFmtId="0" fontId="0" fillId="36" borderId="20" xfId="0" applyFill="1" applyBorder="1" applyAlignment="1" applyProtection="1">
      <alignment horizontal="center"/>
      <protection locked="0"/>
    </xf>
    <xf numFmtId="0" fontId="1" fillId="12" borderId="107" xfId="0" applyFont="1" applyFill="1" applyBorder="1" applyAlignment="1" applyProtection="1">
      <alignment horizontal="center"/>
      <protection locked="0"/>
    </xf>
    <xf numFmtId="0" fontId="1" fillId="12" borderId="108" xfId="0" applyFont="1" applyFill="1" applyBorder="1" applyAlignment="1" applyProtection="1">
      <alignment horizontal="center"/>
      <protection locked="0"/>
    </xf>
    <xf numFmtId="0" fontId="0" fillId="10" borderId="109" xfId="0" applyFill="1" applyBorder="1" applyAlignment="1" applyProtection="1">
      <alignment horizontal="center"/>
      <protection locked="0"/>
    </xf>
    <xf numFmtId="0" fontId="14" fillId="10" borderId="109" xfId="0" applyFont="1" applyFill="1" applyBorder="1" applyAlignment="1" applyProtection="1">
      <alignment horizontal="center"/>
      <protection locked="0"/>
    </xf>
    <xf numFmtId="14" fontId="4" fillId="10" borderId="109" xfId="0" applyNumberFormat="1" applyFont="1" applyFill="1" applyBorder="1" applyAlignment="1" applyProtection="1">
      <alignment horizontal="center"/>
      <protection locked="0"/>
    </xf>
    <xf numFmtId="14" fontId="3" fillId="10" borderId="109" xfId="0" applyNumberFormat="1" applyFont="1" applyFill="1" applyBorder="1" applyAlignment="1" applyProtection="1">
      <alignment horizontal="center"/>
      <protection locked="0"/>
    </xf>
    <xf numFmtId="0" fontId="3" fillId="10" borderId="110" xfId="0" applyFont="1" applyFill="1" applyBorder="1" applyAlignment="1" applyProtection="1">
      <alignment horizontal="center"/>
      <protection locked="0"/>
    </xf>
    <xf numFmtId="0" fontId="3" fillId="10" borderId="111" xfId="0" applyFont="1" applyFill="1" applyBorder="1" applyAlignment="1" applyProtection="1">
      <alignment horizontal="center"/>
      <protection locked="0"/>
    </xf>
    <xf numFmtId="0" fontId="0" fillId="10" borderId="107" xfId="0" applyFill="1" applyBorder="1" applyAlignment="1" applyProtection="1">
      <alignment horizontal="center"/>
      <protection locked="0"/>
    </xf>
    <xf numFmtId="0" fontId="1" fillId="10" borderId="109" xfId="0" applyFont="1" applyFill="1" applyBorder="1" applyAlignment="1" applyProtection="1">
      <alignment horizontal="center"/>
      <protection locked="0"/>
    </xf>
    <xf numFmtId="0" fontId="3" fillId="10" borderId="109" xfId="0" applyFont="1" applyFill="1" applyBorder="1" applyAlignment="1" applyProtection="1">
      <alignment horizontal="center"/>
      <protection locked="0"/>
    </xf>
    <xf numFmtId="1" fontId="4" fillId="10" borderId="109" xfId="0" applyNumberFormat="1" applyFont="1" applyFill="1" applyBorder="1" applyAlignment="1" applyProtection="1">
      <alignment horizontal="center"/>
      <protection locked="0"/>
    </xf>
    <xf numFmtId="0" fontId="3" fillId="3" borderId="112" xfId="0" applyFont="1" applyFill="1" applyBorder="1" applyAlignment="1" applyProtection="1">
      <alignment horizontal="center"/>
      <protection locked="0"/>
    </xf>
    <xf numFmtId="0" fontId="3" fillId="18" borderId="112" xfId="0" applyFont="1" applyFill="1" applyBorder="1" applyAlignment="1" applyProtection="1">
      <alignment horizontal="center"/>
      <protection locked="0"/>
    </xf>
    <xf numFmtId="0" fontId="0" fillId="0" borderId="113" xfId="0" applyBorder="1" applyProtection="1">
      <protection locked="0"/>
    </xf>
    <xf numFmtId="0" fontId="0" fillId="0" borderId="114" xfId="0" applyBorder="1" applyProtection="1">
      <protection locked="0"/>
    </xf>
    <xf numFmtId="0" fontId="0" fillId="29" borderId="115" xfId="0" applyFill="1" applyBorder="1" applyAlignment="1" applyProtection="1">
      <alignment horizontal="left"/>
      <protection hidden="1"/>
    </xf>
    <xf numFmtId="0" fontId="17" fillId="29" borderId="116" xfId="0" applyFont="1" applyFill="1" applyBorder="1" applyAlignment="1" applyProtection="1">
      <alignment horizontal="center"/>
      <protection locked="0"/>
    </xf>
    <xf numFmtId="0" fontId="17" fillId="2" borderId="116" xfId="0" applyFont="1" applyFill="1" applyBorder="1" applyAlignment="1" applyProtection="1">
      <alignment horizontal="center"/>
      <protection locked="0"/>
    </xf>
    <xf numFmtId="0" fontId="17" fillId="29" borderId="109" xfId="0" applyFont="1" applyFill="1" applyBorder="1" applyAlignment="1" applyProtection="1">
      <alignment horizontal="center"/>
      <protection locked="0"/>
    </xf>
    <xf numFmtId="0" fontId="0" fillId="29" borderId="113" xfId="0" applyFill="1" applyBorder="1" applyAlignment="1" applyProtection="1">
      <alignment horizontal="center"/>
      <protection locked="0"/>
    </xf>
    <xf numFmtId="0" fontId="0" fillId="29" borderId="114" xfId="0" applyFill="1" applyBorder="1" applyAlignment="1" applyProtection="1">
      <alignment horizontal="center"/>
      <protection locked="0"/>
    </xf>
    <xf numFmtId="0" fontId="3" fillId="10" borderId="117" xfId="0" applyFont="1" applyFill="1" applyBorder="1" applyAlignment="1" applyProtection="1">
      <alignment horizontal="center"/>
      <protection locked="0"/>
    </xf>
    <xf numFmtId="0" fontId="2" fillId="2" borderId="40" xfId="0" applyFont="1" applyFill="1" applyBorder="1" applyAlignment="1" applyProtection="1">
      <alignment horizontal="center"/>
      <protection hidden="1"/>
    </xf>
    <xf numFmtId="0" fontId="37" fillId="0" borderId="84" xfId="0" quotePrefix="1" applyFont="1" applyBorder="1"/>
    <xf numFmtId="0" fontId="37" fillId="0" borderId="100" xfId="0" quotePrefix="1" applyFont="1" applyBorder="1"/>
    <xf numFmtId="0" fontId="0" fillId="10" borderId="4" xfId="0" applyFill="1" applyBorder="1" applyAlignment="1" applyProtection="1">
      <alignment horizontal="center"/>
      <protection locked="0"/>
    </xf>
    <xf numFmtId="0" fontId="8" fillId="10" borderId="84" xfId="0" applyFont="1" applyFill="1" applyBorder="1" applyAlignment="1" applyProtection="1">
      <alignment horizontal="center"/>
      <protection locked="0"/>
    </xf>
    <xf numFmtId="0" fontId="4" fillId="10" borderId="2" xfId="0" applyFont="1" applyFill="1" applyBorder="1" applyAlignment="1" applyProtection="1">
      <alignment horizontal="center"/>
      <protection locked="0"/>
    </xf>
    <xf numFmtId="1" fontId="4" fillId="10" borderId="32" xfId="0" applyNumberFormat="1" applyFont="1" applyFill="1" applyBorder="1" applyAlignment="1" applyProtection="1">
      <alignment horizontal="center"/>
      <protection locked="0"/>
    </xf>
    <xf numFmtId="0" fontId="38" fillId="10" borderId="86" xfId="0" applyFont="1" applyFill="1" applyBorder="1"/>
    <xf numFmtId="0" fontId="3" fillId="18" borderId="118" xfId="0" applyFont="1" applyFill="1" applyBorder="1" applyAlignment="1" applyProtection="1">
      <alignment horizontal="center" vertical="center"/>
      <protection locked="0"/>
    </xf>
    <xf numFmtId="0" fontId="1" fillId="12" borderId="25" xfId="0" applyFont="1" applyFill="1" applyBorder="1" applyAlignment="1" applyProtection="1">
      <alignment horizontal="center"/>
      <protection locked="0"/>
    </xf>
    <xf numFmtId="0" fontId="0" fillId="29" borderId="0" xfId="0" applyFill="1" applyAlignment="1" applyProtection="1">
      <alignment horizontal="center" wrapText="1"/>
      <protection locked="0"/>
    </xf>
    <xf numFmtId="0" fontId="0" fillId="3" borderId="84" xfId="0" applyFill="1" applyBorder="1" applyAlignment="1" applyProtection="1">
      <alignment horizontal="center" wrapText="1"/>
      <protection locked="0"/>
    </xf>
    <xf numFmtId="0" fontId="2" fillId="2" borderId="66" xfId="0" applyFont="1" applyFill="1" applyBorder="1" applyAlignment="1" applyProtection="1">
      <alignment horizontal="center"/>
      <protection hidden="1"/>
    </xf>
    <xf numFmtId="0" fontId="0" fillId="3" borderId="100" xfId="0" applyFill="1" applyBorder="1" applyAlignment="1" applyProtection="1">
      <alignment horizontal="center" wrapText="1"/>
      <protection locked="0"/>
    </xf>
    <xf numFmtId="0" fontId="2" fillId="2" borderId="111" xfId="0" applyFont="1" applyFill="1" applyBorder="1" applyAlignment="1" applyProtection="1">
      <alignment horizontal="center"/>
      <protection hidden="1"/>
    </xf>
    <xf numFmtId="0" fontId="0" fillId="3" borderId="117" xfId="0" applyFill="1" applyBorder="1" applyAlignment="1" applyProtection="1">
      <alignment horizontal="center" wrapText="1"/>
      <protection locked="0"/>
    </xf>
    <xf numFmtId="14" fontId="4" fillId="10" borderId="116" xfId="0" applyNumberFormat="1" applyFont="1" applyFill="1" applyBorder="1" applyAlignment="1" applyProtection="1">
      <alignment horizontal="center"/>
      <protection locked="0"/>
    </xf>
    <xf numFmtId="0" fontId="3" fillId="10" borderId="120" xfId="0" applyFont="1" applyFill="1" applyBorder="1" applyAlignment="1" applyProtection="1">
      <alignment horizontal="center"/>
      <protection locked="0"/>
    </xf>
    <xf numFmtId="0" fontId="0" fillId="29" borderId="121" xfId="0" applyFill="1" applyBorder="1" applyAlignment="1" applyProtection="1">
      <alignment horizontal="left"/>
      <protection hidden="1"/>
    </xf>
    <xf numFmtId="0" fontId="17" fillId="29" borderId="119" xfId="0" applyFont="1" applyFill="1" applyBorder="1" applyAlignment="1" applyProtection="1">
      <alignment horizontal="center"/>
      <protection locked="0"/>
    </xf>
    <xf numFmtId="0" fontId="17" fillId="2" borderId="119" xfId="0" applyFont="1" applyFill="1" applyBorder="1" applyAlignment="1" applyProtection="1">
      <alignment horizontal="center"/>
      <protection locked="0"/>
    </xf>
    <xf numFmtId="0" fontId="0" fillId="10" borderId="117" xfId="0" applyFill="1" applyBorder="1" applyAlignment="1" applyProtection="1">
      <alignment horizontal="center"/>
      <protection locked="0"/>
    </xf>
    <xf numFmtId="0" fontId="0" fillId="3" borderId="29" xfId="0" applyFill="1" applyBorder="1" applyAlignment="1" applyProtection="1">
      <alignment horizontal="center"/>
      <protection locked="0"/>
    </xf>
    <xf numFmtId="0" fontId="0" fillId="3" borderId="116" xfId="0" applyFill="1" applyBorder="1" applyAlignment="1" applyProtection="1">
      <alignment horizontal="center"/>
      <protection locked="0"/>
    </xf>
    <xf numFmtId="0" fontId="0" fillId="10" borderId="122" xfId="0" applyFill="1" applyBorder="1" applyAlignment="1" applyProtection="1">
      <alignment horizontal="center"/>
      <protection locked="0"/>
    </xf>
    <xf numFmtId="0" fontId="14" fillId="10" borderId="122" xfId="0" applyFont="1" applyFill="1" applyBorder="1" applyAlignment="1" applyProtection="1">
      <alignment horizontal="center"/>
      <protection locked="0"/>
    </xf>
    <xf numFmtId="14" fontId="4" fillId="10" borderId="122" xfId="0" applyNumberFormat="1" applyFont="1" applyFill="1" applyBorder="1" applyAlignment="1" applyProtection="1">
      <alignment horizontal="center"/>
      <protection locked="0"/>
    </xf>
    <xf numFmtId="0" fontId="3" fillId="10" borderId="124" xfId="0" applyFont="1" applyFill="1" applyBorder="1" applyAlignment="1" applyProtection="1">
      <alignment horizontal="center"/>
      <protection locked="0"/>
    </xf>
    <xf numFmtId="0" fontId="0" fillId="10" borderId="125" xfId="0" applyFill="1" applyBorder="1" applyAlignment="1" applyProtection="1">
      <alignment horizontal="center"/>
      <protection locked="0"/>
    </xf>
    <xf numFmtId="0" fontId="3" fillId="10" borderId="122" xfId="0" applyFont="1" applyFill="1" applyBorder="1" applyAlignment="1" applyProtection="1">
      <alignment horizontal="center"/>
      <protection locked="0"/>
    </xf>
    <xf numFmtId="1" fontId="4" fillId="10" borderId="122" xfId="0" applyNumberFormat="1" applyFont="1" applyFill="1" applyBorder="1" applyAlignment="1" applyProtection="1">
      <alignment horizontal="center"/>
      <protection locked="0"/>
    </xf>
    <xf numFmtId="0" fontId="3" fillId="3" borderId="126" xfId="0" applyFont="1" applyFill="1" applyBorder="1" applyAlignment="1" applyProtection="1">
      <alignment horizontal="center"/>
      <protection locked="0"/>
    </xf>
    <xf numFmtId="0" fontId="3" fillId="18" borderId="126" xfId="0" applyFont="1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left" vertical="top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0" xfId="0" applyFill="1" applyAlignment="1" applyProtection="1">
      <alignment horizontal="left" vertical="top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0" xfId="0" applyFill="1" applyAlignment="1" applyProtection="1">
      <alignment horizontal="center" vertical="top"/>
      <protection locked="0"/>
    </xf>
    <xf numFmtId="1" fontId="4" fillId="3" borderId="1" xfId="0" applyNumberFormat="1" applyFont="1" applyFill="1" applyBorder="1" applyAlignment="1" applyProtection="1">
      <alignment horizontal="center"/>
      <protection locked="0"/>
    </xf>
    <xf numFmtId="0" fontId="1" fillId="10" borderId="117" xfId="0" applyFont="1" applyFill="1" applyBorder="1" applyAlignment="1" applyProtection="1">
      <alignment horizontal="center"/>
      <protection locked="0"/>
    </xf>
    <xf numFmtId="14" fontId="4" fillId="10" borderId="123" xfId="0" applyNumberFormat="1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top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0" fillId="0" borderId="10" xfId="0" applyBorder="1" applyProtection="1">
      <protection locked="0"/>
    </xf>
    <xf numFmtId="0" fontId="0" fillId="3" borderId="122" xfId="0" applyFill="1" applyBorder="1" applyAlignment="1" applyProtection="1">
      <alignment horizontal="center"/>
      <protection locked="0"/>
    </xf>
    <xf numFmtId="0" fontId="3" fillId="10" borderId="91" xfId="0" applyFont="1" applyFill="1" applyBorder="1" applyAlignment="1" applyProtection="1">
      <alignment horizontal="center"/>
      <protection locked="0"/>
    </xf>
    <xf numFmtId="49" fontId="3" fillId="10" borderId="86" xfId="0" applyNumberFormat="1" applyFont="1" applyFill="1" applyBorder="1" applyAlignment="1" applyProtection="1">
      <alignment horizontal="center"/>
      <protection locked="0"/>
    </xf>
    <xf numFmtId="0" fontId="3" fillId="3" borderId="86" xfId="0" applyFont="1" applyFill="1" applyBorder="1" applyAlignment="1" applyProtection="1">
      <alignment horizontal="center"/>
      <protection locked="0"/>
    </xf>
    <xf numFmtId="0" fontId="3" fillId="10" borderId="127" xfId="0" applyFont="1" applyFill="1" applyBorder="1" applyAlignment="1" applyProtection="1">
      <alignment horizontal="center"/>
      <protection locked="0"/>
    </xf>
    <xf numFmtId="49" fontId="3" fillId="10" borderId="87" xfId="0" applyNumberFormat="1" applyFont="1" applyFill="1" applyBorder="1" applyAlignment="1" applyProtection="1">
      <alignment horizontal="center"/>
      <protection locked="0"/>
    </xf>
    <xf numFmtId="0" fontId="17" fillId="2" borderId="128" xfId="0" applyFont="1" applyFill="1" applyBorder="1" applyAlignment="1" applyProtection="1">
      <alignment horizontal="center"/>
      <protection locked="0"/>
    </xf>
    <xf numFmtId="0" fontId="17" fillId="2" borderId="129" xfId="0" applyFont="1" applyFill="1" applyBorder="1" applyAlignment="1" applyProtection="1">
      <alignment horizontal="center"/>
      <protection locked="0"/>
    </xf>
    <xf numFmtId="0" fontId="17" fillId="2" borderId="87" xfId="0" applyFont="1" applyFill="1" applyBorder="1" applyProtection="1">
      <protection locked="0"/>
    </xf>
    <xf numFmtId="167" fontId="0" fillId="29" borderId="0" xfId="0" applyNumberFormat="1" applyFill="1" applyAlignment="1" applyProtection="1">
      <alignment horizontal="center"/>
      <protection locked="0"/>
    </xf>
    <xf numFmtId="0" fontId="0" fillId="3" borderId="74" xfId="0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17" fillId="38" borderId="1" xfId="0" applyFont="1" applyFill="1" applyBorder="1" applyAlignment="1" applyProtection="1">
      <alignment horizontal="center"/>
      <protection locked="0"/>
    </xf>
    <xf numFmtId="0" fontId="17" fillId="38" borderId="1" xfId="0" applyFont="1" applyFill="1" applyBorder="1" applyAlignment="1" applyProtection="1">
      <alignment horizontal="center" wrapText="1"/>
      <protection locked="0"/>
    </xf>
    <xf numFmtId="0" fontId="0" fillId="38" borderId="8" xfId="0" applyFill="1" applyBorder="1" applyAlignment="1" applyProtection="1">
      <alignment horizontal="left"/>
      <protection hidden="1"/>
    </xf>
    <xf numFmtId="0" fontId="41" fillId="10" borderId="53" xfId="2" applyFill="1" applyBorder="1" applyAlignment="1" applyProtection="1">
      <alignment horizontal="center"/>
      <protection locked="0"/>
    </xf>
    <xf numFmtId="0" fontId="17" fillId="29" borderId="1" xfId="0" applyFont="1" applyFill="1" applyBorder="1" applyAlignment="1" applyProtection="1">
      <alignment horizontal="center" wrapText="1"/>
      <protection locked="0"/>
    </xf>
    <xf numFmtId="0" fontId="42" fillId="29" borderId="1" xfId="0" applyFont="1" applyFill="1" applyBorder="1" applyAlignment="1" applyProtection="1">
      <alignment horizontal="center" wrapText="1"/>
      <protection locked="0"/>
    </xf>
    <xf numFmtId="0" fontId="17" fillId="39" borderId="1" xfId="0" applyFont="1" applyFill="1" applyBorder="1" applyAlignment="1" applyProtection="1">
      <alignment horizontal="center"/>
      <protection locked="0"/>
    </xf>
    <xf numFmtId="0" fontId="17" fillId="39" borderId="1" xfId="0" applyFont="1" applyFill="1" applyBorder="1" applyAlignment="1" applyProtection="1">
      <alignment horizontal="center" wrapText="1"/>
      <protection locked="0"/>
    </xf>
    <xf numFmtId="1" fontId="1" fillId="21" borderId="1" xfId="0" applyNumberFormat="1" applyFont="1" applyFill="1" applyBorder="1" applyAlignment="1" applyProtection="1">
      <alignment horizontal="center"/>
      <protection locked="0"/>
    </xf>
    <xf numFmtId="14" fontId="1" fillId="10" borderId="1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 wrapText="1"/>
    </xf>
    <xf numFmtId="0" fontId="8" fillId="10" borderId="1" xfId="0" applyFont="1" applyFill="1" applyBorder="1" applyAlignment="1" applyProtection="1">
      <alignment horizontal="center"/>
      <protection locked="0"/>
    </xf>
    <xf numFmtId="14" fontId="0" fillId="10" borderId="17" xfId="0" applyNumberFormat="1" applyFill="1" applyBorder="1" applyAlignment="1" applyProtection="1">
      <alignment horizontal="center"/>
      <protection locked="0"/>
    </xf>
    <xf numFmtId="0" fontId="15" fillId="3" borderId="0" xfId="0" applyFont="1" applyFill="1" applyAlignment="1">
      <alignment horizontal="center"/>
    </xf>
    <xf numFmtId="0" fontId="15" fillId="3" borderId="0" xfId="0" applyFont="1" applyFill="1"/>
    <xf numFmtId="168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10" borderId="28" xfId="0" applyNumberFormat="1" applyFill="1" applyBorder="1" applyAlignment="1" applyProtection="1">
      <alignment horizontal="center"/>
      <protection locked="0"/>
    </xf>
    <xf numFmtId="0" fontId="0" fillId="18" borderId="44" xfId="0" applyFill="1" applyBorder="1" applyAlignment="1" applyProtection="1">
      <alignment vertical="center"/>
      <protection locked="0"/>
    </xf>
    <xf numFmtId="0" fontId="0" fillId="18" borderId="49" xfId="0" applyFill="1" applyBorder="1" applyAlignment="1" applyProtection="1">
      <alignment vertical="center"/>
      <protection locked="0"/>
    </xf>
    <xf numFmtId="0" fontId="0" fillId="18" borderId="49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29" borderId="0" xfId="0" applyFill="1"/>
    <xf numFmtId="14" fontId="0" fillId="10" borderId="36" xfId="0" applyNumberFormat="1" applyFill="1" applyBorder="1" applyAlignment="1" applyProtection="1">
      <alignment horizontal="center"/>
      <protection locked="0"/>
    </xf>
    <xf numFmtId="1" fontId="1" fillId="21" borderId="2" xfId="0" applyNumberFormat="1" applyFont="1" applyFill="1" applyBorder="1" applyAlignment="1" applyProtection="1">
      <alignment horizontal="center"/>
      <protection locked="0"/>
    </xf>
    <xf numFmtId="0" fontId="0" fillId="29" borderId="1" xfId="0" applyFill="1" applyBorder="1"/>
    <xf numFmtId="0" fontId="0" fillId="29" borderId="3" xfId="0" applyFill="1" applyBorder="1"/>
    <xf numFmtId="0" fontId="0" fillId="18" borderId="17" xfId="0" applyFill="1" applyBorder="1" applyAlignment="1" applyProtection="1">
      <alignment horizontal="center" vertical="center"/>
      <protection locked="0"/>
    </xf>
    <xf numFmtId="0" fontId="0" fillId="18" borderId="36" xfId="0" applyFill="1" applyBorder="1" applyAlignment="1" applyProtection="1">
      <alignment horizontal="center" vertical="center"/>
      <protection locked="0"/>
    </xf>
    <xf numFmtId="0" fontId="0" fillId="29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1" fillId="10" borderId="117" xfId="0" applyNumberFormat="1" applyFont="1" applyFill="1" applyBorder="1" applyAlignment="1" applyProtection="1">
      <alignment horizontal="center"/>
      <protection locked="0"/>
    </xf>
    <xf numFmtId="0" fontId="0" fillId="29" borderId="3" xfId="0" applyFill="1" applyBorder="1" applyAlignment="1">
      <alignment horizontal="center"/>
    </xf>
    <xf numFmtId="0" fontId="0" fillId="29" borderId="2" xfId="0" applyFill="1" applyBorder="1"/>
    <xf numFmtId="0" fontId="0" fillId="29" borderId="2" xfId="0" applyFill="1" applyBorder="1" applyAlignment="1">
      <alignment horizontal="center"/>
    </xf>
    <xf numFmtId="0" fontId="0" fillId="18" borderId="2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0" fontId="45" fillId="10" borderId="1" xfId="0" applyFont="1" applyFill="1" applyBorder="1" applyAlignment="1" applyProtection="1">
      <alignment horizontal="center"/>
      <protection locked="0"/>
    </xf>
    <xf numFmtId="1" fontId="1" fillId="21" borderId="28" xfId="0" applyNumberFormat="1" applyFont="1" applyFill="1" applyBorder="1" applyAlignment="1" applyProtection="1">
      <alignment horizontal="center"/>
      <protection locked="0"/>
    </xf>
    <xf numFmtId="0" fontId="46" fillId="23" borderId="1" xfId="0" applyFont="1" applyFill="1" applyBorder="1" applyAlignment="1" applyProtection="1">
      <alignment horizontal="center"/>
      <protection locked="0"/>
    </xf>
    <xf numFmtId="0" fontId="46" fillId="23" borderId="5" xfId="0" applyFont="1" applyFill="1" applyBorder="1" applyAlignment="1" applyProtection="1">
      <alignment horizontal="center"/>
      <protection locked="0"/>
    </xf>
    <xf numFmtId="14" fontId="0" fillId="10" borderId="84" xfId="0" applyNumberFormat="1" applyFill="1" applyBorder="1" applyAlignment="1" applyProtection="1">
      <alignment horizontal="center"/>
      <protection locked="0"/>
    </xf>
    <xf numFmtId="0" fontId="47" fillId="10" borderId="3" xfId="0" applyFont="1" applyFill="1" applyBorder="1" applyAlignment="1" applyProtection="1">
      <alignment horizontal="center"/>
      <protection locked="0"/>
    </xf>
    <xf numFmtId="0" fontId="0" fillId="18" borderId="0" xfId="0" applyFill="1" applyAlignment="1">
      <alignment horizontal="center" vertical="center"/>
    </xf>
    <xf numFmtId="0" fontId="0" fillId="29" borderId="5" xfId="0" applyFill="1" applyBorder="1"/>
    <xf numFmtId="0" fontId="0" fillId="29" borderId="17" xfId="0" applyFill="1" applyBorder="1"/>
    <xf numFmtId="0" fontId="0" fillId="29" borderId="84" xfId="0" applyFill="1" applyBorder="1"/>
    <xf numFmtId="0" fontId="0" fillId="29" borderId="84" xfId="0" applyFill="1" applyBorder="1" applyAlignment="1">
      <alignment horizontal="center"/>
    </xf>
    <xf numFmtId="0" fontId="46" fillId="23" borderId="130" xfId="0" applyFont="1" applyFill="1" applyBorder="1" applyAlignment="1" applyProtection="1">
      <alignment horizontal="center"/>
      <protection locked="0"/>
    </xf>
    <xf numFmtId="0" fontId="46" fillId="23" borderId="131" xfId="0" applyFont="1" applyFill="1" applyBorder="1" applyAlignment="1" applyProtection="1">
      <alignment horizontal="center"/>
      <protection locked="0"/>
    </xf>
    <xf numFmtId="0" fontId="46" fillId="23" borderId="28" xfId="0" applyFont="1" applyFill="1" applyBorder="1" applyAlignment="1" applyProtection="1">
      <alignment horizontal="center"/>
      <protection locked="0"/>
    </xf>
    <xf numFmtId="0" fontId="1" fillId="41" borderId="1" xfId="0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16" fontId="0" fillId="10" borderId="3" xfId="0" applyNumberFormat="1" applyFill="1" applyBorder="1" applyAlignment="1" applyProtection="1">
      <alignment horizontal="center"/>
      <protection locked="0"/>
    </xf>
    <xf numFmtId="0" fontId="0" fillId="29" borderId="39" xfId="0" applyFill="1" applyBorder="1"/>
    <xf numFmtId="0" fontId="0" fillId="29" borderId="36" xfId="0" applyFill="1" applyBorder="1" applyAlignment="1">
      <alignment horizontal="center"/>
    </xf>
    <xf numFmtId="0" fontId="0" fillId="29" borderId="17" xfId="0" applyFill="1" applyBorder="1" applyAlignment="1">
      <alignment horizontal="center"/>
    </xf>
    <xf numFmtId="0" fontId="17" fillId="2" borderId="84" xfId="0" applyFont="1" applyFill="1" applyBorder="1" applyProtection="1">
      <protection hidden="1"/>
    </xf>
    <xf numFmtId="0" fontId="17" fillId="2" borderId="17" xfId="0" applyFont="1" applyFill="1" applyBorder="1" applyProtection="1">
      <protection locked="0"/>
    </xf>
    <xf numFmtId="22" fontId="0" fillId="10" borderId="3" xfId="0" applyNumberFormat="1" applyFill="1" applyBorder="1" applyAlignment="1" applyProtection="1">
      <alignment horizontal="center"/>
      <protection locked="0"/>
    </xf>
    <xf numFmtId="0" fontId="0" fillId="36" borderId="1" xfId="0" applyFill="1" applyBorder="1" applyAlignment="1">
      <alignment horizontal="center"/>
    </xf>
    <xf numFmtId="0" fontId="0" fillId="36" borderId="1" xfId="0" applyFill="1" applyBorder="1"/>
    <xf numFmtId="0" fontId="1" fillId="36" borderId="1" xfId="0" applyFont="1" applyFill="1" applyBorder="1" applyAlignment="1">
      <alignment horizontal="center"/>
    </xf>
    <xf numFmtId="0" fontId="0" fillId="36" borderId="3" xfId="0" applyFill="1" applyBorder="1"/>
    <xf numFmtId="14" fontId="0" fillId="36" borderId="1" xfId="0" applyNumberFormat="1" applyFill="1" applyBorder="1" applyAlignment="1">
      <alignment horizontal="center"/>
    </xf>
    <xf numFmtId="0" fontId="0" fillId="18" borderId="1" xfId="0" applyFill="1" applyBorder="1" applyAlignment="1">
      <alignment vertical="center"/>
    </xf>
    <xf numFmtId="0" fontId="0" fillId="36" borderId="0" xfId="0" applyFill="1" applyAlignment="1">
      <alignment horizontal="center"/>
    </xf>
    <xf numFmtId="0" fontId="46" fillId="23" borderId="131" xfId="0" applyFont="1" applyFill="1" applyBorder="1" applyAlignment="1">
      <alignment horizontal="center"/>
    </xf>
    <xf numFmtId="0" fontId="46" fillId="23" borderId="132" xfId="0" applyFont="1" applyFill="1" applyBorder="1" applyAlignment="1">
      <alignment horizontal="center"/>
    </xf>
    <xf numFmtId="0" fontId="46" fillId="23" borderId="25" xfId="0" applyFont="1" applyFill="1" applyBorder="1" applyAlignment="1">
      <alignment horizontal="center"/>
    </xf>
    <xf numFmtId="0" fontId="46" fillId="23" borderId="5" xfId="0" applyFont="1" applyFill="1" applyBorder="1" applyAlignment="1">
      <alignment horizontal="center"/>
    </xf>
    <xf numFmtId="0" fontId="1" fillId="36" borderId="0" xfId="0" applyFont="1" applyFill="1" applyAlignment="1">
      <alignment horizontal="center"/>
    </xf>
    <xf numFmtId="0" fontId="0" fillId="36" borderId="0" xfId="0" applyFill="1"/>
    <xf numFmtId="0" fontId="47" fillId="36" borderId="0" xfId="0" applyFont="1" applyFill="1"/>
    <xf numFmtId="22" fontId="0" fillId="36" borderId="1" xfId="0" applyNumberFormat="1" applyFill="1" applyBorder="1" applyAlignment="1">
      <alignment horizontal="center"/>
    </xf>
    <xf numFmtId="0" fontId="47" fillId="36" borderId="1" xfId="0" applyFont="1" applyFill="1" applyBorder="1" applyAlignment="1">
      <alignment horizontal="center"/>
    </xf>
    <xf numFmtId="0" fontId="8" fillId="36" borderId="1" xfId="0" applyFont="1" applyFill="1" applyBorder="1" applyAlignment="1">
      <alignment horizontal="center"/>
    </xf>
    <xf numFmtId="0" fontId="8" fillId="10" borderId="3" xfId="0" applyFont="1" applyFill="1" applyBorder="1" applyAlignment="1" applyProtection="1">
      <alignment horizontal="center"/>
      <protection locked="0"/>
    </xf>
    <xf numFmtId="0" fontId="11" fillId="10" borderId="22" xfId="0" applyFont="1" applyFill="1" applyBorder="1" applyAlignment="1" applyProtection="1">
      <alignment horizontal="left"/>
      <protection locked="0"/>
    </xf>
    <xf numFmtId="0" fontId="11" fillId="10" borderId="1" xfId="0" applyFont="1" applyFill="1" applyBorder="1" applyAlignment="1" applyProtection="1">
      <alignment horizontal="center"/>
      <protection locked="0"/>
    </xf>
    <xf numFmtId="0" fontId="11" fillId="10" borderId="3" xfId="0" applyFont="1" applyFill="1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/>
      <protection locked="0"/>
    </xf>
    <xf numFmtId="0" fontId="11" fillId="10" borderId="84" xfId="0" applyFont="1" applyFill="1" applyBorder="1" applyAlignment="1" applyProtection="1">
      <alignment horizontal="center"/>
      <protection locked="0"/>
    </xf>
    <xf numFmtId="0" fontId="11" fillId="36" borderId="1" xfId="0" applyFont="1" applyFill="1" applyBorder="1" applyAlignment="1">
      <alignment horizontal="center"/>
    </xf>
    <xf numFmtId="0" fontId="11" fillId="36" borderId="1" xfId="0" applyFont="1" applyFill="1" applyBorder="1"/>
    <xf numFmtId="0" fontId="11" fillId="0" borderId="0" xfId="0" applyFont="1"/>
    <xf numFmtId="0" fontId="0" fillId="0" borderId="84" xfId="0" applyBorder="1"/>
    <xf numFmtId="0" fontId="11" fillId="29" borderId="84" xfId="0" applyFont="1" applyFill="1" applyBorder="1"/>
    <xf numFmtId="0" fontId="11" fillId="0" borderId="84" xfId="0" applyFont="1" applyBorder="1"/>
    <xf numFmtId="0" fontId="0" fillId="29" borderId="84" xfId="0" applyFill="1" applyBorder="1" applyAlignment="1">
      <alignment vertical="center"/>
    </xf>
    <xf numFmtId="0" fontId="0" fillId="0" borderId="84" xfId="0" applyBorder="1" applyAlignment="1">
      <alignment vertical="center"/>
    </xf>
    <xf numFmtId="0" fontId="0" fillId="3" borderId="84" xfId="0" applyFill="1" applyBorder="1"/>
    <xf numFmtId="0" fontId="0" fillId="36" borderId="84" xfId="0" applyFill="1" applyBorder="1"/>
    <xf numFmtId="14" fontId="0" fillId="36" borderId="1" xfId="0" applyNumberFormat="1" applyFill="1" applyBorder="1"/>
    <xf numFmtId="0" fontId="0" fillId="18" borderId="84" xfId="0" applyFill="1" applyBorder="1" applyAlignment="1">
      <alignment vertical="center"/>
    </xf>
    <xf numFmtId="0" fontId="47" fillId="42" borderId="0" xfId="0" applyFont="1" applyFill="1" applyAlignment="1">
      <alignment horizontal="center"/>
    </xf>
    <xf numFmtId="14" fontId="1" fillId="36" borderId="1" xfId="0" applyNumberFormat="1" applyFont="1" applyFill="1" applyBorder="1" applyAlignment="1">
      <alignment horizontal="center"/>
    </xf>
    <xf numFmtId="0" fontId="0" fillId="36" borderId="134" xfId="0" applyFill="1" applyBorder="1"/>
    <xf numFmtId="0" fontId="0" fillId="36" borderId="2" xfId="0" applyFill="1" applyBorder="1"/>
    <xf numFmtId="0" fontId="1" fillId="36" borderId="1" xfId="0" applyFont="1" applyFill="1" applyBorder="1"/>
    <xf numFmtId="14" fontId="1" fillId="36" borderId="1" xfId="0" applyNumberFormat="1" applyFont="1" applyFill="1" applyBorder="1"/>
    <xf numFmtId="14" fontId="47" fillId="36" borderId="1" xfId="0" applyNumberFormat="1" applyFont="1" applyFill="1" applyBorder="1"/>
    <xf numFmtId="0" fontId="46" fillId="23" borderId="84" xfId="0" applyFont="1" applyFill="1" applyBorder="1" applyAlignment="1">
      <alignment horizontal="center" vertical="center"/>
    </xf>
    <xf numFmtId="0" fontId="46" fillId="23" borderId="84" xfId="0" applyFont="1" applyFill="1" applyBorder="1" applyAlignment="1">
      <alignment horizontal="center"/>
    </xf>
    <xf numFmtId="0" fontId="0" fillId="36" borderId="5" xfId="0" applyFill="1" applyBorder="1"/>
    <xf numFmtId="0" fontId="36" fillId="2" borderId="1" xfId="0" applyFont="1" applyFill="1" applyBorder="1" applyProtection="1">
      <protection hidden="1"/>
    </xf>
    <xf numFmtId="0" fontId="36" fillId="2" borderId="1" xfId="0" applyFont="1" applyFill="1" applyBorder="1" applyProtection="1">
      <protection locked="0"/>
    </xf>
    <xf numFmtId="0" fontId="43" fillId="3" borderId="0" xfId="0" applyFont="1" applyFill="1" applyAlignment="1">
      <alignment horizontal="center"/>
    </xf>
    <xf numFmtId="0" fontId="48" fillId="3" borderId="0" xfId="0" applyFont="1" applyFill="1" applyAlignment="1">
      <alignment horizontal="center"/>
    </xf>
    <xf numFmtId="0" fontId="1" fillId="29" borderId="135" xfId="0" applyFont="1" applyFill="1" applyBorder="1"/>
    <xf numFmtId="0" fontId="1" fillId="29" borderId="0" xfId="0" applyFont="1" applyFill="1"/>
    <xf numFmtId="0" fontId="0" fillId="36" borderId="87" xfId="0" applyFill="1" applyBorder="1" applyAlignment="1">
      <alignment horizontal="center"/>
    </xf>
    <xf numFmtId="0" fontId="11" fillId="36" borderId="84" xfId="0" applyFont="1" applyFill="1" applyBorder="1" applyAlignment="1">
      <alignment horizontal="center"/>
    </xf>
    <xf numFmtId="0" fontId="0" fillId="36" borderId="84" xfId="0" applyFill="1" applyBorder="1" applyAlignment="1">
      <alignment horizontal="center"/>
    </xf>
    <xf numFmtId="14" fontId="0" fillId="36" borderId="84" xfId="0" applyNumberFormat="1" applyFill="1" applyBorder="1" applyAlignment="1">
      <alignment horizontal="center"/>
    </xf>
    <xf numFmtId="0" fontId="1" fillId="29" borderId="0" xfId="0" applyFont="1" applyFill="1" applyAlignment="1">
      <alignment horizontal="center"/>
    </xf>
    <xf numFmtId="0" fontId="0" fillId="18" borderId="84" xfId="0" applyFill="1" applyBorder="1" applyAlignment="1">
      <alignment horizontal="center" vertical="center"/>
    </xf>
    <xf numFmtId="0" fontId="1" fillId="41" borderId="2" xfId="0" applyFont="1" applyFill="1" applyBorder="1" applyAlignment="1">
      <alignment horizontal="left"/>
    </xf>
    <xf numFmtId="0" fontId="1" fillId="41" borderId="84" xfId="0" applyFont="1" applyFill="1" applyBorder="1" applyAlignment="1">
      <alignment horizontal="left"/>
    </xf>
    <xf numFmtId="0" fontId="0" fillId="10" borderId="87" xfId="0" applyFill="1" applyBorder="1" applyAlignment="1">
      <alignment horizontal="center"/>
    </xf>
    <xf numFmtId="0" fontId="46" fillId="23" borderId="1" xfId="0" applyFont="1" applyFill="1" applyBorder="1" applyAlignment="1">
      <alignment horizontal="center"/>
    </xf>
    <xf numFmtId="0" fontId="11" fillId="10" borderId="84" xfId="0" applyFont="1" applyFill="1" applyBorder="1" applyAlignment="1">
      <alignment horizontal="center"/>
    </xf>
    <xf numFmtId="0" fontId="0" fillId="10" borderId="84" xfId="0" applyFill="1" applyBorder="1" applyAlignment="1">
      <alignment horizontal="center"/>
    </xf>
    <xf numFmtId="14" fontId="0" fillId="10" borderId="84" xfId="0" applyNumberFormat="1" applyFill="1" applyBorder="1" applyAlignment="1">
      <alignment horizontal="center"/>
    </xf>
    <xf numFmtId="0" fontId="0" fillId="36" borderId="2" xfId="0" applyFill="1" applyBorder="1" applyAlignment="1">
      <alignment horizontal="center"/>
    </xf>
    <xf numFmtId="0" fontId="11" fillId="36" borderId="2" xfId="0" applyFont="1" applyFill="1" applyBorder="1" applyAlignment="1">
      <alignment horizontal="center"/>
    </xf>
    <xf numFmtId="0" fontId="0" fillId="36" borderId="5" xfId="0" applyFill="1" applyBorder="1" applyAlignment="1">
      <alignment horizontal="center"/>
    </xf>
    <xf numFmtId="0" fontId="0" fillId="36" borderId="28" xfId="0" applyFill="1" applyBorder="1" applyAlignment="1">
      <alignment horizontal="center"/>
    </xf>
    <xf numFmtId="0" fontId="0" fillId="3" borderId="84" xfId="0" applyFill="1" applyBorder="1" applyAlignment="1">
      <alignment horizontal="center"/>
    </xf>
    <xf numFmtId="0" fontId="0" fillId="10" borderId="84" xfId="0" applyFill="1" applyBorder="1"/>
    <xf numFmtId="0" fontId="46" fillId="23" borderId="85" xfId="0" applyFont="1" applyFill="1" applyBorder="1" applyAlignment="1">
      <alignment horizontal="center"/>
    </xf>
    <xf numFmtId="0" fontId="1" fillId="41" borderId="84" xfId="0" applyFont="1" applyFill="1" applyBorder="1" applyAlignment="1">
      <alignment horizontal="center"/>
    </xf>
    <xf numFmtId="0" fontId="1" fillId="41" borderId="84" xfId="0" applyFont="1" applyFill="1" applyBorder="1"/>
    <xf numFmtId="0" fontId="46" fillId="23" borderId="81" xfId="0" applyFont="1" applyFill="1" applyBorder="1" applyAlignment="1">
      <alignment horizontal="center"/>
    </xf>
    <xf numFmtId="22" fontId="0" fillId="10" borderId="84" xfId="0" applyNumberFormat="1" applyFill="1" applyBorder="1" applyAlignment="1">
      <alignment horizontal="center"/>
    </xf>
    <xf numFmtId="0" fontId="1" fillId="41" borderId="1" xfId="0" applyFont="1" applyFill="1" applyBorder="1"/>
    <xf numFmtId="0" fontId="1" fillId="43" borderId="84" xfId="0" applyFont="1" applyFill="1" applyBorder="1"/>
    <xf numFmtId="0" fontId="1" fillId="43" borderId="84" xfId="0" applyFont="1" applyFill="1" applyBorder="1" applyAlignment="1">
      <alignment horizontal="center"/>
    </xf>
    <xf numFmtId="0" fontId="1" fillId="29" borderId="84" xfId="0" applyFont="1" applyFill="1" applyBorder="1"/>
    <xf numFmtId="0" fontId="1" fillId="0" borderId="84" xfId="0" applyFont="1" applyBorder="1"/>
    <xf numFmtId="0" fontId="1" fillId="36" borderId="2" xfId="0" applyFont="1" applyFill="1" applyBorder="1" applyAlignment="1">
      <alignment horizontal="center"/>
    </xf>
    <xf numFmtId="0" fontId="1" fillId="36" borderId="84" xfId="0" applyFont="1" applyFill="1" applyBorder="1" applyAlignment="1">
      <alignment horizontal="center"/>
    </xf>
    <xf numFmtId="0" fontId="1" fillId="10" borderId="84" xfId="0" applyFont="1" applyFill="1" applyBorder="1" applyAlignment="1">
      <alignment horizontal="center"/>
    </xf>
    <xf numFmtId="0" fontId="46" fillId="23" borderId="1" xfId="0" applyFont="1" applyFill="1" applyBorder="1" applyAlignment="1">
      <alignment horizontal="center" vertical="center"/>
    </xf>
    <xf numFmtId="0" fontId="46" fillId="23" borderId="2" xfId="0" applyFont="1" applyFill="1" applyBorder="1" applyAlignment="1">
      <alignment horizontal="center" vertical="center"/>
    </xf>
    <xf numFmtId="0" fontId="46" fillId="23" borderId="0" xfId="0" applyFont="1" applyFill="1" applyAlignment="1">
      <alignment horizontal="center"/>
    </xf>
    <xf numFmtId="0" fontId="46" fillId="23" borderId="83" xfId="0" applyFont="1" applyFill="1" applyBorder="1" applyAlignment="1">
      <alignment horizontal="center"/>
    </xf>
    <xf numFmtId="0" fontId="46" fillId="23" borderId="82" xfId="0" applyFont="1" applyFill="1" applyBorder="1" applyAlignment="1">
      <alignment horizontal="center"/>
    </xf>
    <xf numFmtId="0" fontId="17" fillId="2" borderId="86" xfId="0" applyFont="1" applyFill="1" applyBorder="1" applyProtection="1">
      <protection hidden="1"/>
    </xf>
    <xf numFmtId="0" fontId="17" fillId="2" borderId="0" xfId="0" applyFont="1" applyFill="1" applyProtection="1">
      <protection locked="0"/>
    </xf>
    <xf numFmtId="0" fontId="17" fillId="2" borderId="86" xfId="0" applyFont="1" applyFill="1" applyBorder="1" applyProtection="1">
      <protection locked="0"/>
    </xf>
    <xf numFmtId="0" fontId="17" fillId="2" borderId="127" xfId="0" applyFont="1" applyFill="1" applyBorder="1" applyProtection="1">
      <protection locked="0"/>
    </xf>
    <xf numFmtId="0" fontId="17" fillId="2" borderId="136" xfId="0" applyFont="1" applyFill="1" applyBorder="1" applyProtection="1">
      <protection hidden="1"/>
    </xf>
    <xf numFmtId="0" fontId="17" fillId="2" borderId="117" xfId="0" applyFont="1" applyFill="1" applyBorder="1" applyProtection="1">
      <protection locked="0"/>
    </xf>
    <xf numFmtId="0" fontId="0" fillId="29" borderId="134" xfId="0" applyFill="1" applyBorder="1"/>
    <xf numFmtId="0" fontId="49" fillId="45" borderId="0" xfId="0" applyFont="1" applyFill="1"/>
    <xf numFmtId="0" fontId="0" fillId="45" borderId="0" xfId="0" applyFill="1"/>
    <xf numFmtId="0" fontId="0" fillId="45" borderId="134" xfId="0" applyFill="1" applyBorder="1"/>
    <xf numFmtId="0" fontId="1" fillId="10" borderId="2" xfId="0" applyFont="1" applyFill="1" applyBorder="1" applyProtection="1">
      <protection locked="0"/>
    </xf>
    <xf numFmtId="0" fontId="0" fillId="10" borderId="2" xfId="0" applyFill="1" applyBorder="1" applyProtection="1">
      <protection locked="0"/>
    </xf>
    <xf numFmtId="0" fontId="0" fillId="10" borderId="36" xfId="0" applyFill="1" applyBorder="1" applyProtection="1">
      <protection locked="0"/>
    </xf>
    <xf numFmtId="0" fontId="0" fillId="10" borderId="117" xfId="0" applyFill="1" applyBorder="1" applyProtection="1">
      <protection locked="0"/>
    </xf>
    <xf numFmtId="0" fontId="0" fillId="10" borderId="12" xfId="0" applyFill="1" applyBorder="1" applyProtection="1">
      <protection locked="0"/>
    </xf>
    <xf numFmtId="1" fontId="1" fillId="21" borderId="2" xfId="0" applyNumberFormat="1" applyFont="1" applyFill="1" applyBorder="1" applyProtection="1">
      <protection locked="0"/>
    </xf>
    <xf numFmtId="0" fontId="0" fillId="10" borderId="50" xfId="0" applyFill="1" applyBorder="1" applyProtection="1">
      <protection locked="0"/>
    </xf>
    <xf numFmtId="0" fontId="0" fillId="18" borderId="50" xfId="0" applyFill="1" applyBorder="1" applyAlignment="1" applyProtection="1">
      <alignment vertical="center"/>
      <protection locked="0"/>
    </xf>
    <xf numFmtId="0" fontId="17" fillId="2" borderId="137" xfId="0" applyFont="1" applyFill="1" applyBorder="1" applyAlignment="1" applyProtection="1">
      <alignment horizontal="center"/>
      <protection locked="0"/>
    </xf>
    <xf numFmtId="0" fontId="17" fillId="2" borderId="2" xfId="0" applyFont="1" applyFill="1" applyBorder="1" applyProtection="1">
      <protection hidden="1"/>
    </xf>
    <xf numFmtId="0" fontId="0" fillId="15" borderId="84" xfId="0" applyFill="1" applyBorder="1"/>
    <xf numFmtId="0" fontId="0" fillId="10" borderId="86" xfId="0" applyFill="1" applyBorder="1"/>
    <xf numFmtId="0" fontId="0" fillId="0" borderId="87" xfId="0" applyBorder="1"/>
    <xf numFmtId="0" fontId="0" fillId="18" borderId="88" xfId="0" applyFill="1" applyBorder="1"/>
    <xf numFmtId="0" fontId="0" fillId="18" borderId="138" xfId="0" applyFill="1" applyBorder="1"/>
    <xf numFmtId="0" fontId="0" fillId="10" borderId="139" xfId="0" applyFill="1" applyBorder="1"/>
    <xf numFmtId="0" fontId="0" fillId="10" borderId="140" xfId="0" applyFill="1" applyBorder="1"/>
    <xf numFmtId="0" fontId="36" fillId="2" borderId="2" xfId="0" applyFont="1" applyFill="1" applyBorder="1" applyProtection="1">
      <protection hidden="1"/>
    </xf>
    <xf numFmtId="0" fontId="17" fillId="2" borderId="36" xfId="0" applyFont="1" applyFill="1" applyBorder="1" applyProtection="1">
      <protection hidden="1"/>
    </xf>
    <xf numFmtId="0" fontId="17" fillId="2" borderId="142" xfId="0" applyFont="1" applyFill="1" applyBorder="1" applyProtection="1">
      <protection hidden="1"/>
    </xf>
    <xf numFmtId="0" fontId="17" fillId="2" borderId="127" xfId="0" applyFont="1" applyFill="1" applyBorder="1" applyProtection="1">
      <protection hidden="1"/>
    </xf>
    <xf numFmtId="0" fontId="17" fillId="2" borderId="117" xfId="0" applyFont="1" applyFill="1" applyBorder="1" applyProtection="1">
      <protection hidden="1"/>
    </xf>
    <xf numFmtId="0" fontId="0" fillId="0" borderId="86" xfId="0" applyBorder="1"/>
    <xf numFmtId="17" fontId="50" fillId="0" borderId="0" xfId="0" applyNumberFormat="1" applyFont="1" applyAlignment="1">
      <alignment horizontal="center"/>
    </xf>
    <xf numFmtId="0" fontId="17" fillId="28" borderId="56" xfId="0" applyFont="1" applyFill="1" applyBorder="1"/>
    <xf numFmtId="0" fontId="17" fillId="25" borderId="86" xfId="0" applyFont="1" applyFill="1" applyBorder="1" applyProtection="1">
      <protection locked="0"/>
    </xf>
    <xf numFmtId="14" fontId="0" fillId="10" borderId="84" xfId="0" applyNumberFormat="1" applyFill="1" applyBorder="1"/>
    <xf numFmtId="0" fontId="51" fillId="0" borderId="0" xfId="0" applyFont="1"/>
    <xf numFmtId="0" fontId="51" fillId="3" borderId="0" xfId="0" applyFont="1" applyFill="1"/>
    <xf numFmtId="0" fontId="0" fillId="0" borderId="84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14" fontId="15" fillId="10" borderId="84" xfId="0" applyNumberFormat="1" applyFont="1" applyFill="1" applyBorder="1" applyAlignment="1">
      <alignment horizontal="center"/>
    </xf>
    <xf numFmtId="0" fontId="44" fillId="41" borderId="84" xfId="0" applyFont="1" applyFill="1" applyBorder="1"/>
    <xf numFmtId="0" fontId="44" fillId="43" borderId="84" xfId="0" applyFont="1" applyFill="1" applyBorder="1"/>
    <xf numFmtId="0" fontId="1" fillId="3" borderId="0" xfId="0" applyFont="1" applyFill="1"/>
    <xf numFmtId="0" fontId="50" fillId="3" borderId="0" xfId="0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0" fontId="0" fillId="10" borderId="117" xfId="0" applyFill="1" applyBorder="1" applyAlignment="1">
      <alignment horizontal="center"/>
    </xf>
    <xf numFmtId="14" fontId="0" fillId="10" borderId="117" xfId="0" applyNumberFormat="1" applyFill="1" applyBorder="1" applyAlignment="1">
      <alignment horizontal="center"/>
    </xf>
    <xf numFmtId="0" fontId="0" fillId="21" borderId="117" xfId="0" applyFill="1" applyBorder="1" applyAlignment="1">
      <alignment horizontal="center"/>
    </xf>
    <xf numFmtId="0" fontId="0" fillId="18" borderId="117" xfId="0" applyFill="1" applyBorder="1" applyAlignment="1">
      <alignment horizontal="center"/>
    </xf>
    <xf numFmtId="0" fontId="15" fillId="10" borderId="84" xfId="0" applyFont="1" applyFill="1" applyBorder="1" applyAlignment="1">
      <alignment horizontal="center"/>
    </xf>
    <xf numFmtId="0" fontId="15" fillId="10" borderId="84" xfId="0" applyFont="1" applyFill="1" applyBorder="1"/>
    <xf numFmtId="0" fontId="1" fillId="3" borderId="84" xfId="0" applyFont="1" applyFill="1" applyBorder="1"/>
    <xf numFmtId="1" fontId="1" fillId="3" borderId="1" xfId="0" applyNumberFormat="1" applyFont="1" applyFill="1" applyBorder="1" applyAlignment="1" applyProtection="1">
      <alignment horizontal="center"/>
      <protection locked="0"/>
    </xf>
    <xf numFmtId="1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1" fillId="3" borderId="84" xfId="0" applyFont="1" applyFill="1" applyBorder="1" applyAlignment="1">
      <alignment horizontal="left"/>
    </xf>
    <xf numFmtId="0" fontId="44" fillId="3" borderId="84" xfId="0" applyFont="1" applyFill="1" applyBorder="1"/>
    <xf numFmtId="0" fontId="0" fillId="21" borderId="84" xfId="0" applyFill="1" applyBorder="1" applyAlignment="1">
      <alignment horizontal="center"/>
    </xf>
    <xf numFmtId="0" fontId="52" fillId="10" borderId="84" xfId="0" applyFont="1" applyFill="1" applyBorder="1" applyAlignment="1">
      <alignment horizontal="center"/>
    </xf>
    <xf numFmtId="0" fontId="0" fillId="18" borderId="84" xfId="0" applyFill="1" applyBorder="1" applyAlignment="1">
      <alignment horizontal="center"/>
    </xf>
    <xf numFmtId="0" fontId="27" fillId="3" borderId="0" xfId="0" applyFont="1" applyFill="1" applyProtection="1">
      <protection locked="0"/>
    </xf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8" fillId="3" borderId="84" xfId="0" applyFont="1" applyFill="1" applyBorder="1" applyAlignment="1">
      <alignment horizontal="center"/>
    </xf>
    <xf numFmtId="0" fontId="17" fillId="2" borderId="0" xfId="0" applyFont="1" applyFill="1" applyProtection="1">
      <protection hidden="1"/>
    </xf>
    <xf numFmtId="0" fontId="0" fillId="3" borderId="49" xfId="0" applyFill="1" applyBorder="1" applyAlignment="1" applyProtection="1">
      <alignment horizontal="center"/>
      <protection locked="0"/>
    </xf>
    <xf numFmtId="0" fontId="0" fillId="7" borderId="1" xfId="0" applyFill="1" applyBorder="1"/>
    <xf numFmtId="0" fontId="0" fillId="7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>
      <alignment horizontal="center"/>
    </xf>
    <xf numFmtId="0" fontId="0" fillId="7" borderId="84" xfId="0" applyFill="1" applyBorder="1" applyAlignment="1">
      <alignment horizontal="center"/>
    </xf>
    <xf numFmtId="0" fontId="0" fillId="0" borderId="117" xfId="0" applyBorder="1" applyAlignment="1">
      <alignment horizontal="center"/>
    </xf>
    <xf numFmtId="0" fontId="0" fillId="3" borderId="117" xfId="0" applyFill="1" applyBorder="1" applyAlignment="1">
      <alignment horizontal="center"/>
    </xf>
    <xf numFmtId="0" fontId="0" fillId="15" borderId="84" xfId="0" applyFill="1" applyBorder="1" applyAlignment="1">
      <alignment horizontal="center"/>
    </xf>
    <xf numFmtId="0" fontId="0" fillId="18" borderId="89" xfId="0" applyFill="1" applyBorder="1" applyAlignment="1">
      <alignment horizontal="center"/>
    </xf>
    <xf numFmtId="0" fontId="0" fillId="10" borderId="141" xfId="0" applyFill="1" applyBorder="1" applyAlignment="1">
      <alignment horizontal="center"/>
    </xf>
    <xf numFmtId="16" fontId="0" fillId="10" borderId="84" xfId="0" applyNumberFormat="1" applyFill="1" applyBorder="1" applyAlignment="1">
      <alignment horizontal="center"/>
    </xf>
    <xf numFmtId="0" fontId="30" fillId="0" borderId="84" xfId="0" applyFont="1" applyBorder="1" applyAlignment="1">
      <alignment horizontal="center"/>
    </xf>
    <xf numFmtId="0" fontId="53" fillId="10" borderId="22" xfId="0" applyFont="1" applyFill="1" applyBorder="1" applyAlignment="1" applyProtection="1">
      <alignment horizontal="left"/>
      <protection locked="0"/>
    </xf>
    <xf numFmtId="0" fontId="53" fillId="10" borderId="2" xfId="0" applyFont="1" applyFill="1" applyBorder="1" applyAlignment="1" applyProtection="1">
      <alignment horizontal="center"/>
      <protection locked="0"/>
    </xf>
    <xf numFmtId="0" fontId="53" fillId="10" borderId="84" xfId="0" applyFont="1" applyFill="1" applyBorder="1" applyAlignment="1">
      <alignment horizontal="center"/>
    </xf>
    <xf numFmtId="0" fontId="53" fillId="10" borderId="117" xfId="0" applyFont="1" applyFill="1" applyBorder="1" applyAlignment="1">
      <alignment horizontal="center"/>
    </xf>
    <xf numFmtId="0" fontId="53" fillId="0" borderId="0" xfId="0" applyFont="1"/>
    <xf numFmtId="0" fontId="30" fillId="0" borderId="87" xfId="0" applyFont="1" applyBorder="1" applyAlignment="1">
      <alignment horizontal="center"/>
    </xf>
    <xf numFmtId="0" fontId="17" fillId="2" borderId="144" xfId="0" applyFont="1" applyFill="1" applyBorder="1" applyProtection="1">
      <protection locked="0"/>
    </xf>
    <xf numFmtId="0" fontId="14" fillId="10" borderId="22" xfId="0" applyFont="1" applyFill="1" applyBorder="1" applyProtection="1">
      <protection locked="0"/>
    </xf>
    <xf numFmtId="0" fontId="14" fillId="10" borderId="2" xfId="0" applyFont="1" applyFill="1" applyBorder="1" applyProtection="1">
      <protection locked="0"/>
    </xf>
    <xf numFmtId="0" fontId="14" fillId="10" borderId="84" xfId="0" applyFont="1" applyFill="1" applyBorder="1" applyAlignment="1">
      <alignment horizontal="center"/>
    </xf>
    <xf numFmtId="0" fontId="14" fillId="10" borderId="117" xfId="0" applyFont="1" applyFill="1" applyBorder="1" applyAlignment="1">
      <alignment horizontal="center"/>
    </xf>
    <xf numFmtId="0" fontId="14" fillId="0" borderId="0" xfId="0" applyFont="1"/>
    <xf numFmtId="0" fontId="54" fillId="2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15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 vertical="center" textRotation="90"/>
    </xf>
    <xf numFmtId="0" fontId="9" fillId="10" borderId="33" xfId="0" applyFont="1" applyFill="1" applyBorder="1" applyAlignment="1">
      <alignment horizontal="center" vertical="center" textRotation="90"/>
    </xf>
    <xf numFmtId="0" fontId="9" fillId="10" borderId="34" xfId="0" applyFont="1" applyFill="1" applyBorder="1" applyAlignment="1">
      <alignment horizontal="center" vertical="center" textRotation="90"/>
    </xf>
    <xf numFmtId="0" fontId="1" fillId="22" borderId="9" xfId="0" applyFont="1" applyFill="1" applyBorder="1" applyAlignment="1">
      <alignment horizontal="left"/>
    </xf>
    <xf numFmtId="0" fontId="1" fillId="22" borderId="11" xfId="0" applyFont="1" applyFill="1" applyBorder="1" applyAlignment="1">
      <alignment horizontal="left"/>
    </xf>
    <xf numFmtId="0" fontId="1" fillId="22" borderId="1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 vertical="center" textRotation="90"/>
    </xf>
    <xf numFmtId="0" fontId="1" fillId="12" borderId="40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12" borderId="34" xfId="0" applyFont="1" applyFill="1" applyBorder="1" applyAlignment="1">
      <alignment horizontal="center"/>
    </xf>
    <xf numFmtId="0" fontId="1" fillId="2" borderId="6" xfId="0" applyFont="1" applyFill="1" applyBorder="1" applyAlignment="1" applyProtection="1">
      <alignment horizontal="center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21" xfId="0" applyFill="1" applyBorder="1" applyAlignment="1" applyProtection="1">
      <alignment horizontal="center"/>
      <protection locked="0"/>
    </xf>
    <xf numFmtId="0" fontId="1" fillId="12" borderId="9" xfId="0" applyFont="1" applyFill="1" applyBorder="1" applyAlignment="1" applyProtection="1">
      <alignment horizontal="center"/>
      <protection locked="0"/>
    </xf>
    <xf numFmtId="0" fontId="1" fillId="12" borderId="11" xfId="0" applyFont="1" applyFill="1" applyBorder="1" applyAlignment="1" applyProtection="1">
      <alignment horizontal="center"/>
      <protection locked="0"/>
    </xf>
    <xf numFmtId="0" fontId="1" fillId="12" borderId="10" xfId="0" applyFont="1" applyFill="1" applyBorder="1" applyAlignment="1" applyProtection="1">
      <alignment horizontal="center"/>
      <protection locked="0"/>
    </xf>
    <xf numFmtId="0" fontId="1" fillId="30" borderId="90" xfId="0" applyFont="1" applyFill="1" applyBorder="1" applyAlignment="1" applyProtection="1">
      <alignment horizontal="center"/>
      <protection locked="0"/>
    </xf>
    <xf numFmtId="0" fontId="1" fillId="30" borderId="11" xfId="0" applyFont="1" applyFill="1" applyBorder="1" applyAlignment="1" applyProtection="1">
      <alignment horizontal="center"/>
      <protection locked="0"/>
    </xf>
    <xf numFmtId="0" fontId="1" fillId="2" borderId="80" xfId="0" applyFont="1" applyFill="1" applyBorder="1" applyAlignment="1" applyProtection="1">
      <alignment horizontal="center"/>
      <protection locked="0"/>
    </xf>
    <xf numFmtId="0" fontId="0" fillId="10" borderId="40" xfId="0" applyFill="1" applyBorder="1" applyAlignment="1" applyProtection="1">
      <alignment horizontal="center"/>
      <protection locked="0"/>
    </xf>
    <xf numFmtId="0" fontId="0" fillId="10" borderId="41" xfId="0" applyFill="1" applyBorder="1" applyAlignment="1" applyProtection="1">
      <alignment horizontal="center"/>
      <protection locked="0"/>
    </xf>
    <xf numFmtId="0" fontId="1" fillId="12" borderId="81" xfId="0" applyFont="1" applyFill="1" applyBorder="1" applyAlignment="1" applyProtection="1">
      <alignment horizontal="center"/>
      <protection locked="0"/>
    </xf>
    <xf numFmtId="0" fontId="1" fillId="12" borderId="82" xfId="0" applyFont="1" applyFill="1" applyBorder="1" applyAlignment="1" applyProtection="1">
      <alignment horizontal="center"/>
      <protection locked="0"/>
    </xf>
    <xf numFmtId="0" fontId="1" fillId="12" borderId="83" xfId="0" applyFont="1" applyFill="1" applyBorder="1" applyAlignment="1" applyProtection="1">
      <alignment horizontal="center"/>
      <protection locked="0"/>
    </xf>
    <xf numFmtId="0" fontId="1" fillId="2" borderId="59" xfId="0" applyFont="1" applyFill="1" applyBorder="1" applyAlignment="1" applyProtection="1">
      <alignment horizontal="center"/>
      <protection locked="0"/>
    </xf>
    <xf numFmtId="0" fontId="0" fillId="10" borderId="18" xfId="0" applyFill="1" applyBorder="1" applyAlignment="1" applyProtection="1">
      <alignment horizont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1" fillId="37" borderId="11" xfId="0" applyFont="1" applyFill="1" applyBorder="1" applyAlignment="1" applyProtection="1">
      <alignment horizontal="center"/>
      <protection locked="0"/>
    </xf>
    <xf numFmtId="0" fontId="1" fillId="12" borderId="90" xfId="0" applyFont="1" applyFill="1" applyBorder="1" applyAlignment="1" applyProtection="1">
      <alignment horizontal="center" wrapText="1"/>
      <protection locked="0"/>
    </xf>
    <xf numFmtId="0" fontId="1" fillId="12" borderId="11" xfId="0" applyFont="1" applyFill="1" applyBorder="1" applyAlignment="1" applyProtection="1">
      <alignment horizontal="center" wrapText="1"/>
      <protection locked="0"/>
    </xf>
    <xf numFmtId="0" fontId="1" fillId="14" borderId="9" xfId="0" applyFont="1" applyFill="1" applyBorder="1" applyAlignment="1" applyProtection="1">
      <alignment horizontal="center"/>
      <protection locked="0"/>
    </xf>
    <xf numFmtId="0" fontId="1" fillId="14" borderId="11" xfId="0" applyFont="1" applyFill="1" applyBorder="1" applyAlignment="1" applyProtection="1">
      <alignment horizontal="center"/>
      <protection locked="0"/>
    </xf>
    <xf numFmtId="0" fontId="1" fillId="12" borderId="105" xfId="0" applyFont="1" applyFill="1" applyBorder="1" applyAlignment="1" applyProtection="1">
      <alignment horizontal="center"/>
      <protection locked="0"/>
    </xf>
    <xf numFmtId="0" fontId="1" fillId="12" borderId="106" xfId="0" applyFont="1" applyFill="1" applyBorder="1" applyAlignment="1" applyProtection="1">
      <alignment horizontal="center"/>
      <protection locked="0"/>
    </xf>
    <xf numFmtId="0" fontId="1" fillId="3" borderId="13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47" fillId="44" borderId="0" xfId="0" applyFont="1" applyFill="1" applyAlignment="1">
      <alignment horizontal="center"/>
    </xf>
    <xf numFmtId="0" fontId="0" fillId="3" borderId="80" xfId="0" applyFill="1" applyBorder="1" applyAlignment="1" applyProtection="1">
      <alignment horizontal="center"/>
      <protection locked="0"/>
    </xf>
    <xf numFmtId="0" fontId="0" fillId="3" borderId="59" xfId="0" applyFill="1" applyBorder="1" applyAlignment="1" applyProtection="1">
      <alignment horizontal="center"/>
      <protection locked="0"/>
    </xf>
    <xf numFmtId="0" fontId="47" fillId="42" borderId="81" xfId="0" applyFont="1" applyFill="1" applyBorder="1" applyAlignment="1">
      <alignment horizontal="center"/>
    </xf>
    <xf numFmtId="0" fontId="47" fillId="42" borderId="82" xfId="0" applyFont="1" applyFill="1" applyBorder="1" applyAlignment="1">
      <alignment horizontal="center"/>
    </xf>
    <xf numFmtId="0" fontId="47" fillId="42" borderId="83" xfId="0" applyFont="1" applyFill="1" applyBorder="1" applyAlignment="1">
      <alignment horizontal="center"/>
    </xf>
    <xf numFmtId="0" fontId="0" fillId="29" borderId="133" xfId="0" applyFill="1" applyBorder="1" applyAlignment="1">
      <alignment horizontal="center"/>
    </xf>
    <xf numFmtId="0" fontId="0" fillId="29" borderId="26" xfId="0" applyFill="1" applyBorder="1" applyAlignment="1">
      <alignment horizontal="center"/>
    </xf>
    <xf numFmtId="0" fontId="15" fillId="0" borderId="0" xfId="0" applyFont="1" applyAlignment="1">
      <alignment horizontal="center" vertical="top" wrapText="1"/>
    </xf>
    <xf numFmtId="0" fontId="15" fillId="3" borderId="0" xfId="0" applyFont="1" applyFill="1" applyAlignment="1">
      <alignment horizontal="center" wrapText="1"/>
    </xf>
    <xf numFmtId="0" fontId="44" fillId="40" borderId="81" xfId="0" applyFont="1" applyFill="1" applyBorder="1" applyAlignment="1">
      <alignment horizontal="center"/>
    </xf>
    <xf numFmtId="0" fontId="44" fillId="40" borderId="82" xfId="0" applyFont="1" applyFill="1" applyBorder="1" applyAlignment="1">
      <alignment horizontal="center"/>
    </xf>
    <xf numFmtId="0" fontId="0" fillId="40" borderId="81" xfId="0" applyFill="1" applyBorder="1" applyAlignment="1">
      <alignment horizontal="center"/>
    </xf>
    <xf numFmtId="0" fontId="0" fillId="40" borderId="82" xfId="0" applyFill="1" applyBorder="1" applyAlignment="1">
      <alignment horizontal="center"/>
    </xf>
    <xf numFmtId="0" fontId="0" fillId="3" borderId="80" xfId="0" applyFill="1" applyBorder="1" applyAlignment="1" applyProtection="1">
      <alignment horizontal="left"/>
      <protection locked="0"/>
    </xf>
    <xf numFmtId="0" fontId="0" fillId="3" borderId="143" xfId="0" applyFill="1" applyBorder="1" applyAlignment="1" applyProtection="1">
      <alignment horizontal="left"/>
      <protection locked="0"/>
    </xf>
  </cellXfs>
  <cellStyles count="3">
    <cellStyle name="Hyperlink" xfId="2" xr:uid="{00000000-000B-0000-0000-000008000000}"/>
    <cellStyle name="Millares [0]" xfId="1" builtinId="6"/>
    <cellStyle name="Normal" xfId="0" builtinId="0"/>
  </cellStyles>
  <dxfs count="64"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theme="4"/>
          <bgColor theme="7" tint="-0.499984740745262"/>
        </patternFill>
      </fill>
    </dxf>
    <dxf>
      <font>
        <b val="0"/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ill>
        <patternFill patternType="solid">
          <fgColor indexed="64"/>
          <bgColor rgb="FF00206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colors>
    <mruColors>
      <color rgb="FF00FF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eraciones Maritime Services" id="{15C6F17A-9E10-4B41-A305-281E08291CF1}" userId="31bd10d69a683d14" providerId="Windows Live"/>
  <person displayName="Angelo Cisternas Muñoz" id="{8EEBA122-B9E6-4548-A736-7A9A6AAF705E}" userId="S::acisternas@maritimeservices.cl::42650e88-b939-40d2-b099-426caf24a165" providerId="AD"/>
  <person displayName="Maritime Services" id="{BE5DDE54-AED0-4ABB-ABA9-3DF51FEFFC04}" userId="S::operations@maritimeservices.cl::886b4f3b-dce7-4202-85a3-17f7da4dc1a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E2:E10" totalsRowShown="0" headerRowDxfId="63" dataDxfId="62">
  <autoFilter ref="E2:E10" xr:uid="{00000000-0009-0000-0100-000002000000}"/>
  <tableColumns count="1">
    <tableColumn id="1" xr3:uid="{00000000-0010-0000-0000-000001000000}" name="Tipos de Contrato" dataDxfId="61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a1" displayName="Tabla1" ref="B2:C122" totalsRowShown="0" headerRowDxfId="36" headerRowBorderDxfId="35" tableBorderDxfId="34">
  <autoFilter ref="B2:C122" xr:uid="{00000000-0009-0000-0100-000001000000}"/>
  <tableColumns count="2">
    <tableColumn id="1" xr3:uid="{00000000-0010-0000-0900-000001000000}" name="Nombre" dataDxfId="33"/>
    <tableColumn id="2" xr3:uid="{00000000-0010-0000-0900-000002000000}" name="RUT" dataDxfId="3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A000000}" name="Tabla_General" displayName="Tabla_General" ref="B4:R358" totalsRowShown="0" headerRowDxfId="31" dataDxfId="30" tableBorderDxfId="29">
  <autoFilter ref="B4:R358" xr:uid="{00000000-0009-0000-0100-000011000000}"/>
  <tableColumns count="17">
    <tableColumn id="1" xr3:uid="{00000000-0010-0000-0A00-000001000000}" name="Mes" dataDxfId="28"/>
    <tableColumn id="10" xr3:uid="{00000000-0010-0000-0A00-00000A000000}" name="Año" dataDxfId="27" dataCellStyle="Millares [0]"/>
    <tableColumn id="2" xr3:uid="{00000000-0010-0000-0A00-000002000000}" name="Nave" dataDxfId="26"/>
    <tableColumn id="3" xr3:uid="{00000000-0010-0000-0A00-000003000000}" name="Tipo de carga" dataDxfId="25"/>
    <tableColumn id="4" xr3:uid="{00000000-0010-0000-0A00-000004000000}" name="Facturado" dataDxfId="24"/>
    <tableColumn id="5" xr3:uid="{00000000-0010-0000-0A00-000005000000}" name="N° Viaje" dataDxfId="23"/>
    <tableColumn id="6" xr3:uid="{00000000-0010-0000-0A00-000006000000}" name="Armador" dataDxfId="22"/>
    <tableColumn id="7" xr3:uid="{00000000-0010-0000-0A00-000007000000}" name="Agencia que Nomina" dataDxfId="21"/>
    <tableColumn id="8" xr3:uid="{00000000-0010-0000-0A00-000008000000}" name="Agencia Portuaria" dataDxfId="20"/>
    <tableColumn id="9" xr3:uid="{00000000-0010-0000-0A00-000009000000}" name="Puerto embarco" dataDxfId="19"/>
    <tableColumn id="13" xr3:uid="{00000000-0010-0000-0A00-00000D000000}" name="Navegacion" dataDxfId="18"/>
    <tableColumn id="14" xr3:uid="{00000000-0010-0000-0A00-00000E000000}" name="Puerto Desembarco" dataDxfId="17">
      <calculatedColumnFormula>'NOMINA DE PERSONAL 2020'!D19</calculatedColumnFormula>
    </tableColumn>
    <tableColumn id="16" xr3:uid="{00000000-0010-0000-0A00-000010000000}" name="Servicio 1" dataDxfId="16"/>
    <tableColumn id="17" xr3:uid="{00000000-0010-0000-0A00-000011000000}" name="Servicio 2" dataDxfId="15"/>
    <tableColumn id="18" xr3:uid="{00000000-0010-0000-0A00-000012000000}" name="Servicio 3" dataDxfId="14"/>
    <tableColumn id="19" xr3:uid="{00000000-0010-0000-0A00-000013000000}" name="Procedencia" dataDxfId="13"/>
    <tableColumn id="20" xr3:uid="{00000000-0010-0000-0A00-000014000000}" name="Cantidad de bodegas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G2:G23" totalsRowShown="0" headerRowDxfId="60" dataDxfId="59">
  <autoFilter ref="G2:G23" xr:uid="{00000000-0009-0000-0100-000003000000}"/>
  <tableColumns count="1">
    <tableColumn id="1" xr3:uid="{00000000-0010-0000-0100-000001000000}" name="Tipo de Carga " dataDxfId="5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I2:I4" totalsRowShown="0" headerRowDxfId="57" dataDxfId="56">
  <autoFilter ref="I2:I4" xr:uid="{00000000-0009-0000-0100-000004000000}"/>
  <tableColumns count="1">
    <tableColumn id="1" xr3:uid="{00000000-0010-0000-0200-000001000000}" name="Facturado" dataDxfId="5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K2:K28" totalsRowShown="0" headerRowDxfId="54" dataDxfId="53">
  <autoFilter ref="K2:K28" xr:uid="{00000000-0009-0000-0100-000005000000}"/>
  <tableColumns count="1">
    <tableColumn id="1" xr3:uid="{00000000-0010-0000-0300-000001000000}" name="Armador" dataDxfId="5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Agencia" displayName="Agencia" ref="M2:M22" totalsRowShown="0" headerRowDxfId="51" dataDxfId="50">
  <autoFilter ref="M2:M22" xr:uid="{00000000-0009-0000-0100-000006000000}"/>
  <tableColumns count="1">
    <tableColumn id="1" xr3:uid="{00000000-0010-0000-0400-000001000000}" name="Agencia" dataDxfId="4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Mapa" displayName="Mapa" ref="O2:Q34" totalsRowShown="0" headerRowDxfId="48" dataDxfId="47">
  <autoFilter ref="O2:Q34" xr:uid="{00000000-0009-0000-0100-000007000000}"/>
  <tableColumns count="3">
    <tableColumn id="1" xr3:uid="{00000000-0010-0000-0500-000001000000}" name="Puerto" dataDxfId="46"/>
    <tableColumn id="2" xr3:uid="{00000000-0010-0000-0500-000002000000}" name="Longitud" dataDxfId="45"/>
    <tableColumn id="3" xr3:uid="{00000000-0010-0000-0500-000003000000}" name="Latitud" dataDxfId="4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8" displayName="Tabla8" ref="S2:S30" totalsRowShown="0" headerRowDxfId="43" dataDxfId="42">
  <autoFilter ref="S2:S30" xr:uid="{00000000-0009-0000-0100-000008000000}"/>
  <tableColumns count="1">
    <tableColumn id="1" xr3:uid="{00000000-0010-0000-0600-000001000000}" name="Servicio" dataDxfId="41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Agencia_portuaria" displayName="Agencia_portuaria" ref="U2:U26" totalsRowShown="0" headerRowDxfId="40" dataDxfId="39">
  <autoFilter ref="U2:U26" xr:uid="{00000000-0009-0000-0100-00000D000000}"/>
  <tableColumns count="1">
    <tableColumn id="1" xr3:uid="{00000000-0010-0000-0700-000001000000}" name="Agencia Portuaria" dataDxfId="38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Meses" displayName="Meses" ref="W2:X14" totalsRowShown="0" headerRowDxfId="37">
  <autoFilter ref="W2:X14" xr:uid="{00000000-0009-0000-0100-00000E000000}"/>
  <tableColumns count="2">
    <tableColumn id="1" xr3:uid="{00000000-0010-0000-0800-000001000000}" name="Mes "/>
    <tableColumn id="2" xr3:uid="{00000000-0010-0000-0800-000002000000}" name="Numero de m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G15" dT="2021-12-07T12:07:55.23" personId="{15C6F17A-9E10-4B41-A305-281E08291CF1}" id="{FD04EA27-E8FF-4040-B2FD-34A243E9B8A6}">
    <text>16-11-2021 17:00 hrs zarpe</text>
  </threadedComment>
  <threadedComment ref="DF19" dT="2021-11-22T02:47:28.32" personId="{15C6F17A-9E10-4B41-A305-281E08291CF1}" id="{95E602A7-9E96-46B9-8AF2-3ACE7EE55470}">
    <text>21/11/2021 20:00 hrs zarpe</text>
  </threadedComment>
  <threadedComment ref="DG19" dT="2021-11-22T02:47:57.61" personId="{15C6F17A-9E10-4B41-A305-281E08291CF1}" id="{31C4D8D7-1A24-4F4F-9B17-F4D8081F85CF}">
    <text>18/11/2021 17:00 hrs zarpe</text>
  </threadedComment>
  <threadedComment ref="DH19" dT="2021-11-22T02:47:57.61" personId="{15C6F17A-9E10-4B41-A305-281E08291CF1}" id="{B0D23F48-4552-4082-97B1-210509F5611F}">
    <text>18/11/2021 17:00 hrs zarpe</text>
  </threadedComment>
  <threadedComment ref="DQ19" dT="2021-12-28T14:35:19.00" personId="{15C6F17A-9E10-4B41-A305-281E08291CF1}" id="{AE1819DB-05D0-4E23-BF4B-19E7AC90B6F0}">
    <text>embarque 19/1200 -</text>
  </threadedComment>
  <threadedComment ref="DF21" dT="2021-11-28T11:00:44.65" personId="{15C6F17A-9E10-4B41-A305-281E08291CF1}" id="{1644A3AC-F9B8-4992-ADFF-5198C0313477}">
    <text>desembarco patache</text>
  </threadedComment>
  <threadedComment ref="DG21" dT="2021-11-28T11:08:36.60" personId="{15C6F17A-9E10-4B41-A305-281E08291CF1}" id="{2DCDA5C9-C2F1-4EBB-AE02-2D973ECFE954}">
    <text>FIN NAVEGACION</text>
  </threadedComment>
  <threadedComment ref="DH21" dT="2021-11-28T11:02:48.19" personId="{15C6F17A-9E10-4B41-A305-281E08291CF1}" id="{D11C3D39-B6AD-4355-87B6-973C046AD75A}">
    <text>desembarco en quintero 25-11 10:00</text>
  </threadedComment>
  <threadedComment ref="DH34" dT="2021-11-18T13:15:15.44" personId="{15C6F17A-9E10-4B41-A305-281E08291CF1}" id="{4D85D065-0B02-451A-96F4-34EFF8768915}">
    <text>APOYO BARRIDO</text>
  </threadedComment>
  <threadedComment ref="DP34" dT="2021-12-27T16:10:52.74" personId="{15C6F17A-9E10-4B41-A305-281E08291CF1}" id="{CE246B95-80F6-40EF-91BF-A8B773E3250B}">
    <text>RETIRO A GIOVANI DESDE TOCOPILLA</text>
  </threadedComment>
  <threadedComment ref="DI36" dT="2021-11-29T16:51:41.85" personId="{15C6F17A-9E10-4B41-A305-281E08291CF1}" id="{9AA0E5D9-FAFA-4B9F-A277-A940661DC7B1}">
    <text>PAGAR ADICIONAL CAMION</text>
  </threadedComment>
  <threadedComment ref="DN36" dT="2021-12-27T15:57:11.21" personId="{15C6F17A-9E10-4B41-A305-281E08291CF1}" id="{999FF84F-7E28-41FF-9081-5E654CE02C81}">
    <text>CONDUCE SOLO IDA Y VUELTA X 2</text>
  </threadedComment>
  <threadedComment ref="DK46" dT="2021-12-12T20:36:11.31" personId="{15C6F17A-9E10-4B41-A305-281E08291CF1}" id="{9F1CA689-74B2-4CB1-96E4-1FCD5B8DDEF2}">
    <text>ESTADIA EN PUERTO, SE DESEMBARCA ANTES DEL LAVADO</text>
  </threadedComment>
  <threadedComment ref="DP47" dT="2021-12-27T15:37:55.95" personId="{15C6F17A-9E10-4B41-A305-281E08291CF1}" id="{F4E8024F-9166-41BA-AE8B-40192050B696}">
    <text>CONDUCCION SEGUNDA PARTE DEL BW OSAKA</text>
  </threadedComment>
  <threadedComment ref="DR47" dT="2021-12-27T16:02:01.35" personId="{15C6F17A-9E10-4B41-A305-281E08291CF1}" id="{A9435AC1-023D-4649-9512-C68133A82510}">
    <text>IDA ACOMPAÑADO. VUELTA SOLO</text>
  </threadedComment>
  <threadedComment ref="DO48" dT="2021-12-28T11:00:52.69" personId="{15C6F17A-9E10-4B41-A305-281E08291CF1}" id="{C03C9E38-0947-46B6-A47D-BDDA8BF7C65A}">
    <text>conduce pero no se paga porque se devolvio 1 dia a viña, se paga buque completo</text>
  </threadedComment>
  <threadedComment ref="DM56" dT="2021-12-27T15:34:11.90" personId="{15C6F17A-9E10-4B41-A305-281E08291CF1}" id="{E5AAD125-E4B0-4B29-B736-3B8C8E5440C9}">
    <text>IDA ACOMPAÑADO Y VUELTA SOLO</text>
  </threadedComment>
  <threadedComment ref="DK57" dT="2021-12-12T20:35:51.47" personId="{15C6F17A-9E10-4B41-A305-281E08291CF1}" id="{15FAC23C-74AF-4AE7-B34E-4A546D605252}">
    <text>APOYO BARRIDO + LAVADO Y NAVEGACION</text>
  </threadedComment>
  <threadedComment ref="DK66" dT="2021-12-12T20:36:11.31" personId="{15C6F17A-9E10-4B41-A305-281E08291CF1}" id="{D0AA8B8E-3A0A-400F-A76B-924B71E8B06D}">
    <text>ESTADIA EN PUERTO, SE DESEMBARCA ANTES DEL LAVADO</text>
  </threadedComment>
  <threadedComment ref="DQ84" dT="2021-12-27T16:03:33.87" personId="{15C6F17A-9E10-4B41-A305-281E08291CF1}" id="{37B32554-4D9E-444C-954D-49448E1EDEE4}">
    <text>IDA ACOMPAÑADO - VUELTA SOLO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Y14" dT="2022-11-29T14:32:13.80" personId="{8EEBA122-B9E6-4548-A736-7A9A6AAF705E}" id="{8E96CDF3-40E4-4CB5-A3EA-4F9527A042B6}">
    <text>EQUIPO EN CALBUCO Y PERSONAL EN PUNTA ARENAS</text>
  </threadedComment>
  <threadedComment ref="T15" dT="2022-04-20T15:08:23.68" personId="{15C6F17A-9E10-4B41-A305-281E08291CF1}" id="{81467836-F1AB-49C0-AF3F-7C6064BEE07C}">
    <text>1 DIA DE ESPERA EN TIERRA</text>
  </threadedComment>
  <threadedComment ref="H16" dT="2022-02-11T14:06:43.72" personId="{15C6F17A-9E10-4B41-A305-281E08291CF1}" id="{CA69BC88-20B7-403B-BEAE-BCDF60EDB5F0}">
    <text xml:space="preserve">28/01/2022 BOD 4
30/01/2022  DEVUELTA
31/01/2022 TRABAJANDO
02/02/2022 REMATE
</text>
  </threadedComment>
  <threadedComment ref="AQ16" dT="2022-07-27T20:54:03.59" personId="{15C6F17A-9E10-4B41-A305-281E08291CF1}" id="{12486DAF-903B-49F6-BF23-F14A493AC8A7}">
    <text>PRIMER EMBARQUE HANS 13-07
SEGUNDO EMBARQUE JULIO 25-07</text>
  </threadedComment>
  <threadedComment ref="K17" dT="2022-03-17T13:57:19.15" personId="{15C6F17A-9E10-4B41-A305-281E08291CF1}" id="{08CE54E3-341A-48DB-B7B9-61B5197A050A}">
    <text>termino operacion 23, desembarco 24 por mal tiempo</text>
  </threadedComment>
  <threadedComment ref="S17" dT="2022-04-20T14:06:46.84" personId="{15C6F17A-9E10-4B41-A305-281E08291CF1}" id="{8A4A8263-0A45-4652-8F92-433F7EEF1128}">
    <text>6-7 en tierra</text>
  </threadedComment>
  <threadedComment ref="AQ17" dT="2022-07-27T20:56:37.53" personId="{15C6F17A-9E10-4B41-A305-281E08291CF1}" id="{64B31DDD-D626-432B-8F78-02C65B56059E}">
    <text>PRIMER EMBARQUE HANS</text>
  </threadedComment>
  <threadedComment ref="R20" dT="2022-04-05T14:44:25.40" personId="{15C6F17A-9E10-4B41-A305-281E08291CF1}" id="{E5CEA84D-9741-49DA-B6F4-236EDCAA63B9}">
    <text>ARICA</text>
  </threadedComment>
  <threadedComment ref="AC20" dT="2022-05-29T16:09:01.84" personId="{15C6F17A-9E10-4B41-A305-281E08291CF1}" id="{1E6C1AE0-888D-4FC4-AC94-6A962723C396}">
    <text>CAMBIAR POR ANCUD</text>
  </threadedComment>
  <threadedComment ref="AE20" dT="2022-05-29T16:37:40.96" personId="{15C6F17A-9E10-4B41-A305-281E08291CF1}" id="{466D7326-1089-43AA-BE59-616231959E75}">
    <text>ANCUD</text>
  </threadedComment>
  <threadedComment ref="AD21" dT="2022-05-30T14:46:58.13" personId="{15C6F17A-9E10-4B41-A305-281E08291CF1}" id="{34C1E9B8-632B-4351-8666-5739B495EB3C}">
    <text>TERMINO NAVEGACION:
HANS, JOSE GUAJARDO, CIRO 27/05/2022 23:00 HRS
BASTIAN ARREDONDO 28/05/2022 23:59 HRS
JULIO ESTRADA 20/05/2022 10:30 HRS</text>
  </threadedComment>
  <threadedComment ref="AR22" dT="2022-07-18T21:08:12.51" personId="{15C6F17A-9E10-4B41-A305-281E08291CF1}" id="{C2C5806D-CA31-4473-AF68-83A9EEBBD76B}">
    <text>RASQUETEO BAOS</text>
  </threadedComment>
  <threadedComment ref="T23" dT="2022-04-20T15:12:35.69" personId="{15C6F17A-9E10-4B41-A305-281E08291CF1}" id="{699912F6-77A0-497D-9CC4-F9D7E9204F5F}">
    <text>HOTEL 4 PERSONAS DEL 10-04 AL 11-04</text>
  </threadedComment>
  <threadedComment ref="U23" dT="2022-04-20T15:27:44.15" personId="{15C6F17A-9E10-4B41-A305-281E08291CF1}" id="{054264B2-9CE8-47D3-BA95-C1525EB77C4F}">
    <text>HOTEL 4 PERSONAS 11-04 L 14-04</text>
  </threadedComment>
  <threadedComment ref="AB23" dT="2022-05-30T13:44:33.35" personId="{15C6F17A-9E10-4B41-A305-281E08291CF1}" id="{1CEAF184-6166-4902-A7D2-C9497169F8B0}">
    <text>14 PERSONAS</text>
  </threadedComment>
  <threadedComment ref="AH23" dT="2022-05-30T15:15:29.14" personId="{15C6F17A-9E10-4B41-A305-281E08291CF1}" id="{E490ABDF-5C31-4002-A53E-44A3E195E7DF}">
    <text>14 PERSONAS</text>
  </threadedComment>
  <threadedComment ref="AK23" dT="2022-06-29T15:30:26.61" personId="{15C6F17A-9E10-4B41-A305-281E08291CF1}" id="{5E210DDC-B7B5-4A22-9EDA-38387B0BC18E}">
    <text>320 LTS OCN 01</text>
  </threadedComment>
  <threadedComment ref="AM23" dT="2022-06-29T15:39:31.69" personId="{15C6F17A-9E10-4B41-A305-281E08291CF1}" id="{EA57572F-4556-4DE8-920D-95DB4FB033A7}">
    <text>14 PERSONAS 18 AL 25</text>
  </threadedComment>
  <threadedComment ref="AN23" dT="2022-07-07T00:40:08.78" personId="{15C6F17A-9E10-4B41-A305-281E08291CF1}" id="{4AECC5F5-0C15-411D-A8F8-CD9E29EB6AA5}">
    <text>24 GALONES DE DILUYENTE EPOXICO</text>
  </threadedComment>
  <threadedComment ref="AQ23" dT="2022-07-27T01:44:22.50" personId="{15C6F17A-9E10-4B41-A305-281E08291CF1}" id="{0DE46B7D-5780-4435-9143-C618A213FF1E}">
    <text>LIME WASH + ARRIENDO DE EQUIPO BALDEO COMPLETO + 400 LTS DE OCN</text>
  </threadedComment>
  <threadedComment ref="O24" dT="2022-04-01T14:07:29.50" personId="{15C6F17A-9E10-4B41-A305-281E08291CF1}" id="{3E453F10-4B2D-44E5-A9CC-3D9A4544BFCA}">
    <text>6 personas hotel 11-03 al 14-03
14 personas hotel 15-03 al 18-03-2022</text>
  </threadedComment>
  <threadedComment ref="Q24" dT="2022-03-30T13:31:30.85" personId="{15C6F17A-9E10-4B41-A305-281E08291CF1}" id="{39615C8B-F5FC-4D39-8E16-1099E36EDEC8}">
    <text>5 personas  hotel 19-03 al 22-03
14 personas hotel 23-03 al 26-03</text>
  </threadedComment>
  <threadedComment ref="S24" dT="2022-04-12T15:54:34.94" personId="{15C6F17A-9E10-4B41-A305-281E08291CF1}" id="{34500670-D703-44DF-984D-D3C2B11526EF}">
    <text>+ 4 PERSONAS ADICIONALES</text>
  </threadedComment>
  <threadedComment ref="X24" dT="2022-05-09T15:59:18.16" personId="{15C6F17A-9E10-4B41-A305-281E08291CF1}" id="{E004FFFF-7E81-4B63-AFA1-F4CCACC52148}">
    <text>14 personas 29-04-2022 al 03-05-2022</text>
  </threadedComment>
  <threadedComment ref="AB24" dT="2022-05-30T15:11:00.82" personId="{15C6F17A-9E10-4B41-A305-281E08291CF1}" id="{08DFCBA6-093D-4B87-86FF-3C4A5D6455A5}">
    <text>14 PERSONAS 8-9-10-11-12-13-14</text>
  </threadedComment>
  <threadedComment ref="AF24" dT="2022-05-30T15:03:08.68" personId="{15C6F17A-9E10-4B41-A305-281E08291CF1}" id="{EC5533A5-372F-44CE-8D5F-4617A64F4741}">
    <text>12 PERSONAS 17-18-19
7 PERSONAS 23-24
12 PERSONAS 25-26</text>
  </threadedComment>
  <threadedComment ref="AG24" dT="2022-05-30T13:44:33.35" personId="{15C6F17A-9E10-4B41-A305-281E08291CF1}" id="{49702533-EFEE-457F-BCEC-02D81EF1CDDF}">
    <text>14 PERSONAS</text>
  </threadedComment>
  <threadedComment ref="AH24" dT="2022-05-30T15:15:52.75" personId="{15C6F17A-9E10-4B41-A305-281E08291CF1}" id="{1A6C2778-0BFA-4CC3-B272-CA7D9807CF38}">
    <text>13 PERSONAS 27-28-29-30</text>
  </threadedComment>
  <threadedComment ref="AI24" dT="2022-05-30T13:44:33.35" personId="{15C6F17A-9E10-4B41-A305-281E08291CF1}" id="{2AFFDC47-14CD-4C00-8FEF-3BC09943769F}">
    <text>14 PERSONAS</text>
  </threadedComment>
  <threadedComment ref="AJ24" dT="2022-06-29T15:28:39.04" personId="{15C6F17A-9E10-4B41-A305-281E08291CF1}" id="{62B18BB7-CF60-4334-B27D-588ED056CFCB}">
    <text>10 Y 12, 5 PERSONAS</text>
  </threadedComment>
  <threadedComment ref="AO24" dT="2022-07-15T21:45:56.57" personId="{15C6F17A-9E10-4B41-A305-281E08291CF1}" id="{D06FB35C-6DF7-472D-A501-FC02A4DBFF4C}">
    <text>1 PERSONA ADICIONAL</text>
  </threadedComment>
  <threadedComment ref="AP24" dT="2022-07-27T20:48:15.24" personId="{15C6F17A-9E10-4B41-A305-281E08291CF1}" id="{8CD92211-0999-4BBC-8C8B-AD6DA8EC2CD6}">
    <text>14 PERSONAS X 5 DIAS</text>
  </threadedComment>
  <threadedComment ref="AQ24" dT="2022-07-27T20:56:57.64" personId="{15C6F17A-9E10-4B41-A305-281E08291CF1}" id="{A391B9B4-46CD-4F28-A113-C7A31EB663FA}">
    <text>10-11-12 HOTEL 4 PERSONAS</text>
  </threadedComment>
  <threadedComment ref="Q25" dT="2022-03-30T13:50:18.20" personId="{15C6F17A-9E10-4B41-A305-281E08291CF1}" id="{F5583E74-5BB3-48EB-9AEF-F97C5BAC8193}">
    <text>4 personas adicionales</text>
  </threadedComment>
  <threadedComment ref="S25" dT="2022-04-12T15:56:23.13" personId="{15C6F17A-9E10-4B41-A305-281E08291CF1}" id="{AC0B67EC-B0CC-44D5-B4CE-598B309B2127}">
    <text>18 PERSONAS DESDE EL 04-04-2022 AL 09-04-2022</text>
  </threadedComment>
  <threadedComment ref="AG25" dT="2022-05-30T15:12:49.32" personId="{15C6F17A-9E10-4B41-A305-281E08291CF1}" id="{F5240E80-9F12-4819-9EAF-76D17448F1F4}">
    <text>12 PERSONAS 20-21-22-23-24</text>
  </threadedComment>
  <threadedComment ref="AI25" dT="2022-05-30T15:17:58.72" personId="{15C6F17A-9E10-4B41-A305-281E08291CF1}" id="{43DF24D1-9238-4397-A83B-2FEDBDD3C97E}">
    <text>6 PERSONAS 28-29
14 PERSONAS 1-5</text>
  </threadedComment>
  <threadedComment ref="S26" dT="2022-04-12T15:55:39.41" personId="{15C6F17A-9E10-4B41-A305-281E08291CF1}" id="{721990A8-7B5C-498D-8FFD-E681CB830459}">
    <text>TRANSPORTE 4 PERSONAS</text>
  </threadedComment>
  <threadedComment ref="Q27" dT="2022-03-30T13:51:26.78" personId="{15C6F17A-9E10-4B41-A305-281E08291CF1}" id="{DA246548-2CFA-4AFE-BF65-5BABDE870062}">
    <text>transporte 4 personas</text>
  </threadedComment>
  <threadedComment ref="AW27" dT="2022-07-27T01:57:38.59" personId="{15C6F17A-9E10-4B41-A305-281E08291CF1}" id="{3A16B6FF-875D-4BC4-990F-7C4D72F3495C}">
    <text>200 LTS RUST REMOVER</text>
  </threadedComment>
  <threadedComment ref="AE30" dT="2022-05-17T22:28:07.48" personId="{15C6F17A-9E10-4B41-A305-281E08291CF1}" id="{EF71FFD1-8DAD-47D6-B3E0-41A5AAFD8F9A}">
    <text>BODEGA 4 VACIA</text>
  </threadedComment>
  <threadedComment ref="AN30" dT="2022-06-29T15:35:52.84" personId="{15C6F17A-9E10-4B41-A305-281E08291CF1}" id="{6C97AD35-39AD-4091-9794-74B1137B6AE6}">
    <text>4 BARRIDO Y LAVADO + BOD3 PINTURA</text>
  </threadedComment>
  <threadedComment ref="AQ30" dT="2022-07-27T01:44:56.51" personId="{15C6F17A-9E10-4B41-A305-281E08291CF1}" id="{5A862ECF-98B4-41E2-8E8D-E9D1178FB632}">
    <text xml:space="preserve">BODEGAS 2 Y 6 LAS LAVA LA TRIPULACION EN NAVEGACION </text>
  </threadedComment>
  <threadedComment ref="BC30" dT="2022-08-29T16:58:10.24" personId="{15C6F17A-9E10-4B41-A305-281E08291CF1}" id="{0800B6BB-CDEF-4606-9E9D-441551E8AFA8}">
    <text>LAVADO BODEGAS 2 Y 4
PINTURA BODEGAS 2-3-4</text>
  </threadedComment>
  <threadedComment ref="V34" dT="2022-04-20T15:37:51.42" personId="{15C6F17A-9E10-4B41-A305-281E08291CF1}" id="{1C11B975-B31B-4239-90A3-EE406DFA2E0B}">
    <text>4 dias en tierra</text>
  </threadedComment>
  <threadedComment ref="AB34" dT="2022-05-30T15:28:18.77" personId="{15C6F17A-9E10-4B41-A305-281E08291CF1}" id="{190A1DC3-E838-406D-8769-A806CB29C082}">
    <text>CONDUCCION IDA Y VUELTA</text>
  </threadedComment>
  <threadedComment ref="AF34" dT="2022-05-30T16:42:57.35" personId="{15C6F17A-9E10-4B41-A305-281E08291CF1}" id="{20960646-06A5-4FAD-8240-57FFB6A6EE9E}">
    <text>PRIMERA NOMINA</text>
  </threadedComment>
  <threadedComment ref="AG34" dT="2022-05-30T18:52:20.14" personId="{15C6F17A-9E10-4B41-A305-281E08291CF1}" id="{707F58C2-3AFC-4481-A458-A6D2A594F929}">
    <text>CONDUCCION IDA Y REGRESO</text>
  </threadedComment>
  <threadedComment ref="AI34" dT="2022-06-28T15:20:04.89" personId="{15C6F17A-9E10-4B41-A305-281E08291CF1}" id="{6C990E29-C4C9-4EC1-9A55-B954728D7B00}">
    <text>1 DIA EN TIERRA</text>
  </threadedComment>
  <threadedComment ref="AL34" dT="2022-06-28T15:40:55.15" personId="{15C6F17A-9E10-4B41-A305-281E08291CF1}" id="{B8E88A81-7543-4112-B4AD-433F2D27BB6F}">
    <text>APOYO EN OPERACION ELECTRICA</text>
  </threadedComment>
  <threadedComment ref="AP34" dT="2022-07-28T14:14:02.98" personId="{15C6F17A-9E10-4B41-A305-281E08291CF1}" id="{8A36015E-5AB0-4DBE-A439-E37FAE4338A5}">
    <text>CONEXION ELECTRICA(BONO)</text>
  </threadedComment>
  <threadedComment ref="AT34" dT="2022-07-28T15:20:09.63" personId="{15C6F17A-9E10-4B41-A305-281E08291CF1}" id="{41999693-297B-4DA7-8082-2B3477A9F554}">
    <text>REGRESO CORONEL A QUILLOTA X QUIMICO</text>
  </threadedComment>
  <threadedComment ref="AT34" dT="2022-07-28T15:31:49.92" personId="{15C6F17A-9E10-4B41-A305-281E08291CF1}" id="{D4F357C3-2237-4703-A522-2524F7FDD17D}" parentId="{41999693-297B-4DA7-8082-2B3477A9F554}">
    <text>2 DIAS EN TIERRA</text>
  </threadedComment>
  <threadedComment ref="AT34" dT="2022-07-28T15:38:47.42" personId="{15C6F17A-9E10-4B41-A305-281E08291CF1}" id="{42B10C26-59A7-4C10-9236-8EB3A9E18BB2}" parentId="{41999693-297B-4DA7-8082-2B3477A9F554}">
    <text>REGRESO A QUILLOTA TERMINO DE BUQUE</text>
  </threadedComment>
  <threadedComment ref="BF34" dT="2022-09-14T16:45:52.48" personId="{15C6F17A-9E10-4B41-A305-281E08291CF1}" id="{DD3301D0-CD75-4930-A433-681003B86390}">
    <text>IDA Y VUELTA</text>
  </threadedComment>
  <threadedComment ref="BJ34" dT="2022-09-22T15:50:43.98" personId="{15C6F17A-9E10-4B41-A305-281E08291CF1}" id="{27471363-9D3E-4DA4-87F4-6DA8414CE56F}">
    <text>$30.000 DE ELECTRICISTA</text>
  </threadedComment>
  <threadedComment ref="V35" dT="2022-04-26T21:05:42.90" personId="{15C6F17A-9E10-4B41-A305-281E08291CF1}" id="{472E9BE8-75A1-4EEA-9A7A-F95DCCD1C1D6}">
    <text>VIERNES 22 DE ABRIL</text>
  </threadedComment>
  <threadedComment ref="AI35" dT="2022-05-30T21:04:33.41" personId="{15C6F17A-9E10-4B41-A305-281E08291CF1}" id="{15E4BEEF-7759-439B-B267-811A7BC85B75}">
    <text>PAGAR EN MAYO</text>
  </threadedComment>
  <threadedComment ref="AM35" dT="2022-06-28T16:04:02.79" personId="{15C6F17A-9E10-4B41-A305-281E08291CF1}" id="{B9382597-940B-4D4B-B383-080FB9351C06}">
    <text>3 DIAS EN TIERRA</text>
  </threadedComment>
  <threadedComment ref="AT35" dT="2022-07-28T15:22:03.58" personId="{15C6F17A-9E10-4B41-A305-281E08291CF1}" id="{6325EAF7-E932-47A6-9738-8F7BEB878BE5}">
    <text>3 DIAS EN TIERRA</text>
  </threadedComment>
  <threadedComment ref="BZ35" dT="2022-12-06T20:11:35.25" personId="{8EEBA122-B9E6-4548-A736-7A9A6AAF705E}" id="{354E8814-FAC6-4EB9-9CB3-171F1DE3DF95}">
    <text>3 bodegas con 12 personas</text>
  </threadedComment>
  <threadedComment ref="H36" dT="2022-01-31T15:02:09.93" personId="{15C6F17A-9E10-4B41-A305-281E08291CF1}" id="{28F39138-5E58-43D6-A6D0-4D5EEFD12D8F}">
    <text>SOLO 1 BODEGA... + CONDUCCION A4</text>
  </threadedComment>
  <threadedComment ref="O36" dT="2022-03-21T14:48:03.77" personId="{15C6F17A-9E10-4B41-A305-281E08291CF1}" id="{6CCFC4D0-2C74-4AF0-85CB-5A6EC53144BB}">
    <text>LAVADO DE BODEGA 4
CA4 10/03 IDA Y VUELTA
C 15/03--- 20/03 IDA Y VUELTA</text>
  </threadedComment>
  <threadedComment ref="Q36" dT="2022-03-21T20:44:27.27" personId="{15C6F17A-9E10-4B41-A305-281E08291CF1}" id="{AFC39C69-0A7E-428F-8D2B-0063706E054F}">
    <text>LAVADO DE LA BODEGA 4</text>
  </threadedComment>
  <threadedComment ref="AF36" dT="2022-05-30T16:48:04.20" personId="{15C6F17A-9E10-4B41-A305-281E08291CF1}" id="{7E66F32A-7CCC-47E5-A60C-6AA897D021EB}">
    <text>SEGUNDA NOMINA CONDUCCION IDA Y VUELTA</text>
  </threadedComment>
  <threadedComment ref="AM36" dT="2022-06-28T16:04:35.44" personId="{15C6F17A-9E10-4B41-A305-281E08291CF1}" id="{DDE14B1D-C559-4BE9-A63F-7A6AA980722A}">
    <text>3 DIAS EN TIERRA</text>
  </threadedComment>
  <threadedComment ref="AU36" dT="2022-07-22T02:53:39.44" personId="{15C6F17A-9E10-4B41-A305-281E08291CF1}" id="{62880EC9-62D3-4607-884E-16E4505AAE73}">
    <text>cambio para supervisor en san antonio</text>
  </threadedComment>
  <threadedComment ref="BB36" dT="2022-08-18T16:00:35.53" personId="{15C6F17A-9E10-4B41-A305-281E08291CF1}" id="{655E2273-369F-41BA-B7DF-1579DA113129}">
    <text>CONDUCCION B</text>
  </threadedComment>
  <threadedComment ref="BD36" dT="2022-08-29T15:27:09.34" personId="{15C6F17A-9E10-4B41-A305-281E08291CF1}" id="{314C43A5-9023-497F-88C0-B35746D1B97F}">
    <text>CONDUCCION IDA Y VUELTA</text>
  </threadedComment>
  <threadedComment ref="BE36" dT="2022-08-29T15:57:45.97" personId="{15C6F17A-9E10-4B41-A305-281E08291CF1}" id="{3E0552A3-C42F-41BB-9A03-63DCE53B4664}">
    <text>CONDUCCION B IDA
CONDUCCION A4 VUELTA</text>
  </threadedComment>
  <threadedComment ref="BI36" dT="2022-09-08T13:17:56.70" personId="{15C6F17A-9E10-4B41-A305-281E08291CF1}" id="{84117DCA-1EE8-45A2-81A6-610F2E891093}">
    <text>IDA Y CONDUCCION A IQUIQUE</text>
  </threadedComment>
  <threadedComment ref="BK36" dT="2022-09-22T15:59:53.83" personId="{15C6F17A-9E10-4B41-A305-281E08291CF1}" id="{3B397BDB-4C5B-4516-BDC5-CC019C4B4185}">
    <text>SE EMBARCA EL 22-09-2022</text>
  </threadedComment>
  <threadedComment ref="BK36" dT="2022-09-27T21:02:55.52" personId="{15C6F17A-9E10-4B41-A305-281E08291CF1}" id="{DC381D12-EB06-4520-84E6-7D2BEFD4FC7F}" parentId="{3B397BDB-4C5B-4516-BDC5-CC019C4B4185}">
    <text>CONDUCCION A4 IQUIQUE  A QUILLOTA REGRESO</text>
  </threadedComment>
  <threadedComment ref="AE37" dT="2022-05-30T16:11:24.28" personId="{15C6F17A-9E10-4B41-A305-281E08291CF1}" id="{96B906B7-AFED-47F6-8F1A-20E6086DB5F7}">
    <text>CONDUCCION QUILLOTA ANCUD
ANCUD CORONEL
CORONEL QUILLOTA</text>
  </threadedComment>
  <threadedComment ref="P38" dT="2022-03-21T15:35:51.00" personId="{15C6F17A-9E10-4B41-A305-281E08291CF1}" id="{873A2B17-2DF0-4320-89D9-47D1307888D9}">
    <text>3 DIAS CAMBIO DE CASA MEJILLONES</text>
  </threadedComment>
  <threadedComment ref="U38" dT="2022-04-20T15:29:31.25" personId="{15C6F17A-9E10-4B41-A305-281E08291CF1}" id="{03C3847F-B1FF-4FC8-87B9-F1D33E537D11}">
    <text>4 dias en tierra</text>
  </threadedComment>
  <threadedComment ref="V39" dT="2022-04-20T15:37:51.42" personId="{15C6F17A-9E10-4B41-A305-281E08291CF1}" id="{8FA05BD7-EF35-4543-87B5-E2C57E57C788}">
    <text>4 dias en tierra</text>
  </threadedComment>
  <threadedComment ref="V42" dT="2022-04-20T15:37:51.42" personId="{15C6F17A-9E10-4B41-A305-281E08291CF1}" id="{F8B3E517-3BD1-47B9-A139-F381733EEC57}">
    <text>4 dias en tierra</text>
  </threadedComment>
  <threadedComment ref="AF42" dT="2022-05-30T16:43:13.25" personId="{15C6F17A-9E10-4B41-A305-281E08291CF1}" id="{C25C5E5B-98F3-4A7D-9F0B-1CD05BDCD182}">
    <text>PRIMERA NOMINA</text>
  </threadedComment>
  <threadedComment ref="AF42" dT="2022-05-30T16:48:22.65" personId="{15C6F17A-9E10-4B41-A305-281E08291CF1}" id="{B0405E9C-3D9E-4DF9-B2B7-891C9B654FF8}" parentId="{C25C5E5B-98F3-4A7D-9F0B-1CD05BDCD182}">
    <text>SEGUNDA NOMINA 1 DIE APOYO</text>
  </threadedComment>
  <threadedComment ref="AI42" dT="2022-06-28T15:21:01.80" personId="{15C6F17A-9E10-4B41-A305-281E08291CF1}" id="{5DE83A7E-1C85-4134-BC8B-7F7AFB215684}">
    <text>1 DIA EN TIERRA</text>
  </threadedComment>
  <threadedComment ref="AT42" dT="2022-07-28T15:22:12.36" personId="{15C6F17A-9E10-4B41-A305-281E08291CF1}" id="{7D3C4EFB-EC3C-4776-988F-5C488F61B85B}">
    <text>3 DIAS EN TIERRA</text>
  </threadedComment>
  <threadedComment ref="AX42" dT="2022-07-28T19:31:54.48" personId="{15C6F17A-9E10-4B41-A305-281E08291CF1}" id="{845C9C69-C9C5-45CB-8038-00F4D5318F4D}">
    <text>4 BODEGAS</text>
  </threadedComment>
  <threadedComment ref="BZ42" dT="2022-12-06T20:11:35.25" personId="{8EEBA122-B9E6-4548-A736-7A9A6AAF705E}" id="{CF4E1489-F306-49C6-860F-F71964B2C299}">
    <text>3 bodegas con 12 personas</text>
  </threadedComment>
  <threadedComment ref="AB43" dT="2022-05-30T15:30:13.48" personId="{15C6F17A-9E10-4B41-A305-281E08291CF1}" id="{5568DF0A-783C-43DD-B394-1FFD2C572C6A}">
    <text>3 BODEGAS</text>
  </threadedComment>
  <threadedComment ref="U44" dT="2022-04-20T15:29:36.17" personId="{15C6F17A-9E10-4B41-A305-281E08291CF1}" id="{D08DCEFA-5C1F-43E7-B9A3-C8AFB20BFCC0}">
    <text>4 dias en tierra</text>
  </threadedComment>
  <threadedComment ref="Y44" dT="2022-04-28T16:21:58.29" personId="{15C6F17A-9E10-4B41-A305-281E08291CF1}" id="{0FDAF1D0-55D8-442E-8100-6AE707C53F58}">
    <text>IDA A4</text>
  </threadedComment>
  <threadedComment ref="AD44" dT="2022-05-30T16:06:05.24" personId="{15C6F17A-9E10-4B41-A305-281E08291CF1}" id="{186C5D30-FB30-4CB3-938F-9FD76F2838FB}">
    <text>CUARENTENA 7 DIAS EN COQUIMBO</text>
  </threadedComment>
  <threadedComment ref="AM44" dT="2022-06-28T16:07:14.01" personId="{15C6F17A-9E10-4B41-A305-281E08291CF1}" id="{1ACA0185-6848-4C0E-9110-2797D7B1B612}">
    <text>3 DIAS EN TIERRA</text>
  </threadedComment>
  <threadedComment ref="AQ44" dT="2022-07-25T16:52:05.07" personId="{15C6F17A-9E10-4B41-A305-281E08291CF1}" id="{230F21B0-AC02-4BE5-BC4C-30AF035A75AE}">
    <text>SEGUNDA NOMINA</text>
  </threadedComment>
  <threadedComment ref="AS44" dT="2022-07-28T14:28:49.42" personId="{15C6F17A-9E10-4B41-A305-281E08291CF1}" id="{30840FBE-512E-43C2-BFAC-1A1551004B54}">
    <text>A4 IDA Y VUELTA SIN NOMINACION A BUQUE</text>
  </threadedComment>
  <threadedComment ref="AT44" dT="2022-07-28T15:13:45.34" personId="{15C6F17A-9E10-4B41-A305-281E08291CF1}" id="{16E41320-300B-42E8-B1E5-802B331B3B03}">
    <text>A4 IDA Y REGRESO</text>
  </threadedComment>
  <threadedComment ref="AY44" dT="2022-07-27T16:43:48.75" personId="{15C6F17A-9E10-4B41-A305-281E08291CF1}" id="{BCA783BD-2F77-42A6-8F67-7C97C8EF92A3}">
    <text>PRIMERA Y SEGUNDA NOMINA</text>
  </threadedComment>
  <threadedComment ref="AZ44" dT="2022-08-29T16:36:07.39" personId="{15C6F17A-9E10-4B41-A305-281E08291CF1}" id="{FA22D83D-4A8C-4E88-8A66-AE81B2395B0D}">
    <text>solo conduccion</text>
  </threadedComment>
  <threadedComment ref="BB44" dT="2022-08-18T16:00:51.28" personId="{15C6F17A-9E10-4B41-A305-281E08291CF1}" id="{CB7AC259-B0BF-49DA-9E53-0CEE29BAB872}">
    <text>CONDUCCION B</text>
  </threadedComment>
  <threadedComment ref="BD44" dT="2022-08-29T15:27:14.37" personId="{15C6F17A-9E10-4B41-A305-281E08291CF1}" id="{7AA083C9-7F88-4827-AD1C-2DA41F7875AC}">
    <text>CONDUCCION IDA Y VUELTA</text>
  </threadedComment>
  <threadedComment ref="BG44" dT="2022-09-14T16:31:00.28" personId="{15C6F17A-9E10-4B41-A305-281E08291CF1}" id="{69D2DF58-F3C2-40BE-9DCF-35185532A5EC}">
    <text>SE CANCELA CON B</text>
  </threadedComment>
  <threadedComment ref="BL44" dT="2022-09-27T21:09:15.20" personId="{15C6F17A-9E10-4B41-A305-281E08291CF1}" id="{CB785DC9-F3A7-4F00-92EC-B05B0BAF0ACF}">
    <text>CONDUCCION IDA Y VUELTA A4 SE DEBE CANCELAR B</text>
  </threadedComment>
  <threadedComment ref="BY44" dT="2022-11-29T14:56:48.50" personId="{BE5DDE54-AED0-4ABB-ABA9-3DF51FEFFC04}" id="{036E95E0-6B27-454F-BEF5-F153D9EED10A}">
    <text>BONO POR IR A CARGAR A CALBUCO</text>
  </threadedComment>
  <threadedComment ref="AF46" dT="2022-05-30T16:49:10.22" personId="{15C6F17A-9E10-4B41-A305-281E08291CF1}" id="{814C2C97-3353-4F4B-9FA4-5E6C1B124F08}">
    <text xml:space="preserve">SEGUNDA NOMINA </text>
  </threadedComment>
  <threadedComment ref="AL46" dT="2022-06-28T15:59:03.62" personId="{15C6F17A-9E10-4B41-A305-281E08291CF1}" id="{272CA9A7-0735-4DA0-A8FB-DDEB0ACB3848}">
    <text>2 DIAS DE APOYO</text>
  </threadedComment>
  <threadedComment ref="AP46" dT="2022-07-14T16:38:58.09" personId="{15C6F17A-9E10-4B41-A305-281E08291CF1}" id="{A6F749CF-344C-4949-84F1-96669D1149A9}">
    <text>3 BODEGAS SE CAMBIA X GONZALO FUENTES</text>
  </threadedComment>
  <threadedComment ref="AT46" dT="2022-07-28T15:24:57.55" personId="{15C6F17A-9E10-4B41-A305-281E08291CF1}" id="{10801103-AA47-4D24-A4B4-FC3E11CDA4E2}">
    <text>3 DIAS EN TIERRA</text>
  </threadedComment>
  <threadedComment ref="AY46" dT="2022-07-27T16:48:02.13" personId="{15C6F17A-9E10-4B41-A305-281E08291CF1}" id="{DB66D0E0-25C5-471C-B099-2979D5CB0198}">
    <text>SOLO PRIMERA NOMINA</text>
  </threadedComment>
  <threadedComment ref="BD46" dT="2022-08-29T15:20:46.10" personId="{15C6F17A-9E10-4B41-A305-281E08291CF1}" id="{692DACDA-1A56-44BA-AE05-8ED3C37D99AB}">
    <text>22 DE AGOSTO SUBEN A TRABAJAR</text>
  </threadedComment>
  <threadedComment ref="F47" dT="2022-01-27T16:17:05.22" personId="{15C6F17A-9E10-4B41-A305-281E08291CF1}" id="{A679DB58-209F-41D5-88EB-3FCEC273D307}">
    <text>SOLO BARRIDO 5 BODEGAS</text>
  </threadedComment>
  <threadedComment ref="P47" dT="2022-03-21T15:37:45.43" personId="{15C6F17A-9E10-4B41-A305-281E08291CF1}" id="{6C39C552-DBFF-4F3F-98E1-5376422A7CF1}">
    <text>UPER HOPPER
3 DIAS DE CAMBIO DE CASA MEJILLONES 
2 MANEJADAS AL AEROPUERTO DE MEJILLONES ANTOFAGASTA</text>
  </threadedComment>
  <threadedComment ref="V47" dT="2022-04-20T15:37:51.42" personId="{15C6F17A-9E10-4B41-A305-281E08291CF1}" id="{16D4023D-FC39-46D8-A231-9E2FAC8116D5}">
    <text>4 dias en tierra</text>
  </threadedComment>
  <threadedComment ref="AD47" dT="2022-05-30T15:38:47.56" personId="{15C6F17A-9E10-4B41-A305-281E08291CF1}" id="{571E4E1E-BADF-4743-BF0F-82C44D1E95C4}">
    <text>CONDUCCION IDA Y VUELTA</text>
  </threadedComment>
  <threadedComment ref="AP47" dT="2022-07-14T16:38:05.40" personId="{15C6F17A-9E10-4B41-A305-281E08291CF1}" id="{F3533F59-04E8-47F0-9793-A40181DF5F70}">
    <text>4 BODEGAS Y SE PASA AL GENCO HUNTER</text>
  </threadedComment>
  <threadedComment ref="AY47" dT="2022-07-27T17:22:20.08" personId="{15C6F17A-9E10-4B41-A305-281E08291CF1}" id="{9B984BF0-602C-48FE-B267-B628A1F01086}">
    <text>SEGUNDA NOMINA</text>
  </threadedComment>
  <threadedComment ref="BA47" dT="2022-08-23T14:59:39.65" personId="{15C6F17A-9E10-4B41-A305-281E08291CF1}" id="{DD01F2EF-49D8-43F0-9B29-754E7FC67B21}">
    <text>REALIZA LABORES EN ESTA MN CON NAVEGACION</text>
  </threadedComment>
  <threadedComment ref="BA47" dT="2022-08-23T15:01:13.21" personId="{15C6F17A-9E10-4B41-A305-281E08291CF1}" id="{FEB048BE-3CC9-4C4F-854E-599DFB63A58E}" parentId="{DD01F2EF-49D8-43F0-9B29-754E7FC67B21}">
    <text>NO SE COTIZA EN EL DT  PERO SI EN LA MN JOHN M CARRAS</text>
  </threadedComment>
  <threadedComment ref="BB47" dT="2022-08-23T14:56:41.67" personId="{15C6F17A-9E10-4B41-A305-281E08291CF1}" id="{FBF828B9-76E1-470D-9153-5AEB7915D0D5}">
    <text>SE COTIZA EN ESTA MN YA QUE POR ERROR NO LO INGRESE EN LA MN SAKIZAYA CHAMPION</text>
  </threadedComment>
  <threadedComment ref="BB47" dT="2022-08-23T15:01:59.87" personId="{15C6F17A-9E10-4B41-A305-281E08291CF1}" id="{8A264FD1-2B55-4417-ACEF-ED38A5AD1142}" parentId="{FBF828B9-76E1-470D-9153-5AEB7915D0D5}">
    <text xml:space="preserve">NO SE CANCELA ESTA MN YA QUE NO TRABAJO </text>
  </threadedComment>
  <threadedComment ref="BD47" dT="2022-08-29T15:21:23.75" personId="{15C6F17A-9E10-4B41-A305-281E08291CF1}" id="{A552DC61-5D55-4609-8405-19E4A34840C9}">
    <text>22 DE AGOSTO SUBEN A TRABAJAR</text>
  </threadedComment>
  <threadedComment ref="BI47" dT="2022-09-14T16:59:48.67" personId="{15C6F17A-9E10-4B41-A305-281E08291CF1}" id="{DF544FE4-EC84-47F5-8CF9-0B2649C89334}">
    <text>REALIZA 5 BODEGAS</text>
  </threadedComment>
  <threadedComment ref="BI47" dT="2022-09-22T15:45:34.99" personId="{15C6F17A-9E10-4B41-A305-281E08291CF1}" id="{5F996C25-70BA-482A-BA13-21968764F46F}" parentId="{DF544FE4-EC84-47F5-8CF9-0B2649C89334}">
    <text>2 DIAS EN TIERRA</text>
  </threadedComment>
  <threadedComment ref="BL47" dT="2022-09-27T21:10:09.41" personId="{15C6F17A-9E10-4B41-A305-281E08291CF1}" id="{70346230-A19B-4083-A2DC-EDFAB17F123D}">
    <text>CONDUCCION IDA Y VUELTA B</text>
  </threadedComment>
  <threadedComment ref="V48" dT="2022-04-20T15:37:51.42" personId="{15C6F17A-9E10-4B41-A305-281E08291CF1}" id="{C83617A7-553E-4707-A339-AB0C37D536A8}">
    <text>4 dias en tierra</text>
  </threadedComment>
  <threadedComment ref="AD48" dT="2022-05-30T16:06:19.84" personId="{15C6F17A-9E10-4B41-A305-281E08291CF1}" id="{387F83DF-8B65-453E-8356-1C26930E961C}">
    <text>CUARENTENA 7 DIAS EN COQUIMBO</text>
  </threadedComment>
  <threadedComment ref="AI48" dT="2022-06-28T15:21:41.14" personId="{15C6F17A-9E10-4B41-A305-281E08291CF1}" id="{E30C0700-9AF0-4916-AFF1-013BC0E7110B}">
    <text>1 DIA EN TIERRA</text>
  </threadedComment>
  <threadedComment ref="AM48" dT="2022-06-28T16:09:16.04" personId="{15C6F17A-9E10-4B41-A305-281E08291CF1}" id="{96BCA16F-5CCA-444E-A58F-E446F29993EC}">
    <text>5 DIAS EN TIERRA</text>
  </threadedComment>
  <threadedComment ref="AY48" dT="2022-07-27T16:40:27.89" personId="{15C6F17A-9E10-4B41-A305-281E08291CF1}" id="{D59F0CD8-4723-4A59-873D-831AAE685F95}">
    <text>SEGUNDA NOMINA</text>
  </threadedComment>
  <threadedComment ref="BA48" dT="2022-08-23T15:00:08.68" personId="{15C6F17A-9E10-4B41-A305-281E08291CF1}" id="{A04FB734-EB7D-4121-B132-43EFFAEFA5F6}">
    <text>NO CORRESPONDE CANCELAR ESTA MN YA QUE NO TRABAJO</text>
  </threadedComment>
  <threadedComment ref="BA48" dT="2022-08-23T15:00:38.43" personId="{15C6F17A-9E10-4B41-A305-281E08291CF1}" id="{42784AD8-CD43-4C05-8132-08641C85723A}" parentId="{A04FB734-EB7D-4121-B132-43EFFAEFA5F6}">
    <text>POR ERROR FUE INGRESADO EN EL DT</text>
  </threadedComment>
  <threadedComment ref="BD48" dT="2022-08-23T14:52:01.91" personId="{15C6F17A-9E10-4B41-A305-281E08291CF1}" id="{B0642279-F937-404E-A359-05BE5CA6A6DB}">
    <text>NO DEBO COTIZAR EN EL DT YA QUE  LO COTIZE EN MN SAKIZAYA CHAMPION</text>
  </threadedComment>
  <threadedComment ref="BD48" dT="2022-08-23T15:02:33.90" personId="{15C6F17A-9E10-4B41-A305-281E08291CF1}" id="{5D3F8346-137C-4BD4-BBD7-1084F3F0812D}" parentId="{B0642279-F937-404E-A359-05BE5CA6A6DB}">
    <text>REALIZA LABORES EN ESTA MN</text>
  </threadedComment>
  <threadedComment ref="BZ48" dT="2022-12-06T20:11:35.25" personId="{8EEBA122-B9E6-4548-A736-7A9A6AAF705E}" id="{D72B4CC7-9B36-4BB8-A839-E92BA3BD2785}">
    <text>3 bodegas con 12 personas</text>
  </threadedComment>
  <threadedComment ref="Q50" dT="2022-03-21T20:44:54.36" personId="{15C6F17A-9E10-4B41-A305-281E08291CF1}" id="{5E51B89F-96F7-4BF7-821D-611BBDC7C1F1}">
    <text>LAVADO DE LA BODEGA 4</text>
  </threadedComment>
  <threadedComment ref="AF50" dT="2022-05-30T16:49:10.22" personId="{15C6F17A-9E10-4B41-A305-281E08291CF1}" id="{707069F4-4552-4263-8E0A-88233BBDCB5D}">
    <text xml:space="preserve">SEGUNDA NOMINA </text>
  </threadedComment>
  <threadedComment ref="AI50" dT="2022-06-28T15:21:55.72" personId="{15C6F17A-9E10-4B41-A305-281E08291CF1}" id="{7624E4DC-59A9-4C34-B880-9FA4FE01DE33}">
    <text>1 DIA EN TIERRA</text>
  </threadedComment>
  <threadedComment ref="AT50" dT="2022-07-28T15:25:10.45" personId="{15C6F17A-9E10-4B41-A305-281E08291CF1}" id="{E3E7C5DA-B063-4F47-B558-83E218BAE671}">
    <text>3 DIAS EN TIERRA</text>
  </threadedComment>
  <threadedComment ref="BZ50" dT="2022-12-06T20:11:35.25" personId="{8EEBA122-B9E6-4548-A736-7A9A6AAF705E}" id="{32805AE2-A0C9-494E-B9E5-274E711D9BFD}">
    <text>3 bodegas con 12 personas</text>
  </threadedComment>
  <threadedComment ref="V51" dT="2022-04-20T15:38:26.35" personId="{15C6F17A-9E10-4B41-A305-281E08291CF1}" id="{571D0531-F804-44CB-9AAA-E715889420C6}">
    <text>4 dias en tierra</text>
  </threadedComment>
  <threadedComment ref="AD51" dT="2022-05-30T16:05:56.82" personId="{15C6F17A-9E10-4B41-A305-281E08291CF1}" id="{A244B030-3353-4542-B292-62AA07066B0E}">
    <text>CUARENTENA 7 DIAS EN COQUIMBO</text>
  </threadedComment>
  <threadedComment ref="AI51" dT="2022-05-30T21:04:33.41" personId="{15C6F17A-9E10-4B41-A305-281E08291CF1}" id="{18992A37-ED83-43DD-A8A3-E919ACD1B67D}">
    <text>PAGAR EN MAYO</text>
  </threadedComment>
  <threadedComment ref="AI51" dT="2022-06-28T15:23:37.93" personId="{15C6F17A-9E10-4B41-A305-281E08291CF1}" id="{43DF194B-D887-4F83-8D7F-D361B0A1CC5B}" parentId="{18992A37-ED83-43DD-A8A3-E919ACD1B67D}">
    <text>CONFIRMAR PAGO DE MANEJO</text>
  </threadedComment>
  <threadedComment ref="AQ51" dT="2022-07-21T20:08:54.96" personId="{15C6F17A-9E10-4B41-A305-281E08291CF1}" id="{878E687A-5B30-4ADF-AE9F-5262AE2F568A}">
    <text>TRABAJARON UN PAR DE HORAS Y DESEMBARCARON</text>
  </threadedComment>
  <threadedComment ref="AQ51" dT="2022-07-21T20:09:27.58" personId="{15C6F17A-9E10-4B41-A305-281E08291CF1}" id="{41F5C482-24A5-44BC-9C57-4572B3B576EF}" parentId="{878E687A-5B30-4ADF-AE9F-5262AE2F568A}">
    <text>SE REALIZA CONTRATO PARA INGRESAR AL DT DEL 13 AL 16 DE JULIO</text>
  </threadedComment>
  <threadedComment ref="AQ51" dT="2022-07-28T14:25:13.73" personId="{15C6F17A-9E10-4B41-A305-281E08291CF1}" id="{8BAE0BAB-E976-44BC-BE71-8BE18104D882}" parentId="{878E687A-5B30-4ADF-AE9F-5262AE2F568A}">
    <text>2 DIAS EN TIERRA</text>
  </threadedComment>
  <threadedComment ref="AZ51" dT="2022-08-09T20:35:22.39" personId="{15C6F17A-9E10-4B41-A305-281E08291CF1}" id="{DA8F8E1C-DE1F-40CF-B7A0-464A995941C1}">
    <text>2 DIAS EN TIERRA</text>
  </threadedComment>
  <threadedComment ref="V52" dT="2022-04-20T15:37:51.42" personId="{15C6F17A-9E10-4B41-A305-281E08291CF1}" id="{14EB69BC-37A6-4B29-B592-ECA5FE97622B}">
    <text>4 dias en tierra</text>
  </threadedComment>
  <threadedComment ref="AF52" dT="2022-05-30T16:43:28.43" personId="{15C6F17A-9E10-4B41-A305-281E08291CF1}" id="{2A0B2120-D0ED-4C8F-8734-ADE73D590067}">
    <text>PRIMERA NOMINA</text>
  </threadedComment>
  <threadedComment ref="AG52" dT="2022-05-30T18:48:41.53" personId="{15C6F17A-9E10-4B41-A305-281E08291CF1}" id="{5AB6E30B-0FFC-400F-88F7-DCFA74ACB8B2}">
    <text>SOLO UN 1 DIA REALIZA DOS BODEGAS</text>
  </threadedComment>
  <threadedComment ref="AM52" dT="2022-06-28T16:09:27.79" personId="{15C6F17A-9E10-4B41-A305-281E08291CF1}" id="{3F71BFC0-C730-4E09-B2FC-3B33D2B89835}">
    <text>3 DIAS EN TIERRA</text>
  </threadedComment>
  <threadedComment ref="AQ52" dT="2022-07-25T16:52:33.28" personId="{15C6F17A-9E10-4B41-A305-281E08291CF1}" id="{22FD094D-BA3A-4E0E-9DAE-D039CBB0706F}">
    <text>SEGUNDA NOMINA</text>
  </threadedComment>
  <threadedComment ref="AT52" dT="2022-07-28T15:25:21.84" personId="{15C6F17A-9E10-4B41-A305-281E08291CF1}" id="{7EBD5125-2719-4FDD-B14E-03467386DA8C}">
    <text>3 DIAS EN TIERRA</text>
  </threadedComment>
  <threadedComment ref="AY52" dT="2022-07-27T16:40:43.78" personId="{15C6F17A-9E10-4B41-A305-281E08291CF1}" id="{44602E50-E82A-48F6-A0F6-92019A4591DD}">
    <text>SEGUNDA NOMINA</text>
  </threadedComment>
  <threadedComment ref="BA52" dT="2022-08-09T20:29:52.21" personId="{15C6F17A-9E10-4B41-A305-281E08291CF1}" id="{70444204-58DF-45FA-8AAC-09E077FE5E91}">
    <text>SE CANCELA COMO DIA DE TALLER</text>
  </threadedComment>
  <threadedComment ref="BZ52" dT="2022-12-06T20:11:35.25" personId="{8EEBA122-B9E6-4548-A736-7A9A6AAF705E}" id="{AE85EE88-EE4B-4AEF-A9B8-E44F1BE54360}">
    <text>3 bodegas con 12 personas</text>
  </threadedComment>
  <threadedComment ref="U53" dT="2022-04-20T15:29:44.30" personId="{15C6F17A-9E10-4B41-A305-281E08291CF1}" id="{D124AB4D-1C96-47CF-92A4-369C327B6311}">
    <text>4 dias en tierra</text>
  </threadedComment>
  <threadedComment ref="AI53" dT="2022-06-28T15:22:54.82" personId="{15C6F17A-9E10-4B41-A305-281E08291CF1}" id="{B4034A3D-A26D-4541-A00A-3D348E1FD76B}">
    <text>1 DIA EN TIERRA</text>
  </threadedComment>
  <threadedComment ref="BE53" dT="2022-08-29T16:03:05.55" personId="{15C6F17A-9E10-4B41-A305-281E08291CF1}" id="{3AFE9238-581E-4343-998A-FE0060D430CD}">
    <text xml:space="preserve">CONDUCCION B IDA Y REGRESO </text>
  </threadedComment>
  <threadedComment ref="BK53" dT="2022-09-22T16:04:15.60" personId="{15C6F17A-9E10-4B41-A305-281E08291CF1}" id="{647FAFE3-6F15-46D8-A737-76A9CB636F03}">
    <text>CONDUCCION IDA Y VUELTA</text>
  </threadedComment>
  <threadedComment ref="AF54" dT="2022-05-30T16:12:27.03" personId="{15C6F17A-9E10-4B41-A305-281E08291CF1}" id="{46EFC6BF-F328-4FDD-9B72-3E34790F1F4E}">
    <text xml:space="preserve">CONDUCCION </text>
  </threadedComment>
  <threadedComment ref="BC54" dT="2022-08-29T15:15:04.93" personId="{15C6F17A-9E10-4B41-A305-281E08291CF1}" id="{D985AF11-7159-42D1-B96B-899D81CF52B3}">
    <text>CONDUCCION A4 IDA
CONDUCCION B REGRESO</text>
  </threadedComment>
  <threadedComment ref="P55" dT="2022-03-21T15:38:36.12" personId="{15C6F17A-9E10-4B41-A305-281E08291CF1}" id="{29838412-0FF5-4315-9DE1-4C3405829722}">
    <text xml:space="preserve">3 DIAS DE CAMBIO DE CASA MEJILLONES
</text>
  </threadedComment>
  <threadedComment ref="V55" dT="2022-04-20T15:37:51.42" personId="{15C6F17A-9E10-4B41-A305-281E08291CF1}" id="{3D9DD5A1-5773-465E-8C39-12336CE97CAD}">
    <text>4 dias en tierra</text>
  </threadedComment>
  <threadedComment ref="AF55" dT="2022-05-30T16:43:13.25" personId="{15C6F17A-9E10-4B41-A305-281E08291CF1}" id="{84ED1B3F-50EE-4BB3-93B8-B3F68FBB99F2}">
    <text>PRIMERA NOMINA</text>
  </threadedComment>
  <threadedComment ref="AF55" dT="2022-05-30T16:48:22.65" personId="{15C6F17A-9E10-4B41-A305-281E08291CF1}" id="{F7DA230E-4127-4853-9188-68189A449953}" parentId="{84ED1B3F-50EE-4BB3-93B8-B3F68FBB99F2}">
    <text>SEGUNDA NOMINA 1 DIE APOYO</text>
  </threadedComment>
  <threadedComment ref="AI55" dT="2022-06-28T15:23:49.32" personId="{15C6F17A-9E10-4B41-A305-281E08291CF1}" id="{EFB7B4FC-D06E-4F10-A0F8-AC640D92C226}">
    <text>1 DIA EN TIERRA</text>
  </threadedComment>
  <threadedComment ref="AM55" dT="2022-06-28T16:09:55.97" personId="{15C6F17A-9E10-4B41-A305-281E08291CF1}" id="{CB2AFBE7-0F15-410E-A907-0123D1C110A8}">
    <text>5 DIAS EN TIERRA</text>
  </threadedComment>
  <threadedComment ref="AY55" dT="2022-07-27T16:41:01.33" personId="{15C6F17A-9E10-4B41-A305-281E08291CF1}" id="{47A71DF6-D2C0-4D70-A412-80ABCDD995A7}">
    <text>SEGUNDA NOMINA</text>
  </threadedComment>
  <threadedComment ref="AZ55" dT="2022-08-09T20:35:33.25" personId="{15C6F17A-9E10-4B41-A305-281E08291CF1}" id="{F98DBD1D-FAA4-465E-95C7-CE0E7CFB2421}">
    <text>2 DIAS EN TIERRA</text>
  </threadedComment>
  <threadedComment ref="BE55" dT="2022-08-29T15:59:06.55" personId="{15C6F17A-9E10-4B41-A305-281E08291CF1}" id="{EAE34748-D5F9-49F5-AA40-8ED4C6093BD8}">
    <text xml:space="preserve">SABADO 27 DE AGOSTO SE EMBARCA </text>
  </threadedComment>
  <threadedComment ref="BY55" dT="2022-11-29T14:56:12.70" personId="{BE5DDE54-AED0-4ABB-ABA9-3DF51FEFFC04}" id="{D9FF037B-D202-49E8-BF8D-C24F60181DD8}">
    <text>($50.000)</text>
  </threadedComment>
  <threadedComment ref="BZ55" dT="2022-12-06T20:11:35.25" personId="{8EEBA122-B9E6-4548-A736-7A9A6AAF705E}" id="{4D0BC8DE-1ECA-422D-AEE9-7BC6310EC0CA}">
    <text>3 bodegas con 12 personas</text>
  </threadedComment>
  <threadedComment ref="AJ56" dT="2022-06-28T15:09:05.63" personId="{15C6F17A-9E10-4B41-A305-281E08291CF1}" id="{B2B73E72-A5D9-4ED1-8E0D-0204459ADF20}">
    <text>6 BODEGAS</text>
  </threadedComment>
  <threadedComment ref="AQ56" dT="2022-07-25T16:55:31.11" personId="{15C6F17A-9E10-4B41-A305-281E08291CF1}" id="{C0187089-DC9C-40FC-9CBC-6285ABF192E5}">
    <text>SEGUNDA NOMINA</text>
  </threadedComment>
  <threadedComment ref="AT56" dT="2022-07-28T15:30:08.86" personId="{15C6F17A-9E10-4B41-A305-281E08291CF1}" id="{61305B95-5BA2-4D0A-8FB9-6FF6AE2EC8A5}">
    <text>3 DIAS EN TIERRA</text>
  </threadedComment>
  <threadedComment ref="AY56" dT="2022-07-27T16:44:16.83" personId="{15C6F17A-9E10-4B41-A305-281E08291CF1}" id="{FB97BC0C-ABCA-473C-88FC-69809CB1E390}">
    <text>PRIMERA Y SEGUNDA NOMINA</text>
  </threadedComment>
  <threadedComment ref="BD56" dT="2022-08-29T15:27:49.33" personId="{15C6F17A-9E10-4B41-A305-281E08291CF1}" id="{C032D0E6-D9E7-4A96-8DAB-E4DFEAFD67A1}">
    <text>CONDUCCION IDA Y VUELTA</text>
  </threadedComment>
  <threadedComment ref="BL56" dT="2022-09-27T21:13:53.12" personId="{15C6F17A-9E10-4B41-A305-281E08291CF1}" id="{531C1210-58FA-4FFD-A804-67CAEB0D8973}">
    <text>CONDUCCION IDA Y VUELTA EN B</text>
  </threadedComment>
  <threadedComment ref="BY56" dT="2022-11-29T14:57:30.20" personId="{BE5DDE54-AED0-4ABB-ABA9-3DF51FEFFC04}" id="{43245CE3-DDD9-45D3-BEC0-05676D482FC5}">
    <text>BONO CARGAR EQUIPO EN CALBUCO</text>
  </threadedComment>
  <threadedComment ref="H57" dT="2022-01-31T15:04:06.13" personId="{15C6F17A-9E10-4B41-A305-281E08291CF1}" id="{EA64A739-8363-433A-966C-7A9BB5DEE2D7}">
    <text>1 SOLO BODEGA, NO VUELVE POR PROBLEMAS MEDICOS</text>
  </threadedComment>
  <threadedComment ref="AF57" dT="2022-05-30T16:43:13.25" personId="{15C6F17A-9E10-4B41-A305-281E08291CF1}" id="{EA9A9E08-70EC-4734-98C5-44B2F5774AB7}">
    <text>PRIMERA NOMINA</text>
  </threadedComment>
  <threadedComment ref="AF57" dT="2022-05-30T16:48:22.65" personId="{15C6F17A-9E10-4B41-A305-281E08291CF1}" id="{6DF37C57-2A2E-4CBD-8872-B4D31F2E0B4A}" parentId="{EA9A9E08-70EC-4734-98C5-44B2F5774AB7}">
    <text>SEGUNDA NOMINA 1 DIE APOYO</text>
  </threadedComment>
  <threadedComment ref="AI57" dT="2022-06-28T15:23:55.49" personId="{15C6F17A-9E10-4B41-A305-281E08291CF1}" id="{1E9B5F3F-3B82-4F29-B8A5-CAE21BAC96F6}">
    <text>1 DIA EN TIERRA</text>
  </threadedComment>
  <threadedComment ref="AQ57" dT="2022-07-21T20:09:39.94" personId="{15C6F17A-9E10-4B41-A305-281E08291CF1}" id="{6C8208DC-E764-4025-82F1-62D8F40DDCED}">
    <text>TRABAJARON UN PAR DE HORAS Y DESEMBARCARON</text>
  </threadedComment>
  <threadedComment ref="AQ57" dT="2022-07-21T20:09:58.90" personId="{15C6F17A-9E10-4B41-A305-281E08291CF1}" id="{86710C0D-0428-4F59-8F49-8B67B6D2AE73}" parentId="{6C8208DC-E764-4025-82F1-62D8F40DDCED}">
    <text>SE REALIZA CONTRATO PARA INGRESAR AL DT DEL 13 AL 16 DE JULIO</text>
  </threadedComment>
  <threadedComment ref="AQ57" dT="2022-07-28T14:25:02.08" personId="{15C6F17A-9E10-4B41-A305-281E08291CF1}" id="{EA846391-18F6-4EE3-B9A6-0E3D3748E97C}" parentId="{6C8208DC-E764-4025-82F1-62D8F40DDCED}">
    <text>2 DIAS EN TIERRA</text>
  </threadedComment>
  <threadedComment ref="AY57" dT="2022-07-27T16:41:22.70" personId="{15C6F17A-9E10-4B41-A305-281E08291CF1}" id="{83DBD5FE-E1A3-41D8-8CF8-11FD4DA8FDC0}">
    <text>SEGUNDA NOMINA</text>
  </threadedComment>
  <threadedComment ref="BZ57" dT="2022-12-06T20:11:35.25" personId="{8EEBA122-B9E6-4548-A736-7A9A6AAF705E}" id="{725E4A41-B426-4EE6-8B78-CA1D53938B24}">
    <text>3 bodegas con 12 personas</text>
  </threadedComment>
  <threadedComment ref="AF58" dT="2022-05-30T16:43:58.83" personId="{15C6F17A-9E10-4B41-A305-281E08291CF1}" id="{B6774FB2-CCAF-408D-8FAB-973F69C6B5F9}">
    <text>PRIMERA NOMINA</text>
  </threadedComment>
  <threadedComment ref="AT58" dT="2022-07-28T15:28:01.43" personId="{15C6F17A-9E10-4B41-A305-281E08291CF1}" id="{35C5560C-E8C9-49C2-AFE4-B0700F75AE5F}">
    <text>3 DIAS EN TIERRA</text>
  </threadedComment>
  <threadedComment ref="AX58" dT="2022-07-28T19:27:07.60" personId="{15C6F17A-9E10-4B41-A305-281E08291CF1}" id="{D64831F0-5E62-47D9-82E6-3CA7CD06BEE4}">
    <text>ARRIENDO VEHICULO 4 DIAS</text>
  </threadedComment>
  <threadedComment ref="AZ58" dT="2022-08-09T20:35:41.63" personId="{15C6F17A-9E10-4B41-A305-281E08291CF1}" id="{75418769-7981-4C0D-8E02-8C2D6F4E4B99}">
    <text>2 DIAS EN TIERRA</text>
  </threadedComment>
  <threadedComment ref="AF59" dT="2022-05-30T16:49:10.22" personId="{15C6F17A-9E10-4B41-A305-281E08291CF1}" id="{3B6D5D50-AEFA-46AF-BD71-9A8CFB56F72E}">
    <text xml:space="preserve">SEGUNDA NOMINA </text>
  </threadedComment>
  <threadedComment ref="AI60" dT="2022-05-31T03:27:47.15" personId="{15C6F17A-9E10-4B41-A305-281E08291CF1}" id="{EF4CB37E-B8F1-413C-BAFB-FB2FDB4DF9BD}">
    <text>PAGAR EN MAYO</text>
  </threadedComment>
  <threadedComment ref="AL60" dT="2022-06-28T15:59:12.39" personId="{15C6F17A-9E10-4B41-A305-281E08291CF1}" id="{92C6D3E9-6830-4975-8207-E5B5B3CC15A4}">
    <text>2 DIAS DE APOYO</text>
  </threadedComment>
  <threadedComment ref="AU60" dT="2022-07-22T02:53:24.39" personId="{15C6F17A-9E10-4B41-A305-281E08291CF1}" id="{ED855184-63C8-4F47-8D3A-C92C4AF99A71}">
    <text>desembarcado para continuar con taller</text>
  </threadedComment>
  <threadedComment ref="AW60" dT="2022-07-27T21:05:25.40" personId="{15C6F17A-9E10-4B41-A305-281E08291CF1}" id="{B1DBA855-D600-48CF-A17B-A12AC2D71CB5}">
    <text>1 DIA VISITA</text>
  </threadedComment>
  <threadedComment ref="V61" dT="2022-04-20T15:37:51.42" personId="{15C6F17A-9E10-4B41-A305-281E08291CF1}" id="{40203CB2-4551-48CE-9CAD-131467391483}">
    <text>4 dias en tierra</text>
  </threadedComment>
  <threadedComment ref="AA61" dT="2022-05-30T15:25:21.28" personId="{15C6F17A-9E10-4B41-A305-281E08291CF1}" id="{9C380E4F-949E-4A2C-B37A-FC331805B39A}">
    <text>CONDUCCION SOLO REGRESO MEJILLONES QUILLOTA</text>
  </threadedComment>
  <threadedComment ref="V63" dT="2022-04-20T15:37:51.42" personId="{15C6F17A-9E10-4B41-A305-281E08291CF1}" id="{64862800-38FF-4097-AC31-89DB6AED926C}">
    <text>4 dias en tierra</text>
  </threadedComment>
  <threadedComment ref="AB63" dT="2022-05-30T15:32:15.11" personId="{15C6F17A-9E10-4B41-A305-281E08291CF1}" id="{22E4BB15-9A81-4DBD-B921-CC1E2BCCC921}">
    <text>SOLO IDA MEJILLONES</text>
  </threadedComment>
  <threadedComment ref="AF63" dT="2022-05-30T16:44:27.80" personId="{15C6F17A-9E10-4B41-A305-281E08291CF1}" id="{3B4DB8A2-6ABA-47A0-8B84-930BC80F3E9F}">
    <text>PRIMERA NOMINA + CONDUCCION IDA Y VUELTA</text>
  </threadedComment>
  <threadedComment ref="AI63" dT="2022-06-28T15:24:44.12" personId="{15C6F17A-9E10-4B41-A305-281E08291CF1}" id="{2B15A828-E525-47CF-8F54-E439B6E00655}">
    <text>1 DIA EN TIERRA</text>
  </threadedComment>
  <threadedComment ref="AT63" dT="2022-07-28T15:20:23.69" personId="{15C6F17A-9E10-4B41-A305-281E08291CF1}" id="{2E44F0A5-C2D2-495C-BE8F-B1FAA874AFBD}">
    <text>REGRESO CORONEL A QUILLOTA X QUIMICO</text>
  </threadedComment>
  <threadedComment ref="AY63" dT="2022-07-27T16:42:20.06" personId="{15C6F17A-9E10-4B41-A305-281E08291CF1}" id="{52AB0B0D-7AC4-4169-A0E7-5E2DE10AFC07}">
    <text>SEGUNDA NOMINA</text>
  </threadedComment>
  <threadedComment ref="BE63" dT="2022-08-29T15:59:18.69" personId="{15C6F17A-9E10-4B41-A305-281E08291CF1}" id="{490422F2-F618-4FEC-BEAE-78E2252E83F1}">
    <text xml:space="preserve">SABADO 27 DE AGOSTO SE EMBARCA </text>
  </threadedComment>
  <threadedComment ref="BE63" dT="2022-08-29T21:37:48.30" personId="{15C6F17A-9E10-4B41-A305-281E08291CF1}" id="{FE9AFC65-51D4-4963-A99F-B6F540237478}" parentId="{490422F2-F618-4FEC-BEAE-78E2252E83F1}">
    <text>CONTRATO PARA EFECTO 28 AL 31 AGOSTO</text>
  </threadedComment>
  <threadedComment ref="O64" dT="2022-03-21T15:10:54.35" personId="{15C6F17A-9E10-4B41-A305-281E08291CF1}" id="{3A8A631D-A399-43F9-A78F-C282C7483B6F}">
    <text>LAVADO DE BEDEGA 4</text>
  </threadedComment>
  <threadedComment ref="Q64" dT="2022-03-21T20:45:19.54" personId="{15C6F17A-9E10-4B41-A305-281E08291CF1}" id="{7D325B43-A130-4C62-AE2A-8D7402EEE30E}">
    <text>LAVADO DE LA BODEGA 4</text>
  </threadedComment>
  <threadedComment ref="AF64" dT="2022-05-30T16:43:58.83" personId="{15C6F17A-9E10-4B41-A305-281E08291CF1}" id="{95401B41-A90D-44D0-8C6A-DE72957CCAB1}">
    <text>PRIMERA NOMINA</text>
  </threadedComment>
  <threadedComment ref="AM64" dT="2022-06-28T16:10:17.51" personId="{15C6F17A-9E10-4B41-A305-281E08291CF1}" id="{BDF4B1B3-7297-4352-85A2-6048FB7E3132}">
    <text>5 DIAS EN TIERRA</text>
  </threadedComment>
  <threadedComment ref="AP64" dT="2022-07-28T14:12:59.81" personId="{15C6F17A-9E10-4B41-A305-281E08291CF1}" id="{3712AD84-AA62-4D3B-9CB0-905D823A81CF}">
    <text>4 DIAS EN TIERRA</text>
  </threadedComment>
  <threadedComment ref="AQ64" dT="2022-07-25T16:52:33.28" personId="{15C6F17A-9E10-4B41-A305-281E08291CF1}" id="{E53B0C16-18DA-4B50-8CCA-946F1815983A}">
    <text>SEGUNDA NOMINA</text>
  </threadedComment>
  <threadedComment ref="AT64" dT="2022-07-20T18:44:13.56" personId="{15C6F17A-9E10-4B41-A305-281E08291CF1}" id="{E5D0E3A2-FB2F-4338-B2F5-48E5C9783C2A}">
    <text>RESULTADO PCR POSITIVO, SE GENERA CONTRATO CON FECHA 15 AL 18 DE JULIO PARA PODER TRAMITAR LICENCIA MEDICA</text>
  </threadedComment>
  <threadedComment ref="AY64" dT="2022-07-27T16:42:35.69" personId="{15C6F17A-9E10-4B41-A305-281E08291CF1}" id="{AD9698E9-79C3-4567-AAFF-524D4C1E3A29}">
    <text>PRIMERA Y SEGUNDA NOMINA</text>
  </threadedComment>
  <threadedComment ref="BD64" dT="2022-08-29T15:22:34.66" personId="{15C6F17A-9E10-4B41-A305-281E08291CF1}" id="{B01521EC-A07C-46D8-AC5B-A9C7C6CE2E1C}">
    <text>22 DE AGOSTO SUBEN A TRABAJAR</text>
  </threadedComment>
  <threadedComment ref="BZ64" dT="2022-12-06T20:11:35.25" personId="{8EEBA122-B9E6-4548-A736-7A9A6AAF705E}" id="{A4CDD22A-D139-45DA-AB5E-9EA3DA760779}">
    <text>3 bodegas con 12 personas</text>
  </threadedComment>
  <threadedComment ref="AF65" dT="2022-05-30T16:49:10.22" personId="{15C6F17A-9E10-4B41-A305-281E08291CF1}" id="{47E9AFB1-7F60-4C89-819B-431C8D9E9B60}">
    <text xml:space="preserve">SEGUNDA NOMINA </text>
  </threadedComment>
  <threadedComment ref="F66" dT="2022-01-27T16:16:42.44" personId="{15C6F17A-9E10-4B41-A305-281E08291CF1}" id="{227C6767-2084-473A-BDD9-54A14B23B648}">
    <text>BARRIDO 5 BODEGAS</text>
  </threadedComment>
  <threadedComment ref="AF66" dT="2022-05-30T16:43:13.25" personId="{15C6F17A-9E10-4B41-A305-281E08291CF1}" id="{11D2B5E4-2E7D-481B-91BB-FE870A762E45}">
    <text>PRIMERA NOMINA</text>
  </threadedComment>
  <threadedComment ref="AF66" dT="2022-05-30T16:48:22.65" personId="{15C6F17A-9E10-4B41-A305-281E08291CF1}" id="{5707ED40-D878-43F3-B20B-956D9A21B308}" parentId="{11D2B5E4-2E7D-481B-91BB-FE870A762E45}">
    <text>SEGUNDA NOMINA 1 DIE APOYO</text>
  </threadedComment>
  <threadedComment ref="AI66" dT="2022-06-28T15:25:02.66" personId="{15C6F17A-9E10-4B41-A305-281E08291CF1}" id="{94F5F00B-EF81-479F-850F-12E968079D1A}">
    <text>1 DIA EN TIERRA</text>
  </threadedComment>
  <threadedComment ref="AT66" dT="2022-07-28T15:28:30.03" personId="{15C6F17A-9E10-4B41-A305-281E08291CF1}" id="{0AE69499-B75D-4CED-B172-F0474EEDB63A}">
    <text>3 DIAS EN TIERRA</text>
  </threadedComment>
  <threadedComment ref="AY66" dT="2022-07-27T16:42:55.94" personId="{15C6F17A-9E10-4B41-A305-281E08291CF1}" id="{3F9B5424-663F-4E3E-A871-AE8BFBC4BEDC}">
    <text>SEGUNDA NOMINA</text>
  </threadedComment>
  <threadedComment ref="BE66" dT="2022-08-29T15:54:26.17" personId="{15C6F17A-9E10-4B41-A305-281E08291CF1}" id="{5A338B06-1BF9-4F8D-AE8A-B0A949F7BFDB}">
    <text>SE DESEMBARCA AL PRIMER DIA DE FAENA POR PCR POSITIVO</text>
  </threadedComment>
  <threadedComment ref="AM67" dT="2022-06-28T16:12:44.02" personId="{15C6F17A-9E10-4B41-A305-281E08291CF1}" id="{36197A2D-BE58-438F-B73C-8A93F0612F3B}">
    <text>5 DIAS EN TIERRA</text>
  </threadedComment>
  <threadedComment ref="AY67" dT="2022-07-27T16:44:59.72" personId="{15C6F17A-9E10-4B41-A305-281E08291CF1}" id="{733E155B-0D6E-4344-BAA3-416F76787978}">
    <text>SEGUNDA NOMINA</text>
  </threadedComment>
  <threadedComment ref="O68" dT="2022-03-21T15:11:53.93" personId="{15C6F17A-9E10-4B41-A305-281E08291CF1}" id="{3FC33CBD-471B-4A10-B1E7-1659EE7B2458}">
    <text>LAVADO DE BODEGA 4</text>
  </threadedComment>
  <threadedComment ref="Q68" dT="2022-03-21T20:45:29.76" personId="{15C6F17A-9E10-4B41-A305-281E08291CF1}" id="{2DDEA870-C753-45C9-99B4-B5B3C9679A83}">
    <text>LAVADO DE LA BODEGA 4</text>
  </threadedComment>
  <threadedComment ref="V68" dT="2022-04-20T15:37:51.42" personId="{15C6F17A-9E10-4B41-A305-281E08291CF1}" id="{B40AF530-5477-4859-BF2C-BC9291B75DD8}">
    <text>4 dias en tierra</text>
  </threadedComment>
  <threadedComment ref="AF68" dT="2022-05-30T16:43:13.25" personId="{15C6F17A-9E10-4B41-A305-281E08291CF1}" id="{70CEE3D5-1BD1-4CB3-A925-B2F3AB0BF880}">
    <text>PRIMERA NOMINA</text>
  </threadedComment>
  <threadedComment ref="AF68" dT="2022-05-30T16:48:22.65" personId="{15C6F17A-9E10-4B41-A305-281E08291CF1}" id="{72406B0A-7E5C-4BF6-823B-228A9668BB22}" parentId="{70CEE3D5-1BD1-4CB3-A925-B2F3AB0BF880}">
    <text>SEGUNDA NOMINA 1 DIE APOYO</text>
  </threadedComment>
  <threadedComment ref="AM68" dT="2022-06-28T16:10:38.36" personId="{15C6F17A-9E10-4B41-A305-281E08291CF1}" id="{E46C7B6A-C355-4C8C-9324-7302F020BC27}">
    <text>5 DIAS EN TIERRA</text>
  </threadedComment>
  <threadedComment ref="AX68" dT="2022-07-28T19:27:45.27" personId="{15C6F17A-9E10-4B41-A305-281E08291CF1}" id="{A6B71B93-25F7-4BC9-9689-332DD6BBA02C}">
    <text>4 DIAS DE CONDUCCION</text>
  </threadedComment>
  <threadedComment ref="AY68" dT="2022-07-27T16:45:14.79" personId="{15C6F17A-9E10-4B41-A305-281E08291CF1}" id="{9E2EC5A4-BFFD-430B-BFBE-C078BDD7FDF6}">
    <text>SEGUNDA NOMINA</text>
  </threadedComment>
  <threadedComment ref="BK68" dT="2022-09-22T16:01:02.55" personId="{15C6F17A-9E10-4B41-A305-281E08291CF1}" id="{E6F8F760-0AFD-4479-9D01-9715E7EAE859}">
    <text>SE EMBARCA EL 22-09-2022</text>
  </threadedComment>
  <threadedComment ref="P69" dT="2022-03-21T15:41:33.58" personId="{15C6F17A-9E10-4B41-A305-281E08291CF1}" id="{997400ED-2254-42C7-B62F-98741B662840}">
    <text>REGRESA POR COVID</text>
  </threadedComment>
  <threadedComment ref="V69" dT="2022-04-20T15:38:34.33" personId="{15C6F17A-9E10-4B41-A305-281E08291CF1}" id="{8ACA73BB-F997-474B-8BD1-86B0F694D5C1}">
    <text>4 dias en tierra</text>
  </threadedComment>
  <threadedComment ref="AX69" dT="2022-07-28T19:31:24.89" personId="{15C6F17A-9E10-4B41-A305-281E08291CF1}" id="{CFB9654F-CFB1-47B9-8E67-B66444B17A93}">
    <text>4 DIAS DE CONDUCCION</text>
  </threadedComment>
  <threadedComment ref="AY69" dT="2022-07-27T16:43:20.14" personId="{15C6F17A-9E10-4B41-A305-281E08291CF1}" id="{374BA1BC-F19B-4296-8EDE-9240DC3B1454}">
    <text>SEGUNDA NOMINA</text>
  </threadedComment>
  <threadedComment ref="BB69" dT="2022-08-18T16:01:52.32" personId="{15C6F17A-9E10-4B41-A305-281E08291CF1}" id="{F6F7D17E-1039-49D1-AA9C-887CAFF9AB4A}">
    <text>CONDUCCION B IDA Y VUELTA</text>
  </threadedComment>
  <threadedComment ref="BE69" dT="2022-08-29T16:03:34.85" personId="{15C6F17A-9E10-4B41-A305-281E08291CF1}" id="{D6B47713-E3DE-4FAB-864B-1211EBDB15DB}">
    <text xml:space="preserve">CONDUCCION B IDA Y REGRESO </text>
  </threadedComment>
  <threadedComment ref="O71" dT="2022-03-21T15:15:11.57" personId="{15C6F17A-9E10-4B41-A305-281E08291CF1}" id="{413FF530-FB9F-4F54-910D-5C994A81FA9C}">
    <text>CA4 IDA Y VUELTA 10/03--- 11/03
C IDA 15/03
CA4 18/03 VUELTA</text>
  </threadedComment>
  <threadedComment ref="U71" dT="2022-04-20T15:29:17.44" personId="{15C6F17A-9E10-4B41-A305-281E08291CF1}" id="{46AFA029-488D-4457-AB84-5B32A90496E5}">
    <text>5 dias en tierra</text>
  </threadedComment>
  <threadedComment ref="V71" dT="2022-04-26T21:04:50.43" personId="{15C6F17A-9E10-4B41-A305-281E08291CF1}" id="{AA702116-57CA-4935-B5D6-1D6F0E310C3E}">
    <text xml:space="preserve">VIERNES 22 DE ABRIL </text>
  </threadedComment>
  <threadedComment ref="Y71" dT="2022-04-28T16:21:35.03" personId="{15C6F17A-9E10-4B41-A305-281E08291CF1}" id="{0FBF0B47-C86D-40D4-BAFF-5C39CFA5BA53}">
    <text>A4 ida acompañado y vuelta solo</text>
  </threadedComment>
  <threadedComment ref="AF71" dT="2022-05-30T16:43:13.25" personId="{15C6F17A-9E10-4B41-A305-281E08291CF1}" id="{53848859-2D1E-4F42-9195-F69F1DFE7FF3}">
    <text>PRIMERA NOMINA</text>
  </threadedComment>
  <threadedComment ref="AF71" dT="2022-05-30T16:48:22.65" personId="{15C6F17A-9E10-4B41-A305-281E08291CF1}" id="{6584FEE3-AF0F-4064-B360-5D86DCFFBB3B}" parentId="{53848859-2D1E-4F42-9195-F69F1DFE7FF3}">
    <text>SEGUNDA NOMINA 1 DIE APOYO</text>
  </threadedComment>
  <threadedComment ref="AG71" dT="2022-05-30T18:49:52.20" personId="{15C6F17A-9E10-4B41-A305-281E08291CF1}" id="{D81A7BE4-ACCD-4BF2-B38A-39B1E4502BC6}">
    <text>CONDUCCION IDA Y REGRESO A4</text>
  </threadedComment>
  <threadedComment ref="AM71" dT="2022-06-28T16:10:58.41" personId="{15C6F17A-9E10-4B41-A305-281E08291CF1}" id="{9EC4F68F-79DA-4A84-B6D6-C9F643AC8757}">
    <text>3 DIAS EN TIERRA</text>
  </threadedComment>
  <threadedComment ref="AQ71" dT="2022-07-21T20:11:01.83" personId="{15C6F17A-9E10-4B41-A305-281E08291CF1}" id="{63BDD337-C34F-4426-A043-F686BF8ABD27}">
    <text>TRABAJARON UN PAR DE HORAS Y DESEMBARCARON</text>
  </threadedComment>
  <threadedComment ref="AQ71" dT="2022-07-21T20:11:30.16" personId="{15C6F17A-9E10-4B41-A305-281E08291CF1}" id="{CF4A8F33-329E-4A0B-A5CB-4DC668A4EDAA}" parentId="{63BDD337-C34F-4426-A043-F686BF8ABD27}">
    <text>SE REALIZA CONTRATO PARA INGRESAR AL DT DEL 13 AL 16 DE JULIO</text>
  </threadedComment>
  <threadedComment ref="AQ71" dT="2022-07-28T14:24:33.50" personId="{15C6F17A-9E10-4B41-A305-281E08291CF1}" id="{ED080483-DCBF-48F2-BE5E-66C2D743E38E}" parentId="{63BDD337-C34F-4426-A043-F686BF8ABD27}">
    <text>2 DIAS EN TIERRA</text>
  </threadedComment>
  <threadedComment ref="AT71" dT="2022-07-28T15:12:53.98" personId="{15C6F17A-9E10-4B41-A305-281E08291CF1}" id="{B86A693F-FB13-4373-9EA9-8096C319248A}">
    <text>A4 IDA Y REGRESO</text>
  </threadedComment>
  <threadedComment ref="AT71" dT="2022-07-28T15:21:17.75" personId="{15C6F17A-9E10-4B41-A305-281E08291CF1}" id="{FF8A6E17-8EC7-42FA-B30C-038641E7783D}" parentId="{B86A693F-FB13-4373-9EA9-8096C319248A}">
    <text>CORRESPONDE EL PAGO CON LICENCIA A4 CUMPLIDO LOS 6MESES</text>
  </threadedComment>
  <threadedComment ref="AT71" dT="2022-07-28T15:31:07.14" personId="{15C6F17A-9E10-4B41-A305-281E08291CF1}" id="{88B546F6-C421-4DA0-B838-4966194E661B}" parentId="{B86A693F-FB13-4373-9EA9-8096C319248A}">
    <text>2 DIAS EN TIERRA</text>
  </threadedComment>
  <threadedComment ref="BB71" dT="2022-08-18T16:01:32.00" personId="{15C6F17A-9E10-4B41-A305-281E08291CF1}" id="{33145255-743E-4747-923E-1EF181EF8B1B}">
    <text>CONDUCCION A4 IDA Y VUELTA</text>
  </threadedComment>
  <threadedComment ref="BB71" dT="2022-08-29T15:10:04.64" personId="{15C6F17A-9E10-4B41-A305-281E08291CF1}" id="{5221257B-F5A4-4712-AF10-5B5CE23E582F}" parentId="{33145255-743E-4747-923E-1EF181EF8B1B}">
    <text>CONDUCCION AL AEROPUERTO IDA Y VUELTA</text>
  </threadedComment>
  <threadedComment ref="BD71" dT="2022-08-29T15:27:39.36" personId="{15C6F17A-9E10-4B41-A305-281E08291CF1}" id="{1FF2485E-8199-4E68-98EB-9BE128F5DB9E}">
    <text>CONDUCCION IDA Y VUELTA</text>
  </threadedComment>
  <threadedComment ref="BE71" dT="2022-08-29T16:02:14.80" personId="{15C6F17A-9E10-4B41-A305-281E08291CF1}" id="{AE78CDFF-D969-495A-9748-0B6F96217630}">
    <text>CONDUCCION B IDA
CONDUCCION A4 VUELTA</text>
  </threadedComment>
  <threadedComment ref="BG71" dT="2022-09-14T16:32:22.33" personId="{15C6F17A-9E10-4B41-A305-281E08291CF1}" id="{69813E75-2A08-4D7E-8A0A-C7401E355682}">
    <text>SE CANCELA COMO A4</text>
  </threadedComment>
  <threadedComment ref="BI71" dT="2022-09-08T13:18:33.47" personId="{15C6F17A-9E10-4B41-A305-281E08291CF1}" id="{010EE89F-BC1A-48A9-B96C-F391B19FF89F}">
    <text>IDA Y CONDUCCION A IQUIQUE</text>
  </threadedComment>
  <threadedComment ref="BK71" dT="2022-09-22T16:01:15.59" personId="{15C6F17A-9E10-4B41-A305-281E08291CF1}" id="{11C8FA8F-72C9-4458-895E-12592E3253D8}">
    <text>SE EMBARCA EL 22-09-2022</text>
  </threadedComment>
  <threadedComment ref="BK71" dT="2022-09-27T21:05:33.62" personId="{15C6F17A-9E10-4B41-A305-281E08291CF1}" id="{7F9B1A04-D6E3-41B6-9BAF-20C68A76B714}" parentId="{11C8FA8F-72C9-4458-895E-12592E3253D8}">
    <text>CONDUCCION IDA Y VUELTA A4</text>
  </threadedComment>
  <threadedComment ref="AO73" dT="2022-07-28T13:56:04.41" personId="{15C6F17A-9E10-4B41-A305-281E08291CF1}" id="{A84181F1-EBE8-43B2-9A84-B9D121A4A414}">
    <text>REGRESO DE SAN ANTONIO A QUILLOTA</text>
  </threadedComment>
  <threadedComment ref="AO73" dT="2022-07-28T16:09:26.58" personId="{15C6F17A-9E10-4B41-A305-281E08291CF1}" id="{E4E9A672-AA1D-417B-B052-7A677D4F7F76}" parentId="{A84181F1-EBE8-43B2-9A84-B9D121A4A414}">
    <text>CONDUCCION RESCATE PATILLO</text>
  </threadedComment>
  <threadedComment ref="BF73" dT="2022-09-14T16:45:28.54" personId="{15C6F17A-9E10-4B41-A305-281E08291CF1}" id="{A0EDF810-C0E9-4CA2-A7B0-4899FB0F95A2}">
    <text>REALIZA 6 BODEGAS Y 2 DIAS EN TIERRA + CONDUCCION</text>
  </threadedComment>
  <threadedComment ref="BH73" dT="2022-09-22T15:44:48.81" personId="{15C6F17A-9E10-4B41-A305-281E08291CF1}" id="{7585AF28-84B6-46DF-935A-4213B86FFC5E}">
    <text>CONDUCCION RESCATE DE CORONEL IDA Y REGRESO</text>
  </threadedComment>
  <threadedComment ref="BY73" dT="2022-11-29T14:55:45.67" personId="{BE5DDE54-AED0-4ABB-ABA9-3DF51FEFFC04}" id="{FAF35CA4-442D-4E1F-965A-F005FFD1A196}">
    <text>APOYO CARGAR EQUIPO CALBUCO ($80.000)</text>
  </threadedComment>
  <threadedComment ref="V74" dT="2022-04-20T15:38:40.75" personId="{15C6F17A-9E10-4B41-A305-281E08291CF1}" id="{7AE4A2E5-8439-43F6-8FD6-CBB68DB8728C}">
    <text>4 dias en tierra</text>
  </threadedComment>
  <threadedComment ref="AD74" dT="2022-05-30T16:05:42.91" personId="{15C6F17A-9E10-4B41-A305-281E08291CF1}" id="{1E33B8BF-85F1-4E74-AD0B-A4ECD9C32F97}">
    <text>CUARENTENA 7 DIAS EN COQUIMBO</text>
  </threadedComment>
  <threadedComment ref="AI74" dT="2022-06-28T15:25:32.01" personId="{15C6F17A-9E10-4B41-A305-281E08291CF1}" id="{D2BD1BEE-C5AF-47B3-8D12-10DF7ABFD57A}">
    <text>1 DIA EN TIERRA</text>
  </threadedComment>
  <threadedComment ref="AQ74" dT="2022-07-21T20:11:11.19" personId="{15C6F17A-9E10-4B41-A305-281E08291CF1}" id="{D95B65D4-DC6C-47EF-84AE-444E46872CCF}">
    <text>TRABAJARON UN PAR DE HORAS Y DESEMBARCARON</text>
  </threadedComment>
  <threadedComment ref="AQ74" dT="2022-07-21T20:12:04.40" personId="{15C6F17A-9E10-4B41-A305-281E08291CF1}" id="{9A6FD8AB-6275-4333-8FEE-37A35E20C127}" parentId="{D95B65D4-DC6C-47EF-84AE-444E46872CCF}">
    <text>SIN CONTRATO EN EL DT</text>
  </threadedComment>
  <threadedComment ref="AQ74" dT="2022-07-28T14:24:49.12" personId="{15C6F17A-9E10-4B41-A305-281E08291CF1}" id="{87EB12C9-2958-4803-A66D-85ADD5AA1654}" parentId="{D95B65D4-DC6C-47EF-84AE-444E46872CCF}">
    <text>2 DIAS EN TIERRA</text>
  </threadedComment>
  <threadedComment ref="AZ74" dT="2022-08-09T20:35:51.66" personId="{15C6F17A-9E10-4B41-A305-281E08291CF1}" id="{8C725CCE-7EAD-4D24-88C5-3264FE62AD6F}">
    <text>2 DIAS EN TIERRA</text>
  </threadedComment>
  <threadedComment ref="BC74" dT="2022-08-29T15:15:30.98" personId="{15C6F17A-9E10-4B41-A305-281E08291CF1}" id="{96A8B7FD-DAED-45D9-B40E-1E5ACAE1F6E9}">
    <text>CONDUCCION A4 IDA
CONDUCCION B REGRESO</text>
  </threadedComment>
  <threadedComment ref="BL74" dT="2022-09-27T21:13:19.20" personId="{15C6F17A-9E10-4B41-A305-281E08291CF1}" id="{65AED0CA-D8C9-476A-8874-D5DB2DD950BE}">
    <text xml:space="preserve">CONDUCCION IDA Y VUELTA </text>
  </threadedComment>
  <threadedComment ref="O77" dT="2022-03-21T14:48:22.18" personId="{15C6F17A-9E10-4B41-A305-281E08291CF1}" id="{02DC5DFC-1B69-407E-91E0-7100A08D7646}">
    <text>LAVADO BODEGA 4
C IDA Y VUELTA 15/03----20/03</text>
  </threadedComment>
  <threadedComment ref="Q77" dT="2022-03-21T20:45:49.54" personId="{15C6F17A-9E10-4B41-A305-281E08291CF1}" id="{95CABFA1-18BC-4C78-A239-BA5F2297B329}">
    <text>LAVADO DE LA BODEGA 4</text>
  </threadedComment>
  <threadedComment ref="AF77" dT="2022-05-30T16:47:14.23" personId="{15C6F17A-9E10-4B41-A305-281E08291CF1}" id="{7A23CDAE-A72D-490C-AF5D-18AAF78AAA9C}">
    <text xml:space="preserve">PRIMERA NOMINA + CONDUCCION </text>
  </threadedComment>
  <threadedComment ref="AG77" dT="2022-05-30T18:50:59.90" personId="{15C6F17A-9E10-4B41-A305-281E08291CF1}" id="{370B9622-55EC-4850-9466-DC3F5E045FA0}">
    <text>CONDUCCION IDA Y VUELTA</text>
  </threadedComment>
  <threadedComment ref="AM77" dT="2022-06-28T16:11:40.13" personId="{15C6F17A-9E10-4B41-A305-281E08291CF1}" id="{79DC3F1F-10C7-457A-B33C-6F92E299C74C}">
    <text>3 DIAS EN TIERRA</text>
  </threadedComment>
  <threadedComment ref="AM77" dT="2022-06-28T16:17:47.92" personId="{15C6F17A-9E10-4B41-A305-281E08291CF1}" id="{1A4FBDC6-C088-42D1-9BC1-A3338AC4C8E6}" parentId="{79DC3F1F-10C7-457A-B33C-6F92E299C74C}">
    <text xml:space="preserve">DE REGRESO DE HUASCO A QUILLOTA MANEJAN 3 PERSONAS YA QUE DIEGO VENIA CANSADO </text>
  </threadedComment>
  <threadedComment ref="AT77" dT="2022-07-28T15:30:48.95" personId="{15C6F17A-9E10-4B41-A305-281E08291CF1}" id="{4B185EAD-28CD-4566-8FD9-58AB9AA822EF}">
    <text>2 DIAS EN TIERRA</text>
  </threadedComment>
  <threadedComment ref="AT77" dT="2022-07-28T15:39:13.45" personId="{15C6F17A-9E10-4B41-A305-281E08291CF1}" id="{F90A2AAD-2D2A-48B0-A4BD-E5BB988D2431}" parentId="{4B185EAD-28CD-4566-8FD9-58AB9AA822EF}">
    <text>REGRESO CORONEL A QUILLOTA X QUIMICO</text>
  </threadedComment>
  <threadedComment ref="AT77" dT="2022-07-28T15:39:54.45" personId="{15C6F17A-9E10-4B41-A305-281E08291CF1}" id="{7C8C0863-D720-40F6-92B8-954E509E72C0}" parentId="{4B185EAD-28CD-4566-8FD9-58AB9AA822EF}">
    <text>REGRESO A QUILLOTA TERMINO DE BUQUE</text>
  </threadedComment>
  <threadedComment ref="V79" dT="2022-04-20T15:37:51.42" personId="{15C6F17A-9E10-4B41-A305-281E08291CF1}" id="{31F8882E-1EA1-4CDE-9373-8D9245408B2C}">
    <text>4 dias en tierra</text>
  </threadedComment>
  <threadedComment ref="AF79" dT="2022-05-30T16:49:10.22" personId="{15C6F17A-9E10-4B41-A305-281E08291CF1}" id="{E9EF81A6-F326-48A3-BB72-F3E3B25B0890}">
    <text xml:space="preserve">SEGUNDA NOMINA </text>
  </threadedComment>
  <threadedComment ref="AM79" dT="2022-06-28T16:12:06.99" personId="{15C6F17A-9E10-4B41-A305-281E08291CF1}" id="{0B641AB2-1A9A-4093-A9DA-D2A841E8A1A2}">
    <text>3 DIAS EN TIERRA</text>
  </threadedComment>
  <threadedComment ref="F82" dT="2022-01-27T16:27:39.91" personId="{15C6F17A-9E10-4B41-A305-281E08291CF1}" id="{2A7F674B-B83F-408F-AFA7-324CCFEEFFA6}">
    <text>ALERTA TSUNAMI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60" dT="2023-01-27T19:34:07.63" personId="{8EEBA122-B9E6-4548-A736-7A9A6AAF705E}" id="{1FEA0A2D-E6B5-43BF-A496-F1DFBA814681}">
    <text>5 BODEGAS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:w:/s/Operaciones/Ec2aGjN6iQBBj9pwcovjHVgBmNZsGOtCWhqPKY6ocO1P-g?e=6TCQ1w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J122"/>
  <sheetViews>
    <sheetView topLeftCell="A29" zoomScaleNormal="100" workbookViewId="0">
      <selection activeCell="G29" sqref="G29"/>
    </sheetView>
  </sheetViews>
  <sheetFormatPr baseColWidth="10" defaultColWidth="11.5" defaultRowHeight="15" x14ac:dyDescent="0.2"/>
  <cols>
    <col min="1" max="1" width="4.33203125" customWidth="1"/>
    <col min="2" max="2" width="32.83203125" customWidth="1"/>
    <col min="3" max="3" width="18.1640625" customWidth="1"/>
    <col min="4" max="4" width="2.5" customWidth="1"/>
    <col min="5" max="5" width="18.6640625" customWidth="1"/>
    <col min="6" max="6" width="1.5" customWidth="1"/>
    <col min="7" max="7" width="15.5" customWidth="1"/>
    <col min="8" max="8" width="1.83203125" customWidth="1"/>
    <col min="9" max="9" width="11.83203125" customWidth="1"/>
    <col min="10" max="10" width="1.5" customWidth="1"/>
    <col min="11" max="11" width="17.5" bestFit="1" customWidth="1"/>
    <col min="12" max="12" width="1.83203125" customWidth="1"/>
    <col min="13" max="13" width="15.5" bestFit="1" customWidth="1"/>
    <col min="14" max="14" width="2" customWidth="1"/>
    <col min="15" max="15" width="13.5" bestFit="1" customWidth="1"/>
    <col min="16" max="16" width="15.6640625" bestFit="1" customWidth="1"/>
    <col min="17" max="17" width="13.5" customWidth="1"/>
    <col min="18" max="18" width="1.5" customWidth="1"/>
    <col min="19" max="19" width="18.5" bestFit="1" customWidth="1"/>
    <col min="20" max="20" width="2.6640625" customWidth="1"/>
    <col min="21" max="21" width="19" bestFit="1" customWidth="1"/>
    <col min="22" max="22" width="3" customWidth="1"/>
    <col min="24" max="24" width="17.33203125" customWidth="1"/>
  </cols>
  <sheetData>
    <row r="1" spans="1:36" ht="19" x14ac:dyDescent="0.25">
      <c r="A1" s="294" t="s">
        <v>0</v>
      </c>
      <c r="B1" s="294"/>
    </row>
    <row r="2" spans="1:36" ht="16" thickBot="1" x14ac:dyDescent="0.25">
      <c r="A2" s="295" t="s">
        <v>1</v>
      </c>
      <c r="B2" s="284" t="s">
        <v>2</v>
      </c>
      <c r="C2" s="285" t="s">
        <v>3</v>
      </c>
      <c r="E2" s="255" t="s">
        <v>4</v>
      </c>
      <c r="G2" s="254" t="s">
        <v>5</v>
      </c>
      <c r="I2" s="254" t="s">
        <v>6</v>
      </c>
      <c r="K2" s="254" t="s">
        <v>7</v>
      </c>
      <c r="M2" s="254" t="s">
        <v>8</v>
      </c>
      <c r="O2" s="254" t="s">
        <v>9</v>
      </c>
      <c r="P2" s="254" t="s">
        <v>10</v>
      </c>
      <c r="Q2" s="254" t="s">
        <v>11</v>
      </c>
      <c r="S2" s="297" t="s">
        <v>12</v>
      </c>
      <c r="U2" s="539" t="s">
        <v>13</v>
      </c>
      <c r="W2" s="297" t="s">
        <v>14</v>
      </c>
      <c r="X2" s="297" t="s">
        <v>15</v>
      </c>
    </row>
    <row r="3" spans="1:36" x14ac:dyDescent="0.2">
      <c r="A3">
        <v>1</v>
      </c>
      <c r="B3" s="286" t="s">
        <v>16</v>
      </c>
      <c r="C3" s="287" t="s">
        <v>17</v>
      </c>
      <c r="E3" s="296" t="s">
        <v>18</v>
      </c>
      <c r="G3" s="296" t="s">
        <v>19</v>
      </c>
      <c r="I3" s="296" t="s">
        <v>20</v>
      </c>
      <c r="K3" s="296" t="s">
        <v>21</v>
      </c>
      <c r="M3" s="296" t="s">
        <v>22</v>
      </c>
      <c r="O3" s="296" t="s">
        <v>23</v>
      </c>
      <c r="P3" s="486">
        <v>-73.130489999999995</v>
      </c>
      <c r="Q3" s="486">
        <v>-41.773380000000003</v>
      </c>
      <c r="S3" s="296" t="s">
        <v>24</v>
      </c>
      <c r="U3" s="296" t="s">
        <v>25</v>
      </c>
      <c r="W3" t="s">
        <v>26</v>
      </c>
      <c r="X3">
        <v>1</v>
      </c>
    </row>
    <row r="4" spans="1:36" x14ac:dyDescent="0.2">
      <c r="A4">
        <v>2</v>
      </c>
      <c r="B4" s="286" t="s">
        <v>27</v>
      </c>
      <c r="C4" s="287" t="s">
        <v>28</v>
      </c>
      <c r="E4" s="296" t="s">
        <v>29</v>
      </c>
      <c r="G4" s="296" t="s">
        <v>30</v>
      </c>
      <c r="I4" s="296" t="s">
        <v>31</v>
      </c>
      <c r="K4" s="296" t="s">
        <v>32</v>
      </c>
      <c r="M4" s="296" t="s">
        <v>33</v>
      </c>
      <c r="O4" s="296" t="s">
        <v>34</v>
      </c>
      <c r="P4" s="486">
        <v>-71.339470000000006</v>
      </c>
      <c r="Q4" s="486">
        <v>-29.953320000000001</v>
      </c>
      <c r="S4" s="296" t="s">
        <v>35</v>
      </c>
      <c r="U4" s="296" t="s">
        <v>33</v>
      </c>
      <c r="W4" t="s">
        <v>36</v>
      </c>
      <c r="X4">
        <v>2</v>
      </c>
    </row>
    <row r="5" spans="1:36" x14ac:dyDescent="0.2">
      <c r="A5">
        <v>3</v>
      </c>
      <c r="B5" s="286" t="s">
        <v>37</v>
      </c>
      <c r="C5" s="287" t="s">
        <v>38</v>
      </c>
      <c r="E5" s="296" t="s">
        <v>39</v>
      </c>
      <c r="G5" s="296" t="s">
        <v>40</v>
      </c>
      <c r="I5" s="298"/>
      <c r="K5" s="296" t="s">
        <v>41</v>
      </c>
      <c r="M5" s="296" t="s">
        <v>42</v>
      </c>
      <c r="O5" s="296" t="s">
        <v>43</v>
      </c>
      <c r="P5" s="486">
        <v>-73.125240000000005</v>
      </c>
      <c r="Q5" s="486">
        <v>-37.006979999999999</v>
      </c>
      <c r="S5" s="296" t="s">
        <v>44</v>
      </c>
      <c r="U5" s="296" t="s">
        <v>42</v>
      </c>
      <c r="W5" t="s">
        <v>45</v>
      </c>
      <c r="X5">
        <v>3</v>
      </c>
    </row>
    <row r="6" spans="1:36" x14ac:dyDescent="0.2">
      <c r="A6">
        <v>4</v>
      </c>
      <c r="B6" s="286" t="s">
        <v>46</v>
      </c>
      <c r="C6" s="287" t="s">
        <v>47</v>
      </c>
      <c r="E6" s="298"/>
      <c r="G6" s="296" t="s">
        <v>48</v>
      </c>
      <c r="I6" s="296"/>
      <c r="K6" s="296" t="s">
        <v>49</v>
      </c>
      <c r="M6" s="296" t="s">
        <v>50</v>
      </c>
      <c r="O6" s="296" t="s">
        <v>51</v>
      </c>
      <c r="P6" s="486">
        <v>-72.942890000000006</v>
      </c>
      <c r="Q6" s="486">
        <v>-41.465739999999997</v>
      </c>
      <c r="S6" s="296" t="s">
        <v>52</v>
      </c>
      <c r="U6" s="296" t="s">
        <v>53</v>
      </c>
      <c r="W6" t="s">
        <v>54</v>
      </c>
      <c r="X6">
        <v>4</v>
      </c>
    </row>
    <row r="7" spans="1:36" x14ac:dyDescent="0.2">
      <c r="A7">
        <v>5</v>
      </c>
      <c r="B7" s="286" t="s">
        <v>55</v>
      </c>
      <c r="C7" s="287" t="s">
        <v>56</v>
      </c>
      <c r="E7" s="296"/>
      <c r="G7" s="296" t="s">
        <v>57</v>
      </c>
      <c r="K7" s="296" t="s">
        <v>58</v>
      </c>
      <c r="M7" s="296"/>
      <c r="O7" s="296" t="s">
        <v>59</v>
      </c>
      <c r="P7" s="486">
        <v>-71.017780000000002</v>
      </c>
      <c r="Q7" s="486">
        <v>-28.258420000000001</v>
      </c>
      <c r="S7" s="296" t="s">
        <v>60</v>
      </c>
      <c r="U7" s="296" t="s">
        <v>61</v>
      </c>
      <c r="W7" t="s">
        <v>62</v>
      </c>
      <c r="X7">
        <v>5</v>
      </c>
    </row>
    <row r="8" spans="1:36" x14ac:dyDescent="0.2">
      <c r="A8">
        <v>6</v>
      </c>
      <c r="B8" s="286" t="s">
        <v>63</v>
      </c>
      <c r="C8" s="287" t="s">
        <v>64</v>
      </c>
      <c r="E8" s="296"/>
      <c r="G8" s="296" t="s">
        <v>65</v>
      </c>
      <c r="K8" s="296" t="s">
        <v>66</v>
      </c>
      <c r="M8" s="296"/>
      <c r="O8" s="296" t="s">
        <v>67</v>
      </c>
      <c r="P8" s="486">
        <v>-72.974999999999994</v>
      </c>
      <c r="Q8" s="486">
        <v>-36.708333000000003</v>
      </c>
      <c r="S8" s="296" t="s">
        <v>68</v>
      </c>
      <c r="U8" s="296" t="s">
        <v>69</v>
      </c>
      <c r="W8" t="s">
        <v>70</v>
      </c>
      <c r="X8">
        <v>6</v>
      </c>
    </row>
    <row r="9" spans="1:36" x14ac:dyDescent="0.2">
      <c r="A9">
        <v>7</v>
      </c>
      <c r="B9" s="286" t="s">
        <v>71</v>
      </c>
      <c r="C9" s="287" t="s">
        <v>72</v>
      </c>
      <c r="E9" s="296"/>
      <c r="G9" s="296" t="s">
        <v>73</v>
      </c>
      <c r="K9" s="296" t="s">
        <v>74</v>
      </c>
      <c r="M9" s="296"/>
      <c r="O9" s="296" t="s">
        <v>75</v>
      </c>
      <c r="P9" s="486">
        <v>-70.198629999999994</v>
      </c>
      <c r="Q9" s="486">
        <v>-22.936029999999999</v>
      </c>
      <c r="S9" s="296" t="s">
        <v>76</v>
      </c>
      <c r="U9" s="296" t="s">
        <v>77</v>
      </c>
      <c r="W9" t="s">
        <v>78</v>
      </c>
      <c r="X9">
        <v>7</v>
      </c>
      <c r="AF9" s="1276"/>
      <c r="AG9" s="1276"/>
      <c r="AH9" s="1276"/>
      <c r="AI9" s="1276"/>
      <c r="AJ9" s="1276"/>
    </row>
    <row r="10" spans="1:36" x14ac:dyDescent="0.2">
      <c r="A10">
        <v>8</v>
      </c>
      <c r="B10" s="286" t="s">
        <v>79</v>
      </c>
      <c r="C10" s="287" t="s">
        <v>80</v>
      </c>
      <c r="E10" s="296"/>
      <c r="G10" s="296" t="s">
        <v>81</v>
      </c>
      <c r="K10" s="296" t="s">
        <v>82</v>
      </c>
      <c r="M10" s="296"/>
      <c r="O10" s="296" t="s">
        <v>83</v>
      </c>
      <c r="P10" s="486"/>
      <c r="Q10" s="486"/>
      <c r="S10" s="296" t="s">
        <v>84</v>
      </c>
      <c r="U10" s="296" t="s">
        <v>85</v>
      </c>
      <c r="W10" t="s">
        <v>86</v>
      </c>
      <c r="X10">
        <v>8</v>
      </c>
    </row>
    <row r="11" spans="1:36" x14ac:dyDescent="0.2">
      <c r="A11">
        <v>9</v>
      </c>
      <c r="B11" s="286" t="s">
        <v>87</v>
      </c>
      <c r="C11" s="287" t="s">
        <v>88</v>
      </c>
      <c r="G11" s="296" t="s">
        <v>89</v>
      </c>
      <c r="K11" s="296" t="s">
        <v>90</v>
      </c>
      <c r="M11" s="296"/>
      <c r="O11" s="296" t="s">
        <v>91</v>
      </c>
      <c r="P11" s="486">
        <v>-71.607460000000003</v>
      </c>
      <c r="Q11" s="486">
        <v>-33.594729999999998</v>
      </c>
      <c r="S11" s="296" t="s">
        <v>92</v>
      </c>
      <c r="U11" s="296" t="s">
        <v>93</v>
      </c>
      <c r="W11" t="s">
        <v>94</v>
      </c>
      <c r="X11">
        <v>9</v>
      </c>
    </row>
    <row r="12" spans="1:36" x14ac:dyDescent="0.2">
      <c r="A12">
        <v>10</v>
      </c>
      <c r="B12" s="286" t="s">
        <v>95</v>
      </c>
      <c r="C12" s="287" t="s">
        <v>96</v>
      </c>
      <c r="G12" s="296"/>
      <c r="K12" s="296" t="s">
        <v>97</v>
      </c>
      <c r="M12" s="296"/>
      <c r="O12" s="296" t="s">
        <v>98</v>
      </c>
      <c r="P12" s="486">
        <v>-71.083330000000004</v>
      </c>
      <c r="Q12" s="486">
        <v>-34.433329999999998</v>
      </c>
      <c r="S12" s="296" t="s">
        <v>99</v>
      </c>
      <c r="U12" s="540" t="s">
        <v>50</v>
      </c>
      <c r="W12" t="s">
        <v>100</v>
      </c>
      <c r="X12">
        <v>10</v>
      </c>
    </row>
    <row r="13" spans="1:36" x14ac:dyDescent="0.2">
      <c r="A13">
        <v>11</v>
      </c>
      <c r="B13" s="288" t="s">
        <v>101</v>
      </c>
      <c r="C13" s="289" t="s">
        <v>102</v>
      </c>
      <c r="G13" s="296"/>
      <c r="K13" s="296" t="s">
        <v>103</v>
      </c>
      <c r="M13" s="296"/>
      <c r="O13" s="296" t="s">
        <v>104</v>
      </c>
      <c r="P13" s="486">
        <v>-70.214399999999998</v>
      </c>
      <c r="Q13" s="486">
        <v>-22.09582</v>
      </c>
      <c r="S13" s="296" t="s">
        <v>105</v>
      </c>
      <c r="U13" s="540"/>
      <c r="W13" t="s">
        <v>106</v>
      </c>
      <c r="X13">
        <v>11</v>
      </c>
    </row>
    <row r="14" spans="1:36" x14ac:dyDescent="0.2">
      <c r="A14">
        <v>12</v>
      </c>
      <c r="B14" s="286" t="s">
        <v>107</v>
      </c>
      <c r="C14" s="287" t="s">
        <v>108</v>
      </c>
      <c r="G14" s="296"/>
      <c r="K14" s="296" t="s">
        <v>109</v>
      </c>
      <c r="M14" s="296"/>
      <c r="O14" s="296" t="s">
        <v>110</v>
      </c>
      <c r="P14" s="486">
        <v>-71.628029999999995</v>
      </c>
      <c r="Q14" s="486">
        <v>-33.029820000000001</v>
      </c>
      <c r="S14" s="296" t="s">
        <v>111</v>
      </c>
      <c r="U14" s="296"/>
      <c r="W14" t="s">
        <v>112</v>
      </c>
      <c r="X14">
        <v>12</v>
      </c>
    </row>
    <row r="15" spans="1:36" x14ac:dyDescent="0.2">
      <c r="A15">
        <v>13</v>
      </c>
      <c r="B15" s="286" t="s">
        <v>113</v>
      </c>
      <c r="C15" s="287" t="s">
        <v>114</v>
      </c>
      <c r="G15" s="296"/>
      <c r="K15" s="296" t="s">
        <v>115</v>
      </c>
      <c r="M15" s="296"/>
      <c r="O15" s="296" t="s">
        <v>116</v>
      </c>
      <c r="P15" s="486">
        <v>-71.473839999999996</v>
      </c>
      <c r="Q15" s="486">
        <v>-32.842959999999998</v>
      </c>
      <c r="S15" s="296" t="s">
        <v>117</v>
      </c>
      <c r="U15" s="296"/>
    </row>
    <row r="16" spans="1:36" x14ac:dyDescent="0.2">
      <c r="A16">
        <v>14</v>
      </c>
      <c r="B16" s="286" t="s">
        <v>118</v>
      </c>
      <c r="C16" s="287" t="s">
        <v>119</v>
      </c>
      <c r="G16" s="296"/>
      <c r="K16" s="296" t="s">
        <v>120</v>
      </c>
      <c r="M16" s="296"/>
      <c r="O16" s="296" t="s">
        <v>121</v>
      </c>
      <c r="P16" s="486">
        <v>-72.942890000000006</v>
      </c>
      <c r="Q16" s="486">
        <v>-41.465739999999997</v>
      </c>
      <c r="S16" s="296" t="s">
        <v>122</v>
      </c>
      <c r="U16" s="296"/>
    </row>
    <row r="17" spans="1:21" x14ac:dyDescent="0.2">
      <c r="A17">
        <v>15</v>
      </c>
      <c r="B17" s="286" t="s">
        <v>123</v>
      </c>
      <c r="C17" s="287" t="s">
        <v>124</v>
      </c>
      <c r="G17" s="296"/>
      <c r="K17" s="296" t="s">
        <v>125</v>
      </c>
      <c r="M17" s="296"/>
      <c r="O17" s="296" t="s">
        <v>126</v>
      </c>
      <c r="P17" s="486">
        <v>-77.118139999999997</v>
      </c>
      <c r="Q17" s="486">
        <v>-12.05659</v>
      </c>
      <c r="S17" s="296" t="s">
        <v>127</v>
      </c>
      <c r="U17" s="296"/>
    </row>
    <row r="18" spans="1:21" x14ac:dyDescent="0.2">
      <c r="A18">
        <v>16</v>
      </c>
      <c r="B18" s="286" t="s">
        <v>128</v>
      </c>
      <c r="C18" s="287" t="s">
        <v>129</v>
      </c>
      <c r="G18" s="296"/>
      <c r="K18" s="296" t="s">
        <v>130</v>
      </c>
      <c r="M18" s="296"/>
      <c r="O18" s="296" t="s">
        <v>131</v>
      </c>
      <c r="P18" s="486">
        <v>-70.197010000000006</v>
      </c>
      <c r="Q18" s="486">
        <v>-20.801120000000001</v>
      </c>
      <c r="S18" s="296" t="s">
        <v>132</v>
      </c>
      <c r="U18" s="296"/>
    </row>
    <row r="19" spans="1:21" x14ac:dyDescent="0.2">
      <c r="A19">
        <v>17</v>
      </c>
      <c r="B19" s="286" t="s">
        <v>133</v>
      </c>
      <c r="C19" s="287" t="s">
        <v>134</v>
      </c>
      <c r="G19" s="296"/>
      <c r="K19" s="296"/>
      <c r="M19" s="296"/>
      <c r="O19" s="296" t="s">
        <v>135</v>
      </c>
      <c r="P19" s="486">
        <v>-72.943690000000004</v>
      </c>
      <c r="Q19" s="486">
        <v>-36.748420000000003</v>
      </c>
      <c r="S19" s="296" t="s">
        <v>136</v>
      </c>
      <c r="U19" s="296"/>
    </row>
    <row r="20" spans="1:21" x14ac:dyDescent="0.2">
      <c r="A20">
        <v>18</v>
      </c>
      <c r="B20" s="286" t="s">
        <v>137</v>
      </c>
      <c r="C20" s="287" t="s">
        <v>138</v>
      </c>
      <c r="G20" s="296"/>
      <c r="K20" s="296"/>
      <c r="M20" s="296"/>
      <c r="O20" s="296" t="s">
        <v>139</v>
      </c>
      <c r="P20" s="486"/>
      <c r="Q20" s="486"/>
      <c r="S20" s="296" t="s">
        <v>140</v>
      </c>
      <c r="U20" s="296"/>
    </row>
    <row r="21" spans="1:21" x14ac:dyDescent="0.2">
      <c r="A21">
        <v>19</v>
      </c>
      <c r="B21" s="286" t="s">
        <v>141</v>
      </c>
      <c r="C21" s="287" t="s">
        <v>142</v>
      </c>
      <c r="G21" s="296"/>
      <c r="K21" s="296"/>
      <c r="M21" s="296"/>
      <c r="O21" s="296" t="s">
        <v>143</v>
      </c>
      <c r="P21" s="486"/>
      <c r="Q21" s="486"/>
      <c r="S21" s="296"/>
      <c r="U21" s="296"/>
    </row>
    <row r="22" spans="1:21" x14ac:dyDescent="0.2">
      <c r="A22">
        <v>20</v>
      </c>
      <c r="B22" s="286" t="s">
        <v>144</v>
      </c>
      <c r="C22" s="287" t="s">
        <v>145</v>
      </c>
      <c r="G22" s="296"/>
      <c r="K22" s="296"/>
      <c r="M22" s="296"/>
      <c r="O22" s="296" t="s">
        <v>146</v>
      </c>
      <c r="P22" s="740"/>
      <c r="Q22" s="740"/>
      <c r="S22" s="296"/>
      <c r="U22" s="296"/>
    </row>
    <row r="23" spans="1:21" x14ac:dyDescent="0.2">
      <c r="A23">
        <v>21</v>
      </c>
      <c r="B23" s="286" t="s">
        <v>147</v>
      </c>
      <c r="C23" s="287" t="s">
        <v>148</v>
      </c>
      <c r="G23" s="296"/>
      <c r="K23" s="296"/>
      <c r="O23" s="296" t="s">
        <v>149</v>
      </c>
      <c r="P23" s="740"/>
      <c r="Q23" s="740"/>
      <c r="S23" s="296"/>
      <c r="U23" s="296"/>
    </row>
    <row r="24" spans="1:21" x14ac:dyDescent="0.2">
      <c r="A24">
        <v>22</v>
      </c>
      <c r="B24" s="286" t="s">
        <v>150</v>
      </c>
      <c r="C24" s="287" t="s">
        <v>151</v>
      </c>
      <c r="K24" s="296"/>
      <c r="O24" s="296" t="s">
        <v>152</v>
      </c>
      <c r="P24" s="740"/>
      <c r="Q24" s="740"/>
      <c r="S24" s="296"/>
      <c r="U24" s="296"/>
    </row>
    <row r="25" spans="1:21" x14ac:dyDescent="0.2">
      <c r="A25">
        <v>23</v>
      </c>
      <c r="B25" s="286" t="s">
        <v>153</v>
      </c>
      <c r="C25" s="287" t="s">
        <v>154</v>
      </c>
      <c r="K25" s="296"/>
      <c r="O25" s="296" t="s">
        <v>155</v>
      </c>
      <c r="P25" s="740"/>
      <c r="Q25" s="740"/>
      <c r="S25" s="296"/>
      <c r="U25" s="296"/>
    </row>
    <row r="26" spans="1:21" x14ac:dyDescent="0.2">
      <c r="A26">
        <v>24</v>
      </c>
      <c r="B26" s="286" t="s">
        <v>156</v>
      </c>
      <c r="C26" s="287" t="s">
        <v>157</v>
      </c>
      <c r="K26" s="296"/>
      <c r="O26" s="296" t="s">
        <v>139</v>
      </c>
      <c r="P26" s="740"/>
      <c r="Q26" s="740"/>
      <c r="S26" s="296"/>
      <c r="U26" s="296"/>
    </row>
    <row r="27" spans="1:21" x14ac:dyDescent="0.2">
      <c r="A27">
        <v>25</v>
      </c>
      <c r="B27" s="286" t="s">
        <v>158</v>
      </c>
      <c r="C27" s="287" t="s">
        <v>159</v>
      </c>
      <c r="K27" s="296"/>
      <c r="O27" s="296" t="s">
        <v>149</v>
      </c>
      <c r="P27" s="740"/>
      <c r="Q27" s="740"/>
      <c r="S27" s="296"/>
    </row>
    <row r="28" spans="1:21" x14ac:dyDescent="0.2">
      <c r="A28">
        <v>26</v>
      </c>
      <c r="B28" s="286" t="s">
        <v>160</v>
      </c>
      <c r="C28" s="287" t="s">
        <v>161</v>
      </c>
      <c r="K28" s="296"/>
      <c r="O28" s="296" t="s">
        <v>162</v>
      </c>
      <c r="P28" s="740"/>
      <c r="Q28" s="740"/>
      <c r="S28" s="296"/>
    </row>
    <row r="29" spans="1:21" x14ac:dyDescent="0.2">
      <c r="A29">
        <v>27</v>
      </c>
      <c r="B29" s="286" t="s">
        <v>163</v>
      </c>
      <c r="C29" s="287" t="s">
        <v>164</v>
      </c>
      <c r="O29" s="296"/>
      <c r="P29" s="740"/>
      <c r="Q29" s="740"/>
      <c r="S29" s="296"/>
    </row>
    <row r="30" spans="1:21" x14ac:dyDescent="0.2">
      <c r="A30">
        <v>28</v>
      </c>
      <c r="B30" s="286" t="s">
        <v>165</v>
      </c>
      <c r="C30" s="287" t="s">
        <v>166</v>
      </c>
      <c r="O30" s="296"/>
      <c r="P30" s="740"/>
      <c r="Q30" s="740"/>
      <c r="S30" s="296"/>
    </row>
    <row r="31" spans="1:21" x14ac:dyDescent="0.2">
      <c r="A31">
        <v>29</v>
      </c>
      <c r="B31" s="286" t="s">
        <v>167</v>
      </c>
      <c r="C31" s="287" t="s">
        <v>168</v>
      </c>
      <c r="O31" s="296"/>
      <c r="P31" s="740"/>
      <c r="Q31" s="740"/>
    </row>
    <row r="32" spans="1:21" x14ac:dyDescent="0.2">
      <c r="A32">
        <v>30</v>
      </c>
      <c r="B32" s="286" t="s">
        <v>169</v>
      </c>
      <c r="C32" s="287" t="s">
        <v>170</v>
      </c>
      <c r="O32" s="296"/>
      <c r="P32" s="740"/>
      <c r="Q32" s="740"/>
    </row>
    <row r="33" spans="1:17" x14ac:dyDescent="0.2">
      <c r="A33">
        <v>31</v>
      </c>
      <c r="B33" s="286" t="s">
        <v>171</v>
      </c>
      <c r="C33" s="287" t="s">
        <v>172</v>
      </c>
      <c r="O33" s="296"/>
      <c r="P33" s="740"/>
      <c r="Q33" s="740"/>
    </row>
    <row r="34" spans="1:17" x14ac:dyDescent="0.2">
      <c r="A34">
        <v>32</v>
      </c>
      <c r="B34" s="286" t="s">
        <v>173</v>
      </c>
      <c r="C34" s="287" t="s">
        <v>174</v>
      </c>
      <c r="O34" s="296"/>
      <c r="P34" s="740"/>
      <c r="Q34" s="740"/>
    </row>
    <row r="35" spans="1:17" x14ac:dyDescent="0.2">
      <c r="A35">
        <v>33</v>
      </c>
      <c r="B35" s="286" t="s">
        <v>175</v>
      </c>
      <c r="C35" s="287" t="s">
        <v>176</v>
      </c>
    </row>
    <row r="36" spans="1:17" x14ac:dyDescent="0.2">
      <c r="A36">
        <v>34</v>
      </c>
      <c r="B36" s="286" t="s">
        <v>177</v>
      </c>
      <c r="C36" s="287" t="s">
        <v>178</v>
      </c>
    </row>
    <row r="37" spans="1:17" x14ac:dyDescent="0.2">
      <c r="A37">
        <v>35</v>
      </c>
      <c r="B37" s="286" t="s">
        <v>179</v>
      </c>
      <c r="C37" s="287" t="s">
        <v>180</v>
      </c>
    </row>
    <row r="38" spans="1:17" x14ac:dyDescent="0.2">
      <c r="A38">
        <v>36</v>
      </c>
      <c r="B38" s="286" t="s">
        <v>181</v>
      </c>
      <c r="C38" s="287" t="s">
        <v>182</v>
      </c>
    </row>
    <row r="39" spans="1:17" x14ac:dyDescent="0.2">
      <c r="A39">
        <v>37</v>
      </c>
      <c r="B39" s="286" t="s">
        <v>183</v>
      </c>
      <c r="C39" s="287" t="s">
        <v>184</v>
      </c>
    </row>
    <row r="40" spans="1:17" x14ac:dyDescent="0.2">
      <c r="A40">
        <v>38</v>
      </c>
      <c r="B40" s="286" t="s">
        <v>185</v>
      </c>
      <c r="C40" s="287" t="s">
        <v>186</v>
      </c>
    </row>
    <row r="41" spans="1:17" x14ac:dyDescent="0.2">
      <c r="A41">
        <v>39</v>
      </c>
      <c r="B41" s="286" t="s">
        <v>187</v>
      </c>
      <c r="C41" s="287" t="s">
        <v>188</v>
      </c>
    </row>
    <row r="42" spans="1:17" x14ac:dyDescent="0.2">
      <c r="A42">
        <v>40</v>
      </c>
      <c r="B42" s="286" t="s">
        <v>189</v>
      </c>
      <c r="C42" s="287" t="s">
        <v>190</v>
      </c>
    </row>
    <row r="43" spans="1:17" x14ac:dyDescent="0.2">
      <c r="A43">
        <v>41</v>
      </c>
      <c r="B43" s="286" t="s">
        <v>191</v>
      </c>
      <c r="C43" s="287" t="s">
        <v>192</v>
      </c>
    </row>
    <row r="44" spans="1:17" x14ac:dyDescent="0.2">
      <c r="A44">
        <v>42</v>
      </c>
      <c r="B44" s="286" t="s">
        <v>193</v>
      </c>
      <c r="C44" s="287" t="s">
        <v>194</v>
      </c>
    </row>
    <row r="45" spans="1:17" x14ac:dyDescent="0.2">
      <c r="A45">
        <v>43</v>
      </c>
      <c r="B45" s="286" t="s">
        <v>195</v>
      </c>
      <c r="C45" s="287" t="s">
        <v>196</v>
      </c>
    </row>
    <row r="46" spans="1:17" x14ac:dyDescent="0.2">
      <c r="A46">
        <v>44</v>
      </c>
      <c r="B46" s="286" t="s">
        <v>197</v>
      </c>
      <c r="C46" s="287" t="s">
        <v>198</v>
      </c>
    </row>
    <row r="47" spans="1:17" x14ac:dyDescent="0.2">
      <c r="A47">
        <v>45</v>
      </c>
      <c r="B47" s="286" t="s">
        <v>199</v>
      </c>
      <c r="C47" s="287" t="s">
        <v>200</v>
      </c>
    </row>
    <row r="48" spans="1:17" x14ac:dyDescent="0.2">
      <c r="A48">
        <v>46</v>
      </c>
      <c r="B48" s="286" t="s">
        <v>201</v>
      </c>
      <c r="C48" s="287" t="s">
        <v>202</v>
      </c>
    </row>
    <row r="49" spans="1:3" x14ac:dyDescent="0.2">
      <c r="A49">
        <v>47</v>
      </c>
      <c r="B49" s="286" t="s">
        <v>203</v>
      </c>
      <c r="C49" s="287" t="s">
        <v>204</v>
      </c>
    </row>
    <row r="50" spans="1:3" x14ac:dyDescent="0.2">
      <c r="A50">
        <v>48</v>
      </c>
      <c r="B50" s="286" t="s">
        <v>205</v>
      </c>
      <c r="C50" s="287" t="s">
        <v>206</v>
      </c>
    </row>
    <row r="51" spans="1:3" x14ac:dyDescent="0.2">
      <c r="A51">
        <v>49</v>
      </c>
      <c r="B51" s="286" t="s">
        <v>207</v>
      </c>
      <c r="C51" s="287" t="s">
        <v>208</v>
      </c>
    </row>
    <row r="52" spans="1:3" x14ac:dyDescent="0.2">
      <c r="A52">
        <v>50</v>
      </c>
      <c r="B52" s="286" t="s">
        <v>209</v>
      </c>
      <c r="C52" s="287" t="s">
        <v>210</v>
      </c>
    </row>
    <row r="53" spans="1:3" x14ac:dyDescent="0.2">
      <c r="A53">
        <v>51</v>
      </c>
      <c r="B53" s="290" t="s">
        <v>211</v>
      </c>
      <c r="C53" s="291" t="s">
        <v>212</v>
      </c>
    </row>
    <row r="54" spans="1:3" x14ac:dyDescent="0.2">
      <c r="A54">
        <v>52</v>
      </c>
      <c r="B54" s="286" t="s">
        <v>213</v>
      </c>
      <c r="C54" s="287" t="s">
        <v>214</v>
      </c>
    </row>
    <row r="55" spans="1:3" x14ac:dyDescent="0.2">
      <c r="A55">
        <v>53</v>
      </c>
      <c r="B55" s="286" t="s">
        <v>215</v>
      </c>
      <c r="C55" s="287" t="s">
        <v>216</v>
      </c>
    </row>
    <row r="56" spans="1:3" x14ac:dyDescent="0.2">
      <c r="A56">
        <v>54</v>
      </c>
      <c r="B56" s="286" t="s">
        <v>217</v>
      </c>
      <c r="C56" s="287" t="s">
        <v>218</v>
      </c>
    </row>
    <row r="57" spans="1:3" x14ac:dyDescent="0.2">
      <c r="A57">
        <v>55</v>
      </c>
      <c r="B57" s="286" t="s">
        <v>219</v>
      </c>
      <c r="C57" s="287" t="s">
        <v>220</v>
      </c>
    </row>
    <row r="58" spans="1:3" x14ac:dyDescent="0.2">
      <c r="A58">
        <v>56</v>
      </c>
      <c r="B58" s="286" t="s">
        <v>221</v>
      </c>
      <c r="C58" s="287" t="s">
        <v>222</v>
      </c>
    </row>
    <row r="59" spans="1:3" x14ac:dyDescent="0.2">
      <c r="A59">
        <v>57</v>
      </c>
      <c r="B59" s="286" t="s">
        <v>223</v>
      </c>
      <c r="C59" s="287" t="s">
        <v>224</v>
      </c>
    </row>
    <row r="60" spans="1:3" x14ac:dyDescent="0.2">
      <c r="A60">
        <v>58</v>
      </c>
      <c r="B60" s="286" t="s">
        <v>225</v>
      </c>
      <c r="C60" s="287" t="s">
        <v>226</v>
      </c>
    </row>
    <row r="61" spans="1:3" x14ac:dyDescent="0.2">
      <c r="A61">
        <v>59</v>
      </c>
      <c r="B61" s="286" t="s">
        <v>227</v>
      </c>
      <c r="C61" s="287" t="s">
        <v>228</v>
      </c>
    </row>
    <row r="62" spans="1:3" x14ac:dyDescent="0.2">
      <c r="A62">
        <v>60</v>
      </c>
      <c r="B62" s="286" t="s">
        <v>229</v>
      </c>
      <c r="C62" s="287" t="s">
        <v>230</v>
      </c>
    </row>
    <row r="63" spans="1:3" x14ac:dyDescent="0.2">
      <c r="A63">
        <v>61</v>
      </c>
      <c r="B63" s="290" t="s">
        <v>231</v>
      </c>
      <c r="C63" s="291" t="s">
        <v>232</v>
      </c>
    </row>
    <row r="64" spans="1:3" x14ac:dyDescent="0.2">
      <c r="A64">
        <v>62</v>
      </c>
      <c r="B64" s="286" t="s">
        <v>233</v>
      </c>
      <c r="C64" s="287" t="s">
        <v>234</v>
      </c>
    </row>
    <row r="65" spans="1:3" x14ac:dyDescent="0.2">
      <c r="A65">
        <v>63</v>
      </c>
      <c r="B65" s="286" t="s">
        <v>235</v>
      </c>
      <c r="C65" s="287" t="s">
        <v>236</v>
      </c>
    </row>
    <row r="66" spans="1:3" x14ac:dyDescent="0.2">
      <c r="A66">
        <v>64</v>
      </c>
      <c r="B66" s="286" t="s">
        <v>237</v>
      </c>
      <c r="C66" s="287" t="s">
        <v>238</v>
      </c>
    </row>
    <row r="67" spans="1:3" x14ac:dyDescent="0.2">
      <c r="A67">
        <v>65</v>
      </c>
      <c r="B67" s="286" t="s">
        <v>239</v>
      </c>
      <c r="C67" s="287" t="s">
        <v>240</v>
      </c>
    </row>
    <row r="68" spans="1:3" x14ac:dyDescent="0.2">
      <c r="A68">
        <v>66</v>
      </c>
      <c r="B68" s="286" t="s">
        <v>241</v>
      </c>
      <c r="C68" s="287" t="s">
        <v>242</v>
      </c>
    </row>
    <row r="69" spans="1:3" x14ac:dyDescent="0.2">
      <c r="A69">
        <v>67</v>
      </c>
      <c r="B69" s="286" t="s">
        <v>243</v>
      </c>
      <c r="C69" s="287" t="s">
        <v>244</v>
      </c>
    </row>
    <row r="70" spans="1:3" x14ac:dyDescent="0.2">
      <c r="A70">
        <v>68</v>
      </c>
      <c r="B70" s="286" t="s">
        <v>245</v>
      </c>
      <c r="C70" s="287" t="s">
        <v>246</v>
      </c>
    </row>
    <row r="71" spans="1:3" x14ac:dyDescent="0.2">
      <c r="A71">
        <v>69</v>
      </c>
      <c r="B71" s="286" t="s">
        <v>247</v>
      </c>
      <c r="C71" s="287" t="s">
        <v>248</v>
      </c>
    </row>
    <row r="72" spans="1:3" x14ac:dyDescent="0.2">
      <c r="A72">
        <v>70</v>
      </c>
      <c r="B72" s="286" t="s">
        <v>249</v>
      </c>
      <c r="C72" s="287" t="s">
        <v>250</v>
      </c>
    </row>
    <row r="73" spans="1:3" x14ac:dyDescent="0.2">
      <c r="A73">
        <v>71</v>
      </c>
      <c r="B73" s="286" t="s">
        <v>251</v>
      </c>
      <c r="C73" s="287" t="s">
        <v>252</v>
      </c>
    </row>
    <row r="74" spans="1:3" x14ac:dyDescent="0.2">
      <c r="A74">
        <v>72</v>
      </c>
      <c r="B74" s="286" t="s">
        <v>253</v>
      </c>
      <c r="C74" s="287" t="s">
        <v>254</v>
      </c>
    </row>
    <row r="75" spans="1:3" x14ac:dyDescent="0.2">
      <c r="A75">
        <v>73</v>
      </c>
      <c r="B75" s="286" t="s">
        <v>255</v>
      </c>
      <c r="C75" s="287"/>
    </row>
    <row r="76" spans="1:3" x14ac:dyDescent="0.2">
      <c r="A76">
        <v>74</v>
      </c>
      <c r="B76" s="286" t="s">
        <v>256</v>
      </c>
      <c r="C76" s="287" t="s">
        <v>257</v>
      </c>
    </row>
    <row r="77" spans="1:3" x14ac:dyDescent="0.2">
      <c r="A77">
        <v>75</v>
      </c>
      <c r="B77" s="286" t="s">
        <v>258</v>
      </c>
      <c r="C77" s="287" t="s">
        <v>259</v>
      </c>
    </row>
    <row r="78" spans="1:3" x14ac:dyDescent="0.2">
      <c r="A78">
        <v>76</v>
      </c>
      <c r="B78" s="286" t="s">
        <v>260</v>
      </c>
      <c r="C78" s="287" t="s">
        <v>261</v>
      </c>
    </row>
    <row r="79" spans="1:3" x14ac:dyDescent="0.2">
      <c r="A79">
        <v>77</v>
      </c>
      <c r="B79" s="286" t="s">
        <v>262</v>
      </c>
      <c r="C79" s="287" t="s">
        <v>263</v>
      </c>
    </row>
    <row r="80" spans="1:3" x14ac:dyDescent="0.2">
      <c r="A80">
        <v>78</v>
      </c>
      <c r="B80" s="286" t="s">
        <v>264</v>
      </c>
      <c r="C80" s="287" t="s">
        <v>265</v>
      </c>
    </row>
    <row r="81" spans="1:3" x14ac:dyDescent="0.2">
      <c r="A81">
        <v>79</v>
      </c>
      <c r="B81" s="292" t="s">
        <v>266</v>
      </c>
      <c r="C81" s="293" t="s">
        <v>267</v>
      </c>
    </row>
    <row r="82" spans="1:3" x14ac:dyDescent="0.2">
      <c r="A82">
        <v>80</v>
      </c>
      <c r="B82" s="286" t="s">
        <v>268</v>
      </c>
      <c r="C82" s="287" t="s">
        <v>269</v>
      </c>
    </row>
    <row r="83" spans="1:3" x14ac:dyDescent="0.2">
      <c r="A83">
        <v>81</v>
      </c>
      <c r="B83" s="286" t="s">
        <v>270</v>
      </c>
      <c r="C83" s="287" t="s">
        <v>271</v>
      </c>
    </row>
    <row r="84" spans="1:3" x14ac:dyDescent="0.2">
      <c r="A84">
        <v>82</v>
      </c>
      <c r="B84" s="286" t="s">
        <v>272</v>
      </c>
      <c r="C84" s="287" t="s">
        <v>273</v>
      </c>
    </row>
    <row r="85" spans="1:3" x14ac:dyDescent="0.2">
      <c r="A85">
        <v>83</v>
      </c>
      <c r="B85" s="286" t="s">
        <v>274</v>
      </c>
      <c r="C85" s="287" t="s">
        <v>275</v>
      </c>
    </row>
    <row r="86" spans="1:3" x14ac:dyDescent="0.2">
      <c r="A86">
        <v>84</v>
      </c>
      <c r="B86" s="286" t="s">
        <v>276</v>
      </c>
      <c r="C86" s="287" t="s">
        <v>277</v>
      </c>
    </row>
    <row r="87" spans="1:3" x14ac:dyDescent="0.2">
      <c r="A87">
        <v>85</v>
      </c>
      <c r="B87" s="286" t="s">
        <v>278</v>
      </c>
      <c r="C87" s="287" t="s">
        <v>279</v>
      </c>
    </row>
    <row r="88" spans="1:3" x14ac:dyDescent="0.2">
      <c r="A88">
        <v>86</v>
      </c>
      <c r="B88" s="286" t="s">
        <v>280</v>
      </c>
      <c r="C88" s="912" t="s">
        <v>281</v>
      </c>
    </row>
    <row r="89" spans="1:3" x14ac:dyDescent="0.2">
      <c r="A89">
        <v>87</v>
      </c>
      <c r="B89" s="286" t="s">
        <v>282</v>
      </c>
      <c r="C89" s="287" t="s">
        <v>283</v>
      </c>
    </row>
    <row r="90" spans="1:3" x14ac:dyDescent="0.2">
      <c r="A90">
        <v>88</v>
      </c>
      <c r="B90" s="286" t="s">
        <v>284</v>
      </c>
      <c r="C90" s="287" t="s">
        <v>285</v>
      </c>
    </row>
    <row r="91" spans="1:3" x14ac:dyDescent="0.2">
      <c r="A91">
        <v>89</v>
      </c>
      <c r="B91" s="936" t="s">
        <v>286</v>
      </c>
      <c r="C91" s="936" t="s">
        <v>287</v>
      </c>
    </row>
    <row r="92" spans="1:3" x14ac:dyDescent="0.2">
      <c r="A92">
        <v>90</v>
      </c>
      <c r="B92" s="937" t="s">
        <v>288</v>
      </c>
      <c r="C92" s="936" t="s">
        <v>289</v>
      </c>
    </row>
    <row r="93" spans="1:3" x14ac:dyDescent="0.2">
      <c r="A93">
        <v>91</v>
      </c>
      <c r="B93" s="286" t="s">
        <v>290</v>
      </c>
      <c r="C93" s="287" t="s">
        <v>291</v>
      </c>
    </row>
    <row r="94" spans="1:3" x14ac:dyDescent="0.2">
      <c r="A94">
        <v>92</v>
      </c>
      <c r="B94" s="286" t="s">
        <v>292</v>
      </c>
      <c r="C94" s="287" t="s">
        <v>293</v>
      </c>
    </row>
    <row r="95" spans="1:3" x14ac:dyDescent="0.2">
      <c r="A95">
        <v>93</v>
      </c>
      <c r="B95" s="286" t="s">
        <v>294</v>
      </c>
      <c r="C95" s="287" t="s">
        <v>295</v>
      </c>
    </row>
    <row r="96" spans="1:3" x14ac:dyDescent="0.2">
      <c r="A96">
        <v>94</v>
      </c>
      <c r="B96" s="286" t="s">
        <v>296</v>
      </c>
      <c r="C96" s="287" t="s">
        <v>297</v>
      </c>
    </row>
    <row r="97" spans="1:3" x14ac:dyDescent="0.2">
      <c r="A97">
        <v>95</v>
      </c>
      <c r="B97" s="286" t="s">
        <v>298</v>
      </c>
      <c r="C97" s="287" t="s">
        <v>299</v>
      </c>
    </row>
    <row r="98" spans="1:3" x14ac:dyDescent="0.2">
      <c r="A98">
        <v>96</v>
      </c>
      <c r="B98" s="286" t="s">
        <v>300</v>
      </c>
      <c r="C98" s="287" t="s">
        <v>301</v>
      </c>
    </row>
    <row r="99" spans="1:3" x14ac:dyDescent="0.2">
      <c r="A99">
        <v>97</v>
      </c>
      <c r="B99" s="286" t="s">
        <v>302</v>
      </c>
      <c r="C99" s="287" t="s">
        <v>303</v>
      </c>
    </row>
    <row r="100" spans="1:3" x14ac:dyDescent="0.2">
      <c r="A100">
        <v>98</v>
      </c>
      <c r="B100" s="286" t="s">
        <v>304</v>
      </c>
      <c r="C100" s="287" t="s">
        <v>305</v>
      </c>
    </row>
    <row r="101" spans="1:3" x14ac:dyDescent="0.2">
      <c r="A101">
        <v>99</v>
      </c>
      <c r="B101" s="286" t="s">
        <v>306</v>
      </c>
      <c r="C101" s="287" t="s">
        <v>307</v>
      </c>
    </row>
    <row r="102" spans="1:3" x14ac:dyDescent="0.2">
      <c r="A102">
        <v>100</v>
      </c>
      <c r="B102" s="286" t="s">
        <v>308</v>
      </c>
      <c r="C102" s="287"/>
    </row>
    <row r="103" spans="1:3" x14ac:dyDescent="0.2">
      <c r="A103">
        <v>101</v>
      </c>
      <c r="B103" s="292" t="s">
        <v>309</v>
      </c>
      <c r="C103" s="293"/>
    </row>
    <row r="104" spans="1:3" x14ac:dyDescent="0.2">
      <c r="A104">
        <v>102</v>
      </c>
      <c r="B104" s="286" t="s">
        <v>310</v>
      </c>
      <c r="C104" s="287" t="s">
        <v>311</v>
      </c>
    </row>
    <row r="105" spans="1:3" x14ac:dyDescent="0.2">
      <c r="A105">
        <v>103</v>
      </c>
      <c r="B105" s="286" t="s">
        <v>312</v>
      </c>
      <c r="C105" s="287" t="s">
        <v>313</v>
      </c>
    </row>
    <row r="106" spans="1:3" x14ac:dyDescent="0.2">
      <c r="A106">
        <v>104</v>
      </c>
      <c r="B106" s="286" t="s">
        <v>276</v>
      </c>
      <c r="C106" s="287" t="s">
        <v>314</v>
      </c>
    </row>
    <row r="107" spans="1:3" x14ac:dyDescent="0.2">
      <c r="A107">
        <v>105</v>
      </c>
      <c r="B107" s="286" t="s">
        <v>315</v>
      </c>
      <c r="C107" s="287" t="s">
        <v>316</v>
      </c>
    </row>
    <row r="108" spans="1:3" x14ac:dyDescent="0.2">
      <c r="A108">
        <v>106</v>
      </c>
      <c r="B108" s="286" t="s">
        <v>317</v>
      </c>
      <c r="C108" s="287" t="s">
        <v>318</v>
      </c>
    </row>
    <row r="109" spans="1:3" x14ac:dyDescent="0.2">
      <c r="A109">
        <v>107</v>
      </c>
      <c r="B109" s="286" t="s">
        <v>319</v>
      </c>
      <c r="C109" s="287" t="s">
        <v>320</v>
      </c>
    </row>
    <row r="110" spans="1:3" x14ac:dyDescent="0.2">
      <c r="A110">
        <v>108</v>
      </c>
      <c r="B110" s="286" t="s">
        <v>321</v>
      </c>
      <c r="C110" s="287" t="s">
        <v>322</v>
      </c>
    </row>
    <row r="111" spans="1:3" x14ac:dyDescent="0.2">
      <c r="A111">
        <v>109</v>
      </c>
      <c r="B111" s="286" t="s">
        <v>323</v>
      </c>
      <c r="C111" s="287" t="s">
        <v>324</v>
      </c>
    </row>
    <row r="112" spans="1:3" x14ac:dyDescent="0.2">
      <c r="A112">
        <v>110</v>
      </c>
      <c r="B112" s="286" t="s">
        <v>325</v>
      </c>
      <c r="C112" s="287" t="s">
        <v>326</v>
      </c>
    </row>
    <row r="113" spans="1:3" x14ac:dyDescent="0.2">
      <c r="A113">
        <v>111</v>
      </c>
      <c r="B113" s="286"/>
      <c r="C113" s="287"/>
    </row>
    <row r="114" spans="1:3" x14ac:dyDescent="0.2">
      <c r="A114">
        <v>112</v>
      </c>
      <c r="B114" s="286"/>
      <c r="C114" s="287"/>
    </row>
    <row r="115" spans="1:3" x14ac:dyDescent="0.2">
      <c r="A115">
        <v>113</v>
      </c>
      <c r="B115" s="286"/>
      <c r="C115" s="287"/>
    </row>
    <row r="116" spans="1:3" x14ac:dyDescent="0.2">
      <c r="A116">
        <v>114</v>
      </c>
      <c r="B116" s="286"/>
      <c r="C116" s="287"/>
    </row>
    <row r="117" spans="1:3" x14ac:dyDescent="0.2">
      <c r="A117">
        <v>115</v>
      </c>
      <c r="B117" s="286"/>
      <c r="C117" s="287"/>
    </row>
    <row r="118" spans="1:3" x14ac:dyDescent="0.2">
      <c r="A118">
        <v>116</v>
      </c>
      <c r="B118" s="286"/>
      <c r="C118" s="287"/>
    </row>
    <row r="119" spans="1:3" x14ac:dyDescent="0.2">
      <c r="A119">
        <v>117</v>
      </c>
      <c r="B119" s="286"/>
      <c r="C119" s="287"/>
    </row>
    <row r="120" spans="1:3" x14ac:dyDescent="0.2">
      <c r="A120">
        <v>118</v>
      </c>
      <c r="B120" s="286"/>
      <c r="C120" s="287"/>
    </row>
    <row r="121" spans="1:3" x14ac:dyDescent="0.2">
      <c r="A121">
        <v>119</v>
      </c>
      <c r="B121" s="286"/>
      <c r="C121" s="287"/>
    </row>
    <row r="122" spans="1:3" x14ac:dyDescent="0.2">
      <c r="A122">
        <v>120</v>
      </c>
      <c r="B122" s="292"/>
      <c r="C122" s="293"/>
    </row>
  </sheetData>
  <mergeCells count="1">
    <mergeCell ref="AF9:AJ9"/>
  </mergeCells>
  <phoneticPr fontId="23" type="noConversion"/>
  <conditionalFormatting sqref="B3:B77 B80:B81">
    <cfRule type="duplicateValues" dxfId="11" priority="12"/>
  </conditionalFormatting>
  <conditionalFormatting sqref="B78:B79">
    <cfRule type="duplicateValues" dxfId="10" priority="1"/>
  </conditionalFormatting>
  <conditionalFormatting sqref="B3:C55">
    <cfRule type="duplicateValues" dxfId="9" priority="87"/>
  </conditionalFormatting>
  <conditionalFormatting sqref="B61:C65">
    <cfRule type="duplicateValues" dxfId="8" priority="11"/>
  </conditionalFormatting>
  <dataValidations disablePrompts="1" count="1">
    <dataValidation type="list" allowBlank="1" showInputMessage="1" showErrorMessage="1" sqref="B57:B60 B67:B69" xr:uid="{00000000-0002-0000-0000-000000000000}">
      <formula1>$B$3:$B$122</formula1>
    </dataValidation>
  </dataValidations>
  <pageMargins left="0.7" right="0.7" top="0.75" bottom="0.75" header="0.3" footer="0.3"/>
  <pageSetup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W96"/>
  <sheetViews>
    <sheetView showGridLines="0" topLeftCell="A5" zoomScaleNormal="100" workbookViewId="0">
      <pane xSplit="3" ySplit="10" topLeftCell="D21" activePane="bottomRight" state="frozen"/>
      <selection pane="topRight" activeCell="B5" sqref="B5"/>
      <selection pane="bottomLeft" activeCell="A8" sqref="A8"/>
      <selection pane="bottomRight" activeCell="DR5" sqref="DR5"/>
    </sheetView>
  </sheetViews>
  <sheetFormatPr baseColWidth="10" defaultColWidth="11.5" defaultRowHeight="15" x14ac:dyDescent="0.2"/>
  <cols>
    <col min="1" max="1" width="37.5" style="299" customWidth="1"/>
    <col min="2" max="2" width="10.1640625" style="253" bestFit="1" customWidth="1"/>
    <col min="3" max="3" width="28.83203125" style="253" hidden="1" customWidth="1"/>
    <col min="4" max="4" width="18.5" style="253" customWidth="1"/>
    <col min="5" max="5" width="20.5" style="253" customWidth="1"/>
    <col min="6" max="6" width="18.5" style="253" customWidth="1"/>
    <col min="7" max="7" width="22.1640625" style="253" bestFit="1" customWidth="1"/>
    <col min="8" max="8" width="23.6640625" style="253" customWidth="1"/>
    <col min="9" max="9" width="22.1640625" style="300" bestFit="1" customWidth="1"/>
    <col min="10" max="10" width="19" style="300" bestFit="1" customWidth="1"/>
    <col min="11" max="11" width="22.33203125" style="300" bestFit="1" customWidth="1"/>
    <col min="12" max="12" width="22.1640625" style="300" bestFit="1" customWidth="1"/>
    <col min="13" max="13" width="21" style="300" customWidth="1"/>
    <col min="14" max="14" width="22.1640625" style="300" bestFit="1" customWidth="1"/>
    <col min="15" max="15" width="24" style="300" bestFit="1" customWidth="1"/>
    <col min="16" max="16" width="22.1640625" style="300" bestFit="1" customWidth="1"/>
    <col min="17" max="17" width="24" style="300" bestFit="1" customWidth="1"/>
    <col min="18" max="19" width="23.5" style="300" bestFit="1" customWidth="1"/>
    <col min="20" max="20" width="34.5" style="300" bestFit="1" customWidth="1"/>
    <col min="21" max="21" width="31.5" style="300" customWidth="1"/>
    <col min="22" max="22" width="23.83203125" style="300" customWidth="1"/>
    <col min="23" max="23" width="20.5" style="300" customWidth="1"/>
    <col min="24" max="24" width="23.5" style="300" customWidth="1"/>
    <col min="25" max="25" width="17.83203125" style="300" customWidth="1"/>
    <col min="26" max="26" width="23" style="300" customWidth="1"/>
    <col min="27" max="27" width="34.6640625" style="300" bestFit="1" customWidth="1"/>
    <col min="28" max="28" width="40.33203125" style="300" bestFit="1" customWidth="1"/>
    <col min="29" max="29" width="23.5" style="300" bestFit="1" customWidth="1"/>
    <col min="30" max="30" width="30.6640625" style="300" customWidth="1"/>
    <col min="31" max="31" width="28.1640625" style="300" customWidth="1"/>
    <col min="32" max="32" width="32.6640625" style="300" bestFit="1" customWidth="1"/>
    <col min="33" max="34" width="22.1640625" style="300" bestFit="1" customWidth="1"/>
    <col min="35" max="35" width="23.5" style="300" customWidth="1"/>
    <col min="36" max="36" width="22.83203125" style="300" customWidth="1"/>
    <col min="37" max="37" width="19.83203125" style="300" customWidth="1"/>
    <col min="38" max="38" width="22.1640625" style="300" customWidth="1"/>
    <col min="39" max="39" width="23.5" style="300" bestFit="1" customWidth="1"/>
    <col min="40" max="40" width="22.33203125" style="300" bestFit="1" customWidth="1"/>
    <col min="41" max="41" width="19.5" style="300" customWidth="1"/>
    <col min="42" max="42" width="18" style="300" customWidth="1"/>
    <col min="43" max="43" width="22.33203125" style="300" bestFit="1" customWidth="1"/>
    <col min="44" max="44" width="21.6640625" style="300" bestFit="1" customWidth="1"/>
    <col min="45" max="45" width="19.83203125" style="300" bestFit="1" customWidth="1"/>
    <col min="46" max="47" width="22.1640625" style="300" bestFit="1" customWidth="1"/>
    <col min="48" max="48" width="19.83203125" style="300" bestFit="1" customWidth="1"/>
    <col min="49" max="49" width="21.33203125" style="300" customWidth="1"/>
    <col min="50" max="50" width="34.1640625" style="300" customWidth="1"/>
    <col min="51" max="51" width="23.5" style="300" bestFit="1" customWidth="1"/>
    <col min="52" max="52" width="34" style="300" bestFit="1" customWidth="1"/>
    <col min="53" max="53" width="30.5" style="300" customWidth="1"/>
    <col min="54" max="54" width="23.33203125" style="300" bestFit="1" customWidth="1"/>
    <col min="55" max="55" width="22.33203125" style="300" bestFit="1" customWidth="1"/>
    <col min="56" max="56" width="37" style="300" bestFit="1" customWidth="1"/>
    <col min="57" max="57" width="27.5" style="300" customWidth="1"/>
    <col min="58" max="58" width="22.83203125" style="300" bestFit="1" customWidth="1"/>
    <col min="59" max="59" width="22.1640625" style="300" bestFit="1" customWidth="1"/>
    <col min="60" max="60" width="18.5" style="612" customWidth="1"/>
    <col min="61" max="61" width="24.33203125" style="300" bestFit="1" customWidth="1"/>
    <col min="62" max="62" width="23.5" style="300" bestFit="1" customWidth="1"/>
    <col min="63" max="63" width="18.5" style="300" customWidth="1"/>
    <col min="64" max="64" width="21.83203125" style="300" bestFit="1" customWidth="1"/>
    <col min="65" max="65" width="22.83203125" style="300" bestFit="1" customWidth="1"/>
    <col min="66" max="67" width="21.5" style="300" customWidth="1"/>
    <col min="68" max="68" width="24.1640625" style="300" bestFit="1" customWidth="1"/>
    <col min="69" max="69" width="29.5" style="300" bestFit="1" customWidth="1"/>
    <col min="70" max="70" width="27.6640625" style="300" bestFit="1" customWidth="1"/>
    <col min="71" max="71" width="27.33203125" style="300" customWidth="1"/>
    <col min="72" max="72" width="22.6640625" style="300" bestFit="1" customWidth="1"/>
    <col min="73" max="73" width="21.6640625" style="300" bestFit="1" customWidth="1"/>
    <col min="74" max="74" width="37" style="300" customWidth="1"/>
    <col min="75" max="75" width="35.5" style="300" bestFit="1" customWidth="1"/>
    <col min="76" max="76" width="21.6640625" style="300" customWidth="1"/>
    <col min="77" max="77" width="27.1640625" style="300" bestFit="1" customWidth="1"/>
    <col min="78" max="78" width="19.33203125" style="300" bestFit="1" customWidth="1"/>
    <col min="79" max="79" width="22.83203125" style="300" bestFit="1" customWidth="1"/>
    <col min="80" max="80" width="19.83203125" style="300" bestFit="1" customWidth="1"/>
    <col min="81" max="81" width="20.33203125" style="300" customWidth="1"/>
    <col min="82" max="82" width="20.83203125" style="300" bestFit="1" customWidth="1"/>
    <col min="83" max="83" width="22.6640625" style="300" bestFit="1" customWidth="1"/>
    <col min="84" max="84" width="11.1640625" style="253" bestFit="1" customWidth="1"/>
    <col min="85" max="85" width="15.6640625" style="301" bestFit="1" customWidth="1"/>
    <col min="86" max="595" width="11.5" style="299"/>
    <col min="596" max="16384" width="11.5" style="253"/>
  </cols>
  <sheetData>
    <row r="1" spans="1:85" ht="15.75" customHeight="1" x14ac:dyDescent="0.2">
      <c r="BM1" s="492" t="s">
        <v>765</v>
      </c>
      <c r="BN1" s="492"/>
      <c r="BO1" s="492"/>
      <c r="BP1" s="492"/>
      <c r="BQ1" s="492"/>
      <c r="BR1" s="492"/>
      <c r="BS1" s="492"/>
      <c r="BT1" s="492"/>
      <c r="BU1" s="492"/>
    </row>
    <row r="2" spans="1:85" ht="15.75" customHeight="1" x14ac:dyDescent="0.2">
      <c r="BM2" s="492"/>
      <c r="BN2" s="492"/>
      <c r="BO2" s="492"/>
      <c r="BP2" s="492"/>
      <c r="BQ2" s="492"/>
      <c r="BR2" s="492"/>
      <c r="BS2" s="492"/>
      <c r="BT2" s="492"/>
      <c r="BU2" s="492"/>
    </row>
    <row r="3" spans="1:85" ht="15.75" customHeight="1" x14ac:dyDescent="0.2">
      <c r="BM3" s="492"/>
      <c r="BN3" s="492"/>
      <c r="BO3" s="492"/>
      <c r="BP3" s="492"/>
      <c r="BQ3" s="492"/>
      <c r="BR3" s="492"/>
      <c r="BS3" s="492"/>
      <c r="BT3" s="492"/>
      <c r="BU3" s="492"/>
    </row>
    <row r="4" spans="1:85" ht="15.75" customHeight="1" x14ac:dyDescent="0.2">
      <c r="BM4" s="492"/>
      <c r="BN4" s="492"/>
      <c r="BO4" s="492"/>
      <c r="BP4" s="492"/>
      <c r="BQ4" s="492"/>
      <c r="BR4" s="492"/>
      <c r="BS4" s="492"/>
      <c r="BT4" s="492"/>
      <c r="BU4" s="492"/>
    </row>
    <row r="5" spans="1:85" s="302" customFormat="1" ht="15.75" customHeight="1" thickBot="1" x14ac:dyDescent="0.25">
      <c r="A5" s="303" t="s">
        <v>14</v>
      </c>
      <c r="B5" s="304"/>
      <c r="C5" s="923"/>
      <c r="D5" s="1330" t="s">
        <v>723</v>
      </c>
      <c r="E5" s="1331"/>
      <c r="F5" s="1331"/>
      <c r="G5" s="1331"/>
      <c r="H5" s="1332"/>
      <c r="I5" s="1331" t="s">
        <v>730</v>
      </c>
      <c r="J5" s="1331"/>
      <c r="K5" s="1331"/>
      <c r="L5" s="1331"/>
      <c r="M5" s="1330" t="s">
        <v>737</v>
      </c>
      <c r="N5" s="1331"/>
      <c r="O5" s="1331"/>
      <c r="P5" s="1331"/>
      <c r="Q5" s="1331"/>
      <c r="R5" s="1331"/>
      <c r="S5" s="1330" t="s">
        <v>745</v>
      </c>
      <c r="T5" s="1331"/>
      <c r="U5" s="1331"/>
      <c r="V5" s="1331"/>
      <c r="W5" s="1331"/>
      <c r="X5" s="1331"/>
      <c r="Y5" s="1331"/>
      <c r="Z5" s="1330" t="s">
        <v>750</v>
      </c>
      <c r="AA5" s="1331"/>
      <c r="AB5" s="1331"/>
      <c r="AC5" s="1331"/>
      <c r="AD5" s="1331"/>
      <c r="AE5" s="1331"/>
      <c r="AF5" s="1331"/>
      <c r="AG5" s="1331"/>
      <c r="AH5" s="1332"/>
      <c r="AI5" s="1336" t="s">
        <v>758</v>
      </c>
      <c r="AJ5" s="1336"/>
      <c r="AK5" s="1336"/>
      <c r="AL5" s="1336"/>
      <c r="AM5" s="1336"/>
      <c r="AN5" s="1336"/>
      <c r="AO5" s="1341" t="s">
        <v>765</v>
      </c>
      <c r="AP5" s="1342"/>
      <c r="AQ5" s="1342"/>
      <c r="AR5" s="1342"/>
      <c r="AS5" s="1342"/>
      <c r="AT5" s="1342"/>
      <c r="AU5" s="1342"/>
      <c r="AV5" s="1342"/>
      <c r="AW5" s="1342"/>
      <c r="AX5" s="1342"/>
      <c r="AY5" s="1342"/>
      <c r="AZ5" s="1330" t="s">
        <v>774</v>
      </c>
      <c r="BA5" s="1331"/>
      <c r="BB5" s="1331"/>
      <c r="BC5" s="1331"/>
      <c r="BD5" s="1331"/>
      <c r="BE5" s="1331"/>
      <c r="BF5" s="1332"/>
      <c r="BG5" s="1337" t="s">
        <v>783</v>
      </c>
      <c r="BH5" s="1338"/>
      <c r="BI5" s="1338"/>
      <c r="BJ5" s="1338"/>
      <c r="BK5" s="1338"/>
      <c r="BL5" s="1338"/>
      <c r="BM5" s="1339" t="s">
        <v>791</v>
      </c>
      <c r="BN5" s="1340"/>
      <c r="BO5" s="1340"/>
      <c r="BP5" s="1340"/>
      <c r="BQ5" s="1340"/>
      <c r="BR5" s="1340"/>
      <c r="BS5" s="1340"/>
      <c r="BT5" s="1340"/>
      <c r="BU5" s="1340"/>
      <c r="BV5" s="1340"/>
      <c r="BW5" s="1330" t="s">
        <v>798</v>
      </c>
      <c r="BX5" s="1331"/>
      <c r="BY5" s="1332"/>
      <c r="BZ5" s="1323"/>
      <c r="CA5" s="1323"/>
      <c r="CB5" s="1323"/>
      <c r="CC5" s="1323"/>
      <c r="CD5" s="1323"/>
      <c r="CE5" s="1323"/>
      <c r="CG5" s="306"/>
    </row>
    <row r="6" spans="1:85" s="302" customFormat="1" hidden="1" x14ac:dyDescent="0.2">
      <c r="A6" s="489"/>
      <c r="B6" s="490"/>
      <c r="C6" s="913"/>
      <c r="D6" s="914" t="str">
        <f>$D$5</f>
        <v>ENERO</v>
      </c>
      <c r="E6" s="915" t="str">
        <f>$D$5</f>
        <v>ENERO</v>
      </c>
      <c r="F6" s="916" t="str">
        <f>$D$5</f>
        <v>ENERO</v>
      </c>
      <c r="G6" s="924" t="str">
        <f>$D$5</f>
        <v>ENERO</v>
      </c>
      <c r="H6" s="914" t="str">
        <f>$D$5</f>
        <v>ENERO</v>
      </c>
      <c r="I6" s="914" t="str">
        <f>$I$5</f>
        <v>FEBRERO</v>
      </c>
      <c r="J6" s="915" t="str">
        <f t="shared" ref="J6:L6" si="0">$I$5</f>
        <v>FEBRERO</v>
      </c>
      <c r="K6" s="916" t="str">
        <f t="shared" si="0"/>
        <v>FEBRERO</v>
      </c>
      <c r="L6" s="916" t="str">
        <f t="shared" si="0"/>
        <v>FEBRERO</v>
      </c>
      <c r="M6" s="492" t="s">
        <v>737</v>
      </c>
      <c r="N6" s="492" t="s">
        <v>737</v>
      </c>
      <c r="O6" s="492"/>
      <c r="P6" s="492"/>
      <c r="Q6" s="492"/>
      <c r="R6" s="492"/>
      <c r="S6" s="492"/>
      <c r="T6" s="492"/>
      <c r="U6" s="492"/>
      <c r="V6" s="492"/>
      <c r="W6" s="494" t="str">
        <f t="shared" ref="W6:AG6" si="1">$S$5</f>
        <v>ABRIL</v>
      </c>
      <c r="X6" s="494" t="str">
        <f t="shared" si="1"/>
        <v>ABRIL</v>
      </c>
      <c r="Y6" s="494" t="str">
        <f t="shared" si="1"/>
        <v>ABRIL</v>
      </c>
      <c r="Z6" s="494"/>
      <c r="AA6" s="494" t="str">
        <f t="shared" si="1"/>
        <v>ABRIL</v>
      </c>
      <c r="AB6" s="494" t="str">
        <f t="shared" si="1"/>
        <v>ABRIL</v>
      </c>
      <c r="AC6" s="494">
        <f>$AH$5</f>
        <v>0</v>
      </c>
      <c r="AD6" s="494"/>
      <c r="AE6" s="494" t="str">
        <f t="shared" si="1"/>
        <v>ABRIL</v>
      </c>
      <c r="AF6" s="494">
        <f>$AH$5</f>
        <v>0</v>
      </c>
      <c r="AG6" s="494" t="str">
        <f t="shared" si="1"/>
        <v>ABRIL</v>
      </c>
      <c r="AH6" s="494">
        <f>$AH$5</f>
        <v>0</v>
      </c>
      <c r="AI6" s="494">
        <f>$AH$5</f>
        <v>0</v>
      </c>
      <c r="AJ6" s="494">
        <f>$AH$5</f>
        <v>0</v>
      </c>
      <c r="AK6" s="494">
        <f>$AH$5</f>
        <v>0</v>
      </c>
      <c r="AL6" s="494"/>
      <c r="AM6" s="494"/>
      <c r="AN6" s="494"/>
      <c r="AO6" s="956" t="str">
        <f t="shared" ref="AO6:AY6" si="2">$AO$5</f>
        <v>JULIO</v>
      </c>
      <c r="AP6" s="529" t="str">
        <f t="shared" si="2"/>
        <v>JULIO</v>
      </c>
      <c r="AQ6" s="529" t="str">
        <f t="shared" si="2"/>
        <v>JULIO</v>
      </c>
      <c r="AR6" s="529" t="str">
        <f t="shared" si="2"/>
        <v>JULIO</v>
      </c>
      <c r="AS6" s="529" t="str">
        <f t="shared" si="2"/>
        <v>JULIO</v>
      </c>
      <c r="AT6" s="531"/>
      <c r="AU6" s="531"/>
      <c r="AV6" s="531"/>
      <c r="AW6" s="531"/>
      <c r="AX6" s="531"/>
      <c r="AY6" s="531" t="str">
        <f t="shared" si="2"/>
        <v>JULIO</v>
      </c>
      <c r="AZ6" s="956" t="str">
        <f>$AZ$5</f>
        <v>AGOSTO</v>
      </c>
      <c r="BA6" s="529" t="str">
        <f t="shared" ref="BA6:BL6" si="3">$AZ$5</f>
        <v>AGOSTO</v>
      </c>
      <c r="BB6" s="529" t="str">
        <f t="shared" si="3"/>
        <v>AGOSTO</v>
      </c>
      <c r="BC6" s="529" t="str">
        <f t="shared" si="3"/>
        <v>AGOSTO</v>
      </c>
      <c r="BD6" s="529" t="str">
        <f t="shared" si="3"/>
        <v>AGOSTO</v>
      </c>
      <c r="BE6" s="529"/>
      <c r="BF6" s="957"/>
      <c r="BG6" s="988" t="str">
        <f t="shared" si="3"/>
        <v>AGOSTO</v>
      </c>
      <c r="BH6" s="653" t="str">
        <f t="shared" si="3"/>
        <v>AGOSTO</v>
      </c>
      <c r="BI6" s="529" t="str">
        <f t="shared" si="3"/>
        <v>AGOSTO</v>
      </c>
      <c r="BJ6" s="529" t="str">
        <f t="shared" si="3"/>
        <v>AGOSTO</v>
      </c>
      <c r="BK6" s="529" t="str">
        <f t="shared" si="3"/>
        <v>AGOSTO</v>
      </c>
      <c r="BL6" s="529" t="str">
        <f t="shared" si="3"/>
        <v>AGOSTO</v>
      </c>
      <c r="BM6" s="487" t="str">
        <f>$BM$1</f>
        <v>JULIO</v>
      </c>
      <c r="BN6" s="487" t="str">
        <f>$BM$1</f>
        <v>JULIO</v>
      </c>
      <c r="BO6" s="487"/>
      <c r="BP6" s="487" t="str">
        <f t="shared" ref="BP6:BW6" si="4">$BM$1</f>
        <v>JULIO</v>
      </c>
      <c r="BQ6" s="487" t="str">
        <f t="shared" si="4"/>
        <v>JULIO</v>
      </c>
      <c r="BR6" s="487" t="str">
        <f t="shared" si="4"/>
        <v>JULIO</v>
      </c>
      <c r="BS6" s="487" t="str">
        <f t="shared" si="4"/>
        <v>JULIO</v>
      </c>
      <c r="BT6" s="487" t="str">
        <f t="shared" si="4"/>
        <v>JULIO</v>
      </c>
      <c r="BU6" s="487" t="str">
        <f t="shared" si="4"/>
        <v>JULIO</v>
      </c>
      <c r="BV6" s="487" t="str">
        <f t="shared" si="4"/>
        <v>JULIO</v>
      </c>
      <c r="BW6" s="492" t="str">
        <f t="shared" si="4"/>
        <v>JULIO</v>
      </c>
      <c r="BX6" s="492"/>
      <c r="BY6" s="494"/>
      <c r="BZ6" s="487"/>
      <c r="CA6" s="487"/>
      <c r="CB6" s="487" t="str">
        <f>$BM$1</f>
        <v>JULIO</v>
      </c>
      <c r="CC6" s="487" t="str">
        <f>$BM$1</f>
        <v>JULIO</v>
      </c>
      <c r="CD6" s="492"/>
      <c r="CE6" s="492"/>
      <c r="CG6" s="306"/>
    </row>
    <row r="7" spans="1:85" ht="15" customHeight="1" thickBot="1" x14ac:dyDescent="0.25">
      <c r="A7" s="307" t="s">
        <v>1242</v>
      </c>
      <c r="B7" s="308"/>
      <c r="C7" s="309"/>
      <c r="D7" s="552" t="s">
        <v>1268</v>
      </c>
      <c r="E7" s="326" t="s">
        <v>1648</v>
      </c>
      <c r="F7" s="326" t="s">
        <v>1649</v>
      </c>
      <c r="G7" s="326" t="s">
        <v>1650</v>
      </c>
      <c r="H7" s="326" t="s">
        <v>1291</v>
      </c>
      <c r="I7" s="552" t="s">
        <v>1419</v>
      </c>
      <c r="J7" s="326" t="s">
        <v>1651</v>
      </c>
      <c r="K7" s="552" t="s">
        <v>1652</v>
      </c>
      <c r="L7" s="552" t="s">
        <v>1449</v>
      </c>
      <c r="M7" s="918" t="s">
        <v>1653</v>
      </c>
      <c r="N7" s="554" t="s">
        <v>1258</v>
      </c>
      <c r="O7" s="554" t="s">
        <v>1654</v>
      </c>
      <c r="P7" s="554" t="s">
        <v>849</v>
      </c>
      <c r="Q7" s="554" t="s">
        <v>1655</v>
      </c>
      <c r="R7" s="554" t="s">
        <v>1656</v>
      </c>
      <c r="S7" s="554" t="s">
        <v>1422</v>
      </c>
      <c r="T7" s="554" t="s">
        <v>1657</v>
      </c>
      <c r="U7" s="554" t="s">
        <v>1658</v>
      </c>
      <c r="V7" s="554" t="s">
        <v>1659</v>
      </c>
      <c r="W7" s="554" t="s">
        <v>1660</v>
      </c>
      <c r="X7" s="554" t="s">
        <v>1291</v>
      </c>
      <c r="Y7" s="554" t="s">
        <v>1661</v>
      </c>
      <c r="Z7" s="918" t="s">
        <v>1015</v>
      </c>
      <c r="AA7" s="918" t="s">
        <v>1662</v>
      </c>
      <c r="AB7" s="918" t="s">
        <v>1663</v>
      </c>
      <c r="AC7" s="938" t="s">
        <v>1664</v>
      </c>
      <c r="AD7" s="918" t="s">
        <v>1665</v>
      </c>
      <c r="AE7" s="918" t="s">
        <v>1666</v>
      </c>
      <c r="AF7" s="553" t="s">
        <v>1294</v>
      </c>
      <c r="AG7" s="947" t="s">
        <v>1667</v>
      </c>
      <c r="AH7" s="745" t="s">
        <v>1279</v>
      </c>
      <c r="AI7" s="948" t="s">
        <v>836</v>
      </c>
      <c r="AJ7" s="955" t="s">
        <v>1668</v>
      </c>
      <c r="AK7" s="553" t="s">
        <v>1669</v>
      </c>
      <c r="AL7" s="553" t="s">
        <v>1670</v>
      </c>
      <c r="AM7" s="553" t="s">
        <v>1414</v>
      </c>
      <c r="AN7" s="553" t="s">
        <v>1671</v>
      </c>
      <c r="AO7" s="553" t="s">
        <v>1672</v>
      </c>
      <c r="AP7" s="553" t="s">
        <v>1258</v>
      </c>
      <c r="AQ7" s="346" t="s">
        <v>1673</v>
      </c>
      <c r="AR7" s="346" t="s">
        <v>1652</v>
      </c>
      <c r="AS7" s="346" t="s">
        <v>1674</v>
      </c>
      <c r="AT7" s="346" t="s">
        <v>1435</v>
      </c>
      <c r="AU7" s="346" t="s">
        <v>1675</v>
      </c>
      <c r="AV7" s="346" t="s">
        <v>1676</v>
      </c>
      <c r="AW7" s="346" t="s">
        <v>1664</v>
      </c>
      <c r="AX7" s="346" t="s">
        <v>838</v>
      </c>
      <c r="AY7" s="346" t="s">
        <v>1677</v>
      </c>
      <c r="AZ7" s="1002" t="s">
        <v>1678</v>
      </c>
      <c r="BA7" s="1001" t="s">
        <v>817</v>
      </c>
      <c r="BB7" s="1001" t="s">
        <v>1401</v>
      </c>
      <c r="BC7" s="1001" t="s">
        <v>1679</v>
      </c>
      <c r="BD7" s="1001" t="s">
        <v>1243</v>
      </c>
      <c r="BE7" s="1001" t="s">
        <v>1291</v>
      </c>
      <c r="BF7" s="1023" t="s">
        <v>1680</v>
      </c>
      <c r="BG7" s="541" t="s">
        <v>1667</v>
      </c>
      <c r="BH7" s="919" t="s">
        <v>1681</v>
      </c>
      <c r="BI7" s="919" t="s">
        <v>1682</v>
      </c>
      <c r="BJ7" s="919" t="s">
        <v>1683</v>
      </c>
      <c r="BK7" s="325" t="s">
        <v>1684</v>
      </c>
      <c r="BL7" s="325" t="s">
        <v>1279</v>
      </c>
      <c r="BM7" s="555" t="s">
        <v>1685</v>
      </c>
      <c r="BN7" s="1033" t="s">
        <v>1686</v>
      </c>
      <c r="BO7" s="1033" t="s">
        <v>1687</v>
      </c>
      <c r="BP7" s="1033" t="s">
        <v>1688</v>
      </c>
      <c r="BQ7" s="1033" t="s">
        <v>1689</v>
      </c>
      <c r="BR7" s="670" t="s">
        <v>1245</v>
      </c>
      <c r="BS7" s="670" t="s">
        <v>1665</v>
      </c>
      <c r="BT7" s="670" t="s">
        <v>1690</v>
      </c>
      <c r="BU7" s="1034" t="s">
        <v>1686</v>
      </c>
      <c r="BV7" s="553" t="s">
        <v>1691</v>
      </c>
      <c r="BW7" s="553" t="s">
        <v>1692</v>
      </c>
      <c r="BX7" s="678" t="s">
        <v>1440</v>
      </c>
      <c r="BY7" s="678" t="s">
        <v>1693</v>
      </c>
      <c r="BZ7" s="1038" t="s">
        <v>1694</v>
      </c>
      <c r="CA7" s="1038" t="s">
        <v>1694</v>
      </c>
      <c r="CB7" s="553" t="s">
        <v>1695</v>
      </c>
      <c r="CC7" s="556" t="s">
        <v>1696</v>
      </c>
      <c r="CD7" s="556" t="s">
        <v>1697</v>
      </c>
      <c r="CE7" s="553" t="s">
        <v>1698</v>
      </c>
      <c r="CF7" s="323" t="s">
        <v>1025</v>
      </c>
    </row>
    <row r="8" spans="1:85" ht="15" customHeight="1" thickBot="1" x14ac:dyDescent="0.25">
      <c r="A8" s="307" t="s">
        <v>385</v>
      </c>
      <c r="B8" s="308"/>
      <c r="C8" s="309"/>
      <c r="D8" s="328" t="s">
        <v>19</v>
      </c>
      <c r="E8" s="325" t="s">
        <v>48</v>
      </c>
      <c r="F8" s="325" t="s">
        <v>48</v>
      </c>
      <c r="G8" s="325" t="s">
        <v>19</v>
      </c>
      <c r="H8" s="325"/>
      <c r="I8" s="328" t="s">
        <v>19</v>
      </c>
      <c r="J8" s="325" t="s">
        <v>19</v>
      </c>
      <c r="K8" s="325" t="s">
        <v>57</v>
      </c>
      <c r="L8" s="325" t="s">
        <v>19</v>
      </c>
      <c r="M8" s="325" t="s">
        <v>19</v>
      </c>
      <c r="N8" s="325" t="s">
        <v>19</v>
      </c>
      <c r="O8" s="325" t="s">
        <v>19</v>
      </c>
      <c r="P8" s="325" t="s">
        <v>19</v>
      </c>
      <c r="Q8" s="325" t="s">
        <v>19</v>
      </c>
      <c r="R8" s="325" t="s">
        <v>48</v>
      </c>
      <c r="S8" s="328" t="s">
        <v>19</v>
      </c>
      <c r="T8" s="325" t="s">
        <v>19</v>
      </c>
      <c r="U8" s="325" t="s">
        <v>19</v>
      </c>
      <c r="V8" s="325" t="s">
        <v>19</v>
      </c>
      <c r="W8" s="325" t="s">
        <v>19</v>
      </c>
      <c r="X8" s="325" t="s">
        <v>19</v>
      </c>
      <c r="Y8" s="325" t="s">
        <v>40</v>
      </c>
      <c r="Z8" s="325" t="s">
        <v>19</v>
      </c>
      <c r="AA8" s="325" t="s">
        <v>19</v>
      </c>
      <c r="AB8" s="327" t="s">
        <v>19</v>
      </c>
      <c r="AC8" s="745" t="s">
        <v>48</v>
      </c>
      <c r="AD8" s="324" t="s">
        <v>48</v>
      </c>
      <c r="AE8" s="325" t="s">
        <v>48</v>
      </c>
      <c r="AF8" s="325" t="s">
        <v>19</v>
      </c>
      <c r="AG8" s="327" t="s">
        <v>19</v>
      </c>
      <c r="AH8" s="745" t="s">
        <v>19</v>
      </c>
      <c r="AI8" s="324" t="s">
        <v>19</v>
      </c>
      <c r="AJ8" s="325" t="s">
        <v>19</v>
      </c>
      <c r="AK8" s="325" t="s">
        <v>19</v>
      </c>
      <c r="AL8" s="325" t="s">
        <v>19</v>
      </c>
      <c r="AM8" s="325" t="s">
        <v>19</v>
      </c>
      <c r="AN8" s="327" t="s">
        <v>48</v>
      </c>
      <c r="AO8" s="958" t="s">
        <v>48</v>
      </c>
      <c r="AP8" s="325" t="s">
        <v>19</v>
      </c>
      <c r="AQ8" s="325" t="s">
        <v>19</v>
      </c>
      <c r="AR8" s="325" t="s">
        <v>57</v>
      </c>
      <c r="AS8" s="325" t="s">
        <v>19</v>
      </c>
      <c r="AT8" s="327" t="s">
        <v>19</v>
      </c>
      <c r="AU8" s="327" t="s">
        <v>19</v>
      </c>
      <c r="AV8" s="327" t="s">
        <v>19</v>
      </c>
      <c r="AW8" s="327" t="s">
        <v>48</v>
      </c>
      <c r="AX8" s="327" t="s">
        <v>19</v>
      </c>
      <c r="AY8" s="327" t="s">
        <v>19</v>
      </c>
      <c r="AZ8" s="958" t="s">
        <v>19</v>
      </c>
      <c r="BA8" s="325" t="s">
        <v>19</v>
      </c>
      <c r="BB8" s="327" t="s">
        <v>19</v>
      </c>
      <c r="BC8" s="325" t="s">
        <v>89</v>
      </c>
      <c r="BD8" s="324" t="s">
        <v>19</v>
      </c>
      <c r="BE8" s="346" t="s">
        <v>19</v>
      </c>
      <c r="BF8" s="1003" t="s">
        <v>19</v>
      </c>
      <c r="BG8" s="324" t="s">
        <v>19</v>
      </c>
      <c r="BH8" s="325" t="s">
        <v>89</v>
      </c>
      <c r="BI8" s="325" t="s">
        <v>19</v>
      </c>
      <c r="BJ8" s="325" t="s">
        <v>19</v>
      </c>
      <c r="BK8" s="325" t="s">
        <v>57</v>
      </c>
      <c r="BL8" s="325" t="s">
        <v>19</v>
      </c>
      <c r="BM8" s="324" t="s">
        <v>19</v>
      </c>
      <c r="BN8" s="325" t="s">
        <v>19</v>
      </c>
      <c r="BO8" s="325" t="s">
        <v>48</v>
      </c>
      <c r="BP8" s="325" t="s">
        <v>19</v>
      </c>
      <c r="BQ8" s="325" t="s">
        <v>19</v>
      </c>
      <c r="BR8" s="325" t="s">
        <v>19</v>
      </c>
      <c r="BS8" s="325" t="s">
        <v>48</v>
      </c>
      <c r="BT8" s="325" t="s">
        <v>48</v>
      </c>
      <c r="BU8" s="325" t="s">
        <v>19</v>
      </c>
      <c r="BV8" s="325" t="s">
        <v>48</v>
      </c>
      <c r="BW8" s="325" t="s">
        <v>40</v>
      </c>
      <c r="BX8" s="346" t="s">
        <v>19</v>
      </c>
      <c r="BY8" s="328" t="s">
        <v>48</v>
      </c>
      <c r="BZ8" s="325" t="s">
        <v>19</v>
      </c>
      <c r="CA8" s="325" t="s">
        <v>19</v>
      </c>
      <c r="CB8" s="325"/>
      <c r="CC8" s="325" t="s">
        <v>19</v>
      </c>
      <c r="CD8" s="325" t="s">
        <v>48</v>
      </c>
      <c r="CE8" s="325" t="s">
        <v>19</v>
      </c>
      <c r="CF8" s="475">
        <f>COUNTIF(D7:CE7,"*")</f>
        <v>80</v>
      </c>
    </row>
    <row r="9" spans="1:85" s="551" customFormat="1" ht="15.75" customHeight="1" x14ac:dyDescent="0.2">
      <c r="A9" s="544" t="s">
        <v>6</v>
      </c>
      <c r="B9" s="545"/>
      <c r="C9" s="546"/>
      <c r="D9" s="547" t="s">
        <v>20</v>
      </c>
      <c r="E9" s="548" t="s">
        <v>20</v>
      </c>
      <c r="F9" s="548" t="s">
        <v>20</v>
      </c>
      <c r="G9" s="548" t="s">
        <v>20</v>
      </c>
      <c r="H9" s="548" t="s">
        <v>20</v>
      </c>
      <c r="I9" s="547" t="s">
        <v>20</v>
      </c>
      <c r="J9" s="545" t="s">
        <v>20</v>
      </c>
      <c r="K9" s="545" t="s">
        <v>20</v>
      </c>
      <c r="L9" s="545" t="s">
        <v>20</v>
      </c>
      <c r="M9" s="545" t="s">
        <v>20</v>
      </c>
      <c r="N9" s="545" t="s">
        <v>20</v>
      </c>
      <c r="O9" s="545" t="s">
        <v>20</v>
      </c>
      <c r="P9" s="545" t="s">
        <v>20</v>
      </c>
      <c r="Q9" s="545" t="s">
        <v>20</v>
      </c>
      <c r="R9" s="545" t="s">
        <v>20</v>
      </c>
      <c r="S9" s="547" t="s">
        <v>20</v>
      </c>
      <c r="T9" s="545" t="s">
        <v>20</v>
      </c>
      <c r="U9" s="545" t="s">
        <v>20</v>
      </c>
      <c r="V9" s="545" t="s">
        <v>20</v>
      </c>
      <c r="W9" s="545" t="s">
        <v>20</v>
      </c>
      <c r="X9" s="545" t="s">
        <v>20</v>
      </c>
      <c r="Y9" s="545" t="s">
        <v>20</v>
      </c>
      <c r="Z9" s="545" t="s">
        <v>20</v>
      </c>
      <c r="AA9" s="545" t="s">
        <v>20</v>
      </c>
      <c r="AB9" s="549" t="s">
        <v>20</v>
      </c>
      <c r="AC9" s="746" t="s">
        <v>20</v>
      </c>
      <c r="AD9" s="548" t="s">
        <v>20</v>
      </c>
      <c r="AE9" s="545" t="s">
        <v>20</v>
      </c>
      <c r="AF9" s="545" t="s">
        <v>20</v>
      </c>
      <c r="AG9" s="549" t="s">
        <v>20</v>
      </c>
      <c r="AH9" s="746" t="s">
        <v>20</v>
      </c>
      <c r="AI9" s="548" t="s">
        <v>20</v>
      </c>
      <c r="AJ9" s="545" t="s">
        <v>20</v>
      </c>
      <c r="AK9" s="545" t="s">
        <v>20</v>
      </c>
      <c r="AL9" s="545" t="s">
        <v>20</v>
      </c>
      <c r="AM9" s="545" t="s">
        <v>20</v>
      </c>
      <c r="AN9" s="549" t="s">
        <v>20</v>
      </c>
      <c r="AO9" s="959" t="s">
        <v>20</v>
      </c>
      <c r="AP9" s="545" t="s">
        <v>20</v>
      </c>
      <c r="AQ9" s="545" t="s">
        <v>20</v>
      </c>
      <c r="AR9" s="545" t="s">
        <v>20</v>
      </c>
      <c r="AS9" s="545" t="s">
        <v>20</v>
      </c>
      <c r="AT9" s="549" t="s">
        <v>20</v>
      </c>
      <c r="AU9" s="549" t="s">
        <v>20</v>
      </c>
      <c r="AV9" s="549" t="s">
        <v>20</v>
      </c>
      <c r="AW9" s="549" t="s">
        <v>20</v>
      </c>
      <c r="AX9" s="549" t="s">
        <v>20</v>
      </c>
      <c r="AY9" s="549" t="s">
        <v>20</v>
      </c>
      <c r="AZ9" s="959" t="s">
        <v>20</v>
      </c>
      <c r="BA9" s="545" t="s">
        <v>20</v>
      </c>
      <c r="BB9" s="549" t="s">
        <v>20</v>
      </c>
      <c r="BC9" s="545" t="s">
        <v>20</v>
      </c>
      <c r="BD9" s="548" t="s">
        <v>20</v>
      </c>
      <c r="BE9" s="672" t="s">
        <v>20</v>
      </c>
      <c r="BF9" s="1004" t="s">
        <v>20</v>
      </c>
      <c r="BG9" s="548" t="s">
        <v>20</v>
      </c>
      <c r="BH9" s="545" t="s">
        <v>20</v>
      </c>
      <c r="BI9" s="545" t="s">
        <v>20</v>
      </c>
      <c r="BJ9" s="545" t="s">
        <v>20</v>
      </c>
      <c r="BK9" s="545" t="s">
        <v>20</v>
      </c>
      <c r="BL9" s="545" t="s">
        <v>20</v>
      </c>
      <c r="BM9" s="548" t="s">
        <v>20</v>
      </c>
      <c r="BN9" s="548" t="s">
        <v>20</v>
      </c>
      <c r="BO9" s="548" t="s">
        <v>20</v>
      </c>
      <c r="BP9" s="548" t="s">
        <v>20</v>
      </c>
      <c r="BQ9" s="548" t="s">
        <v>20</v>
      </c>
      <c r="BR9" s="548" t="s">
        <v>20</v>
      </c>
      <c r="BS9" s="548" t="s">
        <v>20</v>
      </c>
      <c r="BT9" s="548" t="s">
        <v>20</v>
      </c>
      <c r="BU9" s="548" t="s">
        <v>20</v>
      </c>
      <c r="BV9" s="545" t="s">
        <v>20</v>
      </c>
      <c r="BW9" s="545" t="s">
        <v>20</v>
      </c>
      <c r="BX9" s="672" t="s">
        <v>20</v>
      </c>
      <c r="BY9" s="547" t="s">
        <v>20</v>
      </c>
      <c r="BZ9" s="548" t="s">
        <v>20</v>
      </c>
      <c r="CA9" s="548" t="s">
        <v>20</v>
      </c>
      <c r="CB9" s="548" t="s">
        <v>20</v>
      </c>
      <c r="CC9" s="548" t="s">
        <v>20</v>
      </c>
      <c r="CD9" s="548" t="s">
        <v>20</v>
      </c>
      <c r="CE9" s="548" t="s">
        <v>20</v>
      </c>
      <c r="CF9" s="550"/>
    </row>
    <row r="10" spans="1:85" ht="15" customHeight="1" x14ac:dyDescent="0.2">
      <c r="A10" s="307" t="s">
        <v>1133</v>
      </c>
      <c r="B10" s="308"/>
      <c r="C10" s="309"/>
      <c r="D10" s="328">
        <v>15</v>
      </c>
      <c r="E10" s="325"/>
      <c r="F10" s="325">
        <v>3</v>
      </c>
      <c r="G10" s="325">
        <v>10</v>
      </c>
      <c r="H10" s="325">
        <v>17</v>
      </c>
      <c r="I10" s="328">
        <v>10</v>
      </c>
      <c r="J10" s="325">
        <v>1</v>
      </c>
      <c r="K10" s="325">
        <v>60</v>
      </c>
      <c r="L10" s="325">
        <v>14</v>
      </c>
      <c r="M10" s="325">
        <v>6</v>
      </c>
      <c r="N10" s="325">
        <v>9</v>
      </c>
      <c r="O10" s="325">
        <v>1</v>
      </c>
      <c r="P10" s="325">
        <v>23</v>
      </c>
      <c r="Q10" s="325">
        <v>13</v>
      </c>
      <c r="R10" s="325"/>
      <c r="S10" s="328">
        <v>8</v>
      </c>
      <c r="T10" s="325">
        <v>1</v>
      </c>
      <c r="U10" s="325">
        <v>1</v>
      </c>
      <c r="V10" s="325">
        <v>45</v>
      </c>
      <c r="W10" s="325">
        <v>3</v>
      </c>
      <c r="X10" s="325">
        <v>19</v>
      </c>
      <c r="Y10" s="325">
        <v>1</v>
      </c>
      <c r="Z10" s="325">
        <v>9</v>
      </c>
      <c r="AA10" s="325">
        <v>1</v>
      </c>
      <c r="AB10" s="327">
        <v>3</v>
      </c>
      <c r="AC10" s="745"/>
      <c r="AD10" s="324">
        <v>3</v>
      </c>
      <c r="AE10" s="325"/>
      <c r="AF10" s="325">
        <v>9</v>
      </c>
      <c r="AG10" s="327">
        <v>6</v>
      </c>
      <c r="AH10" s="745">
        <v>14</v>
      </c>
      <c r="AI10" s="324">
        <v>22</v>
      </c>
      <c r="AJ10" s="325">
        <v>1</v>
      </c>
      <c r="AK10" s="325">
        <v>31</v>
      </c>
      <c r="AL10" s="325">
        <v>28</v>
      </c>
      <c r="AM10" s="325">
        <v>15</v>
      </c>
      <c r="AN10" s="327">
        <v>2213480001</v>
      </c>
      <c r="AO10" s="958">
        <v>2204630003</v>
      </c>
      <c r="AP10" s="325">
        <v>11</v>
      </c>
      <c r="AQ10" s="325">
        <v>1</v>
      </c>
      <c r="AR10" s="325">
        <v>62</v>
      </c>
      <c r="AS10" s="325">
        <v>1</v>
      </c>
      <c r="AT10" s="327">
        <v>21</v>
      </c>
      <c r="AU10" s="327">
        <v>3</v>
      </c>
      <c r="AV10" s="327">
        <v>15</v>
      </c>
      <c r="AW10" s="327">
        <v>2</v>
      </c>
      <c r="AX10" s="327">
        <v>35</v>
      </c>
      <c r="AY10" s="327">
        <v>3</v>
      </c>
      <c r="AZ10" s="958">
        <v>2202</v>
      </c>
      <c r="BA10" s="325"/>
      <c r="BB10" s="327"/>
      <c r="BC10" s="325"/>
      <c r="BD10" s="324">
        <v>19</v>
      </c>
      <c r="BE10" s="346">
        <v>21</v>
      </c>
      <c r="BF10" s="1003"/>
      <c r="BG10" s="324">
        <v>8</v>
      </c>
      <c r="BH10" s="325">
        <v>1</v>
      </c>
      <c r="BI10" s="325">
        <v>1</v>
      </c>
      <c r="BJ10" s="325">
        <v>33</v>
      </c>
      <c r="BK10" s="325">
        <v>1</v>
      </c>
      <c r="BL10" s="325"/>
      <c r="BM10" s="324">
        <v>1</v>
      </c>
      <c r="BN10" s="325"/>
      <c r="BO10" s="325"/>
      <c r="BP10" s="325">
        <v>15</v>
      </c>
      <c r="BQ10" s="325">
        <v>1</v>
      </c>
      <c r="BR10" s="325"/>
      <c r="BS10" s="325">
        <v>6</v>
      </c>
      <c r="BT10" s="325"/>
      <c r="BU10" s="325"/>
      <c r="BV10" s="325"/>
      <c r="BW10" s="325"/>
      <c r="BX10" s="346"/>
      <c r="BY10" s="325" t="s">
        <v>1699</v>
      </c>
      <c r="BZ10" s="325">
        <v>3</v>
      </c>
      <c r="CA10" s="325">
        <v>4</v>
      </c>
      <c r="CB10" s="325"/>
      <c r="CC10" s="325"/>
      <c r="CD10" s="325"/>
      <c r="CE10" s="325">
        <v>23</v>
      </c>
      <c r="CF10" s="1320" t="s">
        <v>1087</v>
      </c>
      <c r="CG10" s="1321"/>
    </row>
    <row r="11" spans="1:85" x14ac:dyDescent="0.2">
      <c r="A11" s="307" t="s">
        <v>7</v>
      </c>
      <c r="B11" s="308"/>
      <c r="C11" s="309"/>
      <c r="D11" s="328" t="s">
        <v>120</v>
      </c>
      <c r="E11" s="324" t="s">
        <v>58</v>
      </c>
      <c r="F11" s="324" t="s">
        <v>21</v>
      </c>
      <c r="G11" s="324" t="s">
        <v>120</v>
      </c>
      <c r="H11" s="324" t="s">
        <v>120</v>
      </c>
      <c r="I11" s="328" t="s">
        <v>120</v>
      </c>
      <c r="J11" s="325" t="s">
        <v>74</v>
      </c>
      <c r="K11" s="325" t="s">
        <v>21</v>
      </c>
      <c r="L11" s="325" t="s">
        <v>120</v>
      </c>
      <c r="M11" s="325" t="s">
        <v>120</v>
      </c>
      <c r="N11" s="325" t="s">
        <v>120</v>
      </c>
      <c r="O11" s="325" t="s">
        <v>120</v>
      </c>
      <c r="P11" s="325" t="s">
        <v>120</v>
      </c>
      <c r="Q11" s="325" t="s">
        <v>120</v>
      </c>
      <c r="R11" s="325" t="s">
        <v>58</v>
      </c>
      <c r="S11" s="328" t="s">
        <v>120</v>
      </c>
      <c r="T11" s="325" t="s">
        <v>49</v>
      </c>
      <c r="U11" s="325" t="s">
        <v>49</v>
      </c>
      <c r="V11" s="325" t="s">
        <v>120</v>
      </c>
      <c r="W11" s="325" t="s">
        <v>21</v>
      </c>
      <c r="X11" s="325" t="s">
        <v>120</v>
      </c>
      <c r="Y11" s="325" t="s">
        <v>21</v>
      </c>
      <c r="Z11" s="325" t="s">
        <v>21</v>
      </c>
      <c r="AA11" s="325" t="s">
        <v>49</v>
      </c>
      <c r="AB11" s="327" t="s">
        <v>120</v>
      </c>
      <c r="AC11" s="745" t="s">
        <v>58</v>
      </c>
      <c r="AD11" s="324" t="s">
        <v>21</v>
      </c>
      <c r="AE11" s="325" t="s">
        <v>58</v>
      </c>
      <c r="AF11" s="325" t="s">
        <v>120</v>
      </c>
      <c r="AG11" s="327" t="s">
        <v>120</v>
      </c>
      <c r="AH11" s="940" t="s">
        <v>120</v>
      </c>
      <c r="AI11" s="324" t="s">
        <v>120</v>
      </c>
      <c r="AJ11" s="325" t="s">
        <v>49</v>
      </c>
      <c r="AK11" s="325" t="s">
        <v>21</v>
      </c>
      <c r="AL11" s="325" t="s">
        <v>120</v>
      </c>
      <c r="AM11" s="325" t="s">
        <v>120</v>
      </c>
      <c r="AN11" s="327" t="s">
        <v>58</v>
      </c>
      <c r="AO11" s="958" t="s">
        <v>58</v>
      </c>
      <c r="AP11" s="325" t="s">
        <v>120</v>
      </c>
      <c r="AQ11" s="325" t="s">
        <v>49</v>
      </c>
      <c r="AR11" s="325" t="s">
        <v>21</v>
      </c>
      <c r="AS11" s="325" t="s">
        <v>82</v>
      </c>
      <c r="AT11" s="327" t="s">
        <v>120</v>
      </c>
      <c r="AU11" s="327" t="s">
        <v>120</v>
      </c>
      <c r="AV11" s="327" t="s">
        <v>21</v>
      </c>
      <c r="AW11" s="327" t="s">
        <v>58</v>
      </c>
      <c r="AX11" s="327" t="s">
        <v>120</v>
      </c>
      <c r="AY11" s="327" t="s">
        <v>120</v>
      </c>
      <c r="AZ11" s="958" t="s">
        <v>49</v>
      </c>
      <c r="BA11" s="325" t="s">
        <v>49</v>
      </c>
      <c r="BB11" s="327" t="s">
        <v>120</v>
      </c>
      <c r="BC11" s="325" t="s">
        <v>58</v>
      </c>
      <c r="BD11" s="324" t="s">
        <v>120</v>
      </c>
      <c r="BE11" s="346" t="s">
        <v>120</v>
      </c>
      <c r="BF11" s="1003"/>
      <c r="BG11" s="324" t="s">
        <v>120</v>
      </c>
      <c r="BH11" s="325" t="s">
        <v>58</v>
      </c>
      <c r="BI11" s="325" t="s">
        <v>49</v>
      </c>
      <c r="BJ11" s="325" t="s">
        <v>120</v>
      </c>
      <c r="BK11" s="325"/>
      <c r="BL11" s="325" t="s">
        <v>120</v>
      </c>
      <c r="BM11" s="324" t="s">
        <v>49</v>
      </c>
      <c r="BN11" s="325" t="s">
        <v>120</v>
      </c>
      <c r="BO11" s="325" t="s">
        <v>58</v>
      </c>
      <c r="BP11" s="325" t="s">
        <v>120</v>
      </c>
      <c r="BQ11" s="325" t="s">
        <v>49</v>
      </c>
      <c r="BR11" s="325" t="s">
        <v>21</v>
      </c>
      <c r="BS11" s="325" t="s">
        <v>21</v>
      </c>
      <c r="BT11" s="325" t="s">
        <v>58</v>
      </c>
      <c r="BU11" s="325" t="s">
        <v>120</v>
      </c>
      <c r="BV11" s="325" t="s">
        <v>58</v>
      </c>
      <c r="BW11" s="325"/>
      <c r="BX11" s="346" t="s">
        <v>49</v>
      </c>
      <c r="BY11" s="325" t="s">
        <v>21</v>
      </c>
      <c r="BZ11" s="325"/>
      <c r="CA11" s="325"/>
      <c r="CB11" s="325"/>
      <c r="CC11" s="325"/>
      <c r="CD11" s="325"/>
      <c r="CE11" s="325"/>
      <c r="CF11" s="347" t="s">
        <v>554</v>
      </c>
      <c r="CG11" s="348" t="s">
        <v>1088</v>
      </c>
    </row>
    <row r="12" spans="1:85" x14ac:dyDescent="0.2">
      <c r="A12" s="307" t="s">
        <v>535</v>
      </c>
      <c r="B12" s="308"/>
      <c r="C12" s="309"/>
      <c r="D12" s="349" t="s">
        <v>22</v>
      </c>
      <c r="E12" s="327" t="s">
        <v>22</v>
      </c>
      <c r="F12" s="327" t="s">
        <v>22</v>
      </c>
      <c r="G12" s="327" t="s">
        <v>22</v>
      </c>
      <c r="H12" s="327"/>
      <c r="I12" s="328" t="s">
        <v>22</v>
      </c>
      <c r="J12" s="325" t="s">
        <v>22</v>
      </c>
      <c r="K12" s="325" t="s">
        <v>22</v>
      </c>
      <c r="L12" s="325" t="s">
        <v>22</v>
      </c>
      <c r="M12" s="325" t="s">
        <v>22</v>
      </c>
      <c r="N12" s="325" t="s">
        <v>22</v>
      </c>
      <c r="O12" s="325" t="s">
        <v>22</v>
      </c>
      <c r="P12" s="325" t="s">
        <v>22</v>
      </c>
      <c r="Q12" s="325" t="s">
        <v>22</v>
      </c>
      <c r="R12" s="325" t="s">
        <v>22</v>
      </c>
      <c r="S12" s="328" t="s">
        <v>22</v>
      </c>
      <c r="T12" s="325" t="s">
        <v>42</v>
      </c>
      <c r="U12" s="325" t="s">
        <v>42</v>
      </c>
      <c r="V12" s="325" t="s">
        <v>22</v>
      </c>
      <c r="W12" s="325" t="s">
        <v>22</v>
      </c>
      <c r="X12" s="325" t="s">
        <v>22</v>
      </c>
      <c r="Y12" s="325" t="s">
        <v>22</v>
      </c>
      <c r="Z12" s="325" t="s">
        <v>22</v>
      </c>
      <c r="AA12" s="325" t="s">
        <v>42</v>
      </c>
      <c r="AB12" s="833" t="s">
        <v>22</v>
      </c>
      <c r="AC12" s="940" t="s">
        <v>22</v>
      </c>
      <c r="AD12" s="941" t="s">
        <v>22</v>
      </c>
      <c r="AE12" s="942" t="s">
        <v>22</v>
      </c>
      <c r="AF12" s="942" t="s">
        <v>22</v>
      </c>
      <c r="AG12" s="833" t="s">
        <v>22</v>
      </c>
      <c r="AH12" s="745" t="s">
        <v>22</v>
      </c>
      <c r="AI12" s="324" t="s">
        <v>22</v>
      </c>
      <c r="AJ12" s="325" t="s">
        <v>42</v>
      </c>
      <c r="AK12" s="325" t="s">
        <v>50</v>
      </c>
      <c r="AL12" s="325" t="s">
        <v>22</v>
      </c>
      <c r="AM12" s="325" t="s">
        <v>22</v>
      </c>
      <c r="AN12" s="327" t="s">
        <v>22</v>
      </c>
      <c r="AO12" s="958" t="s">
        <v>22</v>
      </c>
      <c r="AP12" s="325" t="s">
        <v>22</v>
      </c>
      <c r="AQ12" s="325" t="s">
        <v>42</v>
      </c>
      <c r="AR12" s="325" t="s">
        <v>22</v>
      </c>
      <c r="AS12" s="325" t="s">
        <v>42</v>
      </c>
      <c r="AT12" s="327" t="s">
        <v>22</v>
      </c>
      <c r="AU12" s="327" t="s">
        <v>22</v>
      </c>
      <c r="AV12" s="327" t="s">
        <v>22</v>
      </c>
      <c r="AW12" s="327" t="s">
        <v>22</v>
      </c>
      <c r="AX12" s="327" t="s">
        <v>22</v>
      </c>
      <c r="AY12" s="327" t="s">
        <v>22</v>
      </c>
      <c r="AZ12" s="958" t="s">
        <v>42</v>
      </c>
      <c r="BA12" s="325" t="s">
        <v>42</v>
      </c>
      <c r="BB12" s="327" t="s">
        <v>69</v>
      </c>
      <c r="BC12" s="325" t="s">
        <v>22</v>
      </c>
      <c r="BD12" s="324" t="s">
        <v>22</v>
      </c>
      <c r="BE12" s="346" t="s">
        <v>22</v>
      </c>
      <c r="BF12" s="1003" t="s">
        <v>42</v>
      </c>
      <c r="BG12" s="324" t="s">
        <v>22</v>
      </c>
      <c r="BH12" s="325" t="s">
        <v>22</v>
      </c>
      <c r="BI12" s="325" t="s">
        <v>42</v>
      </c>
      <c r="BJ12" s="325" t="s">
        <v>22</v>
      </c>
      <c r="BK12" s="325" t="s">
        <v>22</v>
      </c>
      <c r="BL12" s="325" t="s">
        <v>22</v>
      </c>
      <c r="BM12" s="324" t="s">
        <v>42</v>
      </c>
      <c r="BN12" s="325"/>
      <c r="BO12" s="325" t="s">
        <v>22</v>
      </c>
      <c r="BP12" s="325" t="s">
        <v>22</v>
      </c>
      <c r="BQ12" s="325" t="s">
        <v>42</v>
      </c>
      <c r="BR12" s="325" t="s">
        <v>22</v>
      </c>
      <c r="BS12" s="325" t="s">
        <v>22</v>
      </c>
      <c r="BT12" s="325" t="s">
        <v>22</v>
      </c>
      <c r="BU12" s="325" t="s">
        <v>22</v>
      </c>
      <c r="BV12" s="325" t="s">
        <v>22</v>
      </c>
      <c r="BW12" s="325" t="s">
        <v>22</v>
      </c>
      <c r="BX12" s="346" t="s">
        <v>42</v>
      </c>
      <c r="BY12" s="325" t="s">
        <v>22</v>
      </c>
      <c r="BZ12" s="325"/>
      <c r="CA12" s="325" t="s">
        <v>22</v>
      </c>
      <c r="CB12" s="325" t="s">
        <v>42</v>
      </c>
      <c r="CC12" s="325" t="s">
        <v>22</v>
      </c>
      <c r="CD12" s="325" t="s">
        <v>22</v>
      </c>
      <c r="CE12" s="325" t="s">
        <v>33</v>
      </c>
      <c r="CF12" s="347" t="s">
        <v>1210</v>
      </c>
      <c r="CG12" s="350" t="s">
        <v>1302</v>
      </c>
    </row>
    <row r="13" spans="1:85" ht="14.25" customHeight="1" x14ac:dyDescent="0.2">
      <c r="A13" s="307" t="s">
        <v>13</v>
      </c>
      <c r="B13" s="308"/>
      <c r="C13" s="309"/>
      <c r="D13" s="349" t="s">
        <v>42</v>
      </c>
      <c r="E13" s="327" t="s">
        <v>50</v>
      </c>
      <c r="F13" s="327" t="s">
        <v>42</v>
      </c>
      <c r="G13" s="327" t="s">
        <v>25</v>
      </c>
      <c r="H13" s="327" t="s">
        <v>33</v>
      </c>
      <c r="I13" s="328" t="s">
        <v>77</v>
      </c>
      <c r="J13" s="325" t="s">
        <v>42</v>
      </c>
      <c r="K13" s="325" t="s">
        <v>50</v>
      </c>
      <c r="L13" s="325" t="s">
        <v>61</v>
      </c>
      <c r="M13" s="325" t="s">
        <v>61</v>
      </c>
      <c r="N13" s="325" t="s">
        <v>42</v>
      </c>
      <c r="O13" s="325" t="s">
        <v>50</v>
      </c>
      <c r="P13" s="325" t="s">
        <v>25</v>
      </c>
      <c r="Q13" s="325" t="s">
        <v>42</v>
      </c>
      <c r="R13" s="325" t="s">
        <v>50</v>
      </c>
      <c r="S13" s="328" t="s">
        <v>33</v>
      </c>
      <c r="T13" s="325" t="s">
        <v>93</v>
      </c>
      <c r="U13" s="325" t="s">
        <v>93</v>
      </c>
      <c r="V13" s="325" t="s">
        <v>50</v>
      </c>
      <c r="W13" s="325" t="s">
        <v>50</v>
      </c>
      <c r="X13" s="325" t="s">
        <v>85</v>
      </c>
      <c r="Y13" s="325" t="s">
        <v>42</v>
      </c>
      <c r="Z13" s="325" t="s">
        <v>85</v>
      </c>
      <c r="AA13" s="327" t="s">
        <v>42</v>
      </c>
      <c r="AB13" s="745" t="s">
        <v>50</v>
      </c>
      <c r="AC13" s="745" t="s">
        <v>50</v>
      </c>
      <c r="AD13" s="745" t="s">
        <v>33</v>
      </c>
      <c r="AE13" s="745" t="s">
        <v>50</v>
      </c>
      <c r="AF13" s="745" t="s">
        <v>33</v>
      </c>
      <c r="AG13" s="745" t="s">
        <v>42</v>
      </c>
      <c r="AH13" s="822" t="s">
        <v>93</v>
      </c>
      <c r="AI13" s="325" t="s">
        <v>50</v>
      </c>
      <c r="AJ13" s="325" t="s">
        <v>42</v>
      </c>
      <c r="AK13" s="325" t="s">
        <v>50</v>
      </c>
      <c r="AL13" s="325" t="s">
        <v>69</v>
      </c>
      <c r="AM13" s="325" t="s">
        <v>33</v>
      </c>
      <c r="AN13" s="327" t="s">
        <v>25</v>
      </c>
      <c r="AO13" s="958" t="s">
        <v>50</v>
      </c>
      <c r="AP13" s="325" t="s">
        <v>25</v>
      </c>
      <c r="AQ13" s="325" t="s">
        <v>42</v>
      </c>
      <c r="AR13" s="325" t="s">
        <v>50</v>
      </c>
      <c r="AS13" s="325" t="s">
        <v>42</v>
      </c>
      <c r="AT13" s="327" t="s">
        <v>77</v>
      </c>
      <c r="AU13" s="327" t="s">
        <v>42</v>
      </c>
      <c r="AV13" s="327" t="s">
        <v>50</v>
      </c>
      <c r="AW13" s="327" t="s">
        <v>50</v>
      </c>
      <c r="AX13" s="327" t="s">
        <v>85</v>
      </c>
      <c r="AY13" s="327" t="s">
        <v>33</v>
      </c>
      <c r="AZ13" s="958" t="s">
        <v>42</v>
      </c>
      <c r="BA13" s="325" t="s">
        <v>42</v>
      </c>
      <c r="BB13" s="327" t="s">
        <v>69</v>
      </c>
      <c r="BC13" s="325" t="s">
        <v>25</v>
      </c>
      <c r="BD13" s="324" t="s">
        <v>61</v>
      </c>
      <c r="BE13" s="346" t="s">
        <v>42</v>
      </c>
      <c r="BF13" s="1003" t="s">
        <v>42</v>
      </c>
      <c r="BG13" s="324" t="s">
        <v>42</v>
      </c>
      <c r="BH13" s="325" t="s">
        <v>42</v>
      </c>
      <c r="BI13" s="325" t="s">
        <v>42</v>
      </c>
      <c r="BJ13" s="325" t="s">
        <v>42</v>
      </c>
      <c r="BK13" s="325" t="s">
        <v>42</v>
      </c>
      <c r="BL13" s="325" t="s">
        <v>42</v>
      </c>
      <c r="BM13" s="324" t="s">
        <v>42</v>
      </c>
      <c r="BN13" s="325"/>
      <c r="BO13" s="325" t="s">
        <v>50</v>
      </c>
      <c r="BP13" s="325" t="s">
        <v>42</v>
      </c>
      <c r="BQ13" s="325" t="s">
        <v>42</v>
      </c>
      <c r="BR13" s="325" t="s">
        <v>50</v>
      </c>
      <c r="BS13" s="325" t="s">
        <v>33</v>
      </c>
      <c r="BT13" s="325" t="s">
        <v>50</v>
      </c>
      <c r="BU13" s="325" t="s">
        <v>93</v>
      </c>
      <c r="BV13" s="325" t="s">
        <v>50</v>
      </c>
      <c r="BW13" s="325" t="s">
        <v>42</v>
      </c>
      <c r="BX13" s="346" t="s">
        <v>42</v>
      </c>
      <c r="BY13" s="325" t="s">
        <v>50</v>
      </c>
      <c r="BZ13" s="325" t="s">
        <v>85</v>
      </c>
      <c r="CA13" s="325" t="s">
        <v>33</v>
      </c>
      <c r="CB13" s="325" t="s">
        <v>42</v>
      </c>
      <c r="CC13" s="325" t="s">
        <v>42</v>
      </c>
      <c r="CD13" s="325" t="s">
        <v>50</v>
      </c>
      <c r="CE13" s="325" t="s">
        <v>33</v>
      </c>
      <c r="CF13" s="347" t="s">
        <v>1457</v>
      </c>
      <c r="CG13" s="348" t="s">
        <v>1458</v>
      </c>
    </row>
    <row r="14" spans="1:85" x14ac:dyDescent="0.2">
      <c r="A14" s="307" t="s">
        <v>536</v>
      </c>
      <c r="B14" s="308"/>
      <c r="C14" s="309"/>
      <c r="D14" s="349" t="s">
        <v>110</v>
      </c>
      <c r="E14" s="327" t="s">
        <v>91</v>
      </c>
      <c r="F14" s="327" t="s">
        <v>75</v>
      </c>
      <c r="G14" s="327" t="s">
        <v>43</v>
      </c>
      <c r="H14" s="327" t="s">
        <v>59</v>
      </c>
      <c r="I14" s="328" t="s">
        <v>43</v>
      </c>
      <c r="J14" s="351" t="s">
        <v>104</v>
      </c>
      <c r="K14" s="351" t="s">
        <v>110</v>
      </c>
      <c r="L14" s="325" t="s">
        <v>75</v>
      </c>
      <c r="M14" s="325" t="s">
        <v>110</v>
      </c>
      <c r="N14" s="325" t="s">
        <v>43</v>
      </c>
      <c r="O14" s="325" t="s">
        <v>59</v>
      </c>
      <c r="P14" s="325" t="s">
        <v>75</v>
      </c>
      <c r="Q14" s="325" t="s">
        <v>59</v>
      </c>
      <c r="R14" s="325" t="s">
        <v>91</v>
      </c>
      <c r="S14" s="328" t="s">
        <v>59</v>
      </c>
      <c r="T14" s="325" t="s">
        <v>75</v>
      </c>
      <c r="U14" s="325" t="s">
        <v>104</v>
      </c>
      <c r="V14" s="325" t="s">
        <v>59</v>
      </c>
      <c r="W14" s="932" t="s">
        <v>51</v>
      </c>
      <c r="X14" s="325" t="s">
        <v>43</v>
      </c>
      <c r="Y14" s="932" t="s">
        <v>51</v>
      </c>
      <c r="Z14" s="325" t="s">
        <v>116</v>
      </c>
      <c r="AA14" s="327" t="s">
        <v>75</v>
      </c>
      <c r="AB14" s="983" t="s">
        <v>75</v>
      </c>
      <c r="AC14" s="745" t="s">
        <v>91</v>
      </c>
      <c r="AD14" s="745" t="s">
        <v>23</v>
      </c>
      <c r="AE14" s="745" t="s">
        <v>91</v>
      </c>
      <c r="AF14" s="745" t="s">
        <v>43</v>
      </c>
      <c r="AG14" s="745" t="s">
        <v>59</v>
      </c>
      <c r="AH14" s="324" t="s">
        <v>75</v>
      </c>
      <c r="AI14" s="325" t="s">
        <v>59</v>
      </c>
      <c r="AJ14" s="325" t="s">
        <v>75</v>
      </c>
      <c r="AK14" s="325" t="s">
        <v>51</v>
      </c>
      <c r="AL14" s="325" t="s">
        <v>110</v>
      </c>
      <c r="AM14" s="325" t="s">
        <v>59</v>
      </c>
      <c r="AN14" s="327" t="s">
        <v>43</v>
      </c>
      <c r="AO14" s="958" t="s">
        <v>91</v>
      </c>
      <c r="AP14" s="325" t="s">
        <v>43</v>
      </c>
      <c r="AQ14" s="325" t="s">
        <v>75</v>
      </c>
      <c r="AR14" s="325" t="s">
        <v>110</v>
      </c>
      <c r="AS14" s="325" t="s">
        <v>43</v>
      </c>
      <c r="AT14" s="566" t="s">
        <v>43</v>
      </c>
      <c r="AU14" s="566" t="s">
        <v>116</v>
      </c>
      <c r="AV14" s="327" t="s">
        <v>51</v>
      </c>
      <c r="AW14" s="327" t="s">
        <v>91</v>
      </c>
      <c r="AX14" s="327" t="s">
        <v>110</v>
      </c>
      <c r="AY14" s="327" t="s">
        <v>59</v>
      </c>
      <c r="AZ14" s="958" t="s">
        <v>75</v>
      </c>
      <c r="BA14" s="325" t="s">
        <v>110</v>
      </c>
      <c r="BB14" s="327" t="s">
        <v>75</v>
      </c>
      <c r="BC14" s="325" t="s">
        <v>135</v>
      </c>
      <c r="BD14" s="324" t="s">
        <v>75</v>
      </c>
      <c r="BE14" s="346" t="s">
        <v>43</v>
      </c>
      <c r="BF14" s="1003" t="s">
        <v>75</v>
      </c>
      <c r="BG14" s="324" t="s">
        <v>75</v>
      </c>
      <c r="BH14" s="325" t="s">
        <v>91</v>
      </c>
      <c r="BI14" s="325" t="s">
        <v>75</v>
      </c>
      <c r="BJ14" s="325" t="s">
        <v>43</v>
      </c>
      <c r="BK14" s="325" t="s">
        <v>131</v>
      </c>
      <c r="BL14" s="325" t="s">
        <v>104</v>
      </c>
      <c r="BM14" s="324" t="s">
        <v>75</v>
      </c>
      <c r="BN14" s="325"/>
      <c r="BO14" s="325" t="s">
        <v>91</v>
      </c>
      <c r="BP14" s="325" t="s">
        <v>43</v>
      </c>
      <c r="BQ14" s="325" t="s">
        <v>75</v>
      </c>
      <c r="BR14" s="325" t="s">
        <v>51</v>
      </c>
      <c r="BS14" s="325" t="s">
        <v>23</v>
      </c>
      <c r="BT14" s="325" t="s">
        <v>116</v>
      </c>
      <c r="BU14" s="325" t="s">
        <v>104</v>
      </c>
      <c r="BV14" s="325" t="s">
        <v>91</v>
      </c>
      <c r="BW14" s="325" t="s">
        <v>51</v>
      </c>
      <c r="BX14" s="346" t="s">
        <v>116</v>
      </c>
      <c r="BY14" s="325" t="s">
        <v>23</v>
      </c>
      <c r="BZ14" s="325" t="s">
        <v>43</v>
      </c>
      <c r="CA14" s="325" t="s">
        <v>131</v>
      </c>
      <c r="CB14" s="325" t="s">
        <v>110</v>
      </c>
      <c r="CC14" s="325" t="s">
        <v>75</v>
      </c>
      <c r="CD14" s="325" t="s">
        <v>91</v>
      </c>
      <c r="CE14" s="325" t="s">
        <v>59</v>
      </c>
      <c r="CF14" s="347" t="s">
        <v>1091</v>
      </c>
      <c r="CG14" s="348" t="s">
        <v>1098</v>
      </c>
    </row>
    <row r="15" spans="1:85" s="302" customFormat="1" ht="16.5" customHeight="1" x14ac:dyDescent="0.2">
      <c r="A15" s="353" t="s">
        <v>1459</v>
      </c>
      <c r="B15" s="354"/>
      <c r="C15" s="355"/>
      <c r="D15" s="557">
        <v>44570</v>
      </c>
      <c r="E15" s="558"/>
      <c r="F15" s="558">
        <v>44576</v>
      </c>
      <c r="G15" s="558">
        <v>44578</v>
      </c>
      <c r="H15" s="570">
        <v>44585</v>
      </c>
      <c r="I15" s="565">
        <v>44604</v>
      </c>
      <c r="J15" s="559">
        <v>44608</v>
      </c>
      <c r="K15" s="559">
        <v>44245</v>
      </c>
      <c r="L15" s="559">
        <v>44610</v>
      </c>
      <c r="M15" s="559">
        <v>44624</v>
      </c>
      <c r="N15" s="559">
        <v>44627</v>
      </c>
      <c r="O15" s="559">
        <v>44631</v>
      </c>
      <c r="P15" s="559">
        <v>44636</v>
      </c>
      <c r="Q15" s="559">
        <v>44639</v>
      </c>
      <c r="R15" s="559">
        <v>44647</v>
      </c>
      <c r="S15" s="561">
        <v>44655</v>
      </c>
      <c r="T15" s="559">
        <v>44661</v>
      </c>
      <c r="U15" s="559">
        <v>44662</v>
      </c>
      <c r="V15" s="559">
        <v>44666</v>
      </c>
      <c r="W15" s="559">
        <v>44671</v>
      </c>
      <c r="X15" s="559">
        <v>44680</v>
      </c>
      <c r="Y15" s="559">
        <v>44679</v>
      </c>
      <c r="Z15" s="559">
        <v>44687</v>
      </c>
      <c r="AA15" s="560">
        <v>44689</v>
      </c>
      <c r="AB15" s="820">
        <v>44689</v>
      </c>
      <c r="AC15" s="820">
        <v>44692</v>
      </c>
      <c r="AD15" s="820">
        <v>44695</v>
      </c>
      <c r="AE15" s="820">
        <v>44699</v>
      </c>
      <c r="AF15" s="820">
        <v>44698</v>
      </c>
      <c r="AG15" s="820">
        <v>44701</v>
      </c>
      <c r="AH15" s="563">
        <v>44708</v>
      </c>
      <c r="AI15" s="559">
        <v>44709</v>
      </c>
      <c r="AJ15" s="559">
        <v>44718</v>
      </c>
      <c r="AK15" s="559">
        <v>44726</v>
      </c>
      <c r="AL15" s="559">
        <v>44732</v>
      </c>
      <c r="AM15" s="559">
        <v>44730</v>
      </c>
      <c r="AN15" s="560">
        <v>44737</v>
      </c>
      <c r="AO15" s="960">
        <v>44745</v>
      </c>
      <c r="AP15" s="559">
        <v>44752</v>
      </c>
      <c r="AQ15" s="559">
        <v>44752</v>
      </c>
      <c r="AR15" s="564">
        <v>44758</v>
      </c>
      <c r="AS15" s="564">
        <v>44756</v>
      </c>
      <c r="AT15" s="566">
        <v>44757</v>
      </c>
      <c r="AU15" s="566">
        <v>44762</v>
      </c>
      <c r="AV15" s="560">
        <v>44765</v>
      </c>
      <c r="AW15" s="560">
        <v>44767</v>
      </c>
      <c r="AX15" s="560">
        <v>44765</v>
      </c>
      <c r="AY15" s="560">
        <v>44769</v>
      </c>
      <c r="AZ15" s="995">
        <v>44773</v>
      </c>
      <c r="BA15" s="559">
        <v>44776</v>
      </c>
      <c r="BB15" s="563">
        <v>44785</v>
      </c>
      <c r="BC15" s="559">
        <v>44796</v>
      </c>
      <c r="BD15" s="563">
        <v>44794</v>
      </c>
      <c r="BE15" s="673">
        <v>44799</v>
      </c>
      <c r="BF15" s="1005">
        <v>44805</v>
      </c>
      <c r="BG15" s="563">
        <v>44805</v>
      </c>
      <c r="BH15" s="559">
        <v>44813</v>
      </c>
      <c r="BI15" s="559">
        <v>44816</v>
      </c>
      <c r="BJ15" s="559">
        <v>44821</v>
      </c>
      <c r="BK15" s="559">
        <v>44824</v>
      </c>
      <c r="BL15" s="559">
        <v>44829</v>
      </c>
      <c r="BM15" s="563">
        <v>44836</v>
      </c>
      <c r="BN15" s="559"/>
      <c r="BO15" s="559">
        <v>44838</v>
      </c>
      <c r="BP15" s="559">
        <v>44838</v>
      </c>
      <c r="BQ15" s="559">
        <v>44839</v>
      </c>
      <c r="BR15" s="559">
        <v>44844</v>
      </c>
      <c r="BS15" s="559">
        <v>44847</v>
      </c>
      <c r="BT15" s="559">
        <v>44850</v>
      </c>
      <c r="BU15" s="559">
        <v>44851</v>
      </c>
      <c r="BV15" s="559">
        <v>44856</v>
      </c>
      <c r="BW15" s="559">
        <v>44862</v>
      </c>
      <c r="BX15" s="673"/>
      <c r="BY15" s="564">
        <v>44892</v>
      </c>
      <c r="BZ15" s="564">
        <v>44897</v>
      </c>
      <c r="CA15" s="564"/>
      <c r="CB15" s="564">
        <v>44900</v>
      </c>
      <c r="CC15" s="564">
        <v>44910</v>
      </c>
      <c r="CD15" s="564">
        <v>44909</v>
      </c>
      <c r="CE15" s="564">
        <v>44923</v>
      </c>
      <c r="CF15" s="347" t="s">
        <v>559</v>
      </c>
      <c r="CG15" s="348" t="s">
        <v>1096</v>
      </c>
    </row>
    <row r="16" spans="1:85" ht="16.5" customHeight="1" x14ac:dyDescent="0.2">
      <c r="A16" s="307" t="s">
        <v>1147</v>
      </c>
      <c r="B16" s="308"/>
      <c r="C16" s="309"/>
      <c r="D16" s="557">
        <v>44570</v>
      </c>
      <c r="E16" s="558"/>
      <c r="F16" s="558">
        <v>44576</v>
      </c>
      <c r="G16" s="558">
        <v>44579</v>
      </c>
      <c r="H16" s="570">
        <v>44585</v>
      </c>
      <c r="I16" s="565"/>
      <c r="J16" s="559">
        <v>44609</v>
      </c>
      <c r="K16" s="564">
        <v>44245</v>
      </c>
      <c r="L16" s="559">
        <v>44611</v>
      </c>
      <c r="M16" s="559">
        <v>44624</v>
      </c>
      <c r="N16" s="559">
        <v>44628</v>
      </c>
      <c r="O16" s="559">
        <v>44632</v>
      </c>
      <c r="P16" s="559">
        <v>44637</v>
      </c>
      <c r="Q16" s="559">
        <v>44640</v>
      </c>
      <c r="R16" s="559">
        <v>44648</v>
      </c>
      <c r="S16" s="561">
        <v>44656</v>
      </c>
      <c r="T16" s="560">
        <v>44662</v>
      </c>
      <c r="U16" s="927">
        <v>44666</v>
      </c>
      <c r="V16" s="559">
        <v>44667</v>
      </c>
      <c r="W16" s="559">
        <v>44672</v>
      </c>
      <c r="X16" s="559">
        <v>44681</v>
      </c>
      <c r="Y16" s="559">
        <v>44681</v>
      </c>
      <c r="Z16" s="559">
        <v>44687</v>
      </c>
      <c r="AA16" s="560">
        <v>44689</v>
      </c>
      <c r="AB16" s="820">
        <v>44692</v>
      </c>
      <c r="AC16" s="820">
        <v>44692</v>
      </c>
      <c r="AD16" s="820">
        <v>44695</v>
      </c>
      <c r="AE16" s="820">
        <v>44699</v>
      </c>
      <c r="AF16" s="820">
        <v>44699</v>
      </c>
      <c r="AG16" s="820">
        <v>44702</v>
      </c>
      <c r="AH16" s="563">
        <v>44709</v>
      </c>
      <c r="AI16" s="559">
        <v>44710</v>
      </c>
      <c r="AJ16" s="559">
        <v>44718</v>
      </c>
      <c r="AK16" s="559">
        <v>44727</v>
      </c>
      <c r="AL16" s="559">
        <v>44732</v>
      </c>
      <c r="AM16" s="559">
        <v>44730</v>
      </c>
      <c r="AN16" s="560">
        <v>44738</v>
      </c>
      <c r="AO16" s="960">
        <v>44746</v>
      </c>
      <c r="AP16" s="559">
        <v>44753</v>
      </c>
      <c r="AQ16" s="559">
        <v>44755</v>
      </c>
      <c r="AR16" s="564">
        <v>44758</v>
      </c>
      <c r="AS16" s="564">
        <v>44756</v>
      </c>
      <c r="AT16" s="566">
        <v>44760</v>
      </c>
      <c r="AU16" s="566">
        <v>44763</v>
      </c>
      <c r="AV16" s="560">
        <v>44766</v>
      </c>
      <c r="AW16" s="560">
        <v>44769</v>
      </c>
      <c r="AX16" s="560">
        <v>44765</v>
      </c>
      <c r="AY16" s="560">
        <v>44770</v>
      </c>
      <c r="AZ16" s="995">
        <v>44774</v>
      </c>
      <c r="BA16" s="559">
        <v>44776</v>
      </c>
      <c r="BB16" s="563">
        <v>44786</v>
      </c>
      <c r="BC16" s="559">
        <v>44797</v>
      </c>
      <c r="BD16" s="563">
        <v>44794</v>
      </c>
      <c r="BE16" s="673">
        <v>44800</v>
      </c>
      <c r="BF16" s="1019">
        <v>44805</v>
      </c>
      <c r="BG16" s="563">
        <v>44806</v>
      </c>
      <c r="BH16" s="559">
        <v>44813</v>
      </c>
      <c r="BI16" s="559">
        <v>44817</v>
      </c>
      <c r="BJ16" s="559">
        <v>44822</v>
      </c>
      <c r="BK16" s="559">
        <v>44825</v>
      </c>
      <c r="BL16" s="559">
        <v>44833</v>
      </c>
      <c r="BM16" s="563">
        <v>44837</v>
      </c>
      <c r="BN16" s="559"/>
      <c r="BO16" s="559">
        <v>44838</v>
      </c>
      <c r="BP16" s="559">
        <v>44839</v>
      </c>
      <c r="BQ16" s="559">
        <v>44840</v>
      </c>
      <c r="BR16" s="559">
        <v>44844</v>
      </c>
      <c r="BS16" s="559">
        <v>44847</v>
      </c>
      <c r="BT16" s="559">
        <v>44851</v>
      </c>
      <c r="BU16" s="559">
        <v>44852</v>
      </c>
      <c r="BV16" s="559">
        <v>44857</v>
      </c>
      <c r="BW16" s="559">
        <v>44862</v>
      </c>
      <c r="BX16" s="673">
        <v>44871</v>
      </c>
      <c r="BY16" s="564">
        <v>44893</v>
      </c>
      <c r="BZ16" s="564">
        <v>44898</v>
      </c>
      <c r="CA16" s="564"/>
      <c r="CB16" s="564">
        <v>44900</v>
      </c>
      <c r="CC16" s="564">
        <v>44912</v>
      </c>
      <c r="CD16" s="564">
        <v>44909</v>
      </c>
      <c r="CE16" s="564">
        <v>44924</v>
      </c>
      <c r="CF16" s="347" t="s">
        <v>555</v>
      </c>
      <c r="CG16" s="348" t="s">
        <v>1095</v>
      </c>
    </row>
    <row r="17" spans="1:85" ht="28.5" customHeight="1" x14ac:dyDescent="0.2">
      <c r="A17" s="307" t="s">
        <v>1467</v>
      </c>
      <c r="B17" s="308"/>
      <c r="C17" s="309"/>
      <c r="D17" s="557">
        <v>44572</v>
      </c>
      <c r="E17" s="558">
        <v>44579</v>
      </c>
      <c r="F17" s="558">
        <v>44580</v>
      </c>
      <c r="G17" s="558">
        <v>44584</v>
      </c>
      <c r="H17" s="570">
        <v>44594</v>
      </c>
      <c r="I17" s="565"/>
      <c r="J17" s="564"/>
      <c r="K17" s="564">
        <v>44251</v>
      </c>
      <c r="L17" s="564">
        <v>44615</v>
      </c>
      <c r="M17" s="564">
        <v>44626</v>
      </c>
      <c r="N17" s="564">
        <v>44630</v>
      </c>
      <c r="O17" s="564">
        <v>44638</v>
      </c>
      <c r="P17" s="564">
        <v>44639</v>
      </c>
      <c r="Q17" s="564">
        <v>44646</v>
      </c>
      <c r="R17" s="564">
        <v>44652</v>
      </c>
      <c r="S17" s="565">
        <v>44660</v>
      </c>
      <c r="T17" s="566">
        <v>44665</v>
      </c>
      <c r="U17" s="564">
        <v>44668</v>
      </c>
      <c r="V17" s="564">
        <v>44673</v>
      </c>
      <c r="W17" s="564"/>
      <c r="X17" s="564">
        <v>44684</v>
      </c>
      <c r="Y17" s="564">
        <v>44685</v>
      </c>
      <c r="Z17" s="564">
        <v>44689</v>
      </c>
      <c r="AA17" s="566">
        <v>44692</v>
      </c>
      <c r="AB17" s="825">
        <v>44695</v>
      </c>
      <c r="AC17" s="825">
        <v>44696</v>
      </c>
      <c r="AD17" s="825">
        <v>44703</v>
      </c>
      <c r="AE17" s="825">
        <v>44703</v>
      </c>
      <c r="AF17" s="825">
        <v>44707</v>
      </c>
      <c r="AG17" s="825">
        <v>44705</v>
      </c>
      <c r="AH17" s="568">
        <v>44711</v>
      </c>
      <c r="AI17" s="564">
        <v>44717</v>
      </c>
      <c r="AJ17" s="564">
        <v>44727</v>
      </c>
      <c r="AK17" s="564">
        <v>44727</v>
      </c>
      <c r="AL17" s="564">
        <v>44736</v>
      </c>
      <c r="AM17" s="564">
        <v>44737</v>
      </c>
      <c r="AN17" s="566">
        <v>44741</v>
      </c>
      <c r="AO17" s="961">
        <v>44752</v>
      </c>
      <c r="AP17" s="564">
        <v>44665</v>
      </c>
      <c r="AQ17" s="564">
        <v>44769</v>
      </c>
      <c r="AR17" s="564">
        <v>44759</v>
      </c>
      <c r="AS17" s="564">
        <v>44758</v>
      </c>
      <c r="AT17" s="566">
        <v>44762</v>
      </c>
      <c r="AU17" s="566">
        <v>44765</v>
      </c>
      <c r="AV17" s="566">
        <v>44769</v>
      </c>
      <c r="AW17" s="566"/>
      <c r="AX17" s="566">
        <v>44769</v>
      </c>
      <c r="AY17" s="566"/>
      <c r="AZ17" s="961">
        <v>44780</v>
      </c>
      <c r="BA17" s="564">
        <v>44777</v>
      </c>
      <c r="BB17" s="566">
        <v>44789</v>
      </c>
      <c r="BC17" s="564">
        <v>44799</v>
      </c>
      <c r="BD17" s="568">
        <v>44796</v>
      </c>
      <c r="BE17" s="674">
        <v>44803</v>
      </c>
      <c r="BF17" s="825">
        <v>44810</v>
      </c>
      <c r="BG17" s="568">
        <v>44809</v>
      </c>
      <c r="BH17" s="568">
        <v>44816</v>
      </c>
      <c r="BI17" s="568">
        <v>44820</v>
      </c>
      <c r="BJ17" s="564">
        <v>44826</v>
      </c>
      <c r="BK17" s="564">
        <v>44828</v>
      </c>
      <c r="BL17" s="910" t="s">
        <v>1700</v>
      </c>
      <c r="BM17" s="568">
        <v>44841</v>
      </c>
      <c r="BN17" s="564"/>
      <c r="BO17" s="559">
        <v>44848</v>
      </c>
      <c r="BP17" s="564">
        <v>44842</v>
      </c>
      <c r="BQ17" s="564">
        <v>44845</v>
      </c>
      <c r="BR17" s="564">
        <v>44846</v>
      </c>
      <c r="BS17" s="564">
        <v>44854</v>
      </c>
      <c r="BT17" s="564">
        <v>44854</v>
      </c>
      <c r="BU17" s="564">
        <v>44854</v>
      </c>
      <c r="BV17" s="564">
        <v>44861</v>
      </c>
      <c r="BW17" s="564">
        <v>44869</v>
      </c>
      <c r="BX17" s="674">
        <v>44874</v>
      </c>
      <c r="BY17" s="564" t="s">
        <v>1701</v>
      </c>
      <c r="BZ17" s="564">
        <v>44902</v>
      </c>
      <c r="CA17" s="564"/>
      <c r="CB17" s="564">
        <v>44900</v>
      </c>
      <c r="CC17" s="564">
        <v>44916</v>
      </c>
      <c r="CD17" s="564">
        <v>44915</v>
      </c>
      <c r="CE17" s="564">
        <v>44925</v>
      </c>
      <c r="CF17" s="347" t="s">
        <v>1305</v>
      </c>
      <c r="CG17" s="348" t="s">
        <v>1099</v>
      </c>
    </row>
    <row r="18" spans="1:85" ht="15.75" customHeight="1" x14ac:dyDescent="0.2">
      <c r="A18" s="829" t="s">
        <v>537</v>
      </c>
      <c r="B18" s="830"/>
      <c r="C18" s="831"/>
      <c r="D18" s="832" t="s">
        <v>31</v>
      </c>
      <c r="E18" s="833" t="s">
        <v>20</v>
      </c>
      <c r="F18" s="833" t="s">
        <v>20</v>
      </c>
      <c r="G18" s="833" t="s">
        <v>31</v>
      </c>
      <c r="H18" s="833" t="s">
        <v>20</v>
      </c>
      <c r="I18" s="834" t="s">
        <v>31</v>
      </c>
      <c r="J18" s="835" t="s">
        <v>31</v>
      </c>
      <c r="K18" s="835" t="s">
        <v>20</v>
      </c>
      <c r="L18" s="835" t="s">
        <v>20</v>
      </c>
      <c r="M18" s="835" t="s">
        <v>31</v>
      </c>
      <c r="N18" s="835" t="s">
        <v>31</v>
      </c>
      <c r="O18" s="835" t="s">
        <v>31</v>
      </c>
      <c r="P18" s="835" t="s">
        <v>31</v>
      </c>
      <c r="Q18" s="835" t="s">
        <v>31</v>
      </c>
      <c r="R18" s="835" t="s">
        <v>20</v>
      </c>
      <c r="S18" s="834" t="s">
        <v>31</v>
      </c>
      <c r="T18" s="835" t="s">
        <v>20</v>
      </c>
      <c r="U18" s="835" t="s">
        <v>20</v>
      </c>
      <c r="V18" s="835" t="s">
        <v>31</v>
      </c>
      <c r="W18" s="835" t="s">
        <v>31</v>
      </c>
      <c r="X18" s="835" t="s">
        <v>31</v>
      </c>
      <c r="Y18" s="835" t="s">
        <v>31</v>
      </c>
      <c r="Z18" s="910" t="s">
        <v>20</v>
      </c>
      <c r="AA18" s="836" t="s">
        <v>20</v>
      </c>
      <c r="AB18" s="749" t="s">
        <v>31</v>
      </c>
      <c r="AC18" s="749" t="s">
        <v>20</v>
      </c>
      <c r="AD18" s="749" t="s">
        <v>20</v>
      </c>
      <c r="AE18" s="749" t="s">
        <v>20</v>
      </c>
      <c r="AF18" s="749" t="s">
        <v>31</v>
      </c>
      <c r="AG18" s="749" t="s">
        <v>31</v>
      </c>
      <c r="AH18" s="837" t="s">
        <v>31</v>
      </c>
      <c r="AI18" s="835" t="s">
        <v>31</v>
      </c>
      <c r="AJ18" s="835" t="s">
        <v>20</v>
      </c>
      <c r="AK18" s="835" t="s">
        <v>31</v>
      </c>
      <c r="AL18" s="835" t="s">
        <v>31</v>
      </c>
      <c r="AM18" s="835" t="s">
        <v>31</v>
      </c>
      <c r="AN18" s="836" t="s">
        <v>20</v>
      </c>
      <c r="AO18" s="962" t="s">
        <v>20</v>
      </c>
      <c r="AP18" s="835" t="s">
        <v>31</v>
      </c>
      <c r="AQ18" s="835" t="s">
        <v>31</v>
      </c>
      <c r="AR18" s="835" t="s">
        <v>31</v>
      </c>
      <c r="AS18" s="835" t="s">
        <v>20</v>
      </c>
      <c r="AT18" s="836" t="s">
        <v>31</v>
      </c>
      <c r="AU18" s="836" t="s">
        <v>31</v>
      </c>
      <c r="AV18" s="836" t="s">
        <v>31</v>
      </c>
      <c r="AW18" s="836" t="s">
        <v>20</v>
      </c>
      <c r="AX18" s="836" t="s">
        <v>31</v>
      </c>
      <c r="AY18" s="836" t="s">
        <v>31</v>
      </c>
      <c r="AZ18" s="962" t="s">
        <v>31</v>
      </c>
      <c r="BA18" s="835" t="s">
        <v>20</v>
      </c>
      <c r="BB18" s="836" t="s">
        <v>31</v>
      </c>
      <c r="BC18" s="835" t="s">
        <v>31</v>
      </c>
      <c r="BD18" s="837" t="s">
        <v>31</v>
      </c>
      <c r="BE18" s="839" t="s">
        <v>31</v>
      </c>
      <c r="BF18" s="1006" t="s">
        <v>20</v>
      </c>
      <c r="BG18" s="837" t="s">
        <v>31</v>
      </c>
      <c r="BH18" s="835" t="s">
        <v>20</v>
      </c>
      <c r="BI18" s="835" t="s">
        <v>20</v>
      </c>
      <c r="BJ18" s="835" t="s">
        <v>31</v>
      </c>
      <c r="BK18" s="835" t="s">
        <v>20</v>
      </c>
      <c r="BL18" s="835" t="s">
        <v>31</v>
      </c>
      <c r="BM18" s="837" t="s">
        <v>20</v>
      </c>
      <c r="BN18" s="835"/>
      <c r="BO18" s="835" t="s">
        <v>20</v>
      </c>
      <c r="BP18" s="835" t="s">
        <v>31</v>
      </c>
      <c r="BQ18" s="910" t="s">
        <v>20</v>
      </c>
      <c r="BR18" s="835" t="s">
        <v>20</v>
      </c>
      <c r="BS18" s="835" t="s">
        <v>20</v>
      </c>
      <c r="BT18" s="835" t="s">
        <v>20</v>
      </c>
      <c r="BU18" s="835" t="s">
        <v>31</v>
      </c>
      <c r="BV18" s="835" t="s">
        <v>20</v>
      </c>
      <c r="BW18" s="835" t="s">
        <v>20</v>
      </c>
      <c r="BX18" s="839" t="s">
        <v>20</v>
      </c>
      <c r="BY18" s="835" t="s">
        <v>20</v>
      </c>
      <c r="BZ18" s="835" t="s">
        <v>31</v>
      </c>
      <c r="CA18" s="835"/>
      <c r="CB18" s="835" t="s">
        <v>31</v>
      </c>
      <c r="CC18" s="835" t="s">
        <v>20</v>
      </c>
      <c r="CD18" s="835" t="s">
        <v>20</v>
      </c>
      <c r="CE18" s="835" t="s">
        <v>20</v>
      </c>
      <c r="CF18" s="710" t="s">
        <v>1094</v>
      </c>
      <c r="CG18" s="711" t="s">
        <v>1101</v>
      </c>
    </row>
    <row r="19" spans="1:85" s="828" customFormat="1" ht="18" customHeight="1" x14ac:dyDescent="0.2">
      <c r="A19" s="823" t="s">
        <v>1469</v>
      </c>
      <c r="B19" s="823"/>
      <c r="C19" s="823"/>
      <c r="D19" s="745" t="s">
        <v>31</v>
      </c>
      <c r="E19" s="849" t="s">
        <v>1702</v>
      </c>
      <c r="F19" s="849" t="s">
        <v>1703</v>
      </c>
      <c r="G19" s="745" t="s">
        <v>31</v>
      </c>
      <c r="H19" s="910" t="s">
        <v>1704</v>
      </c>
      <c r="I19" s="749"/>
      <c r="J19" s="749"/>
      <c r="K19" s="910" t="s">
        <v>1705</v>
      </c>
      <c r="L19" s="910" t="s">
        <v>1706</v>
      </c>
      <c r="M19" s="749"/>
      <c r="N19" s="749"/>
      <c r="O19" s="749"/>
      <c r="P19" s="749"/>
      <c r="Q19" s="749"/>
      <c r="R19" s="910" t="s">
        <v>1707</v>
      </c>
      <c r="S19" s="749"/>
      <c r="T19" s="910" t="s">
        <v>1708</v>
      </c>
      <c r="U19" s="910" t="s">
        <v>1709</v>
      </c>
      <c r="V19" s="749" t="s">
        <v>31</v>
      </c>
      <c r="W19" s="749" t="s">
        <v>31</v>
      </c>
      <c r="X19" s="749" t="s">
        <v>31</v>
      </c>
      <c r="Y19" s="749" t="s">
        <v>31</v>
      </c>
      <c r="Z19" s="910" t="s">
        <v>1710</v>
      </c>
      <c r="AA19" s="910" t="s">
        <v>1711</v>
      </c>
      <c r="AB19" s="910" t="s">
        <v>31</v>
      </c>
      <c r="AC19" s="910" t="s">
        <v>1712</v>
      </c>
      <c r="AD19" s="910" t="s">
        <v>1713</v>
      </c>
      <c r="AE19" s="910" t="s">
        <v>1714</v>
      </c>
      <c r="AF19" s="749" t="s">
        <v>31</v>
      </c>
      <c r="AG19" s="749" t="s">
        <v>31</v>
      </c>
      <c r="AH19" s="939" t="s">
        <v>31</v>
      </c>
      <c r="AI19" s="749" t="s">
        <v>31</v>
      </c>
      <c r="AJ19" s="910" t="s">
        <v>1715</v>
      </c>
      <c r="AK19" s="749" t="s">
        <v>31</v>
      </c>
      <c r="AL19" s="749" t="s">
        <v>31</v>
      </c>
      <c r="AM19" s="749" t="s">
        <v>31</v>
      </c>
      <c r="AN19" s="978"/>
      <c r="AO19" s="910" t="s">
        <v>1716</v>
      </c>
      <c r="AP19" s="749" t="s">
        <v>31</v>
      </c>
      <c r="AQ19" s="749" t="s">
        <v>31</v>
      </c>
      <c r="AR19" s="749" t="s">
        <v>31</v>
      </c>
      <c r="AS19" s="910" t="s">
        <v>1717</v>
      </c>
      <c r="AT19" s="978" t="s">
        <v>31</v>
      </c>
      <c r="AU19" s="978"/>
      <c r="AV19" s="978" t="s">
        <v>31</v>
      </c>
      <c r="AW19" s="910" t="s">
        <v>1718</v>
      </c>
      <c r="AX19" s="978" t="s">
        <v>31</v>
      </c>
      <c r="AY19" s="978" t="s">
        <v>31</v>
      </c>
      <c r="AZ19" s="996" t="s">
        <v>31</v>
      </c>
      <c r="BA19" s="910" t="s">
        <v>1719</v>
      </c>
      <c r="BB19" s="749" t="s">
        <v>31</v>
      </c>
      <c r="BC19" s="749" t="s">
        <v>31</v>
      </c>
      <c r="BD19" s="749" t="s">
        <v>31</v>
      </c>
      <c r="BE19" s="978" t="s">
        <v>31</v>
      </c>
      <c r="BF19" s="910" t="s">
        <v>1720</v>
      </c>
      <c r="BG19" s="978" t="s">
        <v>31</v>
      </c>
      <c r="BH19" s="910" t="s">
        <v>1721</v>
      </c>
      <c r="BI19" s="910" t="s">
        <v>1722</v>
      </c>
      <c r="BJ19" s="749" t="s">
        <v>31</v>
      </c>
      <c r="BK19" s="910" t="s">
        <v>1723</v>
      </c>
      <c r="BL19" s="1024" t="s">
        <v>31</v>
      </c>
      <c r="BM19" s="910" t="s">
        <v>1724</v>
      </c>
      <c r="BN19" s="749"/>
      <c r="BO19" s="910" t="s">
        <v>1725</v>
      </c>
      <c r="BP19" s="749" t="s">
        <v>31</v>
      </c>
      <c r="BQ19" s="910" t="s">
        <v>1726</v>
      </c>
      <c r="BR19" s="910" t="s">
        <v>1727</v>
      </c>
      <c r="BS19" s="910" t="s">
        <v>1728</v>
      </c>
      <c r="BT19" s="910" t="s">
        <v>1729</v>
      </c>
      <c r="BU19" s="749" t="s">
        <v>31</v>
      </c>
      <c r="BV19" s="910" t="s">
        <v>1730</v>
      </c>
      <c r="BW19" s="749"/>
      <c r="BX19" s="910" t="s">
        <v>1731</v>
      </c>
      <c r="BY19" s="910" t="s">
        <v>1732</v>
      </c>
      <c r="BZ19" s="749"/>
      <c r="CA19" s="749"/>
      <c r="CB19" s="749"/>
      <c r="CC19" s="910" t="s">
        <v>1733</v>
      </c>
      <c r="CD19" s="910" t="s">
        <v>1734</v>
      </c>
      <c r="CE19" s="910" t="s">
        <v>1735</v>
      </c>
      <c r="CF19" s="850" t="s">
        <v>561</v>
      </c>
      <c r="CG19" s="851" t="s">
        <v>1484</v>
      </c>
    </row>
    <row r="20" spans="1:85" x14ac:dyDescent="0.2">
      <c r="A20" s="853" t="s">
        <v>1149</v>
      </c>
      <c r="B20" s="854"/>
      <c r="C20" s="855"/>
      <c r="D20" s="856"/>
      <c r="E20" s="857" t="s">
        <v>110</v>
      </c>
      <c r="F20" s="857" t="s">
        <v>75</v>
      </c>
      <c r="G20" s="857"/>
      <c r="H20" s="857" t="s">
        <v>131</v>
      </c>
      <c r="I20" s="858"/>
      <c r="J20" s="859"/>
      <c r="K20" s="859" t="s">
        <v>143</v>
      </c>
      <c r="L20" s="859" t="s">
        <v>131</v>
      </c>
      <c r="M20" s="859"/>
      <c r="N20" s="859"/>
      <c r="O20" s="859"/>
      <c r="P20" s="859"/>
      <c r="Q20" s="859"/>
      <c r="R20" s="859"/>
      <c r="S20" s="858"/>
      <c r="T20" s="859" t="s">
        <v>131</v>
      </c>
      <c r="U20" s="1025" t="s">
        <v>131</v>
      </c>
      <c r="V20" s="859"/>
      <c r="W20" s="859"/>
      <c r="X20" s="859"/>
      <c r="Y20" s="859"/>
      <c r="Z20" s="859" t="s">
        <v>116</v>
      </c>
      <c r="AA20" s="860" t="s">
        <v>131</v>
      </c>
      <c r="AB20" s="840"/>
      <c r="AC20" s="1026" t="s">
        <v>23</v>
      </c>
      <c r="AD20" s="840" t="s">
        <v>34</v>
      </c>
      <c r="AE20" s="1026" t="s">
        <v>23</v>
      </c>
      <c r="AF20" s="840"/>
      <c r="AG20" s="840"/>
      <c r="AH20" s="861"/>
      <c r="AI20" s="859"/>
      <c r="AJ20" s="859" t="s">
        <v>75</v>
      </c>
      <c r="AK20" s="859"/>
      <c r="AL20" s="859"/>
      <c r="AM20" s="859"/>
      <c r="AN20" s="860"/>
      <c r="AO20" s="963" t="s">
        <v>139</v>
      </c>
      <c r="AP20" s="859"/>
      <c r="AQ20" s="859"/>
      <c r="AR20" s="859"/>
      <c r="AS20" s="859" t="s">
        <v>116</v>
      </c>
      <c r="AT20" s="860"/>
      <c r="AU20" s="860"/>
      <c r="AV20" s="860"/>
      <c r="AW20" s="860" t="s">
        <v>104</v>
      </c>
      <c r="AX20" s="860"/>
      <c r="AY20" s="860"/>
      <c r="AZ20" s="963"/>
      <c r="BA20" s="859" t="s">
        <v>110</v>
      </c>
      <c r="BB20" s="860"/>
      <c r="BC20" s="859"/>
      <c r="BD20" s="861"/>
      <c r="BE20" s="1027" t="s">
        <v>31</v>
      </c>
      <c r="BF20" s="1006" t="s">
        <v>139</v>
      </c>
      <c r="BG20" s="1027" t="s">
        <v>31</v>
      </c>
      <c r="BH20" s="859" t="s">
        <v>43</v>
      </c>
      <c r="BI20" s="859" t="s">
        <v>131</v>
      </c>
      <c r="BJ20" s="859"/>
      <c r="BK20" s="859" t="s">
        <v>131</v>
      </c>
      <c r="BL20" s="859"/>
      <c r="BM20" s="861" t="s">
        <v>131</v>
      </c>
      <c r="BN20" s="859"/>
      <c r="BO20" s="859" t="s">
        <v>75</v>
      </c>
      <c r="BP20" s="859"/>
      <c r="BQ20" s="859" t="s">
        <v>131</v>
      </c>
      <c r="BR20" s="859" t="s">
        <v>116</v>
      </c>
      <c r="BS20" s="859" t="s">
        <v>116</v>
      </c>
      <c r="BT20" s="859" t="s">
        <v>116</v>
      </c>
      <c r="BU20" s="859"/>
      <c r="BV20" s="859"/>
      <c r="BW20" s="859" t="s">
        <v>139</v>
      </c>
      <c r="BX20" s="863" t="s">
        <v>131</v>
      </c>
      <c r="BY20" s="859" t="s">
        <v>116</v>
      </c>
      <c r="BZ20" s="859"/>
      <c r="CA20" s="859"/>
      <c r="CB20" s="859"/>
      <c r="CC20" s="859" t="s">
        <v>139</v>
      </c>
      <c r="CD20" s="910" t="s">
        <v>1736</v>
      </c>
      <c r="CE20" s="910" t="s">
        <v>1737</v>
      </c>
      <c r="CF20" s="301"/>
    </row>
    <row r="21" spans="1:85" s="828" customFormat="1" ht="15" customHeight="1" x14ac:dyDescent="0.2">
      <c r="A21" s="823" t="s">
        <v>1485</v>
      </c>
      <c r="B21" s="823"/>
      <c r="C21" s="823"/>
      <c r="D21" s="824" t="s">
        <v>31</v>
      </c>
      <c r="E21" s="849" t="s">
        <v>1738</v>
      </c>
      <c r="F21" s="849" t="s">
        <v>1739</v>
      </c>
      <c r="G21" s="745"/>
      <c r="H21" s="910" t="s">
        <v>1740</v>
      </c>
      <c r="I21" s="825"/>
      <c r="J21" s="825"/>
      <c r="K21" s="910" t="s">
        <v>1741</v>
      </c>
      <c r="L21" s="910" t="s">
        <v>1742</v>
      </c>
      <c r="M21" s="825"/>
      <c r="N21" s="825"/>
      <c r="O21" s="825"/>
      <c r="P21" s="825"/>
      <c r="Q21" s="825"/>
      <c r="R21" s="910" t="s">
        <v>1743</v>
      </c>
      <c r="S21" s="825"/>
      <c r="T21" s="910" t="s">
        <v>1744</v>
      </c>
      <c r="U21" s="910" t="s">
        <v>1745</v>
      </c>
      <c r="V21" s="825" t="s">
        <v>31</v>
      </c>
      <c r="W21" s="825" t="s">
        <v>31</v>
      </c>
      <c r="X21" s="825" t="s">
        <v>31</v>
      </c>
      <c r="Y21" s="825"/>
      <c r="Z21" s="910" t="s">
        <v>1746</v>
      </c>
      <c r="AA21" s="910" t="s">
        <v>1747</v>
      </c>
      <c r="AB21" s="910" t="s">
        <v>31</v>
      </c>
      <c r="AC21" s="910" t="s">
        <v>1748</v>
      </c>
      <c r="AD21" s="825" t="s">
        <v>1749</v>
      </c>
      <c r="AE21" s="910" t="s">
        <v>1750</v>
      </c>
      <c r="AF21" s="825"/>
      <c r="AG21" s="825" t="s">
        <v>31</v>
      </c>
      <c r="AH21" s="825" t="s">
        <v>31</v>
      </c>
      <c r="AI21" s="825" t="s">
        <v>31</v>
      </c>
      <c r="AJ21" s="910" t="s">
        <v>1751</v>
      </c>
      <c r="AK21" s="825" t="s">
        <v>31</v>
      </c>
      <c r="AL21" s="825" t="s">
        <v>31</v>
      </c>
      <c r="AM21" s="825" t="s">
        <v>31</v>
      </c>
      <c r="AN21" s="825" t="s">
        <v>31</v>
      </c>
      <c r="AO21" s="910" t="s">
        <v>1752</v>
      </c>
      <c r="AP21" s="825" t="s">
        <v>31</v>
      </c>
      <c r="AQ21" s="825" t="s">
        <v>31</v>
      </c>
      <c r="AR21" s="825">
        <v>44759.604166666664</v>
      </c>
      <c r="AS21" s="910" t="s">
        <v>1753</v>
      </c>
      <c r="AT21" s="825" t="s">
        <v>31</v>
      </c>
      <c r="AU21" s="825"/>
      <c r="AV21" s="825"/>
      <c r="AW21" s="910" t="s">
        <v>1754</v>
      </c>
      <c r="AX21" s="825"/>
      <c r="AY21" s="825"/>
      <c r="AZ21" s="825" t="s">
        <v>31</v>
      </c>
      <c r="BA21" s="910" t="s">
        <v>1755</v>
      </c>
      <c r="BB21" s="825" t="s">
        <v>31</v>
      </c>
      <c r="BC21" s="825" t="s">
        <v>31</v>
      </c>
      <c r="BD21" s="825" t="s">
        <v>31</v>
      </c>
      <c r="BE21" s="825" t="s">
        <v>31</v>
      </c>
      <c r="BF21" s="910" t="s">
        <v>1756</v>
      </c>
      <c r="BG21" s="749" t="s">
        <v>31</v>
      </c>
      <c r="BH21" s="910" t="s">
        <v>1757</v>
      </c>
      <c r="BI21" s="910" t="s">
        <v>1758</v>
      </c>
      <c r="BJ21" s="825" t="s">
        <v>31</v>
      </c>
      <c r="BK21" s="910" t="s">
        <v>1759</v>
      </c>
      <c r="BL21" s="749" t="s">
        <v>31</v>
      </c>
      <c r="BM21" s="910" t="s">
        <v>1760</v>
      </c>
      <c r="BN21" s="825"/>
      <c r="BO21" s="910" t="s">
        <v>1761</v>
      </c>
      <c r="BP21" s="825"/>
      <c r="BQ21" s="910" t="s">
        <v>1762</v>
      </c>
      <c r="BR21" s="910" t="s">
        <v>1763</v>
      </c>
      <c r="BS21" s="910" t="s">
        <v>1764</v>
      </c>
      <c r="BT21" s="910" t="s">
        <v>1765</v>
      </c>
      <c r="BU21" s="825"/>
      <c r="BV21" s="910" t="s">
        <v>1766</v>
      </c>
      <c r="BW21" s="825"/>
      <c r="BX21" s="910" t="s">
        <v>1767</v>
      </c>
      <c r="BY21" s="910" t="s">
        <v>1768</v>
      </c>
      <c r="BZ21" s="825"/>
      <c r="CA21" s="825"/>
      <c r="CB21" s="825"/>
      <c r="CC21" s="910" t="s">
        <v>1769</v>
      </c>
      <c r="CD21" s="825" t="s">
        <v>34</v>
      </c>
      <c r="CE21" s="825" t="s">
        <v>131</v>
      </c>
      <c r="CF21" s="827"/>
      <c r="CG21" s="827"/>
    </row>
    <row r="22" spans="1:85" x14ac:dyDescent="0.2">
      <c r="A22" s="841" t="s">
        <v>539</v>
      </c>
      <c r="B22" s="842"/>
      <c r="C22" s="843"/>
      <c r="D22" s="844" t="s">
        <v>35</v>
      </c>
      <c r="E22" s="845" t="s">
        <v>35</v>
      </c>
      <c r="F22" s="845" t="s">
        <v>24</v>
      </c>
      <c r="G22" s="845" t="s">
        <v>35</v>
      </c>
      <c r="H22" s="1028" t="s">
        <v>35</v>
      </c>
      <c r="I22" s="552" t="s">
        <v>35</v>
      </c>
      <c r="J22" s="326" t="s">
        <v>35</v>
      </c>
      <c r="K22" s="326" t="s">
        <v>68</v>
      </c>
      <c r="L22" s="326" t="s">
        <v>35</v>
      </c>
      <c r="M22" s="326" t="s">
        <v>35</v>
      </c>
      <c r="N22" s="326" t="s">
        <v>35</v>
      </c>
      <c r="O22" s="326" t="s">
        <v>35</v>
      </c>
      <c r="P22" s="326" t="s">
        <v>35</v>
      </c>
      <c r="Q22" s="921" t="s">
        <v>35</v>
      </c>
      <c r="R22" s="326" t="s">
        <v>24</v>
      </c>
      <c r="S22" s="552" t="s">
        <v>35</v>
      </c>
      <c r="T22" s="326" t="s">
        <v>52</v>
      </c>
      <c r="U22" s="326" t="s">
        <v>52</v>
      </c>
      <c r="V22" s="326" t="s">
        <v>35</v>
      </c>
      <c r="W22" s="326" t="s">
        <v>52</v>
      </c>
      <c r="X22" s="326" t="s">
        <v>35</v>
      </c>
      <c r="Y22" s="326" t="s">
        <v>35</v>
      </c>
      <c r="Z22" s="326" t="s">
        <v>52</v>
      </c>
      <c r="AA22" s="845" t="s">
        <v>52</v>
      </c>
      <c r="AB22" s="848" t="s">
        <v>35</v>
      </c>
      <c r="AC22" s="848" t="s">
        <v>24</v>
      </c>
      <c r="AD22" s="848" t="s">
        <v>24</v>
      </c>
      <c r="AE22" s="848" t="s">
        <v>24</v>
      </c>
      <c r="AF22" s="848" t="s">
        <v>35</v>
      </c>
      <c r="AG22" s="848" t="s">
        <v>35</v>
      </c>
      <c r="AH22" s="822" t="s">
        <v>35</v>
      </c>
      <c r="AI22" s="326" t="s">
        <v>35</v>
      </c>
      <c r="AJ22" s="326" t="s">
        <v>52</v>
      </c>
      <c r="AK22" s="326" t="s">
        <v>52</v>
      </c>
      <c r="AL22" s="326" t="s">
        <v>35</v>
      </c>
      <c r="AM22" s="326" t="s">
        <v>35</v>
      </c>
      <c r="AN22" s="845" t="s">
        <v>24</v>
      </c>
      <c r="AO22" s="964" t="s">
        <v>24</v>
      </c>
      <c r="AP22" s="326" t="s">
        <v>35</v>
      </c>
      <c r="AQ22" s="326" t="s">
        <v>52</v>
      </c>
      <c r="AR22" s="326" t="s">
        <v>44</v>
      </c>
      <c r="AS22" s="982" t="s">
        <v>52</v>
      </c>
      <c r="AT22" s="857" t="s">
        <v>35</v>
      </c>
      <c r="AU22" s="857" t="s">
        <v>35</v>
      </c>
      <c r="AV22" s="857" t="s">
        <v>52</v>
      </c>
      <c r="AW22" s="857" t="s">
        <v>24</v>
      </c>
      <c r="AX22" s="857" t="s">
        <v>35</v>
      </c>
      <c r="AY22" s="857" t="s">
        <v>35</v>
      </c>
      <c r="AZ22" s="964" t="s">
        <v>52</v>
      </c>
      <c r="BA22" s="326" t="s">
        <v>52</v>
      </c>
      <c r="BB22" s="845" t="s">
        <v>76</v>
      </c>
      <c r="BC22" s="326" t="s">
        <v>92</v>
      </c>
      <c r="BD22" s="822" t="s">
        <v>35</v>
      </c>
      <c r="BE22" s="846" t="s">
        <v>35</v>
      </c>
      <c r="BF22" s="1007" t="s">
        <v>52</v>
      </c>
      <c r="BG22" s="822" t="s">
        <v>35</v>
      </c>
      <c r="BH22" s="326" t="s">
        <v>132</v>
      </c>
      <c r="BI22" s="326" t="s">
        <v>52</v>
      </c>
      <c r="BJ22" s="326" t="s">
        <v>35</v>
      </c>
      <c r="BK22" s="326" t="s">
        <v>35</v>
      </c>
      <c r="BL22" s="326" t="s">
        <v>35</v>
      </c>
      <c r="BM22" s="822" t="s">
        <v>52</v>
      </c>
      <c r="BN22" s="326"/>
      <c r="BO22" s="822" t="s">
        <v>24</v>
      </c>
      <c r="BP22" s="822" t="s">
        <v>35</v>
      </c>
      <c r="BQ22" s="822" t="s">
        <v>52</v>
      </c>
      <c r="BR22" s="326" t="s">
        <v>52</v>
      </c>
      <c r="BS22" s="326" t="s">
        <v>24</v>
      </c>
      <c r="BT22" s="326" t="s">
        <v>35</v>
      </c>
      <c r="BU22" s="326" t="s">
        <v>35</v>
      </c>
      <c r="BV22" s="326" t="s">
        <v>35</v>
      </c>
      <c r="BW22" s="326" t="s">
        <v>52</v>
      </c>
      <c r="BX22" s="846" t="s">
        <v>52</v>
      </c>
      <c r="BY22" s="326" t="s">
        <v>24</v>
      </c>
      <c r="BZ22" s="326" t="s">
        <v>35</v>
      </c>
      <c r="CA22" s="326" t="s">
        <v>117</v>
      </c>
      <c r="CB22" s="326" t="s">
        <v>52</v>
      </c>
      <c r="CC22" s="326" t="s">
        <v>35</v>
      </c>
      <c r="CD22" s="326" t="s">
        <v>35</v>
      </c>
      <c r="CE22" s="326" t="s">
        <v>35</v>
      </c>
      <c r="CF22" s="377"/>
    </row>
    <row r="23" spans="1:85" ht="13.5" customHeight="1" x14ac:dyDescent="0.2">
      <c r="A23" s="307" t="s">
        <v>540</v>
      </c>
      <c r="B23" s="308"/>
      <c r="C23" s="309"/>
      <c r="D23" s="349" t="s">
        <v>76</v>
      </c>
      <c r="E23" s="327" t="s">
        <v>136</v>
      </c>
      <c r="F23" s="327" t="s">
        <v>24</v>
      </c>
      <c r="G23" s="327" t="s">
        <v>76</v>
      </c>
      <c r="H23" s="327" t="s">
        <v>111</v>
      </c>
      <c r="I23" s="328" t="s">
        <v>76</v>
      </c>
      <c r="J23" s="325"/>
      <c r="K23" s="325" t="s">
        <v>92</v>
      </c>
      <c r="L23" s="325" t="s">
        <v>76</v>
      </c>
      <c r="M23" s="325" t="s">
        <v>76</v>
      </c>
      <c r="N23" s="325" t="s">
        <v>76</v>
      </c>
      <c r="O23" s="325" t="s">
        <v>76</v>
      </c>
      <c r="P23" s="325" t="s">
        <v>76</v>
      </c>
      <c r="Q23" s="919" t="s">
        <v>105</v>
      </c>
      <c r="R23" s="325" t="s">
        <v>136</v>
      </c>
      <c r="S23" s="371" t="s">
        <v>136</v>
      </c>
      <c r="T23" s="325" t="s">
        <v>84</v>
      </c>
      <c r="U23" s="325" t="s">
        <v>84</v>
      </c>
      <c r="V23" s="325" t="s">
        <v>136</v>
      </c>
      <c r="W23" s="325"/>
      <c r="X23" s="325" t="s">
        <v>76</v>
      </c>
      <c r="Y23" s="325"/>
      <c r="Z23" s="325"/>
      <c r="AA23" s="327"/>
      <c r="AB23" s="324" t="s">
        <v>76</v>
      </c>
      <c r="AC23" s="745" t="s">
        <v>136</v>
      </c>
      <c r="AD23" s="745"/>
      <c r="AE23" s="745" t="s">
        <v>136</v>
      </c>
      <c r="AF23" s="745" t="s">
        <v>76</v>
      </c>
      <c r="AG23" s="804" t="s">
        <v>105</v>
      </c>
      <c r="AH23" s="324" t="s">
        <v>76</v>
      </c>
      <c r="AI23" s="919" t="s">
        <v>105</v>
      </c>
      <c r="AJ23" s="325" t="s">
        <v>140</v>
      </c>
      <c r="AK23" s="919" t="s">
        <v>105</v>
      </c>
      <c r="AL23" s="325" t="s">
        <v>76</v>
      </c>
      <c r="AM23" s="325" t="s">
        <v>84</v>
      </c>
      <c r="AN23" s="327" t="s">
        <v>122</v>
      </c>
      <c r="AO23" s="958" t="s">
        <v>127</v>
      </c>
      <c r="AP23" s="325" t="s">
        <v>76</v>
      </c>
      <c r="AQ23" s="325" t="s">
        <v>122</v>
      </c>
      <c r="AR23" s="327"/>
      <c r="AS23" s="745"/>
      <c r="AT23" s="745" t="s">
        <v>76</v>
      </c>
      <c r="AU23" s="745" t="s">
        <v>76</v>
      </c>
      <c r="AV23" s="745"/>
      <c r="AW23" s="745" t="s">
        <v>92</v>
      </c>
      <c r="AX23" s="745" t="s">
        <v>76</v>
      </c>
      <c r="AY23" s="1018" t="s">
        <v>76</v>
      </c>
      <c r="AZ23" s="958" t="s">
        <v>105</v>
      </c>
      <c r="BA23" s="325" t="s">
        <v>111</v>
      </c>
      <c r="BB23" s="327" t="s">
        <v>84</v>
      </c>
      <c r="BC23" s="325" t="s">
        <v>122</v>
      </c>
      <c r="BD23" s="324" t="s">
        <v>76</v>
      </c>
      <c r="BE23" s="346" t="s">
        <v>76</v>
      </c>
      <c r="BF23" s="1003" t="s">
        <v>84</v>
      </c>
      <c r="BG23" s="324" t="s">
        <v>84</v>
      </c>
      <c r="BH23" s="325" t="s">
        <v>92</v>
      </c>
      <c r="BI23" s="325" t="s">
        <v>105</v>
      </c>
      <c r="BJ23" s="325" t="s">
        <v>84</v>
      </c>
      <c r="BK23" s="325"/>
      <c r="BL23" s="325" t="s">
        <v>84</v>
      </c>
      <c r="BM23" s="324" t="s">
        <v>140</v>
      </c>
      <c r="BN23" s="325"/>
      <c r="BO23" s="325" t="s">
        <v>127</v>
      </c>
      <c r="BP23" s="325" t="s">
        <v>76</v>
      </c>
      <c r="BQ23" s="325"/>
      <c r="BR23" s="325"/>
      <c r="BS23" s="325" t="s">
        <v>136</v>
      </c>
      <c r="BT23" s="325" t="s">
        <v>127</v>
      </c>
      <c r="BU23" s="325" t="s">
        <v>76</v>
      </c>
      <c r="BV23" s="325" t="s">
        <v>127</v>
      </c>
      <c r="BW23" s="325"/>
      <c r="BX23" s="346"/>
      <c r="BY23" s="325" t="s">
        <v>136</v>
      </c>
      <c r="BZ23" s="325"/>
      <c r="CA23" s="325" t="s">
        <v>99</v>
      </c>
      <c r="CB23" s="325"/>
      <c r="CC23" s="325"/>
      <c r="CD23" s="325" t="s">
        <v>127</v>
      </c>
      <c r="CE23" s="325" t="s">
        <v>136</v>
      </c>
      <c r="CF23" s="377"/>
    </row>
    <row r="24" spans="1:85" s="324" customFormat="1" x14ac:dyDescent="0.2">
      <c r="A24" s="815" t="s">
        <v>541</v>
      </c>
      <c r="E24" s="324" t="s">
        <v>127</v>
      </c>
      <c r="H24" s="324" t="s">
        <v>117</v>
      </c>
      <c r="I24" s="324" t="s">
        <v>84</v>
      </c>
      <c r="K24" s="324" t="s">
        <v>122</v>
      </c>
      <c r="L24" s="324" t="s">
        <v>84</v>
      </c>
      <c r="N24" s="324" t="s">
        <v>84</v>
      </c>
      <c r="O24" s="541" t="s">
        <v>84</v>
      </c>
      <c r="P24" s="324" t="s">
        <v>84</v>
      </c>
      <c r="Q24" s="541" t="s">
        <v>84</v>
      </c>
      <c r="R24" s="324" t="s">
        <v>127</v>
      </c>
      <c r="S24" s="324" t="s">
        <v>76</v>
      </c>
      <c r="U24" s="324" t="s">
        <v>140</v>
      </c>
      <c r="V24" s="324" t="s">
        <v>76</v>
      </c>
      <c r="X24" s="324" t="s">
        <v>84</v>
      </c>
      <c r="AA24" s="346"/>
      <c r="AB24" s="745" t="s">
        <v>84</v>
      </c>
      <c r="AC24" s="745" t="s">
        <v>127</v>
      </c>
      <c r="AD24" s="745"/>
      <c r="AE24" s="745"/>
      <c r="AF24" s="745" t="s">
        <v>84</v>
      </c>
      <c r="AG24" s="324" t="s">
        <v>76</v>
      </c>
      <c r="AH24" s="324" t="s">
        <v>84</v>
      </c>
      <c r="AI24" s="324" t="s">
        <v>76</v>
      </c>
      <c r="AJ24" s="324" t="s">
        <v>84</v>
      </c>
      <c r="AM24" s="324" t="s">
        <v>136</v>
      </c>
      <c r="AN24" s="346" t="s">
        <v>127</v>
      </c>
      <c r="AO24" s="961" t="s">
        <v>1770</v>
      </c>
      <c r="AP24" s="324" t="s">
        <v>84</v>
      </c>
      <c r="AQ24" s="324" t="s">
        <v>84</v>
      </c>
      <c r="AR24" s="346"/>
      <c r="AS24" s="745"/>
      <c r="AT24" s="745" t="s">
        <v>84</v>
      </c>
      <c r="AU24" s="745"/>
      <c r="AV24" s="745"/>
      <c r="AW24" s="745" t="s">
        <v>136</v>
      </c>
      <c r="AX24" s="745"/>
      <c r="AY24" s="1000" t="s">
        <v>136</v>
      </c>
      <c r="AZ24" s="958"/>
      <c r="BA24" s="325" t="s">
        <v>117</v>
      </c>
      <c r="BB24" s="324" t="s">
        <v>105</v>
      </c>
      <c r="BC24" s="324" t="s">
        <v>84</v>
      </c>
      <c r="BD24" s="324" t="s">
        <v>84</v>
      </c>
      <c r="BE24" s="346" t="s">
        <v>84</v>
      </c>
      <c r="BF24" s="1003" t="s">
        <v>140</v>
      </c>
      <c r="BG24" s="324" t="s">
        <v>76</v>
      </c>
      <c r="BJ24" s="324" t="s">
        <v>136</v>
      </c>
      <c r="BL24" s="324" t="s">
        <v>105</v>
      </c>
      <c r="BO24" s="324" t="s">
        <v>136</v>
      </c>
      <c r="BP24" s="324" t="s">
        <v>84</v>
      </c>
      <c r="BT24" s="324" t="s">
        <v>136</v>
      </c>
      <c r="BU24" s="324" t="s">
        <v>84</v>
      </c>
      <c r="BV24" s="324" t="s">
        <v>136</v>
      </c>
      <c r="CA24" s="324" t="s">
        <v>111</v>
      </c>
    </row>
    <row r="25" spans="1:85" s="302" customFormat="1" x14ac:dyDescent="0.2">
      <c r="A25" s="307" t="s">
        <v>1500</v>
      </c>
      <c r="B25" s="354"/>
      <c r="C25" s="355"/>
      <c r="D25" s="682"/>
      <c r="E25" s="683"/>
      <c r="F25" s="683"/>
      <c r="G25" s="683"/>
      <c r="H25" s="324" t="s">
        <v>99</v>
      </c>
      <c r="I25" s="911"/>
      <c r="J25" s="685"/>
      <c r="K25" s="325" t="s">
        <v>84</v>
      </c>
      <c r="L25" s="325" t="s">
        <v>117</v>
      </c>
      <c r="M25" s="686"/>
      <c r="N25" s="686"/>
      <c r="O25" s="686" t="s">
        <v>136</v>
      </c>
      <c r="P25" s="922" t="s">
        <v>105</v>
      </c>
      <c r="Q25" s="922" t="s">
        <v>76</v>
      </c>
      <c r="R25" s="325"/>
      <c r="S25" s="371" t="s">
        <v>84</v>
      </c>
      <c r="T25" s="686"/>
      <c r="U25" s="686"/>
      <c r="V25" s="325" t="s">
        <v>84</v>
      </c>
      <c r="W25" s="686"/>
      <c r="X25" s="686"/>
      <c r="Y25" s="686"/>
      <c r="Z25" s="686"/>
      <c r="AA25" s="683"/>
      <c r="AB25" s="750"/>
      <c r="AC25" s="750"/>
      <c r="AD25" s="750"/>
      <c r="AE25" s="750"/>
      <c r="AF25" s="750"/>
      <c r="AG25" s="745" t="s">
        <v>84</v>
      </c>
      <c r="AH25" s="689"/>
      <c r="AI25" s="325" t="s">
        <v>84</v>
      </c>
      <c r="AJ25" s="686"/>
      <c r="AK25" s="686"/>
      <c r="AL25" s="686"/>
      <c r="AM25" s="325" t="s">
        <v>76</v>
      </c>
      <c r="AN25" s="327" t="s">
        <v>84</v>
      </c>
      <c r="AO25" s="965"/>
      <c r="AP25" s="686"/>
      <c r="AQ25" s="686"/>
      <c r="AR25" s="683"/>
      <c r="AS25" s="750"/>
      <c r="AT25" s="750"/>
      <c r="AU25" s="750"/>
      <c r="AV25" s="750"/>
      <c r="AW25" s="745" t="s">
        <v>127</v>
      </c>
      <c r="AX25" s="745"/>
      <c r="AY25" s="1000" t="s">
        <v>84</v>
      </c>
      <c r="AZ25" s="965"/>
      <c r="BA25" s="686"/>
      <c r="BB25" s="683"/>
      <c r="BC25" s="325" t="s">
        <v>132</v>
      </c>
      <c r="BD25" s="689"/>
      <c r="BE25" s="346" t="s">
        <v>136</v>
      </c>
      <c r="BF25" s="1003"/>
      <c r="BG25" s="689"/>
      <c r="BH25" s="686"/>
      <c r="BI25" s="686"/>
      <c r="BJ25" s="686"/>
      <c r="BK25" s="686"/>
      <c r="BL25" s="325" t="s">
        <v>76</v>
      </c>
      <c r="BM25" s="689"/>
      <c r="BN25" s="686"/>
      <c r="BO25" s="686"/>
      <c r="BP25" s="686"/>
      <c r="BQ25" s="686"/>
      <c r="BR25" s="686"/>
      <c r="BS25" s="686"/>
      <c r="BT25" s="686"/>
      <c r="BU25" s="324" t="s">
        <v>105</v>
      </c>
      <c r="BV25" s="686"/>
      <c r="BW25" s="686"/>
      <c r="BX25" s="691"/>
      <c r="BY25" s="325"/>
      <c r="BZ25" s="325"/>
      <c r="CA25" s="325"/>
      <c r="CB25" s="325"/>
      <c r="CC25" s="325"/>
      <c r="CD25" s="325"/>
      <c r="CE25" s="325"/>
      <c r="CF25" s="692"/>
      <c r="CG25" s="306"/>
    </row>
    <row r="26" spans="1:85" x14ac:dyDescent="0.2">
      <c r="A26" s="307" t="s">
        <v>1501</v>
      </c>
      <c r="B26" s="308"/>
      <c r="C26" s="309"/>
      <c r="D26" s="349"/>
      <c r="E26" s="327"/>
      <c r="F26" s="327"/>
      <c r="G26" s="327"/>
      <c r="H26" s="327" t="s">
        <v>84</v>
      </c>
      <c r="I26" s="328"/>
      <c r="J26" s="325"/>
      <c r="K26" s="325" t="s">
        <v>99</v>
      </c>
      <c r="L26" s="325" t="s">
        <v>111</v>
      </c>
      <c r="M26" s="325"/>
      <c r="N26" s="325"/>
      <c r="O26" s="919" t="s">
        <v>105</v>
      </c>
      <c r="P26" s="325"/>
      <c r="Q26" s="919" t="s">
        <v>136</v>
      </c>
      <c r="R26" s="325"/>
      <c r="S26" s="371" t="s">
        <v>99</v>
      </c>
      <c r="T26" s="325"/>
      <c r="U26" s="325"/>
      <c r="V26" s="919" t="s">
        <v>105</v>
      </c>
      <c r="W26" s="325"/>
      <c r="X26" s="325"/>
      <c r="Y26" s="325"/>
      <c r="Z26" s="325"/>
      <c r="AA26" s="327"/>
      <c r="AB26" s="745"/>
      <c r="AC26" s="745"/>
      <c r="AD26" s="745"/>
      <c r="AE26" s="745"/>
      <c r="AF26" s="745"/>
      <c r="AG26" s="745"/>
      <c r="AH26" s="324"/>
      <c r="AI26" s="325"/>
      <c r="AJ26" s="325"/>
      <c r="AK26" s="325"/>
      <c r="AL26" s="325"/>
      <c r="AM26" s="325"/>
      <c r="AN26" s="327" t="s">
        <v>92</v>
      </c>
      <c r="AO26" s="958"/>
      <c r="AP26" s="325"/>
      <c r="AQ26" s="325"/>
      <c r="AR26" s="325"/>
      <c r="AS26" s="326"/>
      <c r="AT26" s="845"/>
      <c r="AU26" s="845"/>
      <c r="AV26" s="845"/>
      <c r="AW26" s="845" t="s">
        <v>44</v>
      </c>
      <c r="AX26" s="845"/>
      <c r="AY26" s="845"/>
      <c r="AZ26" s="958"/>
      <c r="BA26" s="325"/>
      <c r="BB26" s="327"/>
      <c r="BC26" s="325"/>
      <c r="BD26" s="324"/>
      <c r="BE26" s="346"/>
      <c r="BF26" s="1003"/>
      <c r="BG26" s="324"/>
      <c r="BH26" s="325"/>
      <c r="BI26" s="325"/>
      <c r="BJ26" s="325"/>
      <c r="BK26" s="325"/>
      <c r="BL26" s="325"/>
      <c r="BM26" s="324"/>
      <c r="BN26" s="325"/>
      <c r="BO26" s="325"/>
      <c r="BP26" s="325"/>
      <c r="BQ26" s="325"/>
      <c r="BR26" s="325"/>
      <c r="BS26" s="325"/>
      <c r="BT26" s="325"/>
      <c r="BU26" s="325"/>
      <c r="BV26" s="325"/>
      <c r="BW26" s="325"/>
      <c r="BX26" s="346"/>
      <c r="BY26" s="325"/>
      <c r="BZ26" s="325"/>
      <c r="CA26" s="325"/>
      <c r="CB26" s="325"/>
      <c r="CC26" s="325"/>
      <c r="CD26" s="325"/>
      <c r="CE26" s="325"/>
      <c r="CF26" s="377"/>
    </row>
    <row r="27" spans="1:85" x14ac:dyDescent="0.2">
      <c r="A27" s="307" t="s">
        <v>1502</v>
      </c>
      <c r="B27" s="308"/>
      <c r="C27" s="309"/>
      <c r="D27" s="349"/>
      <c r="E27" s="327"/>
      <c r="F27" s="327"/>
      <c r="G27" s="327"/>
      <c r="H27" s="327"/>
      <c r="I27" s="328"/>
      <c r="J27" s="325"/>
      <c r="K27" s="325"/>
      <c r="L27" s="325" t="s">
        <v>99</v>
      </c>
      <c r="M27" s="325"/>
      <c r="N27" s="325"/>
      <c r="O27" s="919" t="s">
        <v>76</v>
      </c>
      <c r="P27" s="325"/>
      <c r="Q27" s="919" t="s">
        <v>99</v>
      </c>
      <c r="R27" s="325"/>
      <c r="S27" s="371"/>
      <c r="T27" s="325"/>
      <c r="U27" s="325"/>
      <c r="V27" s="325"/>
      <c r="W27" s="325"/>
      <c r="X27" s="325"/>
      <c r="Y27" s="325"/>
      <c r="Z27" s="325"/>
      <c r="AA27" s="327"/>
      <c r="AB27" s="745"/>
      <c r="AC27" s="745"/>
      <c r="AD27" s="745"/>
      <c r="AE27" s="745"/>
      <c r="AF27" s="745"/>
      <c r="AG27" s="745"/>
      <c r="AH27" s="324"/>
      <c r="AI27" s="325"/>
      <c r="AJ27" s="325"/>
      <c r="AK27" s="325"/>
      <c r="AL27" s="325"/>
      <c r="AM27" s="325"/>
      <c r="AN27" s="327"/>
      <c r="AO27" s="958"/>
      <c r="AP27" s="325"/>
      <c r="AQ27" s="325"/>
      <c r="AR27" s="325"/>
      <c r="AS27" s="325"/>
      <c r="AT27" s="327"/>
      <c r="AU27" s="327"/>
      <c r="AV27" s="327"/>
      <c r="AW27" s="327" t="s">
        <v>122</v>
      </c>
      <c r="AX27" s="327"/>
      <c r="AY27" s="327"/>
      <c r="AZ27" s="958"/>
      <c r="BA27" s="325"/>
      <c r="BB27" s="327"/>
      <c r="BC27" s="325"/>
      <c r="BD27" s="324"/>
      <c r="BE27" s="346"/>
      <c r="BF27" s="1003"/>
      <c r="BG27" s="324"/>
      <c r="BH27" s="325"/>
      <c r="BI27" s="325"/>
      <c r="BJ27" s="325"/>
      <c r="BK27" s="325"/>
      <c r="BL27" s="325"/>
      <c r="BM27" s="324"/>
      <c r="BN27" s="325"/>
      <c r="BO27" s="325"/>
      <c r="BP27" s="325"/>
      <c r="BQ27" s="325"/>
      <c r="BR27" s="325"/>
      <c r="BS27" s="325"/>
      <c r="BT27" s="325"/>
      <c r="BU27" s="325"/>
      <c r="BV27" s="325"/>
      <c r="BW27" s="325"/>
      <c r="BX27" s="346"/>
      <c r="BY27" s="325"/>
      <c r="BZ27" s="325"/>
      <c r="CA27" s="325"/>
      <c r="CB27" s="325"/>
      <c r="CC27" s="325"/>
      <c r="CD27" s="325"/>
      <c r="CE27" s="325"/>
      <c r="CF27" s="377"/>
    </row>
    <row r="28" spans="1:85" x14ac:dyDescent="0.2">
      <c r="A28" s="307" t="s">
        <v>542</v>
      </c>
      <c r="B28" s="308"/>
      <c r="C28" s="309"/>
      <c r="D28" s="569" t="s">
        <v>1177</v>
      </c>
      <c r="E28" s="570"/>
      <c r="F28" s="570" t="s">
        <v>1771</v>
      </c>
      <c r="G28" s="570"/>
      <c r="H28" s="570"/>
      <c r="I28" s="572"/>
      <c r="J28" s="351" t="s">
        <v>1772</v>
      </c>
      <c r="K28" s="351"/>
      <c r="L28" s="571"/>
      <c r="M28" s="351"/>
      <c r="N28" s="351"/>
      <c r="O28" s="920" t="s">
        <v>35</v>
      </c>
      <c r="P28" s="351"/>
      <c r="Q28" s="351"/>
      <c r="R28" s="351"/>
      <c r="S28" s="371" t="s">
        <v>1177</v>
      </c>
      <c r="T28" s="351"/>
      <c r="U28" s="351"/>
      <c r="V28" s="351" t="s">
        <v>1179</v>
      </c>
      <c r="W28" s="351" t="s">
        <v>1179</v>
      </c>
      <c r="X28" s="351" t="s">
        <v>1177</v>
      </c>
      <c r="Y28" s="351"/>
      <c r="Z28" s="351" t="s">
        <v>1179</v>
      </c>
      <c r="AA28" s="352" t="s">
        <v>1179</v>
      </c>
      <c r="AB28" s="749"/>
      <c r="AC28" s="749" t="s">
        <v>1504</v>
      </c>
      <c r="AD28" s="749" t="s">
        <v>1310</v>
      </c>
      <c r="AE28" s="749" t="s">
        <v>1504</v>
      </c>
      <c r="AF28" s="749" t="s">
        <v>1177</v>
      </c>
      <c r="AG28" s="749"/>
      <c r="AH28" s="373"/>
      <c r="AI28" s="351"/>
      <c r="AJ28" s="351" t="s">
        <v>1179</v>
      </c>
      <c r="AK28" s="351"/>
      <c r="AL28" s="351"/>
      <c r="AM28" s="351"/>
      <c r="AN28" s="352"/>
      <c r="AO28" s="966"/>
      <c r="AP28" s="351"/>
      <c r="AQ28" s="351"/>
      <c r="AR28" s="351"/>
      <c r="AS28" s="351"/>
      <c r="AT28" s="578" t="s">
        <v>1177</v>
      </c>
      <c r="AU28" s="352"/>
      <c r="AV28" s="578" t="s">
        <v>1178</v>
      </c>
      <c r="AW28" s="578" t="s">
        <v>1504</v>
      </c>
      <c r="AX28" s="578" t="s">
        <v>1177</v>
      </c>
      <c r="AY28" s="578" t="s">
        <v>1177</v>
      </c>
      <c r="AZ28" s="967" t="s">
        <v>1179</v>
      </c>
      <c r="BA28" s="579" t="s">
        <v>1179</v>
      </c>
      <c r="BB28" s="984" t="s">
        <v>1773</v>
      </c>
      <c r="BC28" s="351" t="s">
        <v>162</v>
      </c>
      <c r="BD28" s="837" t="s">
        <v>1177</v>
      </c>
      <c r="BE28" s="370" t="s">
        <v>1177</v>
      </c>
      <c r="BF28" s="1008" t="s">
        <v>1178</v>
      </c>
      <c r="BG28" s="373" t="s">
        <v>1177</v>
      </c>
      <c r="BH28" s="351" t="s">
        <v>162</v>
      </c>
      <c r="BI28" s="351" t="s">
        <v>1178</v>
      </c>
      <c r="BJ28" s="351" t="s">
        <v>1177</v>
      </c>
      <c r="BK28" s="351" t="s">
        <v>162</v>
      </c>
      <c r="BL28" s="1046" t="s">
        <v>1179</v>
      </c>
      <c r="BM28" s="373" t="s">
        <v>1178</v>
      </c>
      <c r="BN28" s="351"/>
      <c r="BO28" s="351"/>
      <c r="BP28" s="351" t="s">
        <v>1177</v>
      </c>
      <c r="BQ28" s="1046" t="s">
        <v>1179</v>
      </c>
      <c r="BR28" s="1046" t="s">
        <v>1179</v>
      </c>
      <c r="BS28" s="351"/>
      <c r="BT28" s="351"/>
      <c r="BU28" s="351"/>
      <c r="BV28" s="351"/>
      <c r="BW28" s="351"/>
      <c r="BX28" s="370"/>
      <c r="BY28" s="351"/>
      <c r="BZ28" s="351"/>
      <c r="CA28" s="351"/>
      <c r="CB28" s="351"/>
      <c r="CC28" s="351"/>
      <c r="CD28" s="351"/>
      <c r="CE28" s="351"/>
      <c r="CF28" s="377"/>
    </row>
    <row r="29" spans="1:85" s="403" customFormat="1" ht="15" customHeight="1" x14ac:dyDescent="0.2">
      <c r="A29" s="390" t="s">
        <v>1181</v>
      </c>
      <c r="B29" s="391"/>
      <c r="C29" s="392"/>
      <c r="D29" s="574" t="s">
        <v>1774</v>
      </c>
      <c r="E29" s="574" t="s">
        <v>1775</v>
      </c>
      <c r="F29" s="574">
        <v>448031</v>
      </c>
      <c r="G29" s="574" t="s">
        <v>1776</v>
      </c>
      <c r="H29" s="575" t="s">
        <v>1777</v>
      </c>
      <c r="I29" s="577" t="s">
        <v>1778</v>
      </c>
      <c r="J29" s="575" t="s">
        <v>1779</v>
      </c>
      <c r="K29" s="575">
        <v>6479</v>
      </c>
      <c r="L29" s="917" t="s">
        <v>1780</v>
      </c>
      <c r="M29" s="576" t="s">
        <v>1781</v>
      </c>
      <c r="N29" s="576" t="s">
        <v>1782</v>
      </c>
      <c r="O29" s="576" t="s">
        <v>1783</v>
      </c>
      <c r="P29" s="576" t="s">
        <v>1784</v>
      </c>
      <c r="Q29" s="576" t="s">
        <v>1785</v>
      </c>
      <c r="R29" s="576">
        <v>6681</v>
      </c>
      <c r="S29" s="579" t="s">
        <v>1786</v>
      </c>
      <c r="T29" s="576" t="s">
        <v>1787</v>
      </c>
      <c r="U29" s="576" t="s">
        <v>1788</v>
      </c>
      <c r="V29" s="576" t="s">
        <v>1789</v>
      </c>
      <c r="W29" s="576" t="s">
        <v>1790</v>
      </c>
      <c r="X29" s="576" t="s">
        <v>1791</v>
      </c>
      <c r="Y29" s="576">
        <v>6716</v>
      </c>
      <c r="Z29" s="576" t="s">
        <v>1792</v>
      </c>
      <c r="AA29" s="576" t="s">
        <v>1793</v>
      </c>
      <c r="AB29" s="943" t="s">
        <v>1794</v>
      </c>
      <c r="AC29" s="944">
        <v>6814</v>
      </c>
      <c r="AD29" s="945">
        <v>6835</v>
      </c>
      <c r="AE29" s="946">
        <v>7051</v>
      </c>
      <c r="AF29" s="946" t="s">
        <v>1795</v>
      </c>
      <c r="AG29" s="943" t="s">
        <v>1796</v>
      </c>
      <c r="AH29" s="949" t="s">
        <v>1797</v>
      </c>
      <c r="AI29" s="576" t="s">
        <v>1798</v>
      </c>
      <c r="AJ29" s="576" t="s">
        <v>1799</v>
      </c>
      <c r="AK29" s="576" t="s">
        <v>1800</v>
      </c>
      <c r="AL29" s="576" t="s">
        <v>1801</v>
      </c>
      <c r="AM29" s="576" t="s">
        <v>1802</v>
      </c>
      <c r="AN29" s="578" t="s">
        <v>1803</v>
      </c>
      <c r="AO29" s="967">
        <v>446473</v>
      </c>
      <c r="AP29" s="576" t="s">
        <v>1804</v>
      </c>
      <c r="AQ29" s="576" t="s">
        <v>1805</v>
      </c>
      <c r="AR29" s="1017" t="s">
        <v>1806</v>
      </c>
      <c r="AS29" s="576" t="s">
        <v>1807</v>
      </c>
      <c r="AT29" s="578" t="s">
        <v>1808</v>
      </c>
      <c r="AU29" s="578" t="s">
        <v>1809</v>
      </c>
      <c r="AV29" s="578" t="s">
        <v>1810</v>
      </c>
      <c r="AW29" s="578" t="s">
        <v>1811</v>
      </c>
      <c r="AX29" s="578" t="s">
        <v>1812</v>
      </c>
      <c r="AY29" s="578" t="s">
        <v>1813</v>
      </c>
      <c r="AZ29" s="967" t="s">
        <v>1814</v>
      </c>
      <c r="BA29" s="579" t="s">
        <v>1815</v>
      </c>
      <c r="BB29" s="579" t="s">
        <v>1816</v>
      </c>
      <c r="BC29" s="985"/>
      <c r="BD29" s="986" t="s">
        <v>1817</v>
      </c>
      <c r="BE29" s="675" t="s">
        <v>1818</v>
      </c>
      <c r="BF29" s="1009" t="s">
        <v>1819</v>
      </c>
      <c r="BG29" s="581" t="s">
        <v>1820</v>
      </c>
      <c r="BH29" s="576" t="s">
        <v>1821</v>
      </c>
      <c r="BI29" s="576" t="s">
        <v>1822</v>
      </c>
      <c r="BJ29" s="576" t="s">
        <v>1823</v>
      </c>
      <c r="BK29" s="576">
        <v>7356</v>
      </c>
      <c r="BL29" s="576" t="s">
        <v>1824</v>
      </c>
      <c r="BM29" s="581" t="s">
        <v>1825</v>
      </c>
      <c r="BN29" s="576" t="s">
        <v>1826</v>
      </c>
      <c r="BO29" s="576">
        <v>7330</v>
      </c>
      <c r="BP29" s="576" t="s">
        <v>1827</v>
      </c>
      <c r="BQ29" s="576" t="s">
        <v>1828</v>
      </c>
      <c r="BR29" s="576" t="s">
        <v>1829</v>
      </c>
      <c r="BS29" s="576" t="s">
        <v>1830</v>
      </c>
      <c r="BT29" s="576" t="s">
        <v>1831</v>
      </c>
      <c r="BU29" s="576" t="s">
        <v>1832</v>
      </c>
      <c r="BV29" s="576" t="s">
        <v>1833</v>
      </c>
      <c r="BW29" s="576"/>
      <c r="BX29" s="675" t="s">
        <v>1834</v>
      </c>
      <c r="BY29" s="576" t="s">
        <v>1835</v>
      </c>
      <c r="BZ29" s="576" t="s">
        <v>1836</v>
      </c>
      <c r="CA29" s="576" t="s">
        <v>1837</v>
      </c>
      <c r="CB29" s="576">
        <v>7762</v>
      </c>
      <c r="CC29" s="576" t="s">
        <v>1838</v>
      </c>
      <c r="CD29" s="576">
        <v>459147</v>
      </c>
      <c r="CE29" s="576">
        <v>7763</v>
      </c>
      <c r="CF29" s="402"/>
      <c r="CG29" s="306"/>
    </row>
    <row r="30" spans="1:85" ht="15.75" customHeight="1" x14ac:dyDescent="0.2">
      <c r="A30" s="404" t="s">
        <v>543</v>
      </c>
      <c r="B30" s="405"/>
      <c r="C30" s="406"/>
      <c r="D30" s="795">
        <v>7</v>
      </c>
      <c r="E30" s="796">
        <v>5</v>
      </c>
      <c r="F30" s="796">
        <v>5</v>
      </c>
      <c r="G30" s="796"/>
      <c r="H30" s="801"/>
      <c r="I30" s="797">
        <v>7</v>
      </c>
      <c r="J30" s="798">
        <v>5</v>
      </c>
      <c r="K30" s="798">
        <v>5</v>
      </c>
      <c r="L30" s="798">
        <v>7</v>
      </c>
      <c r="M30" s="798">
        <v>7</v>
      </c>
      <c r="N30" s="798">
        <v>7</v>
      </c>
      <c r="O30" s="798">
        <v>7</v>
      </c>
      <c r="P30" s="798">
        <v>7</v>
      </c>
      <c r="Q30" s="798">
        <v>7</v>
      </c>
      <c r="R30" s="798">
        <v>5</v>
      </c>
      <c r="S30" s="797">
        <v>7</v>
      </c>
      <c r="T30" s="798">
        <v>7</v>
      </c>
      <c r="U30" s="798">
        <v>7</v>
      </c>
      <c r="V30" s="798">
        <v>7</v>
      </c>
      <c r="W30" s="798">
        <v>5</v>
      </c>
      <c r="X30" s="798">
        <v>7</v>
      </c>
      <c r="Y30" s="798">
        <v>5</v>
      </c>
      <c r="Z30" s="798">
        <v>5</v>
      </c>
      <c r="AA30" s="798">
        <v>7</v>
      </c>
      <c r="AB30" s="799"/>
      <c r="AC30" s="931">
        <v>5</v>
      </c>
      <c r="AD30" s="794">
        <v>5</v>
      </c>
      <c r="AE30" s="798">
        <v>4</v>
      </c>
      <c r="AF30" s="798">
        <v>7</v>
      </c>
      <c r="AG30" s="799"/>
      <c r="AH30" s="950"/>
      <c r="AI30" s="798">
        <v>7</v>
      </c>
      <c r="AJ30" s="798">
        <v>7</v>
      </c>
      <c r="AK30" s="798">
        <v>4</v>
      </c>
      <c r="AL30" s="798">
        <v>7</v>
      </c>
      <c r="AM30" s="798">
        <v>7</v>
      </c>
      <c r="AN30" s="799">
        <v>4</v>
      </c>
      <c r="AO30" s="968">
        <v>5</v>
      </c>
      <c r="AP30" s="798">
        <v>7</v>
      </c>
      <c r="AQ30" s="798">
        <v>5</v>
      </c>
      <c r="AR30" s="798">
        <v>5</v>
      </c>
      <c r="AS30" s="798">
        <v>5</v>
      </c>
      <c r="AT30" s="799">
        <v>7</v>
      </c>
      <c r="AU30" s="799">
        <v>7</v>
      </c>
      <c r="AV30" s="799">
        <v>5</v>
      </c>
      <c r="AW30" s="799"/>
      <c r="AX30" s="799"/>
      <c r="AY30" s="799">
        <v>7</v>
      </c>
      <c r="AZ30" s="968">
        <v>7</v>
      </c>
      <c r="BA30" s="798">
        <v>7</v>
      </c>
      <c r="BB30" s="799">
        <v>7</v>
      </c>
      <c r="BC30" s="799">
        <v>3</v>
      </c>
      <c r="BD30" s="799">
        <v>7</v>
      </c>
      <c r="BE30" s="802">
        <v>7</v>
      </c>
      <c r="BF30" s="1010">
        <v>7</v>
      </c>
      <c r="BG30" s="794">
        <v>7</v>
      </c>
      <c r="BH30" s="798">
        <v>5</v>
      </c>
      <c r="BI30" s="798">
        <v>7</v>
      </c>
      <c r="BJ30" s="798">
        <v>7</v>
      </c>
      <c r="BK30" s="798">
        <v>5</v>
      </c>
      <c r="BL30" s="798">
        <v>7</v>
      </c>
      <c r="BM30" s="794">
        <v>7</v>
      </c>
      <c r="BN30" s="798"/>
      <c r="BO30" s="798">
        <v>5</v>
      </c>
      <c r="BP30" s="798">
        <v>7</v>
      </c>
      <c r="BQ30" s="798">
        <v>7</v>
      </c>
      <c r="BR30" s="798">
        <v>5</v>
      </c>
      <c r="BS30" s="798"/>
      <c r="BT30" s="798">
        <v>5</v>
      </c>
      <c r="BU30" s="798">
        <v>7</v>
      </c>
      <c r="BV30" s="411">
        <v>5</v>
      </c>
      <c r="BW30" s="411">
        <v>5</v>
      </c>
      <c r="BX30" s="676">
        <v>7</v>
      </c>
      <c r="BY30" s="798">
        <v>5</v>
      </c>
      <c r="BZ30" s="798">
        <v>7</v>
      </c>
      <c r="CA30" s="798"/>
      <c r="CB30" s="798"/>
      <c r="CC30" s="798">
        <v>5</v>
      </c>
      <c r="CD30" s="798">
        <v>5</v>
      </c>
      <c r="CE30" s="798">
        <v>7</v>
      </c>
      <c r="CF30" s="416" t="s">
        <v>1366</v>
      </c>
    </row>
    <row r="31" spans="1:85" s="705" customFormat="1" ht="15.75" customHeight="1" x14ac:dyDescent="0.2">
      <c r="A31" s="693" t="s">
        <v>1574</v>
      </c>
      <c r="B31" s="694"/>
      <c r="C31" s="695"/>
      <c r="D31" s="696" t="s">
        <v>20</v>
      </c>
      <c r="E31" s="697" t="s">
        <v>20</v>
      </c>
      <c r="F31" s="697" t="s">
        <v>1839</v>
      </c>
      <c r="G31" s="697"/>
      <c r="H31" s="698" t="s">
        <v>1840</v>
      </c>
      <c r="I31" s="699" t="s">
        <v>1578</v>
      </c>
      <c r="J31" s="700" t="s">
        <v>1578</v>
      </c>
      <c r="K31" s="700" t="s">
        <v>1841</v>
      </c>
      <c r="L31" s="700" t="s">
        <v>1578</v>
      </c>
      <c r="M31" s="700" t="s">
        <v>1578</v>
      </c>
      <c r="N31" s="700" t="s">
        <v>1578</v>
      </c>
      <c r="O31" s="700" t="s">
        <v>1578</v>
      </c>
      <c r="P31" s="700" t="s">
        <v>1578</v>
      </c>
      <c r="Q31" s="700" t="s">
        <v>1578</v>
      </c>
      <c r="R31" s="700" t="s">
        <v>1578</v>
      </c>
      <c r="S31" s="699" t="s">
        <v>1578</v>
      </c>
      <c r="T31" s="700" t="s">
        <v>1578</v>
      </c>
      <c r="U31" s="700" t="s">
        <v>1578</v>
      </c>
      <c r="V31" s="700" t="s">
        <v>1578</v>
      </c>
      <c r="W31" s="700" t="s">
        <v>1578</v>
      </c>
      <c r="X31" s="700" t="s">
        <v>1578</v>
      </c>
      <c r="Y31" s="700" t="s">
        <v>1578</v>
      </c>
      <c r="Z31" s="700" t="s">
        <v>1578</v>
      </c>
      <c r="AA31" s="700" t="s">
        <v>1578</v>
      </c>
      <c r="AB31" s="700" t="s">
        <v>1578</v>
      </c>
      <c r="AC31" s="699" t="s">
        <v>1578</v>
      </c>
      <c r="AD31" s="702" t="s">
        <v>1578</v>
      </c>
      <c r="AE31" s="700" t="s">
        <v>1578</v>
      </c>
      <c r="AF31" s="700" t="s">
        <v>1578</v>
      </c>
      <c r="AG31" s="700" t="s">
        <v>1578</v>
      </c>
      <c r="AH31" s="699"/>
      <c r="AI31" s="700" t="s">
        <v>1578</v>
      </c>
      <c r="AJ31" s="700" t="s">
        <v>1578</v>
      </c>
      <c r="AK31" s="700" t="s">
        <v>1578</v>
      </c>
      <c r="AL31" s="700" t="s">
        <v>1578</v>
      </c>
      <c r="AM31" s="700" t="s">
        <v>1578</v>
      </c>
      <c r="AN31" s="701" t="s">
        <v>1578</v>
      </c>
      <c r="AO31" s="969" t="s">
        <v>1578</v>
      </c>
      <c r="AP31" s="700" t="s">
        <v>1578</v>
      </c>
      <c r="AQ31" s="700" t="s">
        <v>1578</v>
      </c>
      <c r="AR31" s="700" t="s">
        <v>1578</v>
      </c>
      <c r="AS31" s="700" t="s">
        <v>1578</v>
      </c>
      <c r="AT31" s="701" t="s">
        <v>1578</v>
      </c>
      <c r="AU31" s="701" t="s">
        <v>1578</v>
      </c>
      <c r="AV31" s="701" t="s">
        <v>1842</v>
      </c>
      <c r="AW31" s="701" t="s">
        <v>1578</v>
      </c>
      <c r="AX31" s="701" t="s">
        <v>1177</v>
      </c>
      <c r="AY31" s="701" t="s">
        <v>1578</v>
      </c>
      <c r="AZ31" s="969" t="s">
        <v>1578</v>
      </c>
      <c r="BA31" s="700" t="s">
        <v>1578</v>
      </c>
      <c r="BB31" s="701" t="s">
        <v>31</v>
      </c>
      <c r="BC31" s="700" t="s">
        <v>1578</v>
      </c>
      <c r="BD31" s="987" t="s">
        <v>1578</v>
      </c>
      <c r="BE31" s="703" t="s">
        <v>1578</v>
      </c>
      <c r="BF31" s="1011" t="s">
        <v>1578</v>
      </c>
      <c r="BG31" s="702" t="s">
        <v>31</v>
      </c>
      <c r="BH31" s="700" t="s">
        <v>1578</v>
      </c>
      <c r="BI31" s="700" t="s">
        <v>1578</v>
      </c>
      <c r="BJ31" s="700" t="s">
        <v>1578</v>
      </c>
      <c r="BK31" s="700" t="s">
        <v>1578</v>
      </c>
      <c r="BL31" s="700" t="s">
        <v>1578</v>
      </c>
      <c r="BM31" s="702" t="s">
        <v>1839</v>
      </c>
      <c r="BN31" s="700"/>
      <c r="BO31" s="700" t="s">
        <v>1578</v>
      </c>
      <c r="BP31" s="700" t="s">
        <v>1843</v>
      </c>
      <c r="BQ31" s="700" t="s">
        <v>20</v>
      </c>
      <c r="BR31" s="700" t="s">
        <v>1844</v>
      </c>
      <c r="BS31" s="700"/>
      <c r="BT31" s="700" t="s">
        <v>1845</v>
      </c>
      <c r="BU31" s="700" t="s">
        <v>31</v>
      </c>
      <c r="BV31" s="700" t="s">
        <v>20</v>
      </c>
      <c r="BW31" s="700" t="s">
        <v>31</v>
      </c>
      <c r="BX31" s="703" t="s">
        <v>20</v>
      </c>
      <c r="BY31" s="699" t="s">
        <v>1844</v>
      </c>
      <c r="BZ31" s="700" t="s">
        <v>1844</v>
      </c>
      <c r="CA31" s="700"/>
      <c r="CB31" s="700"/>
      <c r="CC31" s="700"/>
      <c r="CD31" s="700" t="s">
        <v>1844</v>
      </c>
      <c r="CE31" s="700" t="s">
        <v>1844</v>
      </c>
      <c r="CF31" s="704"/>
    </row>
    <row r="32" spans="1:85" ht="16.5" customHeight="1" thickBot="1" x14ac:dyDescent="0.25">
      <c r="A32" s="1334" t="s">
        <v>1579</v>
      </c>
      <c r="B32" s="1335"/>
      <c r="I32" s="612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970"/>
      <c r="AP32" s="253"/>
      <c r="AQ32" s="253"/>
      <c r="AR32" s="253"/>
      <c r="AS32" s="253"/>
      <c r="AT32" s="253"/>
      <c r="AU32" s="253"/>
      <c r="AV32" s="253"/>
      <c r="AW32" s="253"/>
      <c r="AX32" s="253"/>
      <c r="AY32" s="253"/>
      <c r="AZ32" s="970"/>
      <c r="BA32" s="253"/>
      <c r="BB32" s="253"/>
      <c r="BC32" s="648"/>
      <c r="BD32" s="253"/>
      <c r="BE32" s="253"/>
      <c r="BF32" s="971"/>
      <c r="BG32" s="253"/>
      <c r="BH32" s="299"/>
      <c r="BI32" s="253"/>
      <c r="BJ32" s="253"/>
      <c r="BK32" s="253"/>
      <c r="BL32" s="253"/>
      <c r="BN32" s="253"/>
      <c r="BO32" s="253"/>
      <c r="BP32" s="253"/>
      <c r="BR32" s="253"/>
      <c r="BT32" s="253"/>
      <c r="BU32" s="253"/>
      <c r="BV32" s="253"/>
      <c r="BW32" s="253"/>
      <c r="BX32" s="253"/>
      <c r="BY32" s="679"/>
      <c r="BZ32" s="253"/>
      <c r="CA32" s="253"/>
      <c r="CB32" s="253"/>
      <c r="CC32" s="253"/>
      <c r="CD32" s="253"/>
      <c r="CE32" s="253"/>
      <c r="CG32" s="253"/>
    </row>
    <row r="33" spans="1:84" ht="15.75" customHeight="1" thickBot="1" x14ac:dyDescent="0.25">
      <c r="A33" s="1029" t="s">
        <v>2</v>
      </c>
      <c r="B33" s="1030" t="s">
        <v>3</v>
      </c>
      <c r="C33" s="1022" t="s">
        <v>1195</v>
      </c>
      <c r="D33" s="867"/>
      <c r="E33" s="868"/>
      <c r="F33" s="867"/>
      <c r="G33" s="869"/>
      <c r="H33" s="870"/>
      <c r="I33" s="867"/>
      <c r="J33" s="869"/>
      <c r="K33" s="869"/>
      <c r="L33" s="869"/>
      <c r="M33" s="869"/>
      <c r="N33" s="869"/>
      <c r="O33" s="869"/>
      <c r="P33" s="869"/>
      <c r="Q33" s="869"/>
      <c r="R33" s="869"/>
      <c r="S33" s="867"/>
      <c r="T33" s="869"/>
      <c r="U33" s="869"/>
      <c r="V33" s="869"/>
      <c r="W33" s="869"/>
      <c r="X33" s="869"/>
      <c r="Y33" s="869"/>
      <c r="Z33" s="869"/>
      <c r="AA33" s="869"/>
      <c r="AB33" s="869"/>
      <c r="AC33" s="869"/>
      <c r="AD33" s="928"/>
      <c r="AE33" s="870"/>
      <c r="AF33" s="869"/>
      <c r="AG33" s="870"/>
      <c r="AH33" s="867"/>
      <c r="AI33" s="869"/>
      <c r="AJ33" s="869"/>
      <c r="AK33" s="869"/>
      <c r="AL33" s="870"/>
      <c r="AM33" s="870"/>
      <c r="AN33" s="870"/>
      <c r="AO33" s="972"/>
      <c r="AP33" s="869"/>
      <c r="AQ33" s="869"/>
      <c r="AR33" s="869"/>
      <c r="AS33" s="869"/>
      <c r="AT33" s="870"/>
      <c r="AU33" s="870"/>
      <c r="AV33" s="870"/>
      <c r="AW33" s="870"/>
      <c r="AX33" s="870"/>
      <c r="AY33" s="870"/>
      <c r="AZ33" s="972"/>
      <c r="BA33" s="869"/>
      <c r="BB33" s="870"/>
      <c r="BC33" s="869"/>
      <c r="BD33" s="871"/>
      <c r="BE33" s="871"/>
      <c r="BF33" s="997"/>
      <c r="BG33" s="871"/>
      <c r="BH33" s="869"/>
      <c r="BI33" s="869"/>
      <c r="BJ33" s="869"/>
      <c r="BK33" s="869"/>
      <c r="BL33" s="869"/>
      <c r="BM33" s="872"/>
      <c r="BN33" s="869"/>
      <c r="BO33" s="869"/>
      <c r="BP33" s="869"/>
      <c r="BQ33" s="872"/>
      <c r="BR33" s="869"/>
      <c r="BS33" s="872"/>
      <c r="BT33" s="869"/>
      <c r="BU33" s="869"/>
      <c r="BV33" s="869"/>
      <c r="BW33" s="869"/>
      <c r="BX33" s="928"/>
      <c r="BY33" s="867"/>
      <c r="BZ33" s="1037"/>
      <c r="CA33" s="1037"/>
      <c r="CB33" s="869"/>
      <c r="CC33" s="869"/>
      <c r="CD33" s="869"/>
      <c r="CE33" s="869"/>
      <c r="CF33" s="473"/>
    </row>
    <row r="34" spans="1:84" s="299" customFormat="1" ht="24" customHeight="1" x14ac:dyDescent="0.2">
      <c r="A34" s="543" t="s">
        <v>55</v>
      </c>
      <c r="B34" s="479" t="str">
        <f>IFERROR(VLOOKUP(A34,Tabla1[],2,FALSE),"")</f>
        <v>9.694.023-8</v>
      </c>
      <c r="C34" s="584" t="s">
        <v>29</v>
      </c>
      <c r="D34" s="807"/>
      <c r="E34" s="793"/>
      <c r="F34" s="793"/>
      <c r="G34" s="793"/>
      <c r="H34" s="808" t="s">
        <v>1846</v>
      </c>
      <c r="I34" s="807" t="s">
        <v>1847</v>
      </c>
      <c r="J34" s="793"/>
      <c r="K34" s="793"/>
      <c r="L34" s="793"/>
      <c r="M34" s="793"/>
      <c r="N34" s="793"/>
      <c r="O34" s="793"/>
      <c r="P34" s="793" t="s">
        <v>1848</v>
      </c>
      <c r="Q34" s="793" t="s">
        <v>555</v>
      </c>
      <c r="R34" s="793"/>
      <c r="S34" s="807" t="s">
        <v>555</v>
      </c>
      <c r="T34" s="793"/>
      <c r="U34" s="793"/>
      <c r="V34" s="793" t="s">
        <v>555</v>
      </c>
      <c r="W34" s="793"/>
      <c r="X34" s="793"/>
      <c r="Y34" s="793" t="s">
        <v>1849</v>
      </c>
      <c r="Z34" s="793"/>
      <c r="AA34" s="793"/>
      <c r="AB34" s="808" t="s">
        <v>1850</v>
      </c>
      <c r="AC34" s="812"/>
      <c r="AD34" s="929"/>
      <c r="AE34" s="808"/>
      <c r="AF34" s="436" t="s">
        <v>1851</v>
      </c>
      <c r="AG34" s="808" t="s">
        <v>1852</v>
      </c>
      <c r="AH34" s="951"/>
      <c r="AI34" s="810" t="s">
        <v>555</v>
      </c>
      <c r="AJ34" s="793"/>
      <c r="AK34" s="793"/>
      <c r="AL34" s="808" t="s">
        <v>1085</v>
      </c>
      <c r="AM34" s="808"/>
      <c r="AN34" s="808"/>
      <c r="AO34" s="973"/>
      <c r="AP34" s="436" t="s">
        <v>1853</v>
      </c>
      <c r="AQ34" s="793"/>
      <c r="AR34" s="793"/>
      <c r="AS34" s="808"/>
      <c r="AT34" s="980" t="s">
        <v>1854</v>
      </c>
      <c r="AU34" s="981" t="s">
        <v>1855</v>
      </c>
      <c r="AV34" s="808"/>
      <c r="AW34" s="808"/>
      <c r="AX34" s="808" t="s">
        <v>555</v>
      </c>
      <c r="AY34" s="808"/>
      <c r="AZ34" s="975"/>
      <c r="BA34" s="793"/>
      <c r="BB34" s="808"/>
      <c r="BC34" s="793" t="s">
        <v>555</v>
      </c>
      <c r="BD34" s="810"/>
      <c r="BE34" s="810"/>
      <c r="BF34" s="998" t="s">
        <v>1119</v>
      </c>
      <c r="BG34" s="810"/>
      <c r="BH34" s="793"/>
      <c r="BI34" s="793"/>
      <c r="BJ34" s="793" t="s">
        <v>1085</v>
      </c>
      <c r="BK34" s="793"/>
      <c r="BL34" s="793"/>
      <c r="BM34" s="793" t="s">
        <v>1856</v>
      </c>
      <c r="BN34" s="793"/>
      <c r="BO34" s="793"/>
      <c r="BP34" s="793"/>
      <c r="BQ34" s="793"/>
      <c r="BR34" s="793" t="s">
        <v>1086</v>
      </c>
      <c r="BS34" s="793"/>
      <c r="BT34" s="793" t="s">
        <v>1086</v>
      </c>
      <c r="BU34" s="793"/>
      <c r="BV34" s="793"/>
      <c r="BW34" s="793" t="s">
        <v>1086</v>
      </c>
      <c r="BX34" s="929"/>
      <c r="BY34" s="807"/>
      <c r="BZ34" s="1036" t="s">
        <v>1857</v>
      </c>
      <c r="CA34" s="1036"/>
      <c r="CB34" s="793"/>
      <c r="CC34" s="793" t="s">
        <v>555</v>
      </c>
      <c r="CD34" s="793"/>
      <c r="CE34" s="793"/>
      <c r="CF34" s="542">
        <f t="shared" ref="CF34:CF39" si="5">COUNTIF(D34:CE34,"*")</f>
        <v>25</v>
      </c>
    </row>
    <row r="35" spans="1:84" s="299" customFormat="1" ht="24" customHeight="1" x14ac:dyDescent="0.2">
      <c r="A35" s="543" t="s">
        <v>63</v>
      </c>
      <c r="B35" s="479" t="str">
        <f>IFERROR(VLOOKUP(A35,Tabla1[],2,FALSE),"")</f>
        <v>19.980.735-8</v>
      </c>
      <c r="C35" s="584" t="s">
        <v>29</v>
      </c>
      <c r="D35" s="807" t="s">
        <v>555</v>
      </c>
      <c r="E35" s="793"/>
      <c r="F35" s="793" t="s">
        <v>1086</v>
      </c>
      <c r="G35" s="793"/>
      <c r="H35" s="808" t="s">
        <v>1858</v>
      </c>
      <c r="I35" s="807"/>
      <c r="J35" s="793" t="s">
        <v>555</v>
      </c>
      <c r="K35" s="793"/>
      <c r="L35" s="793" t="s">
        <v>1086</v>
      </c>
      <c r="M35" s="793"/>
      <c r="N35" s="793" t="s">
        <v>555</v>
      </c>
      <c r="O35" s="793"/>
      <c r="P35" s="793" t="s">
        <v>555</v>
      </c>
      <c r="Q35" s="793"/>
      <c r="R35" s="793" t="s">
        <v>1086</v>
      </c>
      <c r="S35" s="807"/>
      <c r="T35" s="793" t="s">
        <v>1086</v>
      </c>
      <c r="U35" s="793"/>
      <c r="V35" s="793" t="s">
        <v>1859</v>
      </c>
      <c r="W35" s="793"/>
      <c r="X35" s="793" t="s">
        <v>555</v>
      </c>
      <c r="Y35" s="793"/>
      <c r="Z35" s="793"/>
      <c r="AA35" s="793"/>
      <c r="AB35" s="808"/>
      <c r="AC35" s="812"/>
      <c r="AD35" s="929" t="s">
        <v>1086</v>
      </c>
      <c r="AE35" s="808"/>
      <c r="AF35" s="436"/>
      <c r="AG35" s="808"/>
      <c r="AH35" s="951"/>
      <c r="AI35" s="810" t="s">
        <v>555</v>
      </c>
      <c r="AJ35" s="793"/>
      <c r="AK35" s="793" t="s">
        <v>555</v>
      </c>
      <c r="AL35" s="808"/>
      <c r="AM35" s="808" t="s">
        <v>555</v>
      </c>
      <c r="AN35" s="808"/>
      <c r="AO35" s="973"/>
      <c r="AP35" s="436" t="s">
        <v>555</v>
      </c>
      <c r="AQ35" s="793"/>
      <c r="AR35" s="793"/>
      <c r="AS35" s="808"/>
      <c r="AT35" s="980" t="s">
        <v>555</v>
      </c>
      <c r="AU35" s="981"/>
      <c r="AV35" s="808"/>
      <c r="AW35" s="808" t="s">
        <v>1086</v>
      </c>
      <c r="AX35" s="808"/>
      <c r="AY35" s="808"/>
      <c r="AZ35" s="975"/>
      <c r="BA35" s="793"/>
      <c r="BB35" s="808" t="s">
        <v>555</v>
      </c>
      <c r="BC35" s="793"/>
      <c r="BD35" s="810"/>
      <c r="BE35" s="810" t="s">
        <v>555</v>
      </c>
      <c r="BF35" s="998"/>
      <c r="BG35" s="810" t="s">
        <v>555</v>
      </c>
      <c r="BH35" s="793"/>
      <c r="BI35" s="793"/>
      <c r="BJ35" s="793" t="s">
        <v>555</v>
      </c>
      <c r="BK35" s="793"/>
      <c r="BL35" s="793"/>
      <c r="BM35" s="793"/>
      <c r="BN35" s="793"/>
      <c r="BO35" s="793"/>
      <c r="BP35" s="793" t="s">
        <v>555</v>
      </c>
      <c r="BQ35" s="793"/>
      <c r="BR35" s="793"/>
      <c r="BS35" s="793" t="s">
        <v>1086</v>
      </c>
      <c r="BT35" s="793"/>
      <c r="BU35" s="793"/>
      <c r="BV35" s="793" t="s">
        <v>555</v>
      </c>
      <c r="BW35" s="793"/>
      <c r="BX35" s="929"/>
      <c r="BY35" s="807"/>
      <c r="BZ35" s="793" t="s">
        <v>1860</v>
      </c>
      <c r="CA35" s="793"/>
      <c r="CB35" s="793"/>
      <c r="CC35" s="793" t="s">
        <v>1086</v>
      </c>
      <c r="CD35" s="793"/>
      <c r="CE35" s="793"/>
      <c r="CF35" s="542">
        <f t="shared" si="5"/>
        <v>27</v>
      </c>
    </row>
    <row r="36" spans="1:84" s="299" customFormat="1" ht="24" customHeight="1" x14ac:dyDescent="0.2">
      <c r="A36" s="543" t="s">
        <v>71</v>
      </c>
      <c r="B36" s="479" t="str">
        <f>IFERROR(VLOOKUP(A36,Tabla1[],2,FALSE),"")</f>
        <v>15.193.212-6</v>
      </c>
      <c r="C36" s="584" t="s">
        <v>39</v>
      </c>
      <c r="D36" s="807" t="s">
        <v>1305</v>
      </c>
      <c r="E36" s="793"/>
      <c r="F36" s="793"/>
      <c r="G36" s="793" t="s">
        <v>1861</v>
      </c>
      <c r="H36" s="808" t="s">
        <v>1862</v>
      </c>
      <c r="I36" s="807" t="s">
        <v>1863</v>
      </c>
      <c r="J36" s="793"/>
      <c r="K36" s="793"/>
      <c r="L36" s="793"/>
      <c r="M36" s="793" t="s">
        <v>1085</v>
      </c>
      <c r="N36" s="793"/>
      <c r="O36" s="793" t="s">
        <v>1864</v>
      </c>
      <c r="P36" s="793"/>
      <c r="Q36" s="793" t="s">
        <v>1865</v>
      </c>
      <c r="R36" s="793"/>
      <c r="S36" s="807"/>
      <c r="T36" s="793" t="s">
        <v>1866</v>
      </c>
      <c r="U36" s="793"/>
      <c r="V36" s="793"/>
      <c r="W36" s="793" t="s">
        <v>1867</v>
      </c>
      <c r="X36" s="793"/>
      <c r="Y36" s="793"/>
      <c r="Z36" s="793"/>
      <c r="AA36" s="793" t="s">
        <v>1868</v>
      </c>
      <c r="AB36" s="808"/>
      <c r="AC36" s="812"/>
      <c r="AD36" s="929"/>
      <c r="AE36" s="808" t="s">
        <v>1869</v>
      </c>
      <c r="AF36" s="436" t="s">
        <v>1870</v>
      </c>
      <c r="AG36" s="808"/>
      <c r="AH36" s="951"/>
      <c r="AI36" s="810"/>
      <c r="AJ36" s="793" t="s">
        <v>1871</v>
      </c>
      <c r="AK36" s="793"/>
      <c r="AL36" s="808"/>
      <c r="AM36" s="808" t="s">
        <v>1872</v>
      </c>
      <c r="AN36" s="808"/>
      <c r="AO36" s="973"/>
      <c r="AP36" s="436"/>
      <c r="AQ36" s="793"/>
      <c r="AR36" s="793"/>
      <c r="AS36" s="808" t="s">
        <v>1105</v>
      </c>
      <c r="AT36" s="980"/>
      <c r="AU36" s="981" t="s">
        <v>1873</v>
      </c>
      <c r="AV36" s="808"/>
      <c r="AW36" s="808" t="s">
        <v>1104</v>
      </c>
      <c r="AX36" s="808"/>
      <c r="AY36" s="808"/>
      <c r="AZ36" s="975"/>
      <c r="BA36" s="793"/>
      <c r="BB36" s="808" t="s">
        <v>1874</v>
      </c>
      <c r="BC36" s="793"/>
      <c r="BD36" s="810" t="s">
        <v>1875</v>
      </c>
      <c r="BE36" s="810" t="s">
        <v>1373</v>
      </c>
      <c r="BF36" s="998"/>
      <c r="BG36" s="810"/>
      <c r="BH36" s="793"/>
      <c r="BI36" s="793" t="s">
        <v>1876</v>
      </c>
      <c r="BJ36" s="793"/>
      <c r="BK36" s="793" t="s">
        <v>555</v>
      </c>
      <c r="BL36" s="793"/>
      <c r="BM36" s="793" t="s">
        <v>1877</v>
      </c>
      <c r="BN36" s="793"/>
      <c r="BO36" s="793"/>
      <c r="BP36" s="793"/>
      <c r="BQ36" s="793"/>
      <c r="BR36" s="793" t="s">
        <v>1878</v>
      </c>
      <c r="BS36" s="793"/>
      <c r="BT36" s="793"/>
      <c r="BU36" s="793"/>
      <c r="BV36" s="793" t="s">
        <v>1879</v>
      </c>
      <c r="BW36" s="793"/>
      <c r="BX36" s="929" t="s">
        <v>1880</v>
      </c>
      <c r="BY36" s="807"/>
      <c r="BZ36" s="793"/>
      <c r="CA36" s="793" t="s">
        <v>1881</v>
      </c>
      <c r="CB36" s="793" t="s">
        <v>559</v>
      </c>
      <c r="CC36" s="793"/>
      <c r="CD36" s="793"/>
      <c r="CE36" s="793"/>
      <c r="CF36" s="542">
        <f t="shared" si="5"/>
        <v>28</v>
      </c>
    </row>
    <row r="37" spans="1:84" s="299" customFormat="1" ht="24" hidden="1" customHeight="1" x14ac:dyDescent="0.2">
      <c r="A37" s="543" t="s">
        <v>233</v>
      </c>
      <c r="B37" s="479" t="s">
        <v>234</v>
      </c>
      <c r="C37" s="584" t="s">
        <v>39</v>
      </c>
      <c r="D37" s="807"/>
      <c r="E37" s="793" t="s">
        <v>1882</v>
      </c>
      <c r="F37" s="793"/>
      <c r="G37" s="793"/>
      <c r="H37" s="808"/>
      <c r="I37" s="807"/>
      <c r="J37" s="793"/>
      <c r="K37" s="793"/>
      <c r="L37" s="793"/>
      <c r="M37" s="793"/>
      <c r="N37" s="793"/>
      <c r="O37" s="793"/>
      <c r="P37" s="793"/>
      <c r="Q37" s="793"/>
      <c r="R37" s="793"/>
      <c r="S37" s="807"/>
      <c r="T37" s="793"/>
      <c r="U37" s="793"/>
      <c r="V37" s="793"/>
      <c r="W37" s="793"/>
      <c r="X37" s="793"/>
      <c r="Y37" s="793"/>
      <c r="Z37" s="793"/>
      <c r="AA37" s="793"/>
      <c r="AB37" s="808"/>
      <c r="AC37" s="812"/>
      <c r="AD37" s="929"/>
      <c r="AE37" s="808" t="s">
        <v>1883</v>
      </c>
      <c r="AF37" s="436"/>
      <c r="AG37" s="808"/>
      <c r="AH37" s="951"/>
      <c r="AI37" s="810"/>
      <c r="AJ37" s="793"/>
      <c r="AK37" s="793"/>
      <c r="AL37" s="808"/>
      <c r="AM37" s="808"/>
      <c r="AN37" s="808"/>
      <c r="AO37" s="973"/>
      <c r="AP37" s="436"/>
      <c r="AQ37" s="793"/>
      <c r="AR37" s="793"/>
      <c r="AS37" s="808"/>
      <c r="AT37" s="980">
        <f t="shared" ref="AT37:AT76" si="6">COUNTIF(AO37:AS37,"*")</f>
        <v>0</v>
      </c>
      <c r="AU37" s="981"/>
      <c r="AV37" s="808"/>
      <c r="AW37" s="808"/>
      <c r="AX37" s="808"/>
      <c r="AY37" s="808"/>
      <c r="AZ37" s="975">
        <f t="shared" ref="AZ37:AZ70" si="7">COUNTIF(AO37:AY37,"*")</f>
        <v>0</v>
      </c>
      <c r="BA37" s="793"/>
      <c r="BB37" s="808"/>
      <c r="BC37" s="793"/>
      <c r="BD37" s="810"/>
      <c r="BE37" s="810"/>
      <c r="BF37" s="998"/>
      <c r="BG37" s="810"/>
      <c r="BH37" s="793"/>
      <c r="BI37" s="793"/>
      <c r="BJ37" s="793"/>
      <c r="BK37" s="793"/>
      <c r="BL37" s="793"/>
      <c r="BM37" s="793"/>
      <c r="BN37" s="793"/>
      <c r="BO37" s="793"/>
      <c r="BP37" s="793"/>
      <c r="BQ37" s="793"/>
      <c r="BR37" s="793"/>
      <c r="BS37" s="793"/>
      <c r="BT37" s="793"/>
      <c r="BU37" s="793"/>
      <c r="BV37" s="793"/>
      <c r="BW37" s="793"/>
      <c r="BX37" s="929"/>
      <c r="BY37" s="807"/>
      <c r="BZ37" s="793"/>
      <c r="CA37" s="793"/>
      <c r="CB37" s="793"/>
      <c r="CC37" s="793"/>
      <c r="CD37" s="793"/>
      <c r="CE37" s="793"/>
      <c r="CF37" s="542">
        <f t="shared" si="5"/>
        <v>2</v>
      </c>
    </row>
    <row r="38" spans="1:84" s="299" customFormat="1" ht="24" hidden="1" customHeight="1" x14ac:dyDescent="0.2">
      <c r="A38" s="543" t="s">
        <v>101</v>
      </c>
      <c r="B38" s="479" t="str">
        <f>IFERROR(VLOOKUP(A38,Tabla1[],2,FALSE),"")</f>
        <v>25.485.871-4</v>
      </c>
      <c r="C38" s="584" t="s">
        <v>29</v>
      </c>
      <c r="D38" s="807"/>
      <c r="E38" s="793"/>
      <c r="F38" s="793"/>
      <c r="G38" s="793" t="s">
        <v>1847</v>
      </c>
      <c r="H38" s="808" t="s">
        <v>1884</v>
      </c>
      <c r="I38" s="807"/>
      <c r="J38" s="793"/>
      <c r="K38" s="793"/>
      <c r="L38" s="793" t="s">
        <v>1885</v>
      </c>
      <c r="M38" s="793" t="s">
        <v>555</v>
      </c>
      <c r="N38" s="793" t="s">
        <v>1085</v>
      </c>
      <c r="O38" s="793"/>
      <c r="P38" s="793" t="s">
        <v>1886</v>
      </c>
      <c r="Q38" s="793"/>
      <c r="R38" s="793" t="s">
        <v>1086</v>
      </c>
      <c r="S38" s="807"/>
      <c r="T38" s="793"/>
      <c r="U38" s="793" t="s">
        <v>1887</v>
      </c>
      <c r="V38" s="793"/>
      <c r="W38" s="793"/>
      <c r="X38" s="793"/>
      <c r="Y38" s="793"/>
      <c r="Z38" s="793" t="s">
        <v>1086</v>
      </c>
      <c r="AA38" s="793"/>
      <c r="AB38" s="808"/>
      <c r="AC38" s="812" t="s">
        <v>1086</v>
      </c>
      <c r="AD38" s="929"/>
      <c r="AE38" s="808"/>
      <c r="AF38" s="436"/>
      <c r="AG38" s="808"/>
      <c r="AH38" s="951"/>
      <c r="AI38" s="810"/>
      <c r="AJ38" s="793"/>
      <c r="AK38" s="793"/>
      <c r="AL38" s="808"/>
      <c r="AM38" s="808"/>
      <c r="AN38" s="808"/>
      <c r="AO38" s="973"/>
      <c r="AP38" s="436"/>
      <c r="AQ38" s="793"/>
      <c r="AR38" s="793"/>
      <c r="AS38" s="808"/>
      <c r="AT38" s="980">
        <f t="shared" si="6"/>
        <v>0</v>
      </c>
      <c r="AU38" s="981"/>
      <c r="AV38" s="808"/>
      <c r="AW38" s="808"/>
      <c r="AX38" s="808"/>
      <c r="AY38" s="808"/>
      <c r="AZ38" s="975">
        <f t="shared" si="7"/>
        <v>0</v>
      </c>
      <c r="BA38" s="793"/>
      <c r="BB38" s="808"/>
      <c r="BC38" s="793"/>
      <c r="BD38" s="810"/>
      <c r="BE38" s="810"/>
      <c r="BF38" s="998"/>
      <c r="BG38" s="810"/>
      <c r="BH38" s="793"/>
      <c r="BI38" s="793"/>
      <c r="BJ38" s="793"/>
      <c r="BK38" s="793"/>
      <c r="BL38" s="793"/>
      <c r="BM38" s="793"/>
      <c r="BN38" s="793"/>
      <c r="BO38" s="793"/>
      <c r="BP38" s="793"/>
      <c r="BQ38" s="793"/>
      <c r="BR38" s="793"/>
      <c r="BS38" s="793"/>
      <c r="BT38" s="793"/>
      <c r="BU38" s="793"/>
      <c r="BV38" s="793"/>
      <c r="BW38" s="793"/>
      <c r="BX38" s="929"/>
      <c r="BY38" s="807"/>
      <c r="BZ38" s="793"/>
      <c r="CA38" s="793"/>
      <c r="CB38" s="793"/>
      <c r="CC38" s="793"/>
      <c r="CD38" s="793"/>
      <c r="CE38" s="793"/>
      <c r="CF38" s="542">
        <f t="shared" si="5"/>
        <v>10</v>
      </c>
    </row>
    <row r="39" spans="1:84" s="299" customFormat="1" ht="24" hidden="1" customHeight="1" x14ac:dyDescent="0.2">
      <c r="A39" s="543" t="s">
        <v>107</v>
      </c>
      <c r="B39" s="479" t="str">
        <f>IFERROR(VLOOKUP(A39,Tabla1[],2,FALSE),"")</f>
        <v>25.779.318-4</v>
      </c>
      <c r="C39" s="584" t="s">
        <v>29</v>
      </c>
      <c r="D39" s="807"/>
      <c r="E39" s="793"/>
      <c r="F39" s="793"/>
      <c r="G39" s="793" t="s">
        <v>1585</v>
      </c>
      <c r="H39" s="808" t="s">
        <v>555</v>
      </c>
      <c r="I39" s="807" t="s">
        <v>555</v>
      </c>
      <c r="J39" s="793"/>
      <c r="K39" s="793"/>
      <c r="L39" s="793"/>
      <c r="M39" s="793"/>
      <c r="N39" s="793"/>
      <c r="O39" s="793" t="s">
        <v>555</v>
      </c>
      <c r="P39" s="793"/>
      <c r="Q39" s="793" t="s">
        <v>555</v>
      </c>
      <c r="R39" s="793"/>
      <c r="S39" s="807" t="s">
        <v>555</v>
      </c>
      <c r="T39" s="793"/>
      <c r="U39" s="793"/>
      <c r="V39" s="793" t="s">
        <v>555</v>
      </c>
      <c r="W39" s="793"/>
      <c r="X39" s="793"/>
      <c r="Y39" s="793"/>
      <c r="Z39" s="793"/>
      <c r="AA39" s="793"/>
      <c r="AB39" s="808" t="s">
        <v>1888</v>
      </c>
      <c r="AC39" s="812"/>
      <c r="AD39" s="929"/>
      <c r="AE39" s="808"/>
      <c r="AF39" s="436"/>
      <c r="AG39" s="808"/>
      <c r="AH39" s="951"/>
      <c r="AI39" s="810"/>
      <c r="AJ39" s="793"/>
      <c r="AK39" s="793"/>
      <c r="AL39" s="808"/>
      <c r="AM39" s="808"/>
      <c r="AN39" s="808"/>
      <c r="AO39" s="973"/>
      <c r="AP39" s="436"/>
      <c r="AQ39" s="793"/>
      <c r="AR39" s="793"/>
      <c r="AS39" s="808"/>
      <c r="AT39" s="980">
        <f t="shared" si="6"/>
        <v>0</v>
      </c>
      <c r="AU39" s="981"/>
      <c r="AV39" s="808"/>
      <c r="AW39" s="808"/>
      <c r="AX39" s="808"/>
      <c r="AY39" s="808"/>
      <c r="AZ39" s="975">
        <f t="shared" si="7"/>
        <v>0</v>
      </c>
      <c r="BA39" s="793"/>
      <c r="BB39" s="808"/>
      <c r="BC39" s="793"/>
      <c r="BD39" s="810"/>
      <c r="BE39" s="810"/>
      <c r="BF39" s="998"/>
      <c r="BG39" s="810"/>
      <c r="BH39" s="793"/>
      <c r="BI39" s="793"/>
      <c r="BJ39" s="793"/>
      <c r="BK39" s="793"/>
      <c r="BL39" s="793"/>
      <c r="BM39" s="793"/>
      <c r="BN39" s="793"/>
      <c r="BO39" s="793"/>
      <c r="BP39" s="793"/>
      <c r="BQ39" s="793"/>
      <c r="BR39" s="793"/>
      <c r="BS39" s="793"/>
      <c r="BT39" s="793"/>
      <c r="BU39" s="793"/>
      <c r="BV39" s="793"/>
      <c r="BW39" s="793"/>
      <c r="BX39" s="929"/>
      <c r="BY39" s="807"/>
      <c r="BZ39" s="793"/>
      <c r="CA39" s="793"/>
      <c r="CB39" s="793"/>
      <c r="CC39" s="793"/>
      <c r="CD39" s="793"/>
      <c r="CE39" s="793"/>
      <c r="CF39" s="542">
        <f t="shared" si="5"/>
        <v>8</v>
      </c>
    </row>
    <row r="40" spans="1:84" s="299" customFormat="1" ht="24" hidden="1" customHeight="1" x14ac:dyDescent="0.2">
      <c r="A40" s="543" t="s">
        <v>274</v>
      </c>
      <c r="B40" s="479" t="s">
        <v>275</v>
      </c>
      <c r="C40" s="584"/>
      <c r="D40" s="807"/>
      <c r="E40" s="793"/>
      <c r="F40" s="793"/>
      <c r="G40" s="793"/>
      <c r="H40" s="808"/>
      <c r="I40" s="807" t="s">
        <v>555</v>
      </c>
      <c r="J40" s="793"/>
      <c r="K40" s="793"/>
      <c r="L40" s="793"/>
      <c r="M40" s="793"/>
      <c r="N40" s="793"/>
      <c r="O40" s="793"/>
      <c r="P40" s="793"/>
      <c r="Q40" s="793"/>
      <c r="R40" s="793"/>
      <c r="S40" s="807"/>
      <c r="T40" s="793"/>
      <c r="U40" s="793"/>
      <c r="V40" s="793"/>
      <c r="W40" s="793"/>
      <c r="X40" s="793"/>
      <c r="Y40" s="793"/>
      <c r="Z40" s="793"/>
      <c r="AA40" s="793"/>
      <c r="AB40" s="808"/>
      <c r="AC40" s="812"/>
      <c r="AD40" s="929"/>
      <c r="AE40" s="808"/>
      <c r="AF40" s="436"/>
      <c r="AG40" s="808"/>
      <c r="AH40" s="951"/>
      <c r="AI40" s="810"/>
      <c r="AJ40" s="793"/>
      <c r="AK40" s="793"/>
      <c r="AL40" s="808"/>
      <c r="AM40" s="808"/>
      <c r="AN40" s="808"/>
      <c r="AO40" s="973"/>
      <c r="AP40" s="436"/>
      <c r="AQ40" s="793"/>
      <c r="AR40" s="793"/>
      <c r="AS40" s="808"/>
      <c r="AT40" s="980">
        <f t="shared" si="6"/>
        <v>0</v>
      </c>
      <c r="AU40" s="981"/>
      <c r="AV40" s="808"/>
      <c r="AW40" s="808"/>
      <c r="AX40" s="808"/>
      <c r="AY40" s="808"/>
      <c r="AZ40" s="975">
        <f t="shared" si="7"/>
        <v>0</v>
      </c>
      <c r="BA40" s="793"/>
      <c r="BB40" s="808"/>
      <c r="BC40" s="793"/>
      <c r="BD40" s="810"/>
      <c r="BE40" s="810"/>
      <c r="BF40" s="998"/>
      <c r="BG40" s="810"/>
      <c r="BH40" s="793"/>
      <c r="BI40" s="793"/>
      <c r="BJ40" s="793"/>
      <c r="BK40" s="793"/>
      <c r="BL40" s="793"/>
      <c r="BM40" s="793"/>
      <c r="BN40" s="793"/>
      <c r="BO40" s="793"/>
      <c r="BP40" s="793"/>
      <c r="BQ40" s="793"/>
      <c r="BR40" s="793"/>
      <c r="BS40" s="793"/>
      <c r="BT40" s="793"/>
      <c r="BU40" s="793"/>
      <c r="BV40" s="793"/>
      <c r="BW40" s="793"/>
      <c r="BX40" s="929"/>
      <c r="BY40" s="807"/>
      <c r="BZ40" s="793"/>
      <c r="CA40" s="793"/>
      <c r="CB40" s="793"/>
      <c r="CC40" s="793"/>
      <c r="CD40" s="793"/>
      <c r="CE40" s="793"/>
      <c r="CF40" s="542"/>
    </row>
    <row r="41" spans="1:84" s="299" customFormat="1" ht="24" customHeight="1" x14ac:dyDescent="0.2">
      <c r="A41" s="543" t="s">
        <v>118</v>
      </c>
      <c r="B41" s="479" t="str">
        <f>IFERROR(VLOOKUP(A41,Tabla1[],2,FALSE),"")</f>
        <v>13.989.684-k</v>
      </c>
      <c r="C41" s="584" t="s">
        <v>39</v>
      </c>
      <c r="D41" s="807"/>
      <c r="E41" s="793"/>
      <c r="F41" s="793"/>
      <c r="G41" s="793"/>
      <c r="H41" s="808"/>
      <c r="I41" s="807"/>
      <c r="J41" s="793" t="s">
        <v>1210</v>
      </c>
      <c r="K41" s="793" t="s">
        <v>1210</v>
      </c>
      <c r="L41" s="793"/>
      <c r="M41" s="793"/>
      <c r="N41" s="793"/>
      <c r="O41" s="793"/>
      <c r="P41" s="793"/>
      <c r="Q41" s="793" t="s">
        <v>1889</v>
      </c>
      <c r="R41" s="793"/>
      <c r="S41" s="807"/>
      <c r="T41" s="793"/>
      <c r="U41" s="793"/>
      <c r="V41" s="793"/>
      <c r="W41" s="793"/>
      <c r="X41" s="793"/>
      <c r="Y41" s="793" t="s">
        <v>1212</v>
      </c>
      <c r="Z41" s="793"/>
      <c r="AA41" s="793"/>
      <c r="AB41" s="808"/>
      <c r="AC41" s="812"/>
      <c r="AD41" s="929"/>
      <c r="AE41" s="808"/>
      <c r="AF41" s="436"/>
      <c r="AG41" s="808"/>
      <c r="AH41" s="951"/>
      <c r="AI41" s="810"/>
      <c r="AJ41" s="793"/>
      <c r="AK41" s="793"/>
      <c r="AL41" s="808"/>
      <c r="AM41" s="808"/>
      <c r="AN41" s="808" t="s">
        <v>547</v>
      </c>
      <c r="AO41" s="973"/>
      <c r="AP41" s="436"/>
      <c r="AQ41" s="793"/>
      <c r="AR41" s="793" t="s">
        <v>1212</v>
      </c>
      <c r="AS41" s="808"/>
      <c r="AT41" s="980"/>
      <c r="AU41" s="981"/>
      <c r="AV41" s="808"/>
      <c r="AW41" s="808" t="s">
        <v>1212</v>
      </c>
      <c r="AX41" s="808"/>
      <c r="AY41" s="808"/>
      <c r="AZ41" s="975"/>
      <c r="BA41" s="793"/>
      <c r="BB41" s="808"/>
      <c r="BC41" s="793" t="s">
        <v>1890</v>
      </c>
      <c r="BD41" s="810"/>
      <c r="BE41" s="810"/>
      <c r="BF41" s="998"/>
      <c r="BG41" s="810"/>
      <c r="BH41" s="793"/>
      <c r="BI41" s="793"/>
      <c r="BJ41" s="793"/>
      <c r="BK41" s="793"/>
      <c r="BL41" s="793"/>
      <c r="BM41" s="793"/>
      <c r="BN41" s="793"/>
      <c r="BO41" s="793" t="s">
        <v>1212</v>
      </c>
      <c r="BP41" s="793"/>
      <c r="BQ41" s="793"/>
      <c r="BR41" s="793"/>
      <c r="BS41" s="793"/>
      <c r="BT41" s="793"/>
      <c r="BU41" s="793"/>
      <c r="BV41" s="793"/>
      <c r="BW41" s="793" t="s">
        <v>1212</v>
      </c>
      <c r="BX41" s="929"/>
      <c r="BY41" s="807"/>
      <c r="BZ41" s="793"/>
      <c r="CA41" s="793"/>
      <c r="CB41" s="793"/>
      <c r="CC41" s="793"/>
      <c r="CD41" s="793"/>
      <c r="CE41" s="793"/>
      <c r="CF41" s="542">
        <f>COUNTIF(D41:CE41,"*")</f>
        <v>10</v>
      </c>
    </row>
    <row r="42" spans="1:84" s="299" customFormat="1" ht="24" customHeight="1" x14ac:dyDescent="0.2">
      <c r="A42" s="543" t="s">
        <v>128</v>
      </c>
      <c r="B42" s="479" t="str">
        <f>IFERROR(VLOOKUP(A42,Tabla1[],2,FALSE),"")</f>
        <v>26.631.361-6</v>
      </c>
      <c r="C42" s="584" t="s">
        <v>29</v>
      </c>
      <c r="D42" s="807" t="s">
        <v>555</v>
      </c>
      <c r="E42" s="793"/>
      <c r="F42" s="793"/>
      <c r="G42" s="793" t="s">
        <v>555</v>
      </c>
      <c r="H42" s="808" t="s">
        <v>1891</v>
      </c>
      <c r="I42" s="807"/>
      <c r="J42" s="793"/>
      <c r="K42" s="793"/>
      <c r="L42" s="793"/>
      <c r="M42" s="793" t="s">
        <v>555</v>
      </c>
      <c r="N42" s="793" t="s">
        <v>555</v>
      </c>
      <c r="O42" s="793"/>
      <c r="P42" s="793" t="s">
        <v>555</v>
      </c>
      <c r="Q42" s="793"/>
      <c r="R42" s="793" t="s">
        <v>1086</v>
      </c>
      <c r="S42" s="807"/>
      <c r="T42" s="793"/>
      <c r="U42" s="793"/>
      <c r="V42" s="793" t="s">
        <v>555</v>
      </c>
      <c r="W42" s="793"/>
      <c r="X42" s="793" t="s">
        <v>555</v>
      </c>
      <c r="Y42" s="793"/>
      <c r="Z42" s="793"/>
      <c r="AA42" s="793"/>
      <c r="AB42" s="808" t="s">
        <v>555</v>
      </c>
      <c r="AC42" s="812"/>
      <c r="AD42" s="929"/>
      <c r="AE42" s="808"/>
      <c r="AF42" s="436" t="s">
        <v>1892</v>
      </c>
      <c r="AG42" s="808" t="s">
        <v>555</v>
      </c>
      <c r="AH42" s="951" t="s">
        <v>555</v>
      </c>
      <c r="AI42" s="810" t="s">
        <v>555</v>
      </c>
      <c r="AJ42" s="793"/>
      <c r="AK42" s="793"/>
      <c r="AL42" s="808" t="s">
        <v>555</v>
      </c>
      <c r="AM42" s="808"/>
      <c r="AN42" s="808" t="s">
        <v>1086</v>
      </c>
      <c r="AO42" s="973"/>
      <c r="AP42" s="436" t="s">
        <v>1585</v>
      </c>
      <c r="AQ42" s="793"/>
      <c r="AR42" s="793"/>
      <c r="AS42" s="808"/>
      <c r="AT42" s="980" t="s">
        <v>555</v>
      </c>
      <c r="AU42" s="981" t="s">
        <v>1855</v>
      </c>
      <c r="AV42" s="808"/>
      <c r="AW42" s="808"/>
      <c r="AX42" s="808" t="s">
        <v>555</v>
      </c>
      <c r="AY42" s="808"/>
      <c r="AZ42" s="975"/>
      <c r="BA42" s="793"/>
      <c r="BB42" s="808"/>
      <c r="BC42" s="793"/>
      <c r="BD42" s="810"/>
      <c r="BE42" s="810"/>
      <c r="BF42" s="998"/>
      <c r="BG42" s="810"/>
      <c r="BH42" s="793"/>
      <c r="BI42" s="793"/>
      <c r="BJ42" s="793"/>
      <c r="BK42" s="793" t="s">
        <v>1086</v>
      </c>
      <c r="BL42" s="793" t="s">
        <v>555</v>
      </c>
      <c r="BM42" s="793"/>
      <c r="BN42" s="793"/>
      <c r="BO42" s="793"/>
      <c r="BP42" s="793" t="s">
        <v>1893</v>
      </c>
      <c r="BQ42" s="793"/>
      <c r="BR42" s="793"/>
      <c r="BS42" s="793"/>
      <c r="BT42" s="793"/>
      <c r="BU42" s="793" t="s">
        <v>555</v>
      </c>
      <c r="BV42" s="793" t="s">
        <v>555</v>
      </c>
      <c r="BW42" s="793"/>
      <c r="BX42" s="929"/>
      <c r="BY42" s="807"/>
      <c r="BZ42" s="793" t="s">
        <v>1860</v>
      </c>
      <c r="CA42" s="793"/>
      <c r="CB42" s="793"/>
      <c r="CC42" s="793" t="s">
        <v>555</v>
      </c>
      <c r="CD42" s="793"/>
      <c r="CE42" s="793"/>
      <c r="CF42" s="542">
        <f>COUNTIF(D42:CE42,"*")</f>
        <v>27</v>
      </c>
    </row>
    <row r="43" spans="1:84" s="299" customFormat="1" ht="24" hidden="1" customHeight="1" x14ac:dyDescent="0.2">
      <c r="A43" s="543" t="s">
        <v>260</v>
      </c>
      <c r="B43" s="479" t="s">
        <v>261</v>
      </c>
      <c r="C43" s="584"/>
      <c r="D43" s="807" t="s">
        <v>555</v>
      </c>
      <c r="E43" s="793"/>
      <c r="F43" s="793"/>
      <c r="G43" s="793" t="s">
        <v>555</v>
      </c>
      <c r="H43" s="808"/>
      <c r="I43" s="807"/>
      <c r="J43" s="793" t="s">
        <v>1894</v>
      </c>
      <c r="K43" s="793"/>
      <c r="L43" s="793" t="s">
        <v>1848</v>
      </c>
      <c r="M43" s="793"/>
      <c r="N43" s="793" t="s">
        <v>555</v>
      </c>
      <c r="O43" s="793"/>
      <c r="P43" s="793" t="s">
        <v>1895</v>
      </c>
      <c r="Q43" s="793"/>
      <c r="R43" s="793"/>
      <c r="S43" s="807" t="s">
        <v>555</v>
      </c>
      <c r="T43" s="793"/>
      <c r="U43" s="793"/>
      <c r="V43" s="793"/>
      <c r="W43" s="793" t="s">
        <v>1896</v>
      </c>
      <c r="X43" s="793" t="s">
        <v>555</v>
      </c>
      <c r="Y43" s="793"/>
      <c r="Z43" s="793"/>
      <c r="AA43" s="793"/>
      <c r="AB43" s="808" t="s">
        <v>1897</v>
      </c>
      <c r="AC43" s="812"/>
      <c r="AD43" s="929"/>
      <c r="AE43" s="808"/>
      <c r="AF43" s="436"/>
      <c r="AG43" s="808"/>
      <c r="AH43" s="951"/>
      <c r="AI43" s="810"/>
      <c r="AJ43" s="793"/>
      <c r="AK43" s="793"/>
      <c r="AL43" s="808"/>
      <c r="AM43" s="808"/>
      <c r="AN43" s="808"/>
      <c r="AO43" s="973"/>
      <c r="AP43" s="436"/>
      <c r="AQ43" s="793"/>
      <c r="AR43" s="793"/>
      <c r="AS43" s="808"/>
      <c r="AT43" s="980">
        <f t="shared" si="6"/>
        <v>0</v>
      </c>
      <c r="AU43" s="981"/>
      <c r="AV43" s="808"/>
      <c r="AW43" s="808"/>
      <c r="AX43" s="808"/>
      <c r="AY43" s="808"/>
      <c r="AZ43" s="975">
        <f t="shared" si="7"/>
        <v>0</v>
      </c>
      <c r="BA43" s="793"/>
      <c r="BB43" s="808"/>
      <c r="BC43" s="793"/>
      <c r="BD43" s="810"/>
      <c r="BE43" s="810"/>
      <c r="BF43" s="998"/>
      <c r="BG43" s="810"/>
      <c r="BH43" s="793"/>
      <c r="BI43" s="793"/>
      <c r="BJ43" s="793"/>
      <c r="BK43" s="793"/>
      <c r="BL43" s="793"/>
      <c r="BM43" s="793"/>
      <c r="BN43" s="793"/>
      <c r="BO43" s="793"/>
      <c r="BP43" s="793"/>
      <c r="BQ43" s="793"/>
      <c r="BR43" s="793"/>
      <c r="BS43" s="793"/>
      <c r="BT43" s="793"/>
      <c r="BU43" s="793"/>
      <c r="BV43" s="793"/>
      <c r="BW43" s="793"/>
      <c r="BX43" s="929"/>
      <c r="BY43" s="807"/>
      <c r="BZ43" s="793"/>
      <c r="CA43" s="793"/>
      <c r="CB43" s="793"/>
      <c r="CC43" s="793"/>
      <c r="CD43" s="793"/>
      <c r="CE43" s="793"/>
      <c r="CF43" s="542">
        <f>COUNTIF(D43:CE43,"*")</f>
        <v>10</v>
      </c>
    </row>
    <row r="44" spans="1:84" s="299" customFormat="1" ht="24" customHeight="1" x14ac:dyDescent="0.2">
      <c r="A44" s="543" t="s">
        <v>133</v>
      </c>
      <c r="B44" s="479" t="str">
        <f>IFERROR(VLOOKUP(A44,Tabla1[],2,FALSE),"")</f>
        <v>15.187.361-8</v>
      </c>
      <c r="C44" s="584" t="s">
        <v>29</v>
      </c>
      <c r="D44" s="807"/>
      <c r="E44" s="793"/>
      <c r="F44" s="793" t="s">
        <v>1898</v>
      </c>
      <c r="G44" s="793"/>
      <c r="H44" s="808" t="s">
        <v>1899</v>
      </c>
      <c r="I44" s="807"/>
      <c r="J44" s="793"/>
      <c r="K44" s="793" t="s">
        <v>1086</v>
      </c>
      <c r="L44" s="793"/>
      <c r="M44" s="793" t="s">
        <v>555</v>
      </c>
      <c r="N44" s="793"/>
      <c r="O44" s="793" t="s">
        <v>555</v>
      </c>
      <c r="P44" s="793"/>
      <c r="Q44" s="793" t="s">
        <v>1900</v>
      </c>
      <c r="R44" s="793"/>
      <c r="S44" s="807"/>
      <c r="T44" s="793"/>
      <c r="U44" s="793" t="s">
        <v>1901</v>
      </c>
      <c r="V44" s="793"/>
      <c r="W44" s="793"/>
      <c r="X44" s="793"/>
      <c r="Y44" s="793" t="s">
        <v>1902</v>
      </c>
      <c r="Z44" s="793"/>
      <c r="AA44" s="793" t="s">
        <v>1903</v>
      </c>
      <c r="AB44" s="808"/>
      <c r="AC44" s="812"/>
      <c r="AD44" s="929" t="s">
        <v>1086</v>
      </c>
      <c r="AE44" s="808"/>
      <c r="AF44" s="436"/>
      <c r="AG44" s="808"/>
      <c r="AH44" s="951" t="s">
        <v>1904</v>
      </c>
      <c r="AI44" s="810"/>
      <c r="AJ44" s="793"/>
      <c r="AK44" s="793"/>
      <c r="AL44" s="808"/>
      <c r="AM44" s="808" t="s">
        <v>1905</v>
      </c>
      <c r="AN44" s="808"/>
      <c r="AO44" s="973" t="s">
        <v>1106</v>
      </c>
      <c r="AP44" s="436"/>
      <c r="AQ44" s="793" t="s">
        <v>559</v>
      </c>
      <c r="AR44" s="793"/>
      <c r="AS44" s="808" t="s">
        <v>1588</v>
      </c>
      <c r="AT44" s="980" t="s">
        <v>1107</v>
      </c>
      <c r="AU44" s="981"/>
      <c r="AV44" s="808"/>
      <c r="AW44" s="808"/>
      <c r="AX44" s="808"/>
      <c r="AY44" s="808" t="s">
        <v>1107</v>
      </c>
      <c r="AZ44" s="975" t="s">
        <v>1906</v>
      </c>
      <c r="BA44" s="793"/>
      <c r="BB44" s="808" t="s">
        <v>1907</v>
      </c>
      <c r="BC44" s="793"/>
      <c r="BD44" s="810" t="s">
        <v>1908</v>
      </c>
      <c r="BE44" s="810"/>
      <c r="BF44" s="998"/>
      <c r="BG44" s="810" t="s">
        <v>1864</v>
      </c>
      <c r="BH44" s="793" t="s">
        <v>1909</v>
      </c>
      <c r="BI44" s="793"/>
      <c r="BJ44" s="793"/>
      <c r="BK44" s="793"/>
      <c r="BL44" s="793" t="s">
        <v>1910</v>
      </c>
      <c r="BM44" s="793"/>
      <c r="BN44" s="793"/>
      <c r="BO44" s="793"/>
      <c r="BP44" s="793" t="s">
        <v>1911</v>
      </c>
      <c r="BQ44" s="793"/>
      <c r="BR44" s="793"/>
      <c r="BS44" s="793" t="s">
        <v>1912</v>
      </c>
      <c r="BT44" s="793"/>
      <c r="BU44" s="793"/>
      <c r="BV44" s="793" t="s">
        <v>1913</v>
      </c>
      <c r="BW44" s="793"/>
      <c r="BX44" s="929"/>
      <c r="BY44" s="807" t="s">
        <v>1914</v>
      </c>
      <c r="BZ44" s="793"/>
      <c r="CA44" s="793"/>
      <c r="CB44" s="793"/>
      <c r="CC44" s="793"/>
      <c r="CD44" s="793" t="s">
        <v>1105</v>
      </c>
      <c r="CE44" s="793" t="s">
        <v>1915</v>
      </c>
      <c r="CF44" s="542">
        <f>COUNTIF(D44:CE44,"*")</f>
        <v>29</v>
      </c>
    </row>
    <row r="45" spans="1:84" s="299" customFormat="1" ht="24" hidden="1" customHeight="1" x14ac:dyDescent="0.2">
      <c r="A45" s="543" t="s">
        <v>306</v>
      </c>
      <c r="B45" s="479" t="s">
        <v>307</v>
      </c>
      <c r="C45" s="584"/>
      <c r="D45" s="807"/>
      <c r="E45" s="793"/>
      <c r="F45" s="793"/>
      <c r="G45" s="793"/>
      <c r="H45" s="808"/>
      <c r="I45" s="807"/>
      <c r="J45" s="793"/>
      <c r="K45" s="793"/>
      <c r="L45" s="793"/>
      <c r="M45" s="793"/>
      <c r="N45" s="793"/>
      <c r="O45" s="793"/>
      <c r="P45" s="793"/>
      <c r="Q45" s="793"/>
      <c r="R45" s="793"/>
      <c r="S45" s="807"/>
      <c r="T45" s="793"/>
      <c r="U45" s="793"/>
      <c r="V45" s="793"/>
      <c r="W45" s="793"/>
      <c r="X45" s="793"/>
      <c r="Y45" s="793"/>
      <c r="Z45" s="793"/>
      <c r="AA45" s="793"/>
      <c r="AB45" s="808"/>
      <c r="AC45" s="812"/>
      <c r="AD45" s="929"/>
      <c r="AE45" s="808"/>
      <c r="AF45" s="436"/>
      <c r="AG45" s="808"/>
      <c r="AH45" s="951"/>
      <c r="AI45" s="810"/>
      <c r="AJ45" s="793"/>
      <c r="AK45" s="793"/>
      <c r="AL45" s="808"/>
      <c r="AM45" s="808"/>
      <c r="AN45" s="808"/>
      <c r="AO45" s="973"/>
      <c r="AP45" s="436"/>
      <c r="AQ45" s="793"/>
      <c r="AR45" s="793"/>
      <c r="AS45" s="808"/>
      <c r="AT45" s="980"/>
      <c r="AU45" s="981"/>
      <c r="AV45" s="808"/>
      <c r="AW45" s="808"/>
      <c r="AX45" s="808"/>
      <c r="AY45" s="808"/>
      <c r="AZ45" s="975"/>
      <c r="BA45" s="793"/>
      <c r="BB45" s="808"/>
      <c r="BC45" s="793"/>
      <c r="BD45" s="810"/>
      <c r="BE45" s="810"/>
      <c r="BF45" s="998"/>
      <c r="BG45" s="810"/>
      <c r="BH45" s="793"/>
      <c r="BI45" s="793"/>
      <c r="BJ45" s="793"/>
      <c r="BK45" s="793"/>
      <c r="BL45" s="793" t="s">
        <v>555</v>
      </c>
      <c r="BM45" s="793"/>
      <c r="BN45" s="793"/>
      <c r="BO45" s="793"/>
      <c r="BP45" s="793"/>
      <c r="BQ45" s="793"/>
      <c r="BR45" s="793"/>
      <c r="BS45" s="793"/>
      <c r="BT45" s="793"/>
      <c r="BU45" s="793"/>
      <c r="BV45" s="793"/>
      <c r="BW45" s="793"/>
      <c r="BX45" s="929"/>
      <c r="BY45" s="807"/>
      <c r="BZ45" s="793"/>
      <c r="CA45" s="793"/>
      <c r="CB45" s="793"/>
      <c r="CC45" s="793"/>
      <c r="CD45" s="793"/>
      <c r="CE45" s="793"/>
      <c r="CF45" s="542"/>
    </row>
    <row r="46" spans="1:84" s="299" customFormat="1" ht="24" customHeight="1" x14ac:dyDescent="0.2">
      <c r="A46" s="543" t="s">
        <v>137</v>
      </c>
      <c r="B46" s="479" t="str">
        <f>IFERROR(VLOOKUP(A46,Tabla1[],2,FALSE),"")</f>
        <v>5.270.542-8</v>
      </c>
      <c r="C46" s="584" t="s">
        <v>29</v>
      </c>
      <c r="D46" s="807" t="s">
        <v>555</v>
      </c>
      <c r="E46" s="793"/>
      <c r="F46" s="793" t="s">
        <v>1086</v>
      </c>
      <c r="G46" s="793"/>
      <c r="H46" s="808" t="s">
        <v>1858</v>
      </c>
      <c r="I46" s="807"/>
      <c r="J46" s="793" t="s">
        <v>555</v>
      </c>
      <c r="K46" s="793"/>
      <c r="L46" s="793" t="s">
        <v>555</v>
      </c>
      <c r="M46" s="793"/>
      <c r="N46" s="793" t="s">
        <v>555</v>
      </c>
      <c r="O46" s="793"/>
      <c r="P46" s="793" t="s">
        <v>555</v>
      </c>
      <c r="Q46" s="793"/>
      <c r="R46" s="793"/>
      <c r="S46" s="807" t="s">
        <v>555</v>
      </c>
      <c r="T46" s="793"/>
      <c r="U46" s="793"/>
      <c r="V46" s="793"/>
      <c r="W46" s="793"/>
      <c r="X46" s="793" t="s">
        <v>555</v>
      </c>
      <c r="Y46" s="793"/>
      <c r="Z46" s="793"/>
      <c r="AA46" s="793" t="s">
        <v>1086</v>
      </c>
      <c r="AB46" s="808"/>
      <c r="AC46" s="812"/>
      <c r="AD46" s="929"/>
      <c r="AE46" s="808" t="s">
        <v>1086</v>
      </c>
      <c r="AF46" s="436" t="s">
        <v>1916</v>
      </c>
      <c r="AG46" s="808"/>
      <c r="AH46" s="951"/>
      <c r="AI46" s="810"/>
      <c r="AJ46" s="793" t="s">
        <v>1917</v>
      </c>
      <c r="AK46" s="793"/>
      <c r="AL46" s="808" t="s">
        <v>1201</v>
      </c>
      <c r="AM46" s="808"/>
      <c r="AN46" s="808" t="s">
        <v>1086</v>
      </c>
      <c r="AO46" s="973"/>
      <c r="AP46" s="436" t="s">
        <v>555</v>
      </c>
      <c r="AQ46" s="793"/>
      <c r="AR46" s="793"/>
      <c r="AS46" s="808"/>
      <c r="AT46" s="980" t="s">
        <v>555</v>
      </c>
      <c r="AU46" s="981"/>
      <c r="AV46" s="808"/>
      <c r="AW46" s="808"/>
      <c r="AX46" s="808"/>
      <c r="AY46" s="808" t="s">
        <v>555</v>
      </c>
      <c r="AZ46" s="975"/>
      <c r="BA46" s="793"/>
      <c r="BB46" s="808" t="s">
        <v>555</v>
      </c>
      <c r="BC46" s="793"/>
      <c r="BD46" s="810" t="s">
        <v>555</v>
      </c>
      <c r="BE46" s="810" t="s">
        <v>555</v>
      </c>
      <c r="BF46" s="998"/>
      <c r="BG46" s="810"/>
      <c r="BH46" s="793"/>
      <c r="BI46" s="793"/>
      <c r="BJ46" s="793" t="s">
        <v>555</v>
      </c>
      <c r="BK46" s="793"/>
      <c r="BL46" s="793"/>
      <c r="BM46" s="793"/>
      <c r="BN46" s="793"/>
      <c r="BO46" s="793"/>
      <c r="BP46" s="793" t="s">
        <v>1918</v>
      </c>
      <c r="BQ46" s="793"/>
      <c r="BR46" s="793"/>
      <c r="BS46" s="793" t="s">
        <v>1086</v>
      </c>
      <c r="BT46" s="793"/>
      <c r="BU46" s="793"/>
      <c r="BV46" s="793" t="s">
        <v>555</v>
      </c>
      <c r="BW46" s="793"/>
      <c r="BX46" s="929"/>
      <c r="BY46" s="807"/>
      <c r="BZ46" s="793"/>
      <c r="CA46" s="793"/>
      <c r="CB46" s="793"/>
      <c r="CC46" s="793" t="s">
        <v>555</v>
      </c>
      <c r="CD46" s="793"/>
      <c r="CE46" s="793"/>
      <c r="CF46" s="542">
        <f t="shared" ref="CF46:CF55" si="8">COUNTIF(D46:CE46,"*")</f>
        <v>26</v>
      </c>
    </row>
    <row r="47" spans="1:84" s="299" customFormat="1" ht="24" customHeight="1" x14ac:dyDescent="0.2">
      <c r="A47" s="543" t="s">
        <v>243</v>
      </c>
      <c r="B47" s="479" t="s">
        <v>244</v>
      </c>
      <c r="C47" s="584" t="s">
        <v>18</v>
      </c>
      <c r="D47" s="807" t="s">
        <v>1085</v>
      </c>
      <c r="E47" s="793"/>
      <c r="F47" s="793" t="s">
        <v>1894</v>
      </c>
      <c r="G47" s="793"/>
      <c r="H47" s="808" t="s">
        <v>1858</v>
      </c>
      <c r="I47" s="807"/>
      <c r="J47" s="793" t="s">
        <v>1847</v>
      </c>
      <c r="K47" s="793"/>
      <c r="L47" s="793" t="s">
        <v>555</v>
      </c>
      <c r="M47" s="793"/>
      <c r="N47" s="793" t="s">
        <v>555</v>
      </c>
      <c r="O47" s="793"/>
      <c r="P47" s="793" t="s">
        <v>1919</v>
      </c>
      <c r="Q47" s="793"/>
      <c r="R47" s="793" t="s">
        <v>1920</v>
      </c>
      <c r="S47" s="807" t="s">
        <v>1921</v>
      </c>
      <c r="T47" s="793"/>
      <c r="U47" s="793"/>
      <c r="V47" s="793" t="s">
        <v>555</v>
      </c>
      <c r="W47" s="793"/>
      <c r="X47" s="793" t="s">
        <v>555</v>
      </c>
      <c r="Y47" s="793"/>
      <c r="Z47" s="793"/>
      <c r="AA47" s="793"/>
      <c r="AB47" s="808"/>
      <c r="AC47" s="812" t="s">
        <v>1922</v>
      </c>
      <c r="AD47" s="929" t="s">
        <v>1923</v>
      </c>
      <c r="AE47" s="808" t="s">
        <v>1086</v>
      </c>
      <c r="AF47" s="436"/>
      <c r="AG47" s="808"/>
      <c r="AH47" s="951"/>
      <c r="AI47" s="810"/>
      <c r="AJ47" s="793"/>
      <c r="AK47" s="793"/>
      <c r="AL47" s="808" t="s">
        <v>555</v>
      </c>
      <c r="AM47" s="808"/>
      <c r="AN47" s="808" t="s">
        <v>1204</v>
      </c>
      <c r="AO47" s="973"/>
      <c r="AP47" s="436" t="s">
        <v>555</v>
      </c>
      <c r="AQ47" s="793"/>
      <c r="AR47" s="793"/>
      <c r="AS47" s="808" t="s">
        <v>1086</v>
      </c>
      <c r="AT47" s="980"/>
      <c r="AU47" s="981" t="s">
        <v>555</v>
      </c>
      <c r="AV47" s="808"/>
      <c r="AW47" s="808"/>
      <c r="AX47" s="808" t="s">
        <v>555</v>
      </c>
      <c r="AY47" s="808" t="s">
        <v>555</v>
      </c>
      <c r="AZ47" s="975"/>
      <c r="BA47" s="793" t="s">
        <v>1086</v>
      </c>
      <c r="BB47" s="808" t="s">
        <v>1924</v>
      </c>
      <c r="BC47" s="793"/>
      <c r="BD47" s="810" t="s">
        <v>555</v>
      </c>
      <c r="BE47" s="810" t="s">
        <v>555</v>
      </c>
      <c r="BF47" s="998"/>
      <c r="BG47" s="810"/>
      <c r="BH47" s="793"/>
      <c r="BI47" s="793" t="s">
        <v>555</v>
      </c>
      <c r="BJ47" s="793"/>
      <c r="BK47" s="793"/>
      <c r="BL47" s="793" t="s">
        <v>1085</v>
      </c>
      <c r="BM47" s="793"/>
      <c r="BN47" s="793" t="s">
        <v>1925</v>
      </c>
      <c r="BO47" s="793"/>
      <c r="BP47" s="793" t="s">
        <v>1926</v>
      </c>
      <c r="BQ47" s="793"/>
      <c r="BR47" s="793"/>
      <c r="BS47" s="793" t="s">
        <v>1927</v>
      </c>
      <c r="BT47" s="793"/>
      <c r="BU47" s="793"/>
      <c r="BV47" s="793"/>
      <c r="BW47" s="793" t="s">
        <v>1928</v>
      </c>
      <c r="BX47" s="929"/>
      <c r="BY47" s="807"/>
      <c r="BZ47" s="793"/>
      <c r="CA47" s="793"/>
      <c r="CB47" s="793" t="s">
        <v>555</v>
      </c>
      <c r="CC47" s="793" t="s">
        <v>1086</v>
      </c>
      <c r="CD47" s="793"/>
      <c r="CE47" s="793" t="s">
        <v>1929</v>
      </c>
      <c r="CF47" s="542">
        <f t="shared" si="8"/>
        <v>34</v>
      </c>
    </row>
    <row r="48" spans="1:84" s="299" customFormat="1" ht="24" customHeight="1" x14ac:dyDescent="0.2">
      <c r="A48" s="543" t="s">
        <v>227</v>
      </c>
      <c r="B48" s="479" t="s">
        <v>228</v>
      </c>
      <c r="C48" s="584" t="s">
        <v>18</v>
      </c>
      <c r="D48" s="807" t="s">
        <v>555</v>
      </c>
      <c r="E48" s="793"/>
      <c r="F48" s="793"/>
      <c r="G48" s="793" t="s">
        <v>555</v>
      </c>
      <c r="H48" s="808" t="s">
        <v>555</v>
      </c>
      <c r="I48" s="807"/>
      <c r="J48" s="793" t="s">
        <v>555</v>
      </c>
      <c r="K48" s="793"/>
      <c r="L48" s="793" t="s">
        <v>555</v>
      </c>
      <c r="M48" s="793"/>
      <c r="N48" s="793" t="s">
        <v>555</v>
      </c>
      <c r="O48" s="793"/>
      <c r="P48" s="793" t="s">
        <v>555</v>
      </c>
      <c r="Q48" s="793"/>
      <c r="R48" s="793"/>
      <c r="S48" s="807" t="s">
        <v>555</v>
      </c>
      <c r="T48" s="793"/>
      <c r="U48" s="793"/>
      <c r="V48" s="793" t="s">
        <v>555</v>
      </c>
      <c r="W48" s="793"/>
      <c r="X48" s="793" t="s">
        <v>555</v>
      </c>
      <c r="Y48" s="793"/>
      <c r="Z48" s="793"/>
      <c r="AA48" s="793"/>
      <c r="AB48" s="808"/>
      <c r="AC48" s="812"/>
      <c r="AD48" s="929" t="s">
        <v>1086</v>
      </c>
      <c r="AE48" s="808"/>
      <c r="AF48" s="436"/>
      <c r="AG48" s="808"/>
      <c r="AH48" s="951" t="s">
        <v>555</v>
      </c>
      <c r="AI48" s="810" t="s">
        <v>555</v>
      </c>
      <c r="AJ48" s="793"/>
      <c r="AK48" s="793" t="s">
        <v>555</v>
      </c>
      <c r="AL48" s="808"/>
      <c r="AM48" s="808" t="s">
        <v>555</v>
      </c>
      <c r="AN48" s="808"/>
      <c r="AO48" s="973" t="s">
        <v>1086</v>
      </c>
      <c r="AP48" s="436"/>
      <c r="AQ48" s="793"/>
      <c r="AR48" s="793"/>
      <c r="AS48" s="808" t="s">
        <v>1086</v>
      </c>
      <c r="AT48" s="980"/>
      <c r="AU48" s="981"/>
      <c r="AV48" s="808" t="s">
        <v>555</v>
      </c>
      <c r="AW48" s="808"/>
      <c r="AX48" s="808"/>
      <c r="AY48" s="808" t="s">
        <v>555</v>
      </c>
      <c r="AZ48" s="975"/>
      <c r="BA48" s="793" t="s">
        <v>555</v>
      </c>
      <c r="BB48" s="808" t="s">
        <v>555</v>
      </c>
      <c r="BC48" s="793"/>
      <c r="BD48" s="810" t="s">
        <v>555</v>
      </c>
      <c r="BE48" s="810" t="s">
        <v>555</v>
      </c>
      <c r="BF48" s="998"/>
      <c r="BG48" s="810" t="s">
        <v>555</v>
      </c>
      <c r="BH48" s="793"/>
      <c r="BI48" s="793"/>
      <c r="BJ48" s="793"/>
      <c r="BK48" s="793" t="s">
        <v>1086</v>
      </c>
      <c r="BL48" s="793" t="s">
        <v>555</v>
      </c>
      <c r="BM48" s="793"/>
      <c r="BN48" s="793"/>
      <c r="BO48" s="793" t="s">
        <v>1086</v>
      </c>
      <c r="BP48" s="793"/>
      <c r="BQ48" s="793"/>
      <c r="BR48" s="793"/>
      <c r="BS48" s="793"/>
      <c r="BT48" s="793"/>
      <c r="BU48" s="793" t="s">
        <v>555</v>
      </c>
      <c r="BV48" s="793" t="s">
        <v>555</v>
      </c>
      <c r="BW48" s="793" t="s">
        <v>1922</v>
      </c>
      <c r="BX48" s="929" t="s">
        <v>1086</v>
      </c>
      <c r="BY48" s="807"/>
      <c r="BZ48" s="793" t="s">
        <v>1860</v>
      </c>
      <c r="CA48" s="793"/>
      <c r="CB48" s="793"/>
      <c r="CC48" s="793"/>
      <c r="CD48" s="793" t="s">
        <v>1086</v>
      </c>
      <c r="CE48" s="793"/>
      <c r="CF48" s="542">
        <f t="shared" si="8"/>
        <v>33</v>
      </c>
    </row>
    <row r="49" spans="1:84" s="299" customFormat="1" ht="24" hidden="1" customHeight="1" x14ac:dyDescent="0.2">
      <c r="A49" s="543" t="s">
        <v>270</v>
      </c>
      <c r="B49" s="479" t="s">
        <v>271</v>
      </c>
      <c r="C49" s="584"/>
      <c r="D49" s="807"/>
      <c r="E49" s="793"/>
      <c r="F49" s="793"/>
      <c r="G49" s="793"/>
      <c r="H49" s="808"/>
      <c r="I49" s="807"/>
      <c r="J49" s="793"/>
      <c r="K49" s="793"/>
      <c r="L49" s="793"/>
      <c r="M49" s="793"/>
      <c r="N49" s="793"/>
      <c r="O49" s="793"/>
      <c r="P49" s="793"/>
      <c r="Q49" s="793"/>
      <c r="R49" s="793"/>
      <c r="S49" s="807"/>
      <c r="T49" s="793"/>
      <c r="U49" s="793"/>
      <c r="V49" s="793"/>
      <c r="W49" s="793"/>
      <c r="X49" s="793"/>
      <c r="Y49" s="793"/>
      <c r="Z49" s="793"/>
      <c r="AA49" s="793"/>
      <c r="AB49" s="808"/>
      <c r="AC49" s="812"/>
      <c r="AD49" s="929"/>
      <c r="AE49" s="808"/>
      <c r="AF49" s="436"/>
      <c r="AG49" s="808"/>
      <c r="AH49" s="951"/>
      <c r="AI49" s="810"/>
      <c r="AJ49" s="793"/>
      <c r="AK49" s="793"/>
      <c r="AL49" s="808"/>
      <c r="AM49" s="808"/>
      <c r="AN49" s="808"/>
      <c r="AO49" s="973"/>
      <c r="AP49" s="436"/>
      <c r="AQ49" s="793"/>
      <c r="AR49" s="793"/>
      <c r="AS49" s="808"/>
      <c r="AT49" s="980"/>
      <c r="AU49" s="981"/>
      <c r="AV49" s="808"/>
      <c r="AW49" s="808"/>
      <c r="AX49" s="808"/>
      <c r="AY49" s="808"/>
      <c r="AZ49" s="975"/>
      <c r="BA49" s="793"/>
      <c r="BB49" s="808"/>
      <c r="BC49" s="793"/>
      <c r="BD49" s="810"/>
      <c r="BE49" s="810"/>
      <c r="BF49" s="998"/>
      <c r="BG49" s="810"/>
      <c r="BH49" s="793"/>
      <c r="BI49" s="793"/>
      <c r="BJ49" s="793"/>
      <c r="BK49" s="793"/>
      <c r="BL49" s="793"/>
      <c r="BM49" s="793"/>
      <c r="BN49" s="793"/>
      <c r="BO49" s="793"/>
      <c r="BP49" s="793"/>
      <c r="BQ49" s="793"/>
      <c r="BR49" s="793"/>
      <c r="BS49" s="793"/>
      <c r="BT49" s="793"/>
      <c r="BU49" s="793"/>
      <c r="BV49" s="793"/>
      <c r="BW49" s="793"/>
      <c r="BX49" s="929"/>
      <c r="BY49" s="807"/>
      <c r="BZ49" s="793"/>
      <c r="CA49" s="793"/>
      <c r="CB49" s="793"/>
      <c r="CC49" s="793"/>
      <c r="CD49" s="793"/>
      <c r="CE49" s="793"/>
      <c r="CF49" s="542">
        <f t="shared" si="8"/>
        <v>0</v>
      </c>
    </row>
    <row r="50" spans="1:84" s="299" customFormat="1" ht="24" customHeight="1" x14ac:dyDescent="0.2">
      <c r="A50" s="543" t="s">
        <v>245</v>
      </c>
      <c r="B50" s="479" t="s">
        <v>246</v>
      </c>
      <c r="C50" s="584" t="s">
        <v>18</v>
      </c>
      <c r="D50" s="807"/>
      <c r="E50" s="793" t="s">
        <v>1086</v>
      </c>
      <c r="F50" s="793"/>
      <c r="G50" s="793"/>
      <c r="H50" s="808" t="s">
        <v>1858</v>
      </c>
      <c r="I50" s="807" t="s">
        <v>555</v>
      </c>
      <c r="J50" s="793"/>
      <c r="K50" s="793"/>
      <c r="L50" s="793"/>
      <c r="M50" s="793" t="s">
        <v>555</v>
      </c>
      <c r="N50" s="793"/>
      <c r="O50" s="793" t="s">
        <v>555</v>
      </c>
      <c r="P50" s="793"/>
      <c r="Q50" s="793" t="s">
        <v>555</v>
      </c>
      <c r="R50" s="793"/>
      <c r="S50" s="807"/>
      <c r="T50" s="793" t="s">
        <v>1086</v>
      </c>
      <c r="U50" s="793"/>
      <c r="V50" s="793"/>
      <c r="W50" s="793" t="s">
        <v>555</v>
      </c>
      <c r="X50" s="793" t="s">
        <v>555</v>
      </c>
      <c r="Y50" s="793"/>
      <c r="Z50" s="793"/>
      <c r="AA50" s="793"/>
      <c r="AB50" s="808" t="s">
        <v>1930</v>
      </c>
      <c r="AC50" s="812"/>
      <c r="AD50" s="929"/>
      <c r="AE50" s="808" t="s">
        <v>1086</v>
      </c>
      <c r="AF50" s="436" t="s">
        <v>1916</v>
      </c>
      <c r="AG50" s="808"/>
      <c r="AH50" s="951"/>
      <c r="AI50" s="810" t="s">
        <v>555</v>
      </c>
      <c r="AJ50" s="793"/>
      <c r="AK50" s="793"/>
      <c r="AL50" s="808" t="s">
        <v>555</v>
      </c>
      <c r="AM50" s="808"/>
      <c r="AN50" s="808" t="s">
        <v>1086</v>
      </c>
      <c r="AO50" s="973"/>
      <c r="AP50" s="436" t="s">
        <v>555</v>
      </c>
      <c r="AQ50" s="793"/>
      <c r="AR50" s="793"/>
      <c r="AS50" s="808"/>
      <c r="AT50" s="980" t="s">
        <v>555</v>
      </c>
      <c r="AU50" s="981"/>
      <c r="AV50" s="808"/>
      <c r="AW50" s="808" t="s">
        <v>1086</v>
      </c>
      <c r="AX50" s="808"/>
      <c r="AY50" s="808"/>
      <c r="AZ50" s="975"/>
      <c r="BA50" s="793"/>
      <c r="BB50" s="808" t="s">
        <v>555</v>
      </c>
      <c r="BC50" s="793"/>
      <c r="BD50" s="810" t="s">
        <v>555</v>
      </c>
      <c r="BE50" s="810"/>
      <c r="BF50" s="998"/>
      <c r="BG50" s="810"/>
      <c r="BH50" s="793" t="s">
        <v>1086</v>
      </c>
      <c r="BI50" s="793"/>
      <c r="BJ50" s="793" t="s">
        <v>555</v>
      </c>
      <c r="BK50" s="793"/>
      <c r="BL50" s="793" t="s">
        <v>555</v>
      </c>
      <c r="BM50" s="793"/>
      <c r="BN50" s="793"/>
      <c r="BO50" s="793"/>
      <c r="BP50" s="793"/>
      <c r="BQ50" s="793" t="s">
        <v>1086</v>
      </c>
      <c r="BR50" s="793"/>
      <c r="BS50" s="793"/>
      <c r="BT50" s="793" t="s">
        <v>1086</v>
      </c>
      <c r="BU50" s="793"/>
      <c r="BV50" s="793"/>
      <c r="BW50" s="793"/>
      <c r="BX50" s="929"/>
      <c r="BY50" s="807"/>
      <c r="BZ50" s="793" t="s">
        <v>1860</v>
      </c>
      <c r="CA50" s="793"/>
      <c r="CB50" s="793"/>
      <c r="CC50" s="793"/>
      <c r="CD50" s="793"/>
      <c r="CE50" s="1041" t="s">
        <v>1931</v>
      </c>
      <c r="CF50" s="542">
        <f t="shared" si="8"/>
        <v>27</v>
      </c>
    </row>
    <row r="51" spans="1:84" s="299" customFormat="1" ht="24" customHeight="1" x14ac:dyDescent="0.2">
      <c r="A51" s="543" t="s">
        <v>158</v>
      </c>
      <c r="B51" s="479" t="str">
        <f>IFERROR(VLOOKUP(A51,Tabla1[],2,FALSE),"")</f>
        <v>8.922.016-5</v>
      </c>
      <c r="C51" s="584" t="s">
        <v>29</v>
      </c>
      <c r="D51" s="807"/>
      <c r="E51" s="793"/>
      <c r="F51" s="793"/>
      <c r="G51" s="793" t="s">
        <v>1847</v>
      </c>
      <c r="H51" s="808" t="s">
        <v>1847</v>
      </c>
      <c r="I51" s="807"/>
      <c r="J51" s="793"/>
      <c r="K51" s="793" t="s">
        <v>555</v>
      </c>
      <c r="L51" s="793"/>
      <c r="M51" s="793" t="s">
        <v>555</v>
      </c>
      <c r="N51" s="793"/>
      <c r="O51" s="793" t="s">
        <v>555</v>
      </c>
      <c r="P51" s="793"/>
      <c r="Q51" s="793" t="s">
        <v>555</v>
      </c>
      <c r="R51" s="793"/>
      <c r="S51" s="807" t="s">
        <v>1896</v>
      </c>
      <c r="T51" s="793"/>
      <c r="U51" s="793"/>
      <c r="V51" s="793" t="s">
        <v>1896</v>
      </c>
      <c r="W51" s="793"/>
      <c r="X51" s="793"/>
      <c r="Y51" s="793"/>
      <c r="Z51" s="793"/>
      <c r="AA51" s="793"/>
      <c r="AB51" s="808"/>
      <c r="AC51" s="812"/>
      <c r="AD51" s="929" t="s">
        <v>1086</v>
      </c>
      <c r="AE51" s="808"/>
      <c r="AF51" s="436"/>
      <c r="AG51" s="808"/>
      <c r="AH51" s="951"/>
      <c r="AI51" s="810" t="s">
        <v>1085</v>
      </c>
      <c r="AJ51" s="793"/>
      <c r="AK51" s="793"/>
      <c r="AL51" s="808" t="s">
        <v>555</v>
      </c>
      <c r="AM51" s="808"/>
      <c r="AN51" s="808" t="s">
        <v>1204</v>
      </c>
      <c r="AO51" s="973"/>
      <c r="AP51" s="436"/>
      <c r="AQ51" s="793" t="s">
        <v>555</v>
      </c>
      <c r="AR51" s="793"/>
      <c r="AS51" s="808"/>
      <c r="AT51" s="980"/>
      <c r="AU51" s="981" t="s">
        <v>555</v>
      </c>
      <c r="AV51" s="808"/>
      <c r="AW51" s="808"/>
      <c r="AX51" s="808" t="s">
        <v>555</v>
      </c>
      <c r="AY51" s="808"/>
      <c r="AZ51" s="975" t="s">
        <v>555</v>
      </c>
      <c r="BA51" s="793"/>
      <c r="BB51" s="808"/>
      <c r="BC51" s="793" t="s">
        <v>555</v>
      </c>
      <c r="BD51" s="810"/>
      <c r="BE51" s="810"/>
      <c r="BF51" s="998" t="s">
        <v>1086</v>
      </c>
      <c r="BG51" s="810"/>
      <c r="BH51" s="793"/>
      <c r="BI51" s="793"/>
      <c r="BJ51" s="793"/>
      <c r="BK51" s="793"/>
      <c r="BL51" s="793"/>
      <c r="BM51" s="793"/>
      <c r="BN51" s="793"/>
      <c r="BO51" s="793"/>
      <c r="BP51" s="793"/>
      <c r="BQ51" s="793"/>
      <c r="BR51" s="793"/>
      <c r="BS51" s="793"/>
      <c r="BT51" s="793"/>
      <c r="BU51" s="793"/>
      <c r="BV51" s="793"/>
      <c r="BW51" s="793"/>
      <c r="BX51" s="929"/>
      <c r="BY51" s="807"/>
      <c r="BZ51" s="793"/>
      <c r="CA51" s="793"/>
      <c r="CB51" s="793"/>
      <c r="CC51" s="793" t="s">
        <v>1918</v>
      </c>
      <c r="CD51" s="793"/>
      <c r="CE51" s="793" t="s">
        <v>555</v>
      </c>
      <c r="CF51" s="542">
        <f t="shared" si="8"/>
        <v>20</v>
      </c>
    </row>
    <row r="52" spans="1:84" s="299" customFormat="1" ht="24" customHeight="1" x14ac:dyDescent="0.2">
      <c r="A52" s="543" t="s">
        <v>251</v>
      </c>
      <c r="B52" s="479" t="s">
        <v>252</v>
      </c>
      <c r="C52" s="584" t="s">
        <v>18</v>
      </c>
      <c r="D52" s="807"/>
      <c r="E52" s="793"/>
      <c r="F52" s="793"/>
      <c r="G52" s="793" t="s">
        <v>555</v>
      </c>
      <c r="H52" s="808" t="s">
        <v>555</v>
      </c>
      <c r="I52" s="807" t="s">
        <v>555</v>
      </c>
      <c r="J52" s="793"/>
      <c r="K52" s="793"/>
      <c r="L52" s="793"/>
      <c r="M52" s="793" t="s">
        <v>555</v>
      </c>
      <c r="N52" s="793"/>
      <c r="O52" s="793" t="s">
        <v>555</v>
      </c>
      <c r="P52" s="793"/>
      <c r="Q52" s="793" t="s">
        <v>555</v>
      </c>
      <c r="R52" s="793"/>
      <c r="S52" s="807" t="s">
        <v>555</v>
      </c>
      <c r="T52" s="793"/>
      <c r="U52" s="793"/>
      <c r="V52" s="793" t="s">
        <v>555</v>
      </c>
      <c r="W52" s="793"/>
      <c r="X52" s="793" t="s">
        <v>555</v>
      </c>
      <c r="Y52" s="793"/>
      <c r="Z52" s="793"/>
      <c r="AA52" s="793"/>
      <c r="AB52" s="808" t="s">
        <v>1930</v>
      </c>
      <c r="AC52" s="812"/>
      <c r="AD52" s="929"/>
      <c r="AE52" s="808"/>
      <c r="AF52" s="436" t="s">
        <v>1932</v>
      </c>
      <c r="AG52" s="808" t="s">
        <v>1933</v>
      </c>
      <c r="AH52" s="951"/>
      <c r="AI52" s="810"/>
      <c r="AJ52" s="793"/>
      <c r="AK52" s="793"/>
      <c r="AL52" s="808"/>
      <c r="AM52" s="808" t="s">
        <v>555</v>
      </c>
      <c r="AN52" s="808"/>
      <c r="AO52" s="973"/>
      <c r="AP52" s="436" t="s">
        <v>555</v>
      </c>
      <c r="AQ52" s="793" t="s">
        <v>555</v>
      </c>
      <c r="AR52" s="793"/>
      <c r="AS52" s="808"/>
      <c r="AT52" s="980" t="s">
        <v>555</v>
      </c>
      <c r="AU52" s="981"/>
      <c r="AV52" s="808"/>
      <c r="AW52" s="808" t="s">
        <v>555</v>
      </c>
      <c r="AX52" s="808"/>
      <c r="AY52" s="808" t="s">
        <v>555</v>
      </c>
      <c r="AZ52" s="975"/>
      <c r="BA52" s="793" t="s">
        <v>555</v>
      </c>
      <c r="BB52" s="808" t="s">
        <v>555</v>
      </c>
      <c r="BC52" s="793"/>
      <c r="BD52" s="810" t="s">
        <v>555</v>
      </c>
      <c r="BE52" s="810" t="s">
        <v>555</v>
      </c>
      <c r="BF52" s="998"/>
      <c r="BG52" s="810" t="s">
        <v>555</v>
      </c>
      <c r="BH52" s="793"/>
      <c r="BI52" s="793"/>
      <c r="BJ52" s="793"/>
      <c r="BK52" s="793" t="s">
        <v>555</v>
      </c>
      <c r="BL52" s="793" t="s">
        <v>555</v>
      </c>
      <c r="BM52" s="793"/>
      <c r="BN52" s="793" t="s">
        <v>1925</v>
      </c>
      <c r="BO52" s="793"/>
      <c r="BP52" s="793" t="s">
        <v>1934</v>
      </c>
      <c r="BQ52" s="793"/>
      <c r="BR52" s="793"/>
      <c r="BS52" s="793"/>
      <c r="BT52" s="793"/>
      <c r="BU52" s="793" t="s">
        <v>555</v>
      </c>
      <c r="BV52" s="793"/>
      <c r="BW52" s="793" t="s">
        <v>1922</v>
      </c>
      <c r="BX52" s="929"/>
      <c r="BY52" s="807"/>
      <c r="BZ52" s="793" t="s">
        <v>1860</v>
      </c>
      <c r="CA52" s="793"/>
      <c r="CB52" s="793"/>
      <c r="CC52" s="793"/>
      <c r="CD52" s="793" t="s">
        <v>1086</v>
      </c>
      <c r="CE52" s="793" t="s">
        <v>555</v>
      </c>
      <c r="CF52" s="542">
        <f t="shared" si="8"/>
        <v>32</v>
      </c>
    </row>
    <row r="53" spans="1:84" s="299" customFormat="1" ht="24" customHeight="1" x14ac:dyDescent="0.2">
      <c r="A53" s="543" t="s">
        <v>160</v>
      </c>
      <c r="B53" s="479" t="str">
        <f>IFERROR(VLOOKUP(A53,Tabla1[],2,FALSE),"")</f>
        <v>15.082.438-9</v>
      </c>
      <c r="C53" s="584" t="s">
        <v>39</v>
      </c>
      <c r="D53" s="807"/>
      <c r="E53" s="793" t="s">
        <v>1106</v>
      </c>
      <c r="F53" s="793"/>
      <c r="G53" s="793"/>
      <c r="H53" s="808" t="s">
        <v>1846</v>
      </c>
      <c r="I53" s="807" t="s">
        <v>1861</v>
      </c>
      <c r="J53" s="793"/>
      <c r="K53" s="793"/>
      <c r="L53" s="793"/>
      <c r="M53" s="793" t="s">
        <v>559</v>
      </c>
      <c r="N53" s="793"/>
      <c r="O53" s="793"/>
      <c r="P53" s="793" t="s">
        <v>1935</v>
      </c>
      <c r="Q53" s="793" t="s">
        <v>555</v>
      </c>
      <c r="R53" s="793"/>
      <c r="S53" s="807"/>
      <c r="T53" s="793"/>
      <c r="U53" s="793" t="s">
        <v>1936</v>
      </c>
      <c r="V53" s="793"/>
      <c r="W53" s="793"/>
      <c r="X53" s="793"/>
      <c r="Y53" s="793" t="s">
        <v>1937</v>
      </c>
      <c r="Z53" s="793"/>
      <c r="AA53" s="793"/>
      <c r="AB53" s="808"/>
      <c r="AC53" s="812"/>
      <c r="AD53" s="929"/>
      <c r="AE53" s="808"/>
      <c r="AF53" s="436"/>
      <c r="AG53" s="808"/>
      <c r="AH53" s="951"/>
      <c r="AI53" s="810" t="s">
        <v>1107</v>
      </c>
      <c r="AJ53" s="793"/>
      <c r="AK53" s="793" t="s">
        <v>1107</v>
      </c>
      <c r="AL53" s="808"/>
      <c r="AM53" s="808"/>
      <c r="AN53" s="808"/>
      <c r="AO53" s="973" t="s">
        <v>1202</v>
      </c>
      <c r="AP53" s="436"/>
      <c r="AQ53" s="793"/>
      <c r="AR53" s="793" t="s">
        <v>559</v>
      </c>
      <c r="AS53" s="808"/>
      <c r="AT53" s="980"/>
      <c r="AU53" s="981"/>
      <c r="AV53" s="808" t="s">
        <v>1107</v>
      </c>
      <c r="AW53" s="808"/>
      <c r="AX53" s="808"/>
      <c r="AY53" s="808"/>
      <c r="AZ53" s="975"/>
      <c r="BA53" s="793" t="s">
        <v>1105</v>
      </c>
      <c r="BB53" s="808"/>
      <c r="BC53" s="793"/>
      <c r="BD53" s="810"/>
      <c r="BE53" s="810" t="s">
        <v>1938</v>
      </c>
      <c r="BF53" s="998"/>
      <c r="BG53" s="810" t="s">
        <v>1875</v>
      </c>
      <c r="BH53" s="793"/>
      <c r="BI53" s="793"/>
      <c r="BJ53" s="793"/>
      <c r="BK53" s="793" t="s">
        <v>1104</v>
      </c>
      <c r="BL53" s="793"/>
      <c r="BM53" s="793"/>
      <c r="BN53" s="793"/>
      <c r="BO53" s="793" t="s">
        <v>1939</v>
      </c>
      <c r="BP53" s="793"/>
      <c r="BQ53" s="793"/>
      <c r="BR53" s="793"/>
      <c r="BS53" s="793"/>
      <c r="BT53" s="793"/>
      <c r="BU53" s="793" t="s">
        <v>1940</v>
      </c>
      <c r="BV53" s="793"/>
      <c r="BW53" s="793" t="s">
        <v>1941</v>
      </c>
      <c r="BX53" s="929"/>
      <c r="BY53" s="807" t="s">
        <v>1202</v>
      </c>
      <c r="BZ53" s="793"/>
      <c r="CA53" s="793"/>
      <c r="CB53" s="793"/>
      <c r="CC53" s="793"/>
      <c r="CE53" s="1042" t="s">
        <v>1942</v>
      </c>
      <c r="CF53" s="542">
        <f t="shared" si="8"/>
        <v>22</v>
      </c>
    </row>
    <row r="54" spans="1:84" s="299" customFormat="1" ht="24" customHeight="1" x14ac:dyDescent="0.2">
      <c r="A54" s="543" t="s">
        <v>165</v>
      </c>
      <c r="B54" s="479" t="str">
        <f>IFERROR(VLOOKUP(A54,Tabla1[],2,FALSE),"")</f>
        <v>15.763.975-7</v>
      </c>
      <c r="C54" s="584" t="s">
        <v>39</v>
      </c>
      <c r="D54" s="807"/>
      <c r="E54" s="793"/>
      <c r="F54" s="793"/>
      <c r="G54" s="793"/>
      <c r="H54" s="808"/>
      <c r="I54" s="807"/>
      <c r="J54" s="793"/>
      <c r="K54" s="793" t="s">
        <v>555</v>
      </c>
      <c r="L54" s="793"/>
      <c r="M54" s="793"/>
      <c r="N54" s="793"/>
      <c r="O54" s="793"/>
      <c r="P54" s="793"/>
      <c r="Q54" s="793" t="s">
        <v>1889</v>
      </c>
      <c r="R54" s="793"/>
      <c r="S54" s="807"/>
      <c r="T54" s="793"/>
      <c r="U54" s="793"/>
      <c r="V54" s="793"/>
      <c r="W54" s="793"/>
      <c r="X54" s="793"/>
      <c r="Y54" s="793"/>
      <c r="Z54" s="793"/>
      <c r="AA54" s="793"/>
      <c r="AB54" s="808" t="s">
        <v>1943</v>
      </c>
      <c r="AC54" s="812"/>
      <c r="AD54" s="929" t="s">
        <v>1944</v>
      </c>
      <c r="AE54" s="808"/>
      <c r="AF54" s="436" t="s">
        <v>1945</v>
      </c>
      <c r="AG54" s="808"/>
      <c r="AH54" s="951"/>
      <c r="AI54" s="810"/>
      <c r="AJ54" s="793"/>
      <c r="AK54" s="793"/>
      <c r="AL54" s="808"/>
      <c r="AM54" s="808"/>
      <c r="AN54" s="808"/>
      <c r="AO54" s="973"/>
      <c r="AP54" s="436"/>
      <c r="AQ54" s="793"/>
      <c r="AR54" s="793"/>
      <c r="AS54" s="808"/>
      <c r="AT54" s="980"/>
      <c r="AU54" s="981"/>
      <c r="AV54" s="808"/>
      <c r="AW54" s="808"/>
      <c r="AX54" s="808"/>
      <c r="AY54" s="808"/>
      <c r="AZ54" s="975"/>
      <c r="BA54" s="793"/>
      <c r="BB54" s="808"/>
      <c r="BC54" s="793" t="s">
        <v>1946</v>
      </c>
      <c r="BD54" s="810"/>
      <c r="BE54" s="810"/>
      <c r="BF54" s="998"/>
      <c r="BG54" s="810"/>
      <c r="BH54" s="793"/>
      <c r="BI54" s="793"/>
      <c r="BJ54" s="793"/>
      <c r="BK54" s="793"/>
      <c r="BL54" s="793"/>
      <c r="BM54" s="793"/>
      <c r="BN54" s="793"/>
      <c r="BO54" s="793"/>
      <c r="BP54" s="793"/>
      <c r="BQ54" s="793" t="s">
        <v>1947</v>
      </c>
      <c r="BR54" s="793"/>
      <c r="BS54" s="793"/>
      <c r="BT54" s="793"/>
      <c r="BU54" s="793"/>
      <c r="BV54" s="793"/>
      <c r="BW54" s="793"/>
      <c r="BX54" s="929"/>
      <c r="BY54" s="807"/>
      <c r="BZ54" s="793"/>
      <c r="CA54" s="793" t="s">
        <v>1881</v>
      </c>
      <c r="CB54" s="793" t="s">
        <v>1906</v>
      </c>
      <c r="CC54" s="793"/>
      <c r="CD54" s="793" t="s">
        <v>1906</v>
      </c>
      <c r="CE54" s="793"/>
      <c r="CF54" s="542">
        <f t="shared" si="8"/>
        <v>10</v>
      </c>
    </row>
    <row r="55" spans="1:84" s="299" customFormat="1" ht="24" customHeight="1" x14ac:dyDescent="0.2">
      <c r="A55" s="543" t="s">
        <v>167</v>
      </c>
      <c r="B55" s="479" t="str">
        <f>IFERROR(VLOOKUP(A55,Tabla1[],2,FALSE),"")</f>
        <v>26.415.660-2</v>
      </c>
      <c r="C55" s="584" t="s">
        <v>29</v>
      </c>
      <c r="D55" s="807" t="s">
        <v>555</v>
      </c>
      <c r="E55" s="793" t="s">
        <v>1086</v>
      </c>
      <c r="F55" s="793"/>
      <c r="G55" s="793"/>
      <c r="H55" s="808"/>
      <c r="I55" s="807"/>
      <c r="J55" s="793" t="s">
        <v>555</v>
      </c>
      <c r="K55" s="793"/>
      <c r="L55" s="793" t="s">
        <v>1086</v>
      </c>
      <c r="M55" s="793"/>
      <c r="N55" s="793" t="s">
        <v>555</v>
      </c>
      <c r="O55" s="793"/>
      <c r="P55" s="793" t="s">
        <v>555</v>
      </c>
      <c r="Q55" s="793" t="s">
        <v>555</v>
      </c>
      <c r="R55" s="793"/>
      <c r="S55" s="807" t="s">
        <v>555</v>
      </c>
      <c r="T55" s="793"/>
      <c r="U55" s="793"/>
      <c r="V55" s="793" t="s">
        <v>555</v>
      </c>
      <c r="W55" s="793"/>
      <c r="X55" s="793"/>
      <c r="Y55" s="793" t="s">
        <v>1948</v>
      </c>
      <c r="Z55" s="793"/>
      <c r="AA55" s="793"/>
      <c r="AB55" s="808" t="s">
        <v>1949</v>
      </c>
      <c r="AC55" s="812"/>
      <c r="AD55" s="929"/>
      <c r="AE55" s="808"/>
      <c r="AF55" s="436" t="s">
        <v>1892</v>
      </c>
      <c r="AG55" s="808" t="s">
        <v>555</v>
      </c>
      <c r="AH55" s="951" t="s">
        <v>555</v>
      </c>
      <c r="AI55" s="810" t="s">
        <v>555</v>
      </c>
      <c r="AJ55" s="793"/>
      <c r="AK55" s="793"/>
      <c r="AL55" s="808"/>
      <c r="AM55" s="808" t="s">
        <v>555</v>
      </c>
      <c r="AN55" s="808"/>
      <c r="AO55" s="973" t="s">
        <v>1086</v>
      </c>
      <c r="AP55" s="436"/>
      <c r="AQ55" s="793"/>
      <c r="AR55" s="793"/>
      <c r="AS55" s="808" t="s">
        <v>1086</v>
      </c>
      <c r="AT55" s="980"/>
      <c r="AU55" s="981" t="s">
        <v>555</v>
      </c>
      <c r="AV55" s="808"/>
      <c r="AW55" s="808"/>
      <c r="AX55" s="808" t="s">
        <v>555</v>
      </c>
      <c r="AY55" s="808" t="s">
        <v>555</v>
      </c>
      <c r="AZ55" s="975" t="s">
        <v>555</v>
      </c>
      <c r="BA55" s="793"/>
      <c r="BB55" s="808"/>
      <c r="BC55" s="793" t="s">
        <v>555</v>
      </c>
      <c r="BD55" s="810"/>
      <c r="BE55" s="810" t="s">
        <v>555</v>
      </c>
      <c r="BF55" s="998" t="s">
        <v>1086</v>
      </c>
      <c r="BG55" s="810"/>
      <c r="BH55" s="793"/>
      <c r="BI55" s="793"/>
      <c r="BJ55" s="793" t="s">
        <v>555</v>
      </c>
      <c r="BK55" s="793"/>
      <c r="BL55" s="793" t="s">
        <v>555</v>
      </c>
      <c r="BM55" s="793"/>
      <c r="BN55" s="793" t="s">
        <v>1950</v>
      </c>
      <c r="BO55" s="793"/>
      <c r="BP55" s="793"/>
      <c r="BQ55" s="793" t="s">
        <v>1951</v>
      </c>
      <c r="BR55" s="793"/>
      <c r="BS55" s="793"/>
      <c r="BT55" s="793"/>
      <c r="BU55" s="793" t="s">
        <v>555</v>
      </c>
      <c r="BV55" s="793" t="s">
        <v>555</v>
      </c>
      <c r="BW55" s="793"/>
      <c r="BX55" s="929"/>
      <c r="BY55" s="807" t="s">
        <v>1952</v>
      </c>
      <c r="BZ55" s="793" t="s">
        <v>1860</v>
      </c>
      <c r="CA55" s="793"/>
      <c r="CB55" s="793"/>
      <c r="CC55" s="793"/>
      <c r="CD55" s="793" t="s">
        <v>1086</v>
      </c>
      <c r="CE55" s="793" t="s">
        <v>1086</v>
      </c>
      <c r="CF55" s="542">
        <f t="shared" si="8"/>
        <v>35</v>
      </c>
    </row>
    <row r="56" spans="1:84" s="299" customFormat="1" ht="24" customHeight="1" x14ac:dyDescent="0.2">
      <c r="A56" s="543" t="s">
        <v>169</v>
      </c>
      <c r="B56" s="479" t="s">
        <v>170</v>
      </c>
      <c r="C56" s="584"/>
      <c r="D56" s="807"/>
      <c r="E56" s="793"/>
      <c r="F56" s="793"/>
      <c r="G56" s="793"/>
      <c r="H56" s="808"/>
      <c r="I56" s="807"/>
      <c r="J56" s="793"/>
      <c r="K56" s="793"/>
      <c r="L56" s="793"/>
      <c r="M56" s="793"/>
      <c r="N56" s="793"/>
      <c r="O56" s="793"/>
      <c r="P56" s="793"/>
      <c r="Q56" s="793"/>
      <c r="R56" s="793"/>
      <c r="S56" s="807"/>
      <c r="T56" s="793"/>
      <c r="U56" s="793"/>
      <c r="V56" s="793"/>
      <c r="W56" s="793"/>
      <c r="X56" s="793"/>
      <c r="Y56" s="793"/>
      <c r="Z56" s="793"/>
      <c r="AA56" s="793"/>
      <c r="AB56" s="808"/>
      <c r="AC56" s="812"/>
      <c r="AD56" s="929"/>
      <c r="AE56" s="808"/>
      <c r="AF56" s="436"/>
      <c r="AG56" s="808"/>
      <c r="AH56" s="951" t="s">
        <v>555</v>
      </c>
      <c r="AI56" s="810"/>
      <c r="AJ56" s="793" t="s">
        <v>555</v>
      </c>
      <c r="AK56" s="793"/>
      <c r="AL56" s="808" t="s">
        <v>555</v>
      </c>
      <c r="AM56" s="808"/>
      <c r="AN56" s="808"/>
      <c r="AO56" s="973"/>
      <c r="AP56" s="436" t="s">
        <v>555</v>
      </c>
      <c r="AQ56" s="793" t="s">
        <v>1085</v>
      </c>
      <c r="AR56" s="793"/>
      <c r="AS56" s="808"/>
      <c r="AT56" s="980" t="s">
        <v>555</v>
      </c>
      <c r="AU56" s="981"/>
      <c r="AV56" s="808"/>
      <c r="AW56" s="808"/>
      <c r="AX56" s="808" t="s">
        <v>555</v>
      </c>
      <c r="AY56" s="808" t="s">
        <v>555</v>
      </c>
      <c r="AZ56" s="975"/>
      <c r="BA56" s="793"/>
      <c r="BB56" s="808" t="s">
        <v>555</v>
      </c>
      <c r="BC56" s="793"/>
      <c r="BD56" s="810" t="s">
        <v>1953</v>
      </c>
      <c r="BE56" s="810" t="s">
        <v>555</v>
      </c>
      <c r="BF56" s="998"/>
      <c r="BG56" s="810" t="s">
        <v>555</v>
      </c>
      <c r="BH56" s="793"/>
      <c r="BI56" s="793"/>
      <c r="BJ56" s="793" t="s">
        <v>1085</v>
      </c>
      <c r="BK56" s="793"/>
      <c r="BL56" s="793" t="s">
        <v>1085</v>
      </c>
      <c r="BM56" s="793"/>
      <c r="BN56" s="793" t="s">
        <v>1925</v>
      </c>
      <c r="BO56" s="793"/>
      <c r="BP56" s="793" t="s">
        <v>1934</v>
      </c>
      <c r="BQ56" s="793"/>
      <c r="BR56" s="793"/>
      <c r="BS56" s="793" t="s">
        <v>1954</v>
      </c>
      <c r="BT56" s="793"/>
      <c r="BU56" s="793" t="s">
        <v>555</v>
      </c>
      <c r="BV56" s="793"/>
      <c r="BW56" s="793"/>
      <c r="BX56" s="929"/>
      <c r="BY56" s="807" t="s">
        <v>1955</v>
      </c>
      <c r="BZ56" s="793"/>
      <c r="CA56" s="793"/>
      <c r="CB56" s="793"/>
      <c r="CC56" s="793"/>
      <c r="CD56" s="793" t="s">
        <v>1086</v>
      </c>
      <c r="CE56" s="793" t="s">
        <v>1956</v>
      </c>
      <c r="CF56" s="542"/>
    </row>
    <row r="57" spans="1:84" s="299" customFormat="1" ht="24" customHeight="1" x14ac:dyDescent="0.2">
      <c r="A57" s="543" t="s">
        <v>247</v>
      </c>
      <c r="B57" s="479" t="s">
        <v>248</v>
      </c>
      <c r="C57" s="584" t="s">
        <v>18</v>
      </c>
      <c r="D57" s="807"/>
      <c r="E57" s="793"/>
      <c r="F57" s="793"/>
      <c r="G57" s="793" t="s">
        <v>555</v>
      </c>
      <c r="H57" s="808" t="s">
        <v>555</v>
      </c>
      <c r="I57" s="807"/>
      <c r="J57" s="793" t="s">
        <v>555</v>
      </c>
      <c r="K57" s="793"/>
      <c r="L57" s="793" t="s">
        <v>555</v>
      </c>
      <c r="M57" s="793"/>
      <c r="N57" s="793"/>
      <c r="O57" s="793" t="s">
        <v>555</v>
      </c>
      <c r="P57" s="793"/>
      <c r="Q57" s="793" t="s">
        <v>555</v>
      </c>
      <c r="R57" s="793"/>
      <c r="S57" s="807" t="s">
        <v>555</v>
      </c>
      <c r="T57" s="793"/>
      <c r="U57" s="793"/>
      <c r="V57" s="793"/>
      <c r="W57" s="793"/>
      <c r="X57" s="793" t="s">
        <v>555</v>
      </c>
      <c r="Y57" s="793"/>
      <c r="Z57" s="793"/>
      <c r="AA57" s="793"/>
      <c r="AB57" s="808" t="s">
        <v>1930</v>
      </c>
      <c r="AC57" s="812"/>
      <c r="AD57" s="929"/>
      <c r="AE57" s="808"/>
      <c r="AF57" s="436" t="s">
        <v>1892</v>
      </c>
      <c r="AG57" s="808" t="s">
        <v>555</v>
      </c>
      <c r="AH57" s="951"/>
      <c r="AI57" s="810" t="s">
        <v>555</v>
      </c>
      <c r="AJ57" s="793"/>
      <c r="AK57" s="793"/>
      <c r="AL57" s="808" t="s">
        <v>555</v>
      </c>
      <c r="AM57" s="808"/>
      <c r="AN57" s="808"/>
      <c r="AO57" s="973"/>
      <c r="AP57" s="436"/>
      <c r="AQ57" s="793" t="s">
        <v>555</v>
      </c>
      <c r="AR57" s="793"/>
      <c r="AS57" s="808"/>
      <c r="AT57" s="980"/>
      <c r="AU57" s="981" t="s">
        <v>555</v>
      </c>
      <c r="AV57" s="808"/>
      <c r="AW57" s="808"/>
      <c r="AX57" s="808" t="s">
        <v>555</v>
      </c>
      <c r="AY57" s="808" t="s">
        <v>555</v>
      </c>
      <c r="AZ57" s="975"/>
      <c r="BA57" s="793"/>
      <c r="BB57" s="808" t="s">
        <v>555</v>
      </c>
      <c r="BC57" s="793"/>
      <c r="BD57" s="810"/>
      <c r="BE57" s="810" t="s">
        <v>555</v>
      </c>
      <c r="BF57" s="998"/>
      <c r="BG57" s="810"/>
      <c r="BH57" s="793"/>
      <c r="BI57" s="793"/>
      <c r="BJ57" s="793" t="s">
        <v>555</v>
      </c>
      <c r="BK57" s="793"/>
      <c r="BL57" s="793"/>
      <c r="BM57" s="793" t="s">
        <v>1957</v>
      </c>
      <c r="BN57" s="793"/>
      <c r="BO57" s="793"/>
      <c r="BP57" s="793"/>
      <c r="BQ57" s="793"/>
      <c r="BR57" s="793"/>
      <c r="BS57" s="793"/>
      <c r="BT57" s="793"/>
      <c r="BU57" s="793" t="s">
        <v>555</v>
      </c>
      <c r="BV57" s="793"/>
      <c r="BW57" s="793"/>
      <c r="BX57" s="929"/>
      <c r="BY57" s="807"/>
      <c r="BZ57" s="793" t="s">
        <v>1860</v>
      </c>
      <c r="CA57" s="793"/>
      <c r="CB57" s="793"/>
      <c r="CC57" s="793"/>
      <c r="CD57" s="793"/>
      <c r="CE57" s="1041" t="s">
        <v>1958</v>
      </c>
      <c r="CF57" s="542">
        <f>COUNTIF(D57:CE57,"*")</f>
        <v>24</v>
      </c>
    </row>
    <row r="58" spans="1:84" s="299" customFormat="1" ht="24" customHeight="1" x14ac:dyDescent="0.2">
      <c r="A58" s="543" t="s">
        <v>173</v>
      </c>
      <c r="B58" s="479" t="str">
        <f>IFERROR(VLOOKUP(A58,Tabla1[],2,FALSE),"")</f>
        <v>16.539.866-1</v>
      </c>
      <c r="C58" s="584" t="s">
        <v>29</v>
      </c>
      <c r="D58" s="807"/>
      <c r="E58" s="793" t="s">
        <v>1086</v>
      </c>
      <c r="F58" s="793"/>
      <c r="G58" s="793"/>
      <c r="H58" s="808" t="s">
        <v>1858</v>
      </c>
      <c r="I58" s="807" t="s">
        <v>555</v>
      </c>
      <c r="J58" s="793"/>
      <c r="K58" s="793"/>
      <c r="L58" s="793"/>
      <c r="M58" s="793"/>
      <c r="N58" s="793"/>
      <c r="O58" s="793"/>
      <c r="P58" s="793"/>
      <c r="Q58" s="793"/>
      <c r="R58" s="793"/>
      <c r="S58" s="807"/>
      <c r="T58" s="793"/>
      <c r="U58" s="793"/>
      <c r="V58" s="793"/>
      <c r="W58" s="793"/>
      <c r="X58" s="793"/>
      <c r="Y58" s="793"/>
      <c r="Z58" s="793" t="s">
        <v>1086</v>
      </c>
      <c r="AA58" s="793"/>
      <c r="AB58" s="808"/>
      <c r="AC58" s="812" t="s">
        <v>1086</v>
      </c>
      <c r="AD58" s="929"/>
      <c r="AE58" s="808"/>
      <c r="AF58" s="436" t="s">
        <v>1932</v>
      </c>
      <c r="AG58" s="808" t="s">
        <v>555</v>
      </c>
      <c r="AH58" s="951" t="s">
        <v>555</v>
      </c>
      <c r="AI58" s="810"/>
      <c r="AJ58" s="793"/>
      <c r="AK58" s="793"/>
      <c r="AL58" s="808" t="s">
        <v>555</v>
      </c>
      <c r="AM58" s="808"/>
      <c r="AN58" s="808"/>
      <c r="AO58" s="973"/>
      <c r="AP58" s="436" t="s">
        <v>1585</v>
      </c>
      <c r="AQ58" s="793"/>
      <c r="AR58" s="793"/>
      <c r="AS58" s="808"/>
      <c r="AT58" s="980" t="s">
        <v>1585</v>
      </c>
      <c r="AU58" s="981" t="s">
        <v>1855</v>
      </c>
      <c r="AV58" s="808"/>
      <c r="AW58" s="808"/>
      <c r="AX58" s="808" t="s">
        <v>1585</v>
      </c>
      <c r="AY58" s="808"/>
      <c r="AZ58" s="975" t="s">
        <v>555</v>
      </c>
      <c r="BA58" s="793"/>
      <c r="BB58" s="808"/>
      <c r="BC58" s="793"/>
      <c r="BD58" s="810" t="s">
        <v>555</v>
      </c>
      <c r="BE58" s="810"/>
      <c r="BF58" s="998"/>
      <c r="BG58" s="810" t="s">
        <v>555</v>
      </c>
      <c r="BH58" s="793"/>
      <c r="BI58" s="793"/>
      <c r="BJ58" s="793" t="s">
        <v>555</v>
      </c>
      <c r="BK58" s="793"/>
      <c r="BL58" s="793"/>
      <c r="BM58" s="793"/>
      <c r="BN58" s="793"/>
      <c r="BO58" s="793"/>
      <c r="BP58" s="793" t="s">
        <v>555</v>
      </c>
      <c r="BQ58" s="793"/>
      <c r="BR58" s="793"/>
      <c r="BS58" s="793"/>
      <c r="BT58" s="793"/>
      <c r="BU58" s="793" t="s">
        <v>1585</v>
      </c>
      <c r="BV58" s="793"/>
      <c r="BW58" s="793"/>
      <c r="BX58" s="929" t="s">
        <v>1086</v>
      </c>
      <c r="BY58" s="807"/>
      <c r="BZ58" s="793"/>
      <c r="CA58" s="793"/>
      <c r="CB58" s="793" t="s">
        <v>555</v>
      </c>
      <c r="CC58" s="793" t="s">
        <v>555</v>
      </c>
      <c r="CD58" s="793"/>
      <c r="CE58" s="793" t="s">
        <v>555</v>
      </c>
      <c r="CF58" s="542">
        <f>COUNTIF(D58:CE58,"*")</f>
        <v>23</v>
      </c>
    </row>
    <row r="59" spans="1:84" s="814" customFormat="1" ht="2.25" customHeight="1" x14ac:dyDescent="0.2">
      <c r="A59" s="543" t="s">
        <v>276</v>
      </c>
      <c r="B59" s="479" t="s">
        <v>277</v>
      </c>
      <c r="C59" s="806"/>
      <c r="D59" s="807"/>
      <c r="E59" s="793"/>
      <c r="F59" s="793"/>
      <c r="G59" s="793" t="s">
        <v>555</v>
      </c>
      <c r="H59" s="793" t="s">
        <v>555</v>
      </c>
      <c r="I59" s="807" t="s">
        <v>555</v>
      </c>
      <c r="J59" s="793"/>
      <c r="K59" s="793"/>
      <c r="L59" s="793"/>
      <c r="M59" s="793"/>
      <c r="N59" s="793" t="s">
        <v>555</v>
      </c>
      <c r="O59" s="793"/>
      <c r="P59" s="793" t="s">
        <v>555</v>
      </c>
      <c r="Q59" s="793"/>
      <c r="R59" s="793"/>
      <c r="S59" s="807" t="s">
        <v>555</v>
      </c>
      <c r="T59" s="793"/>
      <c r="U59" s="793"/>
      <c r="V59" s="793"/>
      <c r="W59" s="793"/>
      <c r="X59" s="793" t="s">
        <v>555</v>
      </c>
      <c r="Y59" s="793"/>
      <c r="Z59" s="793"/>
      <c r="AA59" s="793"/>
      <c r="AB59" s="808" t="s">
        <v>1930</v>
      </c>
      <c r="AC59" s="812"/>
      <c r="AD59" s="929"/>
      <c r="AE59" s="808"/>
      <c r="AF59" s="952" t="s">
        <v>1916</v>
      </c>
      <c r="AG59" s="808"/>
      <c r="AH59" s="951"/>
      <c r="AI59" s="810"/>
      <c r="AJ59" s="793"/>
      <c r="AK59" s="793"/>
      <c r="AL59" s="808"/>
      <c r="AM59" s="808"/>
      <c r="AN59" s="808"/>
      <c r="AO59" s="973"/>
      <c r="AP59" s="793"/>
      <c r="AQ59" s="793"/>
      <c r="AR59" s="793"/>
      <c r="AS59" s="808"/>
      <c r="AT59" s="980">
        <f t="shared" si="6"/>
        <v>0</v>
      </c>
      <c r="AU59" s="929"/>
      <c r="AV59" s="808"/>
      <c r="AW59" s="808"/>
      <c r="AX59" s="808"/>
      <c r="AY59" s="808"/>
      <c r="AZ59" s="975"/>
      <c r="BA59" s="793"/>
      <c r="BB59" s="808"/>
      <c r="BC59" s="793"/>
      <c r="BD59" s="810"/>
      <c r="BE59" s="810"/>
      <c r="BF59" s="998"/>
      <c r="BG59" s="810"/>
      <c r="BH59" s="793"/>
      <c r="BI59" s="793"/>
      <c r="BJ59" s="793"/>
      <c r="BK59" s="793"/>
      <c r="BL59" s="793"/>
      <c r="BM59" s="793"/>
      <c r="BN59" s="793"/>
      <c r="BO59" s="793"/>
      <c r="BP59" s="793"/>
      <c r="BQ59" s="793"/>
      <c r="BR59" s="793"/>
      <c r="BS59" s="793"/>
      <c r="BT59" s="793"/>
      <c r="BU59" s="793"/>
      <c r="BV59" s="793"/>
      <c r="BW59" s="793"/>
      <c r="BX59" s="929"/>
      <c r="BY59" s="807"/>
      <c r="BZ59" s="793"/>
      <c r="CA59" s="793"/>
      <c r="CB59" s="793"/>
      <c r="CC59" s="793"/>
      <c r="CD59" s="793"/>
      <c r="CE59" s="793"/>
      <c r="CF59" s="813"/>
    </row>
    <row r="60" spans="1:84" s="299" customFormat="1" ht="24" customHeight="1" x14ac:dyDescent="0.2">
      <c r="A60" s="543" t="s">
        <v>179</v>
      </c>
      <c r="B60" s="479" t="str">
        <f>IFERROR(VLOOKUP(A60,Tabla1[],2,FALSE),"")</f>
        <v>26.404.568-1</v>
      </c>
      <c r="C60" s="584" t="s">
        <v>39</v>
      </c>
      <c r="D60" s="807"/>
      <c r="E60" s="793"/>
      <c r="F60" s="793"/>
      <c r="G60" s="793"/>
      <c r="H60" s="808" t="s">
        <v>1858</v>
      </c>
      <c r="I60" s="807"/>
      <c r="J60" s="793"/>
      <c r="K60" s="793" t="s">
        <v>555</v>
      </c>
      <c r="L60" s="793"/>
      <c r="M60" s="793"/>
      <c r="N60" s="793"/>
      <c r="O60" s="793"/>
      <c r="P60" s="793"/>
      <c r="Q60" s="793" t="s">
        <v>1889</v>
      </c>
      <c r="R60" s="793"/>
      <c r="S60" s="807"/>
      <c r="T60" s="793"/>
      <c r="U60" s="793"/>
      <c r="V60" s="793"/>
      <c r="W60" s="793"/>
      <c r="X60" s="793"/>
      <c r="Y60" s="793" t="s">
        <v>555</v>
      </c>
      <c r="Z60" s="793"/>
      <c r="AA60" s="793"/>
      <c r="AB60" s="808"/>
      <c r="AC60" s="812"/>
      <c r="AD60" s="929"/>
      <c r="AE60" s="808"/>
      <c r="AF60" s="436"/>
      <c r="AG60" s="808" t="s">
        <v>555</v>
      </c>
      <c r="AH60" s="951"/>
      <c r="AI60" s="810" t="s">
        <v>1959</v>
      </c>
      <c r="AJ60" s="793"/>
      <c r="AK60" s="793"/>
      <c r="AL60" s="808" t="s">
        <v>1201</v>
      </c>
      <c r="AM60" s="808"/>
      <c r="AN60" s="808" t="s">
        <v>555</v>
      </c>
      <c r="AO60" s="973"/>
      <c r="AP60" s="436"/>
      <c r="AQ60" s="793"/>
      <c r="AR60" s="793" t="s">
        <v>555</v>
      </c>
      <c r="AS60" s="808"/>
      <c r="AT60" s="980"/>
      <c r="AU60" s="981" t="s">
        <v>1873</v>
      </c>
      <c r="AV60" s="808"/>
      <c r="AW60" s="808" t="s">
        <v>555</v>
      </c>
      <c r="AX60" s="808"/>
      <c r="AY60" s="808"/>
      <c r="AZ60" s="975"/>
      <c r="BA60" s="793"/>
      <c r="BB60" s="808"/>
      <c r="BC60" s="793" t="s">
        <v>555</v>
      </c>
      <c r="BD60" s="810"/>
      <c r="BE60" s="810"/>
      <c r="BF60" s="998"/>
      <c r="BG60" s="810"/>
      <c r="BH60" s="793"/>
      <c r="BI60" s="793"/>
      <c r="BJ60" s="793"/>
      <c r="BK60" s="793" t="s">
        <v>1085</v>
      </c>
      <c r="BL60" s="793"/>
      <c r="BM60" s="793"/>
      <c r="BN60" s="793"/>
      <c r="BO60" s="793"/>
      <c r="BP60" s="793" t="s">
        <v>1956</v>
      </c>
      <c r="BQ60" s="793"/>
      <c r="BR60" s="793"/>
      <c r="BS60" s="793"/>
      <c r="BT60" s="793"/>
      <c r="BU60" s="793"/>
      <c r="BV60" s="793"/>
      <c r="BW60" s="793"/>
      <c r="BX60" s="929"/>
      <c r="BY60" s="807"/>
      <c r="BZ60" s="793"/>
      <c r="CA60" s="793"/>
      <c r="CB60" s="793" t="s">
        <v>555</v>
      </c>
      <c r="CC60" s="793"/>
      <c r="CD60" s="1039" t="s">
        <v>1960</v>
      </c>
      <c r="CE60" s="793"/>
      <c r="CF60" s="542">
        <f>COUNTIF(D60:CE60,"*")</f>
        <v>16</v>
      </c>
    </row>
    <row r="61" spans="1:84" s="299" customFormat="1" ht="24" hidden="1" customHeight="1" x14ac:dyDescent="0.2">
      <c r="A61" s="543" t="s">
        <v>229</v>
      </c>
      <c r="B61" s="479" t="s">
        <v>230</v>
      </c>
      <c r="C61" s="584" t="s">
        <v>18</v>
      </c>
      <c r="D61" s="807" t="s">
        <v>1085</v>
      </c>
      <c r="E61" s="793"/>
      <c r="F61" s="793"/>
      <c r="G61" s="793" t="s">
        <v>1085</v>
      </c>
      <c r="H61" s="808" t="s">
        <v>1961</v>
      </c>
      <c r="I61" s="807" t="s">
        <v>1962</v>
      </c>
      <c r="J61" s="793"/>
      <c r="K61" s="793"/>
      <c r="L61" s="793"/>
      <c r="M61" s="793" t="s">
        <v>1085</v>
      </c>
      <c r="N61" s="793"/>
      <c r="O61" s="793" t="s">
        <v>555</v>
      </c>
      <c r="P61" s="793"/>
      <c r="Q61" s="793" t="s">
        <v>555</v>
      </c>
      <c r="R61" s="793"/>
      <c r="S61" s="807" t="s">
        <v>1896</v>
      </c>
      <c r="T61" s="793"/>
      <c r="U61" s="793"/>
      <c r="V61" s="793" t="s">
        <v>555</v>
      </c>
      <c r="W61" s="793"/>
      <c r="X61" s="793"/>
      <c r="Y61" s="793" t="s">
        <v>1859</v>
      </c>
      <c r="Z61" s="793"/>
      <c r="AA61" s="793" t="s">
        <v>1963</v>
      </c>
      <c r="AB61" s="808"/>
      <c r="AC61" s="812"/>
      <c r="AD61" s="929"/>
      <c r="AE61" s="808"/>
      <c r="AF61" s="436"/>
      <c r="AG61" s="808"/>
      <c r="AH61" s="951"/>
      <c r="AI61" s="810"/>
      <c r="AJ61" s="793"/>
      <c r="AK61" s="793"/>
      <c r="AL61" s="808"/>
      <c r="AM61" s="808"/>
      <c r="AN61" s="808"/>
      <c r="AO61" s="973"/>
      <c r="AP61" s="436"/>
      <c r="AQ61" s="793"/>
      <c r="AR61" s="793"/>
      <c r="AS61" s="808"/>
      <c r="AT61" s="980">
        <f t="shared" si="6"/>
        <v>0</v>
      </c>
      <c r="AU61" s="981"/>
      <c r="AV61" s="808"/>
      <c r="AW61" s="808"/>
      <c r="AX61" s="808"/>
      <c r="AY61" s="808"/>
      <c r="AZ61" s="975">
        <f t="shared" si="7"/>
        <v>0</v>
      </c>
      <c r="BA61" s="793"/>
      <c r="BB61" s="808"/>
      <c r="BC61" s="793"/>
      <c r="BD61" s="810"/>
      <c r="BE61" s="810"/>
      <c r="BF61" s="998"/>
      <c r="BG61" s="810"/>
      <c r="BH61" s="793"/>
      <c r="BI61" s="793"/>
      <c r="BJ61" s="793"/>
      <c r="BK61" s="793"/>
      <c r="BL61" s="793"/>
      <c r="BM61" s="793"/>
      <c r="BN61" s="793"/>
      <c r="BO61" s="793"/>
      <c r="BP61" s="793"/>
      <c r="BQ61" s="793"/>
      <c r="BR61" s="793"/>
      <c r="BS61" s="793"/>
      <c r="BT61" s="793"/>
      <c r="BU61" s="793"/>
      <c r="BV61" s="793"/>
      <c r="BW61" s="793"/>
      <c r="BX61" s="929"/>
      <c r="BY61" s="807"/>
      <c r="BZ61" s="793"/>
      <c r="CA61" s="793"/>
      <c r="CB61" s="793"/>
      <c r="CC61" s="793"/>
      <c r="CD61" s="793"/>
      <c r="CE61" s="793"/>
      <c r="CF61" s="542">
        <f>COUNTIF(D61:CE61,"*")</f>
        <v>11</v>
      </c>
    </row>
    <row r="62" spans="1:84" s="299" customFormat="1" ht="24" hidden="1" customHeight="1" x14ac:dyDescent="0.2">
      <c r="A62" s="543" t="s">
        <v>278</v>
      </c>
      <c r="B62" s="479" t="s">
        <v>279</v>
      </c>
      <c r="C62" s="584"/>
      <c r="D62" s="807"/>
      <c r="E62" s="793"/>
      <c r="F62" s="793"/>
      <c r="G62" s="793"/>
      <c r="H62" s="808" t="s">
        <v>555</v>
      </c>
      <c r="I62" s="807"/>
      <c r="J62" s="793"/>
      <c r="K62" s="793"/>
      <c r="L62" s="793"/>
      <c r="M62" s="793"/>
      <c r="N62" s="793"/>
      <c r="O62" s="793"/>
      <c r="P62" s="793"/>
      <c r="Q62" s="793"/>
      <c r="R62" s="793"/>
      <c r="S62" s="807"/>
      <c r="T62" s="793"/>
      <c r="U62" s="793"/>
      <c r="V62" s="793"/>
      <c r="W62" s="793"/>
      <c r="X62" s="793"/>
      <c r="Y62" s="793"/>
      <c r="Z62" s="793"/>
      <c r="AA62" s="793"/>
      <c r="AB62" s="808"/>
      <c r="AC62" s="812"/>
      <c r="AD62" s="929"/>
      <c r="AE62" s="808"/>
      <c r="AF62" s="436"/>
      <c r="AG62" s="808"/>
      <c r="AH62" s="951"/>
      <c r="AI62" s="810"/>
      <c r="AJ62" s="793"/>
      <c r="AK62" s="793"/>
      <c r="AL62" s="808"/>
      <c r="AM62" s="808"/>
      <c r="AN62" s="808"/>
      <c r="AO62" s="973"/>
      <c r="AP62" s="436"/>
      <c r="AQ62" s="793"/>
      <c r="AR62" s="793"/>
      <c r="AS62" s="808"/>
      <c r="AT62" s="980">
        <f t="shared" si="6"/>
        <v>0</v>
      </c>
      <c r="AU62" s="981"/>
      <c r="AV62" s="808"/>
      <c r="AW62" s="808"/>
      <c r="AX62" s="808"/>
      <c r="AY62" s="808"/>
      <c r="AZ62" s="975">
        <f t="shared" si="7"/>
        <v>0</v>
      </c>
      <c r="BA62" s="793"/>
      <c r="BB62" s="808"/>
      <c r="BC62" s="793"/>
      <c r="BD62" s="810"/>
      <c r="BE62" s="810"/>
      <c r="BF62" s="998"/>
      <c r="BG62" s="810"/>
      <c r="BH62" s="793"/>
      <c r="BI62" s="793"/>
      <c r="BJ62" s="793"/>
      <c r="BK62" s="793"/>
      <c r="BL62" s="793"/>
      <c r="BM62" s="793"/>
      <c r="BN62" s="793"/>
      <c r="BO62" s="793"/>
      <c r="BP62" s="793"/>
      <c r="BQ62" s="793"/>
      <c r="BR62" s="793"/>
      <c r="BS62" s="793"/>
      <c r="BT62" s="793"/>
      <c r="BU62" s="793"/>
      <c r="BV62" s="793"/>
      <c r="BW62" s="793"/>
      <c r="BX62" s="929"/>
      <c r="BY62" s="807"/>
      <c r="BZ62" s="793"/>
      <c r="CA62" s="793"/>
      <c r="CB62" s="793"/>
      <c r="CC62" s="793"/>
      <c r="CD62" s="793"/>
      <c r="CE62" s="793"/>
      <c r="CF62" s="542"/>
    </row>
    <row r="63" spans="1:84" s="299" customFormat="1" ht="24" customHeight="1" x14ac:dyDescent="0.2">
      <c r="A63" s="543" t="s">
        <v>268</v>
      </c>
      <c r="B63" s="479" t="s">
        <v>269</v>
      </c>
      <c r="C63" s="584"/>
      <c r="D63" s="807"/>
      <c r="E63" s="793"/>
      <c r="F63" s="793"/>
      <c r="G63" s="793"/>
      <c r="H63" s="808"/>
      <c r="I63" s="807" t="s">
        <v>555</v>
      </c>
      <c r="J63" s="793"/>
      <c r="K63" s="793"/>
      <c r="L63" s="793"/>
      <c r="M63" s="793"/>
      <c r="N63" s="793" t="s">
        <v>555</v>
      </c>
      <c r="O63" s="793" t="s">
        <v>555</v>
      </c>
      <c r="P63" s="793"/>
      <c r="Q63" s="793" t="s">
        <v>555</v>
      </c>
      <c r="R63" s="793"/>
      <c r="S63" s="807" t="s">
        <v>555</v>
      </c>
      <c r="T63" s="793"/>
      <c r="U63" s="793"/>
      <c r="V63" s="793" t="s">
        <v>555</v>
      </c>
      <c r="W63" s="793"/>
      <c r="X63" s="793"/>
      <c r="Y63" s="793" t="s">
        <v>1859</v>
      </c>
      <c r="Z63" s="793"/>
      <c r="AA63" s="793"/>
      <c r="AB63" s="808" t="s">
        <v>1964</v>
      </c>
      <c r="AC63" s="812"/>
      <c r="AD63" s="929"/>
      <c r="AE63" s="808"/>
      <c r="AF63" s="436" t="s">
        <v>1965</v>
      </c>
      <c r="AG63" s="808" t="s">
        <v>555</v>
      </c>
      <c r="AH63" s="951"/>
      <c r="AI63" s="810" t="s">
        <v>1966</v>
      </c>
      <c r="AJ63" s="793"/>
      <c r="AK63" s="793"/>
      <c r="AL63" s="808" t="s">
        <v>1966</v>
      </c>
      <c r="AM63" s="808"/>
      <c r="AN63" s="808"/>
      <c r="AO63" s="973"/>
      <c r="AP63" s="436" t="s">
        <v>1967</v>
      </c>
      <c r="AQ63" s="793"/>
      <c r="AR63" s="793"/>
      <c r="AS63" s="808"/>
      <c r="AT63" s="980" t="s">
        <v>555</v>
      </c>
      <c r="AU63" s="981"/>
      <c r="AV63" s="808"/>
      <c r="AW63" s="808" t="s">
        <v>555</v>
      </c>
      <c r="AX63" s="808"/>
      <c r="AY63" s="808" t="s">
        <v>555</v>
      </c>
      <c r="AZ63" s="975"/>
      <c r="BA63" s="793"/>
      <c r="BB63" s="808"/>
      <c r="BC63" s="793" t="s">
        <v>555</v>
      </c>
      <c r="BD63" s="810"/>
      <c r="BE63" s="810" t="s">
        <v>555</v>
      </c>
      <c r="BF63" s="998"/>
      <c r="BG63" s="810" t="s">
        <v>1585</v>
      </c>
      <c r="BH63" s="793"/>
      <c r="BI63" s="793"/>
      <c r="BJ63" s="793" t="s">
        <v>1585</v>
      </c>
      <c r="BK63" s="793"/>
      <c r="BL63" s="793" t="s">
        <v>555</v>
      </c>
      <c r="BM63" s="793"/>
      <c r="BN63" s="793" t="s">
        <v>1925</v>
      </c>
      <c r="BO63" s="793"/>
      <c r="BP63" s="793" t="s">
        <v>1934</v>
      </c>
      <c r="BQ63" s="793"/>
      <c r="BR63" s="793"/>
      <c r="BS63" s="793"/>
      <c r="BT63" s="793"/>
      <c r="BU63" s="793" t="s">
        <v>1585</v>
      </c>
      <c r="BV63" s="793"/>
      <c r="BW63" s="793"/>
      <c r="BX63" s="929"/>
      <c r="BY63" s="807"/>
      <c r="BZ63" s="1036" t="s">
        <v>1857</v>
      </c>
      <c r="CA63" s="1036"/>
      <c r="CB63" s="793"/>
      <c r="CC63" s="793"/>
      <c r="CD63" s="434" t="s">
        <v>555</v>
      </c>
      <c r="CE63" s="793" t="s">
        <v>1968</v>
      </c>
      <c r="CF63" s="542">
        <f>COUNTIF(D63:CE63,"*")</f>
        <v>27</v>
      </c>
    </row>
    <row r="64" spans="1:84" s="299" customFormat="1" ht="24" customHeight="1" x14ac:dyDescent="0.2">
      <c r="A64" s="543" t="s">
        <v>187</v>
      </c>
      <c r="B64" s="479" t="str">
        <f>IFERROR(VLOOKUP(A64,Tabla1[],2,FALSE),"")</f>
        <v>10.078.246-4</v>
      </c>
      <c r="C64" s="584" t="s">
        <v>29</v>
      </c>
      <c r="D64" s="807"/>
      <c r="E64" s="793"/>
      <c r="F64" s="793"/>
      <c r="G64" s="793"/>
      <c r="H64" s="808"/>
      <c r="I64" s="807" t="s">
        <v>555</v>
      </c>
      <c r="J64" s="793"/>
      <c r="K64" s="793"/>
      <c r="L64" s="793"/>
      <c r="M64" s="793" t="s">
        <v>555</v>
      </c>
      <c r="N64" s="793"/>
      <c r="O64" s="793" t="s">
        <v>555</v>
      </c>
      <c r="P64" s="793"/>
      <c r="Q64" s="793" t="s">
        <v>555</v>
      </c>
      <c r="R64" s="793"/>
      <c r="S64" s="807"/>
      <c r="T64" s="793" t="s">
        <v>1086</v>
      </c>
      <c r="U64" s="793"/>
      <c r="V64" s="793"/>
      <c r="W64" s="793" t="s">
        <v>555</v>
      </c>
      <c r="X64" s="793"/>
      <c r="Y64" s="793"/>
      <c r="Z64" s="793" t="s">
        <v>1086</v>
      </c>
      <c r="AA64" s="793"/>
      <c r="AB64" s="808"/>
      <c r="AC64" s="812" t="s">
        <v>1086</v>
      </c>
      <c r="AD64" s="929"/>
      <c r="AE64" s="808"/>
      <c r="AF64" s="436" t="s">
        <v>1932</v>
      </c>
      <c r="AG64" s="808" t="s">
        <v>555</v>
      </c>
      <c r="AH64" s="951" t="s">
        <v>555</v>
      </c>
      <c r="AI64" s="810"/>
      <c r="AJ64" s="793"/>
      <c r="AK64" s="793" t="s">
        <v>555</v>
      </c>
      <c r="AL64" s="808"/>
      <c r="AM64" s="808" t="s">
        <v>555</v>
      </c>
      <c r="AN64" s="808"/>
      <c r="AO64" s="973"/>
      <c r="AP64" s="436" t="s">
        <v>1969</v>
      </c>
      <c r="AQ64" s="793" t="s">
        <v>555</v>
      </c>
      <c r="AR64" s="793"/>
      <c r="AS64" s="808"/>
      <c r="AT64" s="980" t="s">
        <v>555</v>
      </c>
      <c r="AU64" s="981"/>
      <c r="AV64" s="808"/>
      <c r="AW64" s="808"/>
      <c r="AX64" s="808"/>
      <c r="AY64" s="808" t="s">
        <v>555</v>
      </c>
      <c r="AZ64" s="975"/>
      <c r="BA64" s="793"/>
      <c r="BB64" s="808" t="s">
        <v>555</v>
      </c>
      <c r="BC64" s="793"/>
      <c r="BD64" s="810" t="s">
        <v>555</v>
      </c>
      <c r="BE64" s="810" t="s">
        <v>555</v>
      </c>
      <c r="BF64" s="998"/>
      <c r="BG64" s="810" t="s">
        <v>555</v>
      </c>
      <c r="BH64" s="793" t="s">
        <v>1086</v>
      </c>
      <c r="BI64" s="793"/>
      <c r="BJ64" s="793" t="s">
        <v>555</v>
      </c>
      <c r="BK64" s="793"/>
      <c r="BL64" s="793" t="s">
        <v>555</v>
      </c>
      <c r="BM64" s="793"/>
      <c r="BN64" s="793" t="s">
        <v>1925</v>
      </c>
      <c r="BO64" s="793"/>
      <c r="BP64" s="793"/>
      <c r="BQ64" s="793"/>
      <c r="BR64" s="793" t="s">
        <v>1086</v>
      </c>
      <c r="BS64" s="793"/>
      <c r="BT64" s="793" t="s">
        <v>1086</v>
      </c>
      <c r="BU64" s="793"/>
      <c r="BV64" s="793" t="s">
        <v>1086</v>
      </c>
      <c r="BW64" s="793"/>
      <c r="BX64" s="929"/>
      <c r="BY64" s="807"/>
      <c r="BZ64" s="793" t="s">
        <v>1860</v>
      </c>
      <c r="CA64" s="793"/>
      <c r="CB64" s="793"/>
      <c r="CC64" s="793"/>
      <c r="CD64" s="793"/>
      <c r="CE64" s="1041" t="s">
        <v>1970</v>
      </c>
      <c r="CF64" s="542">
        <f>COUNTIF(D64:CE64,"*")</f>
        <v>30</v>
      </c>
    </row>
    <row r="65" spans="1:84" s="299" customFormat="1" ht="24" hidden="1" customHeight="1" x14ac:dyDescent="0.2">
      <c r="A65" s="543" t="s">
        <v>191</v>
      </c>
      <c r="B65" s="479" t="s">
        <v>192</v>
      </c>
      <c r="C65" s="584"/>
      <c r="D65" s="807"/>
      <c r="E65" s="793"/>
      <c r="F65" s="793"/>
      <c r="G65" s="793"/>
      <c r="H65" s="808"/>
      <c r="I65" s="807"/>
      <c r="J65" s="793"/>
      <c r="K65" s="793"/>
      <c r="L65" s="793" t="s">
        <v>1893</v>
      </c>
      <c r="M65" s="793"/>
      <c r="N65" s="793"/>
      <c r="O65" s="793"/>
      <c r="P65" s="793"/>
      <c r="Q65" s="793"/>
      <c r="R65" s="793"/>
      <c r="S65" s="807"/>
      <c r="T65" s="793"/>
      <c r="U65" s="793"/>
      <c r="V65" s="793"/>
      <c r="W65" s="793"/>
      <c r="X65" s="793"/>
      <c r="Y65" s="793"/>
      <c r="Z65" s="793"/>
      <c r="AA65" s="793"/>
      <c r="AB65" s="808"/>
      <c r="AC65" s="812"/>
      <c r="AD65" s="929"/>
      <c r="AE65" s="808"/>
      <c r="AF65" s="436" t="s">
        <v>1916</v>
      </c>
      <c r="AG65" s="808"/>
      <c r="AH65" s="951"/>
      <c r="AI65" s="810"/>
      <c r="AJ65" s="793"/>
      <c r="AK65" s="793"/>
      <c r="AL65" s="808"/>
      <c r="AM65" s="808"/>
      <c r="AN65" s="808"/>
      <c r="AO65" s="973"/>
      <c r="AP65" s="436"/>
      <c r="AQ65" s="793"/>
      <c r="AR65" s="793"/>
      <c r="AS65" s="808"/>
      <c r="AT65" s="980"/>
      <c r="AU65" s="981"/>
      <c r="AV65" s="808"/>
      <c r="AW65" s="808"/>
      <c r="AX65" s="808"/>
      <c r="AY65" s="808"/>
      <c r="AZ65" s="975">
        <f t="shared" si="7"/>
        <v>0</v>
      </c>
      <c r="BA65" s="793"/>
      <c r="BB65" s="808"/>
      <c r="BC65" s="793"/>
      <c r="BD65" s="810"/>
      <c r="BE65" s="810"/>
      <c r="BF65" s="998"/>
      <c r="BG65" s="810"/>
      <c r="BH65" s="793"/>
      <c r="BI65" s="793"/>
      <c r="BJ65" s="793"/>
      <c r="BK65" s="793"/>
      <c r="BL65" s="793"/>
      <c r="BM65" s="793"/>
      <c r="BN65" s="793"/>
      <c r="BO65" s="793"/>
      <c r="BP65" s="793"/>
      <c r="BQ65" s="793"/>
      <c r="BR65" s="793"/>
      <c r="BS65" s="793"/>
      <c r="BT65" s="793"/>
      <c r="BU65" s="793"/>
      <c r="BV65" s="793"/>
      <c r="BW65" s="793"/>
      <c r="BX65" s="929"/>
      <c r="BY65" s="807"/>
      <c r="BZ65" s="793"/>
      <c r="CA65" s="793"/>
      <c r="CB65" s="793"/>
      <c r="CC65" s="793"/>
      <c r="CD65" s="793"/>
      <c r="CE65" s="793"/>
      <c r="CF65" s="542">
        <f>COUNTIF(D65:CE65,"*")</f>
        <v>2</v>
      </c>
    </row>
    <row r="66" spans="1:84" s="299" customFormat="1" ht="24" customHeight="1" x14ac:dyDescent="0.2">
      <c r="A66" s="543" t="s">
        <v>262</v>
      </c>
      <c r="B66" s="479" t="s">
        <v>263</v>
      </c>
      <c r="C66" s="584"/>
      <c r="D66" s="807" t="s">
        <v>555</v>
      </c>
      <c r="E66" s="793"/>
      <c r="F66" s="793" t="s">
        <v>555</v>
      </c>
      <c r="G66" s="793"/>
      <c r="H66" s="808" t="s">
        <v>1971</v>
      </c>
      <c r="I66" s="807"/>
      <c r="J66" s="793" t="s">
        <v>555</v>
      </c>
      <c r="K66" s="793"/>
      <c r="L66" s="793" t="s">
        <v>555</v>
      </c>
      <c r="M66" s="793"/>
      <c r="N66" s="793" t="s">
        <v>555</v>
      </c>
      <c r="O66" s="793"/>
      <c r="P66" s="793" t="s">
        <v>555</v>
      </c>
      <c r="Q66" s="793"/>
      <c r="R66" s="793"/>
      <c r="S66" s="807" t="s">
        <v>555</v>
      </c>
      <c r="T66" s="793"/>
      <c r="U66" s="793"/>
      <c r="V66" s="793"/>
      <c r="W66" s="793"/>
      <c r="X66" s="793" t="s">
        <v>555</v>
      </c>
      <c r="Y66" s="793"/>
      <c r="Z66" s="793"/>
      <c r="AA66" s="793"/>
      <c r="AB66" s="808" t="s">
        <v>1930</v>
      </c>
      <c r="AC66" s="812"/>
      <c r="AD66" s="929"/>
      <c r="AE66" s="808"/>
      <c r="AF66" s="436" t="s">
        <v>1892</v>
      </c>
      <c r="AG66" s="808" t="s">
        <v>555</v>
      </c>
      <c r="AH66" s="951" t="s">
        <v>555</v>
      </c>
      <c r="AI66" s="810" t="s">
        <v>555</v>
      </c>
      <c r="AJ66" s="793"/>
      <c r="AK66" s="793"/>
      <c r="AL66" s="808" t="s">
        <v>555</v>
      </c>
      <c r="AM66" s="808"/>
      <c r="AN66" s="808"/>
      <c r="AO66" s="973"/>
      <c r="AP66" s="436" t="s">
        <v>555</v>
      </c>
      <c r="AQ66" s="793"/>
      <c r="AR66" s="793"/>
      <c r="AS66" s="808"/>
      <c r="AT66" s="980" t="s">
        <v>555</v>
      </c>
      <c r="AU66" s="981" t="s">
        <v>1855</v>
      </c>
      <c r="AV66" s="808"/>
      <c r="AW66" s="808"/>
      <c r="AX66" s="808" t="s">
        <v>555</v>
      </c>
      <c r="AY66" s="808" t="s">
        <v>555</v>
      </c>
      <c r="AZ66" s="975"/>
      <c r="BA66" s="793"/>
      <c r="BB66" s="808"/>
      <c r="BC66" s="793"/>
      <c r="BD66" s="810" t="s">
        <v>555</v>
      </c>
      <c r="BE66" s="810" t="s">
        <v>555</v>
      </c>
      <c r="BF66" s="998"/>
      <c r="BG66" s="810" t="s">
        <v>555</v>
      </c>
      <c r="BH66" s="793"/>
      <c r="BI66" s="793"/>
      <c r="BJ66" s="793" t="s">
        <v>555</v>
      </c>
      <c r="BK66" s="793"/>
      <c r="BL66" s="793"/>
      <c r="BM66" s="793"/>
      <c r="BN66" s="793"/>
      <c r="BO66" s="793"/>
      <c r="BP66" s="793" t="s">
        <v>555</v>
      </c>
      <c r="BQ66" s="793"/>
      <c r="BR66" s="793"/>
      <c r="BS66" s="793"/>
      <c r="BT66" s="793" t="s">
        <v>1086</v>
      </c>
      <c r="BU66" s="793"/>
      <c r="BV66" s="793" t="s">
        <v>555</v>
      </c>
      <c r="BW66" s="793"/>
      <c r="BX66" s="929"/>
      <c r="BY66" s="807"/>
      <c r="BZ66" s="1035" t="s">
        <v>1860</v>
      </c>
      <c r="CA66" s="1035"/>
      <c r="CB66" s="793"/>
      <c r="CC66" s="793" t="s">
        <v>555</v>
      </c>
      <c r="CD66" s="793"/>
      <c r="CE66" s="793"/>
      <c r="CF66" s="542">
        <f>COUNTIF(D66:CE66,"*")</f>
        <v>29</v>
      </c>
    </row>
    <row r="67" spans="1:84" s="299" customFormat="1" ht="24" customHeight="1" x14ac:dyDescent="0.2">
      <c r="A67" s="543" t="s">
        <v>300</v>
      </c>
      <c r="B67" s="479" t="s">
        <v>301</v>
      </c>
      <c r="C67" s="584"/>
      <c r="D67" s="807"/>
      <c r="E67" s="793"/>
      <c r="F67" s="793"/>
      <c r="G67" s="793"/>
      <c r="H67" s="808"/>
      <c r="I67" s="807"/>
      <c r="J67" s="793"/>
      <c r="K67" s="793"/>
      <c r="L67" s="793"/>
      <c r="M67" s="793"/>
      <c r="N67" s="793"/>
      <c r="O67" s="793"/>
      <c r="P67" s="793"/>
      <c r="Q67" s="793"/>
      <c r="R67" s="793"/>
      <c r="S67" s="807"/>
      <c r="T67" s="793"/>
      <c r="U67" s="793"/>
      <c r="V67" s="793"/>
      <c r="W67" s="793"/>
      <c r="X67" s="793"/>
      <c r="Y67" s="793"/>
      <c r="Z67" s="793"/>
      <c r="AA67" s="793"/>
      <c r="AB67" s="808"/>
      <c r="AC67" s="812"/>
      <c r="AD67" s="929"/>
      <c r="AE67" s="808"/>
      <c r="AF67" s="436"/>
      <c r="AG67" s="808"/>
      <c r="AH67" s="951"/>
      <c r="AI67" s="810"/>
      <c r="AJ67" s="793"/>
      <c r="AK67" s="793"/>
      <c r="AL67" s="808"/>
      <c r="AM67" s="808" t="s">
        <v>555</v>
      </c>
      <c r="AN67" s="808"/>
      <c r="AO67" s="973"/>
      <c r="AP67" s="436"/>
      <c r="AQ67" s="793"/>
      <c r="AR67" s="793"/>
      <c r="AS67" s="808"/>
      <c r="AT67" s="980"/>
      <c r="AU67" s="981"/>
      <c r="AV67" s="808" t="s">
        <v>555</v>
      </c>
      <c r="AW67" s="808"/>
      <c r="AX67" s="808"/>
      <c r="AY67" s="808" t="s">
        <v>555</v>
      </c>
      <c r="AZ67" s="975"/>
      <c r="BA67" s="793"/>
      <c r="BB67" s="808"/>
      <c r="BC67" s="793"/>
      <c r="BD67" s="810"/>
      <c r="BE67" s="810"/>
      <c r="BF67" s="998"/>
      <c r="BG67" s="810"/>
      <c r="BH67" s="793"/>
      <c r="BI67" s="793"/>
      <c r="BJ67" s="793"/>
      <c r="BK67" s="793"/>
      <c r="BL67" s="793"/>
      <c r="BM67" s="793"/>
      <c r="BN67" s="793"/>
      <c r="BO67" s="793"/>
      <c r="BP67" s="793" t="s">
        <v>555</v>
      </c>
      <c r="BQ67" s="793"/>
      <c r="BR67" s="793"/>
      <c r="BS67" s="793"/>
      <c r="BT67" s="793"/>
      <c r="BU67" s="793"/>
      <c r="BV67" s="793"/>
      <c r="BW67" s="793" t="s">
        <v>1086</v>
      </c>
      <c r="BX67" s="929"/>
      <c r="BY67" s="807"/>
      <c r="BZ67" s="793"/>
      <c r="CA67" s="793"/>
      <c r="CB67" s="793"/>
      <c r="CC67" s="793"/>
      <c r="CD67" s="793"/>
      <c r="CE67" s="793"/>
      <c r="CF67" s="542"/>
    </row>
    <row r="68" spans="1:84" s="299" customFormat="1" ht="24" customHeight="1" x14ac:dyDescent="0.2">
      <c r="A68" s="543" t="s">
        <v>256</v>
      </c>
      <c r="B68" s="479" t="s">
        <v>257</v>
      </c>
      <c r="C68" s="584" t="s">
        <v>18</v>
      </c>
      <c r="D68" s="807" t="s">
        <v>555</v>
      </c>
      <c r="E68" s="793"/>
      <c r="F68" s="793"/>
      <c r="G68" s="793" t="s">
        <v>555</v>
      </c>
      <c r="H68" s="808" t="s">
        <v>555</v>
      </c>
      <c r="I68" s="807" t="s">
        <v>555</v>
      </c>
      <c r="J68" s="793"/>
      <c r="K68" s="793"/>
      <c r="L68" s="793"/>
      <c r="M68" s="793" t="s">
        <v>555</v>
      </c>
      <c r="N68" s="793"/>
      <c r="O68" s="793" t="s">
        <v>555</v>
      </c>
      <c r="P68" s="793"/>
      <c r="Q68" s="793" t="s">
        <v>555</v>
      </c>
      <c r="R68" s="793"/>
      <c r="S68" s="807" t="s">
        <v>555</v>
      </c>
      <c r="T68" s="793"/>
      <c r="U68" s="793"/>
      <c r="V68" s="793" t="s">
        <v>555</v>
      </c>
      <c r="W68" s="793"/>
      <c r="X68" s="793" t="s">
        <v>555</v>
      </c>
      <c r="Y68" s="793"/>
      <c r="Z68" s="793"/>
      <c r="AA68" s="793" t="s">
        <v>1086</v>
      </c>
      <c r="AB68" s="808"/>
      <c r="AC68" s="812"/>
      <c r="AD68" s="929"/>
      <c r="AE68" s="808"/>
      <c r="AF68" s="436" t="s">
        <v>1892</v>
      </c>
      <c r="AG68" s="808" t="s">
        <v>555</v>
      </c>
      <c r="AH68" s="951" t="s">
        <v>1852</v>
      </c>
      <c r="AI68" s="810"/>
      <c r="AJ68" s="793" t="s">
        <v>1086</v>
      </c>
      <c r="AK68" s="793"/>
      <c r="AL68" s="808"/>
      <c r="AM68" s="808" t="s">
        <v>1847</v>
      </c>
      <c r="AN68" s="808"/>
      <c r="AO68" s="973" t="s">
        <v>1086</v>
      </c>
      <c r="AP68" s="436"/>
      <c r="AQ68" s="793"/>
      <c r="AR68" s="793" t="s">
        <v>555</v>
      </c>
      <c r="AS68" s="808"/>
      <c r="AT68" s="980"/>
      <c r="AU68" s="981" t="s">
        <v>555</v>
      </c>
      <c r="AV68" s="808"/>
      <c r="AW68" s="808"/>
      <c r="AX68" s="808" t="s">
        <v>1085</v>
      </c>
      <c r="AY68" s="808" t="s">
        <v>555</v>
      </c>
      <c r="AZ68" s="975"/>
      <c r="BA68" s="793" t="s">
        <v>1086</v>
      </c>
      <c r="BB68" s="808"/>
      <c r="BC68" s="793"/>
      <c r="BD68" s="810" t="s">
        <v>555</v>
      </c>
      <c r="BE68" s="810" t="s">
        <v>555</v>
      </c>
      <c r="BF68" s="998"/>
      <c r="BG68" s="810" t="s">
        <v>555</v>
      </c>
      <c r="BH68" s="793"/>
      <c r="BI68" s="793" t="s">
        <v>1086</v>
      </c>
      <c r="BJ68" s="793"/>
      <c r="BK68" s="793" t="s">
        <v>555</v>
      </c>
      <c r="BL68" s="793" t="s">
        <v>555</v>
      </c>
      <c r="BM68" s="793"/>
      <c r="BN68" s="793"/>
      <c r="BO68" s="793" t="s">
        <v>1086</v>
      </c>
      <c r="BP68" s="793"/>
      <c r="BQ68" s="793"/>
      <c r="BR68" s="793"/>
      <c r="BS68" s="793"/>
      <c r="BT68" s="793"/>
      <c r="BU68" s="793" t="s">
        <v>1956</v>
      </c>
      <c r="BV68" s="793"/>
      <c r="BW68" s="793" t="s">
        <v>1086</v>
      </c>
      <c r="BX68" s="929" t="s">
        <v>1086</v>
      </c>
      <c r="BY68" s="807"/>
      <c r="BZ68" s="793"/>
      <c r="CA68" s="793"/>
      <c r="CB68" s="793" t="s">
        <v>555</v>
      </c>
      <c r="CC68" s="1039" t="s">
        <v>1972</v>
      </c>
      <c r="CD68" s="793"/>
      <c r="CE68" s="793"/>
      <c r="CF68" s="542">
        <f>COUNTIF(D68:CE68,"*")</f>
        <v>34</v>
      </c>
    </row>
    <row r="69" spans="1:84" s="299" customFormat="1" ht="24" hidden="1" customHeight="1" x14ac:dyDescent="0.2">
      <c r="A69" s="543" t="s">
        <v>197</v>
      </c>
      <c r="B69" s="479" t="str">
        <f>IFERROR(VLOOKUP(A69,Tabla1[],2,FALSE),"")</f>
        <v>25.273.922-k</v>
      </c>
      <c r="C69" s="584" t="s">
        <v>39</v>
      </c>
      <c r="D69" s="807"/>
      <c r="E69" s="793"/>
      <c r="F69" s="793"/>
      <c r="G69" s="793" t="s">
        <v>1107</v>
      </c>
      <c r="H69" s="808" t="s">
        <v>1973</v>
      </c>
      <c r="I69" s="807"/>
      <c r="J69" s="793" t="s">
        <v>1107</v>
      </c>
      <c r="K69" s="793"/>
      <c r="L69" s="793" t="s">
        <v>1086</v>
      </c>
      <c r="M69" s="793"/>
      <c r="N69" s="793" t="s">
        <v>1107</v>
      </c>
      <c r="O69" s="793"/>
      <c r="P69" s="793" t="s">
        <v>1974</v>
      </c>
      <c r="Q69" s="793" t="s">
        <v>555</v>
      </c>
      <c r="R69" s="793"/>
      <c r="S69" s="807" t="s">
        <v>1867</v>
      </c>
      <c r="T69" s="793"/>
      <c r="U69" s="793"/>
      <c r="V69" s="793" t="s">
        <v>1975</v>
      </c>
      <c r="W69" s="793"/>
      <c r="X69" s="793"/>
      <c r="Y69" s="793"/>
      <c r="Z69" s="793" t="s">
        <v>1105</v>
      </c>
      <c r="AA69" s="793"/>
      <c r="AB69" s="808"/>
      <c r="AC69" s="812" t="s">
        <v>1976</v>
      </c>
      <c r="AD69" s="929"/>
      <c r="AE69" s="808"/>
      <c r="AF69" s="436"/>
      <c r="AG69" s="808"/>
      <c r="AH69" s="951" t="s">
        <v>1977</v>
      </c>
      <c r="AI69" s="810"/>
      <c r="AJ69" s="793"/>
      <c r="AK69" s="793"/>
      <c r="AL69" s="808" t="s">
        <v>1085</v>
      </c>
      <c r="AM69" s="808"/>
      <c r="AN69" s="808"/>
      <c r="AO69" s="973"/>
      <c r="AP69" s="436"/>
      <c r="AQ69" s="793"/>
      <c r="AR69" s="793"/>
      <c r="AS69" s="808"/>
      <c r="AT69" s="980"/>
      <c r="AU69" s="981" t="s">
        <v>555</v>
      </c>
      <c r="AV69" s="808"/>
      <c r="AW69" s="808"/>
      <c r="AX69" s="808" t="s">
        <v>1085</v>
      </c>
      <c r="AY69" s="808" t="s">
        <v>555</v>
      </c>
      <c r="AZ69" s="975"/>
      <c r="BA69" s="793"/>
      <c r="BB69" s="808" t="s">
        <v>1978</v>
      </c>
      <c r="BC69" s="793"/>
      <c r="BD69" s="810"/>
      <c r="BE69" s="810" t="s">
        <v>1085</v>
      </c>
      <c r="BF69" s="998"/>
      <c r="BG69" s="810" t="s">
        <v>1953</v>
      </c>
      <c r="BH69" s="793"/>
      <c r="BI69" s="793"/>
      <c r="BJ69" s="793" t="s">
        <v>1085</v>
      </c>
      <c r="BK69" s="793"/>
      <c r="BL69" s="793"/>
      <c r="BM69" s="793"/>
      <c r="BN69" s="793"/>
      <c r="BO69" s="793"/>
      <c r="BP69" s="793"/>
      <c r="BQ69" s="793"/>
      <c r="BR69" s="793"/>
      <c r="BS69" s="793"/>
      <c r="BT69" s="793"/>
      <c r="BU69" s="793"/>
      <c r="BV69" s="793"/>
      <c r="BW69" s="793"/>
      <c r="BX69" s="929"/>
      <c r="BY69" s="807"/>
      <c r="BZ69" s="793"/>
      <c r="CA69" s="793"/>
      <c r="CB69" s="793"/>
      <c r="CC69" s="793"/>
      <c r="CD69" s="793"/>
      <c r="CE69" s="793"/>
      <c r="CF69" s="542">
        <f>COUNTIF(D69:CE69,"*")</f>
        <v>20</v>
      </c>
    </row>
    <row r="70" spans="1:84" s="299" customFormat="1" ht="24" hidden="1" customHeight="1" x14ac:dyDescent="0.2">
      <c r="A70" s="543" t="s">
        <v>272</v>
      </c>
      <c r="B70" s="479" t="s">
        <v>273</v>
      </c>
      <c r="C70" s="584"/>
      <c r="D70" s="807" t="s">
        <v>555</v>
      </c>
      <c r="E70" s="793"/>
      <c r="F70" s="793"/>
      <c r="G70" s="793"/>
      <c r="H70" s="808" t="s">
        <v>1858</v>
      </c>
      <c r="I70" s="807" t="s">
        <v>555</v>
      </c>
      <c r="J70" s="793"/>
      <c r="K70" s="793"/>
      <c r="L70" s="793"/>
      <c r="M70" s="793"/>
      <c r="N70" s="793" t="s">
        <v>555</v>
      </c>
      <c r="O70" s="793"/>
      <c r="P70" s="793"/>
      <c r="Q70" s="793"/>
      <c r="R70" s="793" t="s">
        <v>1920</v>
      </c>
      <c r="S70" s="807"/>
      <c r="T70" s="793"/>
      <c r="U70" s="793"/>
      <c r="V70" s="793"/>
      <c r="W70" s="793"/>
      <c r="X70" s="793"/>
      <c r="Y70" s="793"/>
      <c r="Z70" s="793"/>
      <c r="AA70" s="793"/>
      <c r="AB70" s="808"/>
      <c r="AC70" s="812"/>
      <c r="AD70" s="929"/>
      <c r="AE70" s="808"/>
      <c r="AF70" s="436"/>
      <c r="AG70" s="808"/>
      <c r="AH70" s="951"/>
      <c r="AI70" s="810"/>
      <c r="AJ70" s="793"/>
      <c r="AK70" s="793"/>
      <c r="AL70" s="808"/>
      <c r="AM70" s="808"/>
      <c r="AN70" s="808"/>
      <c r="AO70" s="973"/>
      <c r="AP70" s="436"/>
      <c r="AQ70" s="793"/>
      <c r="AR70" s="793"/>
      <c r="AS70" s="808"/>
      <c r="AT70" s="980">
        <f t="shared" si="6"/>
        <v>0</v>
      </c>
      <c r="AU70" s="981"/>
      <c r="AV70" s="808"/>
      <c r="AW70" s="808"/>
      <c r="AX70" s="808"/>
      <c r="AY70" s="808"/>
      <c r="AZ70" s="975">
        <f t="shared" si="7"/>
        <v>0</v>
      </c>
      <c r="BA70" s="793"/>
      <c r="BB70" s="808"/>
      <c r="BC70" s="793"/>
      <c r="BD70" s="810"/>
      <c r="BE70" s="810"/>
      <c r="BF70" s="998"/>
      <c r="BG70" s="810"/>
      <c r="BH70" s="793"/>
      <c r="BI70" s="793"/>
      <c r="BJ70" s="793"/>
      <c r="BK70" s="793"/>
      <c r="BL70" s="793"/>
      <c r="BM70" s="793"/>
      <c r="BN70" s="793"/>
      <c r="BO70" s="793"/>
      <c r="BP70" s="793"/>
      <c r="BQ70" s="793"/>
      <c r="BR70" s="793"/>
      <c r="BS70" s="793"/>
      <c r="BT70" s="793"/>
      <c r="BU70" s="793"/>
      <c r="BV70" s="793"/>
      <c r="BW70" s="793"/>
      <c r="BX70" s="929"/>
      <c r="BY70" s="807"/>
      <c r="BZ70" s="793"/>
      <c r="CA70" s="793"/>
      <c r="CB70" s="793"/>
      <c r="CC70" s="793"/>
      <c r="CD70" s="793"/>
      <c r="CE70" s="793"/>
      <c r="CF70" s="542">
        <f>COUNTIF(D70:CE70,"*")</f>
        <v>5</v>
      </c>
    </row>
    <row r="71" spans="1:84" s="299" customFormat="1" ht="24" customHeight="1" x14ac:dyDescent="0.2">
      <c r="A71" s="543" t="s">
        <v>201</v>
      </c>
      <c r="B71" s="479" t="str">
        <f>IFERROR(VLOOKUP(A71,Tabla1[],2,FALSE),"")</f>
        <v>14.577.855-7</v>
      </c>
      <c r="C71" s="584" t="s">
        <v>29</v>
      </c>
      <c r="D71" s="807" t="s">
        <v>555</v>
      </c>
      <c r="E71" s="793"/>
      <c r="F71" s="793"/>
      <c r="G71" s="793"/>
      <c r="H71" s="808" t="s">
        <v>1979</v>
      </c>
      <c r="I71" s="807"/>
      <c r="J71" s="793"/>
      <c r="K71" s="793" t="s">
        <v>1086</v>
      </c>
      <c r="L71" s="793"/>
      <c r="M71" s="793" t="s">
        <v>555</v>
      </c>
      <c r="N71" s="793"/>
      <c r="O71" s="793" t="s">
        <v>1980</v>
      </c>
      <c r="P71" s="793"/>
      <c r="Q71" s="793" t="s">
        <v>1981</v>
      </c>
      <c r="R71" s="793"/>
      <c r="S71" s="807"/>
      <c r="T71" s="793"/>
      <c r="U71" s="793" t="s">
        <v>1982</v>
      </c>
      <c r="V71" s="793" t="s">
        <v>1983</v>
      </c>
      <c r="W71" s="793"/>
      <c r="X71" s="793"/>
      <c r="Y71" s="793" t="s">
        <v>1984</v>
      </c>
      <c r="Z71" s="793"/>
      <c r="AA71" s="793"/>
      <c r="AB71" s="808" t="s">
        <v>1985</v>
      </c>
      <c r="AC71" s="812"/>
      <c r="AD71" s="929"/>
      <c r="AE71" s="808"/>
      <c r="AF71" s="436" t="s">
        <v>1986</v>
      </c>
      <c r="AG71" s="808" t="s">
        <v>1987</v>
      </c>
      <c r="AH71" s="951" t="s">
        <v>1852</v>
      </c>
      <c r="AI71" s="810"/>
      <c r="AJ71" s="793" t="s">
        <v>1988</v>
      </c>
      <c r="AK71" s="793"/>
      <c r="AL71" s="808"/>
      <c r="AM71" s="808" t="s">
        <v>1989</v>
      </c>
      <c r="AN71" s="808"/>
      <c r="AO71" s="973"/>
      <c r="AP71" s="436"/>
      <c r="AQ71" s="793" t="s">
        <v>1085</v>
      </c>
      <c r="AR71" s="793"/>
      <c r="AS71" s="808"/>
      <c r="AT71" s="980" t="s">
        <v>1990</v>
      </c>
      <c r="AU71" s="981"/>
      <c r="AV71" s="808"/>
      <c r="AW71" s="808" t="s">
        <v>1086</v>
      </c>
      <c r="AX71" s="808"/>
      <c r="AY71" s="808"/>
      <c r="AZ71" s="975"/>
      <c r="BA71" s="793"/>
      <c r="BB71" s="808" t="s">
        <v>1622</v>
      </c>
      <c r="BC71" s="793"/>
      <c r="BD71" s="810" t="s">
        <v>1991</v>
      </c>
      <c r="BE71" s="810" t="s">
        <v>1992</v>
      </c>
      <c r="BF71" s="998"/>
      <c r="BG71" s="810" t="s">
        <v>1865</v>
      </c>
      <c r="BH71" s="793"/>
      <c r="BI71" s="793" t="s">
        <v>1993</v>
      </c>
      <c r="BJ71" s="793"/>
      <c r="BK71" s="793" t="s">
        <v>1865</v>
      </c>
      <c r="BL71" s="793"/>
      <c r="BM71" s="793" t="s">
        <v>1994</v>
      </c>
      <c r="BN71" s="793"/>
      <c r="BO71" s="793"/>
      <c r="BP71" s="793"/>
      <c r="BQ71" s="793"/>
      <c r="BR71" s="793" t="s">
        <v>1086</v>
      </c>
      <c r="BS71" s="793"/>
      <c r="BT71" s="793" t="s">
        <v>1086</v>
      </c>
      <c r="BU71" s="793"/>
      <c r="BV71" s="793" t="s">
        <v>1086</v>
      </c>
      <c r="BW71" s="793"/>
      <c r="BX71" s="929" t="s">
        <v>1865</v>
      </c>
      <c r="BY71" s="807" t="s">
        <v>1086</v>
      </c>
      <c r="BZ71" s="793"/>
      <c r="CA71" s="793" t="s">
        <v>1881</v>
      </c>
      <c r="CB71" s="793"/>
      <c r="CC71" s="793" t="s">
        <v>1905</v>
      </c>
      <c r="CD71" s="793"/>
      <c r="CE71" s="793" t="s">
        <v>1956</v>
      </c>
      <c r="CF71" s="542">
        <f>COUNTIF(D71:CE71,"*")</f>
        <v>33</v>
      </c>
    </row>
    <row r="72" spans="1:84" s="299" customFormat="1" ht="24" customHeight="1" x14ac:dyDescent="0.2">
      <c r="A72" s="543" t="s">
        <v>304</v>
      </c>
      <c r="B72" s="479" t="s">
        <v>305</v>
      </c>
      <c r="C72" s="584"/>
      <c r="D72" s="807"/>
      <c r="E72" s="793"/>
      <c r="F72" s="793"/>
      <c r="G72" s="793"/>
      <c r="H72" s="808"/>
      <c r="I72" s="807"/>
      <c r="J72" s="793"/>
      <c r="K72" s="793"/>
      <c r="L72" s="793"/>
      <c r="M72" s="793"/>
      <c r="N72" s="793"/>
      <c r="O72" s="793"/>
      <c r="P72" s="793"/>
      <c r="Q72" s="793"/>
      <c r="R72" s="793"/>
      <c r="S72" s="807"/>
      <c r="T72" s="793"/>
      <c r="U72" s="793"/>
      <c r="V72" s="793"/>
      <c r="W72" s="793"/>
      <c r="X72" s="793"/>
      <c r="Y72" s="793"/>
      <c r="Z72" s="793"/>
      <c r="AA72" s="793"/>
      <c r="AB72" s="808"/>
      <c r="AC72" s="812"/>
      <c r="AD72" s="929"/>
      <c r="AE72" s="808"/>
      <c r="AF72" s="436"/>
      <c r="AG72" s="808"/>
      <c r="AH72" s="951"/>
      <c r="AI72" s="810"/>
      <c r="AJ72" s="793"/>
      <c r="AK72" s="793"/>
      <c r="AL72" s="808"/>
      <c r="AM72" s="808"/>
      <c r="AN72" s="808"/>
      <c r="AO72" s="973"/>
      <c r="AP72" s="436"/>
      <c r="AQ72" s="793"/>
      <c r="AR72" s="793"/>
      <c r="AS72" s="808"/>
      <c r="AT72" s="980"/>
      <c r="AU72" s="981"/>
      <c r="AV72" s="808"/>
      <c r="AW72" s="808"/>
      <c r="AX72" s="808"/>
      <c r="AY72" s="808"/>
      <c r="AZ72" s="975"/>
      <c r="BA72" s="793"/>
      <c r="BB72" s="808"/>
      <c r="BC72" s="793"/>
      <c r="BD72" s="810"/>
      <c r="BE72" s="810"/>
      <c r="BF72" s="998"/>
      <c r="BG72" s="810"/>
      <c r="BH72" s="793"/>
      <c r="BI72" s="793"/>
      <c r="BJ72" s="793"/>
      <c r="BK72" s="793"/>
      <c r="BL72" s="793" t="s">
        <v>555</v>
      </c>
      <c r="BM72" s="793"/>
      <c r="BN72" s="793" t="s">
        <v>1925</v>
      </c>
      <c r="BO72" s="793"/>
      <c r="BP72" s="793"/>
      <c r="BQ72" s="793"/>
      <c r="BR72" s="793"/>
      <c r="BS72" s="793"/>
      <c r="BT72" s="793"/>
      <c r="BU72" s="793" t="s">
        <v>555</v>
      </c>
      <c r="BV72" s="793"/>
      <c r="BW72" s="793"/>
      <c r="BX72" s="929"/>
      <c r="BY72" s="807"/>
      <c r="BZ72" s="1035" t="s">
        <v>555</v>
      </c>
      <c r="CA72" s="1035"/>
      <c r="CB72" s="793"/>
      <c r="CC72" s="793"/>
      <c r="CD72" s="793" t="s">
        <v>1086</v>
      </c>
      <c r="CE72" s="793"/>
      <c r="CF72" s="542"/>
    </row>
    <row r="73" spans="1:84" s="299" customFormat="1" ht="24" customHeight="1" x14ac:dyDescent="0.2">
      <c r="A73" s="543" t="s">
        <v>203</v>
      </c>
      <c r="B73" s="479" t="s">
        <v>204</v>
      </c>
      <c r="C73" s="584"/>
      <c r="D73" s="807"/>
      <c r="E73" s="793"/>
      <c r="F73" s="793"/>
      <c r="G73" s="793"/>
      <c r="H73" s="808"/>
      <c r="I73" s="807"/>
      <c r="J73" s="793"/>
      <c r="K73" s="793"/>
      <c r="L73" s="793"/>
      <c r="M73" s="793"/>
      <c r="N73" s="793"/>
      <c r="O73" s="793"/>
      <c r="P73" s="793"/>
      <c r="Q73" s="793"/>
      <c r="R73" s="793"/>
      <c r="S73" s="807"/>
      <c r="T73" s="793"/>
      <c r="U73" s="793"/>
      <c r="V73" s="793"/>
      <c r="W73" s="793"/>
      <c r="X73" s="793"/>
      <c r="Y73" s="793"/>
      <c r="Z73" s="793"/>
      <c r="AA73" s="793"/>
      <c r="AB73" s="808"/>
      <c r="AC73" s="812"/>
      <c r="AD73" s="929"/>
      <c r="AE73" s="808"/>
      <c r="AF73" s="436"/>
      <c r="AG73" s="808"/>
      <c r="AH73" s="951"/>
      <c r="AI73" s="810"/>
      <c r="AJ73" s="793"/>
      <c r="AK73" s="793"/>
      <c r="AL73" s="808"/>
      <c r="AM73" s="808"/>
      <c r="AN73" s="808"/>
      <c r="AO73" s="973" t="s">
        <v>1995</v>
      </c>
      <c r="AP73" s="436"/>
      <c r="AQ73" s="793"/>
      <c r="AR73" s="793"/>
      <c r="AS73" s="808"/>
      <c r="AT73" s="980"/>
      <c r="AU73" s="981"/>
      <c r="AV73" s="808" t="s">
        <v>1085</v>
      </c>
      <c r="AW73" s="808"/>
      <c r="AX73" s="808"/>
      <c r="AY73" s="808"/>
      <c r="AZ73" s="975"/>
      <c r="BA73" s="793"/>
      <c r="BB73" s="808"/>
      <c r="BC73" s="793"/>
      <c r="BD73" s="810"/>
      <c r="BE73" s="810"/>
      <c r="BF73" s="998" t="s">
        <v>1085</v>
      </c>
      <c r="BG73" s="810"/>
      <c r="BH73" s="793" t="s">
        <v>1996</v>
      </c>
      <c r="BI73" s="793"/>
      <c r="BJ73" s="793"/>
      <c r="BK73" s="793"/>
      <c r="BL73" s="793"/>
      <c r="BM73" s="793"/>
      <c r="BN73" s="793" t="s">
        <v>1997</v>
      </c>
      <c r="BO73" s="793"/>
      <c r="BP73" s="793"/>
      <c r="BQ73" s="793" t="s">
        <v>1913</v>
      </c>
      <c r="BR73" s="793" t="s">
        <v>1998</v>
      </c>
      <c r="BS73" s="793"/>
      <c r="BT73" s="793"/>
      <c r="BU73" s="793" t="s">
        <v>1956</v>
      </c>
      <c r="BV73" s="793"/>
      <c r="BW73" s="793"/>
      <c r="BX73" s="929"/>
      <c r="BY73" s="807" t="s">
        <v>1999</v>
      </c>
      <c r="BZ73" s="793" t="s">
        <v>555</v>
      </c>
      <c r="CA73" s="793"/>
      <c r="CB73" s="793"/>
      <c r="CC73" s="1040" t="s">
        <v>2000</v>
      </c>
      <c r="CD73" s="793"/>
      <c r="CE73" s="793"/>
      <c r="CF73" s="542"/>
    </row>
    <row r="74" spans="1:84" s="299" customFormat="1" ht="24" customHeight="1" x14ac:dyDescent="0.2">
      <c r="A74" s="543" t="s">
        <v>205</v>
      </c>
      <c r="B74" s="479" t="str">
        <f>IFERROR(VLOOKUP(A74,Tabla1[],2,FALSE),"")</f>
        <v>17.553.442-3</v>
      </c>
      <c r="C74" s="584" t="s">
        <v>39</v>
      </c>
      <c r="D74" s="807" t="s">
        <v>1107</v>
      </c>
      <c r="E74" s="793"/>
      <c r="F74" s="793" t="s">
        <v>1104</v>
      </c>
      <c r="G74" s="793"/>
      <c r="H74" s="808" t="s">
        <v>2001</v>
      </c>
      <c r="I74" s="807"/>
      <c r="J74" s="793"/>
      <c r="K74" s="793" t="s">
        <v>1105</v>
      </c>
      <c r="L74" s="793"/>
      <c r="M74" s="793" t="s">
        <v>1865</v>
      </c>
      <c r="N74" s="793" t="s">
        <v>2002</v>
      </c>
      <c r="O74" s="793"/>
      <c r="P74" s="793" t="s">
        <v>2003</v>
      </c>
      <c r="Q74" s="793"/>
      <c r="R74" s="793" t="s">
        <v>1105</v>
      </c>
      <c r="S74" s="807"/>
      <c r="T74" s="793"/>
      <c r="U74" s="793"/>
      <c r="V74" s="793" t="s">
        <v>2004</v>
      </c>
      <c r="W74" s="793"/>
      <c r="X74" s="793" t="s">
        <v>2005</v>
      </c>
      <c r="Y74" s="793"/>
      <c r="Z74" s="793"/>
      <c r="AA74" s="793"/>
      <c r="AB74" s="808"/>
      <c r="AC74" s="812"/>
      <c r="AD74" s="929" t="s">
        <v>1086</v>
      </c>
      <c r="AE74" s="808"/>
      <c r="AF74" s="436"/>
      <c r="AG74" s="808"/>
      <c r="AH74" s="951"/>
      <c r="AI74" s="810" t="s">
        <v>1373</v>
      </c>
      <c r="AJ74" s="793"/>
      <c r="AK74" s="793"/>
      <c r="AL74" s="808" t="s">
        <v>1107</v>
      </c>
      <c r="AM74" s="808"/>
      <c r="AN74" s="808" t="s">
        <v>1105</v>
      </c>
      <c r="AO74" s="973"/>
      <c r="AP74" s="436"/>
      <c r="AQ74" s="793" t="s">
        <v>1107</v>
      </c>
      <c r="AR74" s="793"/>
      <c r="AS74" s="808"/>
      <c r="AT74" s="980"/>
      <c r="AU74" s="981" t="s">
        <v>559</v>
      </c>
      <c r="AV74" s="808"/>
      <c r="AW74" s="808"/>
      <c r="AX74" s="808"/>
      <c r="AY74" s="808"/>
      <c r="AZ74" s="975" t="s">
        <v>2006</v>
      </c>
      <c r="BA74" s="793"/>
      <c r="BB74" s="808"/>
      <c r="BC74" s="793" t="s">
        <v>559</v>
      </c>
      <c r="BD74" s="810"/>
      <c r="BE74" s="810"/>
      <c r="BF74" s="998" t="s">
        <v>1105</v>
      </c>
      <c r="BG74" s="810"/>
      <c r="BH74" s="793"/>
      <c r="BI74" s="793"/>
      <c r="BJ74" s="793"/>
      <c r="BK74" s="793"/>
      <c r="BL74" s="793" t="s">
        <v>2007</v>
      </c>
      <c r="BM74" s="793"/>
      <c r="BN74" s="793"/>
      <c r="BO74" s="793"/>
      <c r="BP74" s="793"/>
      <c r="BQ74" s="793"/>
      <c r="BR74" s="793"/>
      <c r="BS74" s="793"/>
      <c r="BT74" s="793" t="s">
        <v>1086</v>
      </c>
      <c r="BU74" s="793"/>
      <c r="BV74" s="793" t="s">
        <v>2008</v>
      </c>
      <c r="BW74" s="793"/>
      <c r="BX74" s="929"/>
      <c r="BY74" s="807"/>
      <c r="BZ74" s="793" t="s">
        <v>2009</v>
      </c>
      <c r="CA74" s="793"/>
      <c r="CB74" s="793"/>
      <c r="CC74" s="793" t="s">
        <v>2010</v>
      </c>
      <c r="CD74" s="793"/>
      <c r="CE74" s="793" t="s">
        <v>2011</v>
      </c>
      <c r="CF74" s="542">
        <f>COUNTIF(D74:CE74,"*")</f>
        <v>25</v>
      </c>
    </row>
    <row r="75" spans="1:84" s="299" customFormat="1" ht="24" hidden="1" customHeight="1" x14ac:dyDescent="0.2">
      <c r="A75" s="543" t="s">
        <v>282</v>
      </c>
      <c r="B75" s="479" t="s">
        <v>283</v>
      </c>
      <c r="C75" s="584"/>
      <c r="D75" s="807"/>
      <c r="E75" s="793"/>
      <c r="F75" s="793"/>
      <c r="G75" s="793"/>
      <c r="H75" s="808"/>
      <c r="I75" s="807"/>
      <c r="J75" s="793"/>
      <c r="K75" s="793"/>
      <c r="L75" s="793" t="s">
        <v>1962</v>
      </c>
      <c r="M75" s="793"/>
      <c r="N75" s="793"/>
      <c r="O75" s="793"/>
      <c r="P75" s="793"/>
      <c r="Q75" s="793"/>
      <c r="R75" s="793"/>
      <c r="S75" s="807"/>
      <c r="T75" s="793"/>
      <c r="U75" s="793"/>
      <c r="V75" s="793"/>
      <c r="W75" s="793"/>
      <c r="X75" s="793"/>
      <c r="Y75" s="793"/>
      <c r="Z75" s="793"/>
      <c r="AA75" s="793"/>
      <c r="AB75" s="808"/>
      <c r="AC75" s="812"/>
      <c r="AD75" s="929"/>
      <c r="AE75" s="808"/>
      <c r="AF75" s="436"/>
      <c r="AG75" s="808"/>
      <c r="AH75" s="951"/>
      <c r="AI75" s="810"/>
      <c r="AJ75" s="793"/>
      <c r="AK75" s="793"/>
      <c r="AL75" s="808"/>
      <c r="AM75" s="808"/>
      <c r="AN75" s="808"/>
      <c r="AO75" s="973"/>
      <c r="AP75" s="436"/>
      <c r="AQ75" s="793"/>
      <c r="AR75" s="793"/>
      <c r="AS75" s="808"/>
      <c r="AT75" s="980">
        <f t="shared" si="6"/>
        <v>0</v>
      </c>
      <c r="AU75" s="981"/>
      <c r="AV75" s="808"/>
      <c r="AW75" s="808"/>
      <c r="AX75" s="808"/>
      <c r="AY75" s="808"/>
      <c r="AZ75" s="975"/>
      <c r="BA75" s="793"/>
      <c r="BB75" s="808"/>
      <c r="BC75" s="793"/>
      <c r="BD75" s="810"/>
      <c r="BE75" s="810"/>
      <c r="BF75" s="998"/>
      <c r="BG75" s="810"/>
      <c r="BH75" s="793"/>
      <c r="BI75" s="793"/>
      <c r="BJ75" s="793"/>
      <c r="BK75" s="793"/>
      <c r="BL75" s="793"/>
      <c r="BM75" s="793"/>
      <c r="BN75" s="793"/>
      <c r="BO75" s="793"/>
      <c r="BP75" s="793"/>
      <c r="BQ75" s="793"/>
      <c r="BR75" s="793"/>
      <c r="BS75" s="793"/>
      <c r="BT75" s="793"/>
      <c r="BU75" s="793"/>
      <c r="BV75" s="793"/>
      <c r="BW75" s="793"/>
      <c r="BX75" s="929"/>
      <c r="BY75" s="807"/>
      <c r="BZ75" s="793"/>
      <c r="CA75" s="793"/>
      <c r="CB75" s="793"/>
      <c r="CC75" s="793"/>
      <c r="CD75" s="793"/>
      <c r="CE75" s="793"/>
      <c r="CF75" s="542"/>
    </row>
    <row r="76" spans="1:84" s="299" customFormat="1" ht="24" hidden="1" customHeight="1" x14ac:dyDescent="0.2">
      <c r="A76" s="543" t="s">
        <v>280</v>
      </c>
      <c r="B76" s="479" t="s">
        <v>281</v>
      </c>
      <c r="C76" s="584"/>
      <c r="D76" s="807"/>
      <c r="E76" s="793"/>
      <c r="F76" s="793"/>
      <c r="G76" s="793"/>
      <c r="H76" s="808"/>
      <c r="I76" s="807"/>
      <c r="J76" s="793"/>
      <c r="K76" s="793"/>
      <c r="L76" s="793" t="s">
        <v>555</v>
      </c>
      <c r="M76" s="793"/>
      <c r="N76" s="793"/>
      <c r="O76" s="793"/>
      <c r="P76" s="793" t="s">
        <v>555</v>
      </c>
      <c r="Q76" s="793"/>
      <c r="R76" s="793"/>
      <c r="S76" s="807"/>
      <c r="T76" s="793"/>
      <c r="U76" s="793"/>
      <c r="V76" s="793"/>
      <c r="W76" s="793"/>
      <c r="X76" s="793"/>
      <c r="Y76" s="793"/>
      <c r="Z76" s="793"/>
      <c r="AA76" s="793"/>
      <c r="AB76" s="808"/>
      <c r="AC76" s="812"/>
      <c r="AD76" s="929"/>
      <c r="AE76" s="808"/>
      <c r="AF76" s="436"/>
      <c r="AG76" s="808"/>
      <c r="AH76" s="951"/>
      <c r="AI76" s="810"/>
      <c r="AJ76" s="793"/>
      <c r="AK76" s="793"/>
      <c r="AL76" s="808"/>
      <c r="AM76" s="808"/>
      <c r="AN76" s="808"/>
      <c r="AO76" s="973"/>
      <c r="AP76" s="436"/>
      <c r="AQ76" s="793"/>
      <c r="AR76" s="793"/>
      <c r="AS76" s="808"/>
      <c r="AT76" s="980">
        <f t="shared" si="6"/>
        <v>0</v>
      </c>
      <c r="AU76" s="981"/>
      <c r="AV76" s="808"/>
      <c r="AW76" s="808"/>
      <c r="AX76" s="808"/>
      <c r="AY76" s="808"/>
      <c r="AZ76" s="975"/>
      <c r="BA76" s="793"/>
      <c r="BB76" s="808"/>
      <c r="BC76" s="793"/>
      <c r="BD76" s="810"/>
      <c r="BE76" s="810"/>
      <c r="BF76" s="998"/>
      <c r="BG76" s="810"/>
      <c r="BH76" s="793"/>
      <c r="BI76" s="793"/>
      <c r="BJ76" s="793"/>
      <c r="BK76" s="793"/>
      <c r="BL76" s="793"/>
      <c r="BM76" s="793"/>
      <c r="BN76" s="793"/>
      <c r="BO76" s="793"/>
      <c r="BP76" s="793"/>
      <c r="BQ76" s="793"/>
      <c r="BR76" s="793"/>
      <c r="BS76" s="793"/>
      <c r="BT76" s="793"/>
      <c r="BU76" s="793"/>
      <c r="BV76" s="793"/>
      <c r="BW76" s="793"/>
      <c r="BX76" s="929"/>
      <c r="BY76" s="807"/>
      <c r="BZ76" s="793"/>
      <c r="CA76" s="793"/>
      <c r="CB76" s="793"/>
      <c r="CC76" s="793"/>
      <c r="CD76" s="793"/>
      <c r="CE76" s="793"/>
      <c r="CF76" s="542"/>
    </row>
    <row r="77" spans="1:84" s="299" customFormat="1" ht="24" hidden="1" customHeight="1" x14ac:dyDescent="0.2">
      <c r="A77" s="543" t="s">
        <v>209</v>
      </c>
      <c r="B77" s="479" t="str">
        <f>IFERROR(VLOOKUP(A77,Tabla1[],2,FALSE),"")</f>
        <v>17.142.269-8</v>
      </c>
      <c r="C77" s="584" t="s">
        <v>39</v>
      </c>
      <c r="D77" s="807"/>
      <c r="E77" s="793"/>
      <c r="F77" s="793"/>
      <c r="G77" s="793"/>
      <c r="H77" s="808"/>
      <c r="I77" s="807"/>
      <c r="J77" s="793"/>
      <c r="K77" s="793"/>
      <c r="L77" s="793" t="s">
        <v>559</v>
      </c>
      <c r="M77" s="793" t="s">
        <v>555</v>
      </c>
      <c r="N77" s="793"/>
      <c r="O77" s="793" t="s">
        <v>2012</v>
      </c>
      <c r="P77" s="793"/>
      <c r="Q77" s="793" t="s">
        <v>559</v>
      </c>
      <c r="R77" s="793"/>
      <c r="S77" s="807" t="s">
        <v>2005</v>
      </c>
      <c r="T77" s="793"/>
      <c r="U77" s="793"/>
      <c r="V77" s="793"/>
      <c r="W77" s="793"/>
      <c r="X77" s="793" t="s">
        <v>1867</v>
      </c>
      <c r="Y77" s="793"/>
      <c r="Z77" s="793"/>
      <c r="AA77" s="793"/>
      <c r="AB77" s="808" t="s">
        <v>2013</v>
      </c>
      <c r="AC77" s="812"/>
      <c r="AD77" s="929"/>
      <c r="AE77" s="808"/>
      <c r="AF77" s="436" t="s">
        <v>1107</v>
      </c>
      <c r="AG77" s="808" t="s">
        <v>1107</v>
      </c>
      <c r="AH77" s="951"/>
      <c r="AI77" s="810"/>
      <c r="AJ77" s="793"/>
      <c r="AK77" s="793" t="s">
        <v>1373</v>
      </c>
      <c r="AL77" s="808"/>
      <c r="AM77" s="808" t="s">
        <v>1107</v>
      </c>
      <c r="AN77" s="808"/>
      <c r="AO77" s="973"/>
      <c r="AP77" s="436" t="s">
        <v>1107</v>
      </c>
      <c r="AQ77" s="793"/>
      <c r="AR77" s="793"/>
      <c r="AS77" s="808"/>
      <c r="AT77" s="980" t="s">
        <v>559</v>
      </c>
      <c r="AU77" s="981"/>
      <c r="AV77" s="808"/>
      <c r="AW77" s="808"/>
      <c r="AX77" s="808" t="s">
        <v>559</v>
      </c>
      <c r="AY77" s="808"/>
      <c r="AZ77" s="975"/>
      <c r="BA77" s="793"/>
      <c r="BB77" s="808"/>
      <c r="BC77" s="793"/>
      <c r="BD77" s="810"/>
      <c r="BE77" s="810"/>
      <c r="BF77" s="998"/>
      <c r="BG77" s="810"/>
      <c r="BH77" s="793"/>
      <c r="BI77" s="793"/>
      <c r="BJ77" s="793" t="s">
        <v>1107</v>
      </c>
      <c r="BK77" s="793"/>
      <c r="BL77" s="793"/>
      <c r="BM77" s="793"/>
      <c r="BN77" s="793"/>
      <c r="BO77" s="793"/>
      <c r="BP77" s="793" t="s">
        <v>2014</v>
      </c>
      <c r="BQ77" s="793"/>
      <c r="BR77" s="793"/>
      <c r="BS77" s="793"/>
      <c r="BT77" s="793"/>
      <c r="BU77" s="793" t="s">
        <v>2015</v>
      </c>
      <c r="BV77" s="793"/>
      <c r="BW77" s="793"/>
      <c r="BX77" s="929"/>
      <c r="BY77" s="807"/>
      <c r="BZ77" s="793"/>
      <c r="CA77" s="793"/>
      <c r="CB77" s="793"/>
      <c r="CC77" s="793"/>
      <c r="CD77" s="793"/>
      <c r="CE77" s="793"/>
      <c r="CF77" s="542">
        <f>COUNTIF(D77:CE77,"*")</f>
        <v>17</v>
      </c>
    </row>
    <row r="78" spans="1:84" s="299" customFormat="1" ht="24" hidden="1" customHeight="1" x14ac:dyDescent="0.2">
      <c r="A78" s="543" t="s">
        <v>284</v>
      </c>
      <c r="B78" s="479" t="s">
        <v>285</v>
      </c>
      <c r="C78" s="584"/>
      <c r="D78" s="807"/>
      <c r="E78" s="793"/>
      <c r="F78" s="793"/>
      <c r="G78" s="793"/>
      <c r="H78" s="808"/>
      <c r="I78" s="807"/>
      <c r="J78" s="793"/>
      <c r="K78" s="793"/>
      <c r="L78" s="793"/>
      <c r="M78" s="793"/>
      <c r="N78" s="793"/>
      <c r="O78" s="793"/>
      <c r="P78" s="793"/>
      <c r="Q78" s="793"/>
      <c r="R78" s="793"/>
      <c r="S78" s="807"/>
      <c r="T78" s="793"/>
      <c r="U78" s="793"/>
      <c r="V78" s="793"/>
      <c r="W78" s="793"/>
      <c r="X78" s="793"/>
      <c r="Y78" s="793"/>
      <c r="Z78" s="793"/>
      <c r="AA78" s="793"/>
      <c r="AB78" s="808" t="s">
        <v>1930</v>
      </c>
      <c r="AC78" s="812"/>
      <c r="AD78" s="929"/>
      <c r="AE78" s="808"/>
      <c r="AF78" s="436"/>
      <c r="AG78" s="808"/>
      <c r="AH78" s="951"/>
      <c r="AI78" s="810"/>
      <c r="AJ78" s="793"/>
      <c r="AK78" s="793"/>
      <c r="AL78" s="808"/>
      <c r="AM78" s="808"/>
      <c r="AN78" s="808"/>
      <c r="AO78" s="973"/>
      <c r="AP78" s="436"/>
      <c r="AQ78" s="793"/>
      <c r="AR78" s="793"/>
      <c r="AS78" s="808"/>
      <c r="AT78" s="980"/>
      <c r="AU78" s="981"/>
      <c r="AV78" s="808"/>
      <c r="AW78" s="808"/>
      <c r="AX78" s="808"/>
      <c r="AY78" s="808"/>
      <c r="AZ78" s="975"/>
      <c r="BA78" s="793"/>
      <c r="BB78" s="808"/>
      <c r="BC78" s="793"/>
      <c r="BD78" s="810"/>
      <c r="BE78" s="810"/>
      <c r="BF78" s="998"/>
      <c r="BG78" s="810"/>
      <c r="BH78" s="793"/>
      <c r="BI78" s="793"/>
      <c r="BJ78" s="793"/>
      <c r="BK78" s="793"/>
      <c r="BL78" s="793"/>
      <c r="BM78" s="793"/>
      <c r="BN78" s="793"/>
      <c r="BO78" s="793"/>
      <c r="BP78" s="793"/>
      <c r="BQ78" s="793"/>
      <c r="BR78" s="793"/>
      <c r="BS78" s="793"/>
      <c r="BT78" s="793"/>
      <c r="BU78" s="793"/>
      <c r="BV78" s="793"/>
      <c r="BW78" s="793"/>
      <c r="BX78" s="929"/>
      <c r="BY78" s="807"/>
      <c r="BZ78" s="793"/>
      <c r="CA78" s="793"/>
      <c r="CB78" s="793"/>
      <c r="CC78" s="793"/>
      <c r="CD78" s="793"/>
      <c r="CE78" s="793"/>
      <c r="CF78" s="542"/>
    </row>
    <row r="79" spans="1:84" s="299" customFormat="1" ht="24" customHeight="1" x14ac:dyDescent="0.2">
      <c r="A79" s="543" t="s">
        <v>215</v>
      </c>
      <c r="B79" s="479" t="str">
        <f>IFERROR(VLOOKUP(A79,Tabla1[],2,FALSE),"")</f>
        <v>18.398.330-k</v>
      </c>
      <c r="C79" s="584" t="s">
        <v>29</v>
      </c>
      <c r="D79" s="807"/>
      <c r="E79" s="793"/>
      <c r="F79" s="793"/>
      <c r="G79" s="793" t="s">
        <v>555</v>
      </c>
      <c r="H79" s="808"/>
      <c r="I79" s="807"/>
      <c r="J79" s="793"/>
      <c r="K79" s="793"/>
      <c r="L79" s="793"/>
      <c r="M79" s="793"/>
      <c r="N79" s="793"/>
      <c r="O79" s="793"/>
      <c r="P79" s="793"/>
      <c r="Q79" s="793"/>
      <c r="R79" s="793"/>
      <c r="S79" s="807" t="s">
        <v>555</v>
      </c>
      <c r="T79" s="793"/>
      <c r="U79" s="793"/>
      <c r="V79" s="793" t="s">
        <v>555</v>
      </c>
      <c r="W79" s="793"/>
      <c r="X79" s="793"/>
      <c r="Y79" s="793"/>
      <c r="Z79" s="793"/>
      <c r="AA79" s="793"/>
      <c r="AB79" s="808"/>
      <c r="AC79" s="812"/>
      <c r="AD79" s="929"/>
      <c r="AE79" s="808"/>
      <c r="AF79" s="436" t="s">
        <v>1916</v>
      </c>
      <c r="AG79" s="808"/>
      <c r="AH79" s="951"/>
      <c r="AI79" s="810"/>
      <c r="AJ79" s="793"/>
      <c r="AK79" s="793"/>
      <c r="AL79" s="808"/>
      <c r="AM79" s="808" t="s">
        <v>555</v>
      </c>
      <c r="AN79" s="808"/>
      <c r="AO79" s="973"/>
      <c r="AP79" s="436" t="s">
        <v>555</v>
      </c>
      <c r="AQ79" s="793"/>
      <c r="AR79" s="793"/>
      <c r="AS79" s="808"/>
      <c r="AT79" s="980"/>
      <c r="AU79" s="981" t="s">
        <v>555</v>
      </c>
      <c r="AV79" s="808"/>
      <c r="AW79" s="808"/>
      <c r="AX79" s="808" t="s">
        <v>555</v>
      </c>
      <c r="AY79" s="808"/>
      <c r="AZ79" s="975"/>
      <c r="BA79" s="793"/>
      <c r="BB79" s="808"/>
      <c r="BC79" s="793"/>
      <c r="BD79" s="810"/>
      <c r="BE79" s="810" t="s">
        <v>555</v>
      </c>
      <c r="BF79" s="998"/>
      <c r="BG79" s="810"/>
      <c r="BH79" s="793"/>
      <c r="BI79" s="793"/>
      <c r="BJ79" s="793" t="s">
        <v>555</v>
      </c>
      <c r="BK79" s="793"/>
      <c r="BL79" s="793" t="s">
        <v>555</v>
      </c>
      <c r="BM79" s="793"/>
      <c r="BN79" s="793" t="s">
        <v>1925</v>
      </c>
      <c r="BO79" s="793"/>
      <c r="BP79" s="793"/>
      <c r="BQ79" s="793" t="s">
        <v>1086</v>
      </c>
      <c r="BR79" s="793"/>
      <c r="BS79" s="793"/>
      <c r="BT79" s="793"/>
      <c r="BU79" s="793" t="s">
        <v>555</v>
      </c>
      <c r="BV79" s="793"/>
      <c r="BW79" s="793"/>
      <c r="BX79" s="929"/>
      <c r="BY79" s="807"/>
      <c r="BZ79" s="793" t="s">
        <v>555</v>
      </c>
      <c r="CA79" s="793"/>
      <c r="CB79" s="793"/>
      <c r="CC79" s="793" t="s">
        <v>555</v>
      </c>
      <c r="CD79" s="793"/>
      <c r="CE79" s="793"/>
      <c r="CF79" s="542">
        <f>COUNTIF(D79:CE79,"*")</f>
        <v>16</v>
      </c>
    </row>
    <row r="80" spans="1:84" s="299" customFormat="1" ht="15" hidden="1" customHeight="1" x14ac:dyDescent="0.2">
      <c r="A80" s="1031" t="s">
        <v>1124</v>
      </c>
      <c r="B80" s="767" t="str">
        <f>IFERROR(VLOOKUP(A80,Tabla1[],2,FALSE),"")</f>
        <v/>
      </c>
      <c r="C80" s="611" t="s">
        <v>29</v>
      </c>
      <c r="D80" s="429"/>
      <c r="E80" s="430"/>
      <c r="F80" s="430"/>
      <c r="G80" s="430"/>
      <c r="H80" s="615"/>
      <c r="I80" s="429"/>
      <c r="J80" s="430"/>
      <c r="K80" s="430"/>
      <c r="L80" s="430"/>
      <c r="M80" s="430"/>
      <c r="N80" s="430"/>
      <c r="O80" s="430"/>
      <c r="P80" s="430"/>
      <c r="Q80" s="430"/>
      <c r="R80" s="430"/>
      <c r="S80" s="429"/>
      <c r="T80" s="430"/>
      <c r="U80" s="430"/>
      <c r="V80" s="430"/>
      <c r="W80" s="430"/>
      <c r="X80" s="430"/>
      <c r="Y80" s="430"/>
      <c r="Z80" s="430"/>
      <c r="AA80" s="430"/>
      <c r="AB80" s="430"/>
      <c r="AC80" s="429"/>
      <c r="AD80" s="930"/>
      <c r="AE80" s="615"/>
      <c r="AF80" s="430"/>
      <c r="AG80" s="615"/>
      <c r="AH80" s="954"/>
      <c r="AI80" s="431"/>
      <c r="AJ80" s="430"/>
      <c r="AK80" s="430"/>
      <c r="AL80" s="615"/>
      <c r="AM80" s="615"/>
      <c r="AN80" s="615"/>
      <c r="AO80" s="974"/>
      <c r="AP80" s="430"/>
      <c r="AQ80" s="430"/>
      <c r="AR80" s="430"/>
      <c r="AS80" s="615"/>
      <c r="AT80" s="980"/>
      <c r="AU80" s="930"/>
      <c r="AV80" s="615"/>
      <c r="AW80" s="615"/>
      <c r="AX80" s="615"/>
      <c r="AY80" s="615"/>
      <c r="AZ80" s="975"/>
      <c r="BA80" s="430"/>
      <c r="BB80" s="615"/>
      <c r="BC80" s="430"/>
      <c r="BD80" s="431"/>
      <c r="BE80" s="431"/>
      <c r="BF80" s="999"/>
      <c r="BG80" s="431"/>
      <c r="BH80" s="430"/>
      <c r="BI80" s="430"/>
      <c r="BJ80" s="669"/>
      <c r="BK80" s="430"/>
      <c r="BL80" s="430"/>
      <c r="BM80" s="430"/>
      <c r="BN80" s="430"/>
      <c r="BO80" s="430"/>
      <c r="BP80" s="430"/>
      <c r="BQ80" s="433"/>
      <c r="BR80" s="430"/>
      <c r="BS80" s="430"/>
      <c r="BT80" s="430"/>
      <c r="BU80" s="430"/>
      <c r="BV80" s="430"/>
      <c r="BW80" s="430"/>
      <c r="BX80" s="930"/>
      <c r="BY80" s="429"/>
      <c r="BZ80" s="430"/>
      <c r="CA80" s="430"/>
      <c r="CB80" s="430"/>
      <c r="CC80" s="430"/>
      <c r="CD80" s="430"/>
      <c r="CE80" s="430"/>
      <c r="CF80" s="542">
        <f>COUNTIF(D80:CE80,"*")</f>
        <v>0</v>
      </c>
    </row>
    <row r="81" spans="1:85" s="299" customFormat="1" ht="15.75" customHeight="1" thickBot="1" x14ac:dyDescent="0.25">
      <c r="A81" s="1327" t="s">
        <v>446</v>
      </c>
      <c r="B81" s="1333"/>
      <c r="C81" s="933"/>
      <c r="D81" s="934">
        <f>COUNTIF(D34:D79,"*")</f>
        <v>14</v>
      </c>
      <c r="E81" s="934">
        <f t="shared" ref="E81:AG81" si="9">COUNTIF(E34:E79,"*")</f>
        <v>5</v>
      </c>
      <c r="F81" s="934">
        <f t="shared" si="9"/>
        <v>6</v>
      </c>
      <c r="G81" s="934">
        <f t="shared" si="9"/>
        <v>14</v>
      </c>
      <c r="H81" s="934">
        <f t="shared" si="9"/>
        <v>26</v>
      </c>
      <c r="I81" s="934">
        <f t="shared" si="9"/>
        <v>14</v>
      </c>
      <c r="J81" s="934">
        <f t="shared" si="9"/>
        <v>10</v>
      </c>
      <c r="K81" s="934">
        <f t="shared" si="9"/>
        <v>7</v>
      </c>
      <c r="L81" s="934">
        <f t="shared" si="9"/>
        <v>14</v>
      </c>
      <c r="M81" s="934">
        <f t="shared" si="9"/>
        <v>14</v>
      </c>
      <c r="N81" s="934">
        <f t="shared" si="9"/>
        <v>14</v>
      </c>
      <c r="O81" s="934">
        <f t="shared" si="9"/>
        <v>13</v>
      </c>
      <c r="P81" s="934">
        <f t="shared" si="9"/>
        <v>15</v>
      </c>
      <c r="Q81" s="934">
        <f t="shared" si="9"/>
        <v>20</v>
      </c>
      <c r="R81" s="934">
        <f t="shared" si="9"/>
        <v>6</v>
      </c>
      <c r="S81" s="934">
        <f t="shared" si="9"/>
        <v>18</v>
      </c>
      <c r="T81" s="934">
        <f t="shared" si="9"/>
        <v>4</v>
      </c>
      <c r="U81" s="934">
        <f t="shared" si="9"/>
        <v>4</v>
      </c>
      <c r="V81" s="934">
        <f t="shared" si="9"/>
        <v>16</v>
      </c>
      <c r="W81" s="934">
        <f t="shared" si="9"/>
        <v>4</v>
      </c>
      <c r="X81" s="934">
        <f t="shared" si="9"/>
        <v>14</v>
      </c>
      <c r="Y81" s="934">
        <f t="shared" si="9"/>
        <v>9</v>
      </c>
      <c r="Z81" s="934">
        <f t="shared" si="9"/>
        <v>4</v>
      </c>
      <c r="AA81" s="934">
        <f t="shared" si="9"/>
        <v>5</v>
      </c>
      <c r="AB81" s="934">
        <f t="shared" si="9"/>
        <v>15</v>
      </c>
      <c r="AC81" s="934">
        <f t="shared" si="9"/>
        <v>5</v>
      </c>
      <c r="AD81" s="934">
        <f t="shared" si="9"/>
        <v>7</v>
      </c>
      <c r="AE81" s="934">
        <f t="shared" si="9"/>
        <v>5</v>
      </c>
      <c r="AF81" s="934">
        <f t="shared" si="9"/>
        <v>19</v>
      </c>
      <c r="AG81" s="934">
        <f t="shared" si="9"/>
        <v>13</v>
      </c>
      <c r="AH81" s="934">
        <f t="shared" ref="AH81:BL81" si="10">COUNTIF(AH34:AH80,"*")</f>
        <v>11</v>
      </c>
      <c r="AI81" s="934">
        <f t="shared" si="10"/>
        <v>13</v>
      </c>
      <c r="AJ81" s="934">
        <f t="shared" si="10"/>
        <v>5</v>
      </c>
      <c r="AK81" s="934">
        <f t="shared" si="10"/>
        <v>5</v>
      </c>
      <c r="AL81" s="934">
        <f t="shared" si="10"/>
        <v>14</v>
      </c>
      <c r="AM81" s="934">
        <f t="shared" si="10"/>
        <v>12</v>
      </c>
      <c r="AN81" s="979">
        <f t="shared" si="10"/>
        <v>8</v>
      </c>
      <c r="AO81" s="993">
        <f t="shared" si="10"/>
        <v>6</v>
      </c>
      <c r="AP81" s="991">
        <f t="shared" si="10"/>
        <v>14</v>
      </c>
      <c r="AQ81" s="934">
        <f t="shared" si="10"/>
        <v>8</v>
      </c>
      <c r="AR81" s="934">
        <f t="shared" si="10"/>
        <v>4</v>
      </c>
      <c r="AS81" s="934">
        <f t="shared" si="10"/>
        <v>5</v>
      </c>
      <c r="AT81" s="991">
        <f t="shared" si="10"/>
        <v>14</v>
      </c>
      <c r="AU81" s="934">
        <f t="shared" si="10"/>
        <v>14</v>
      </c>
      <c r="AV81" s="934">
        <f t="shared" si="10"/>
        <v>4</v>
      </c>
      <c r="AW81" s="991">
        <f t="shared" si="10"/>
        <v>8</v>
      </c>
      <c r="AX81" s="991">
        <f t="shared" si="10"/>
        <v>13</v>
      </c>
      <c r="AY81" s="979">
        <f t="shared" si="10"/>
        <v>14</v>
      </c>
      <c r="AZ81" s="979">
        <f t="shared" si="10"/>
        <v>5</v>
      </c>
      <c r="BA81" s="979">
        <f t="shared" si="10"/>
        <v>5</v>
      </c>
      <c r="BB81" s="979">
        <f t="shared" si="10"/>
        <v>13</v>
      </c>
      <c r="BC81" s="979">
        <f t="shared" si="10"/>
        <v>8</v>
      </c>
      <c r="BD81" s="979">
        <f t="shared" si="10"/>
        <v>13</v>
      </c>
      <c r="BE81" s="979">
        <f t="shared" si="10"/>
        <v>17</v>
      </c>
      <c r="BF81" s="979">
        <f t="shared" si="10"/>
        <v>5</v>
      </c>
      <c r="BG81" s="979">
        <f t="shared" si="10"/>
        <v>13</v>
      </c>
      <c r="BH81" s="979">
        <f t="shared" si="10"/>
        <v>4</v>
      </c>
      <c r="BI81" s="979">
        <f t="shared" si="10"/>
        <v>4</v>
      </c>
      <c r="BJ81" s="979">
        <f t="shared" si="10"/>
        <v>14</v>
      </c>
      <c r="BK81" s="979">
        <f t="shared" si="10"/>
        <v>8</v>
      </c>
      <c r="BL81" s="979">
        <f t="shared" si="10"/>
        <v>15</v>
      </c>
      <c r="BM81" s="934">
        <f>COUNTIF(BM34:BM80,"*")</f>
        <v>4</v>
      </c>
      <c r="BN81" s="934">
        <f>COUNTIF(BN34:BN80,"*")</f>
        <v>9</v>
      </c>
      <c r="BO81" s="934">
        <f>COUNTIF(BO34:BO80,"*")</f>
        <v>4</v>
      </c>
      <c r="BP81" s="934">
        <f>COUNTIF(BP34:BP80,"*")</f>
        <v>13</v>
      </c>
      <c r="BQ81" s="934">
        <f t="shared" ref="BQ81:CE81" si="11">COUNTIF(BQ34:BQ79,"*")</f>
        <v>5</v>
      </c>
      <c r="BR81" s="934">
        <f t="shared" si="11"/>
        <v>5</v>
      </c>
      <c r="BS81" s="934">
        <f t="shared" si="11"/>
        <v>5</v>
      </c>
      <c r="BT81" s="934">
        <f t="shared" si="11"/>
        <v>6</v>
      </c>
      <c r="BU81" s="934">
        <f t="shared" si="11"/>
        <v>14</v>
      </c>
      <c r="BV81" s="934">
        <f t="shared" si="11"/>
        <v>11</v>
      </c>
      <c r="BW81" s="934">
        <f t="shared" si="11"/>
        <v>8</v>
      </c>
      <c r="BX81" s="934"/>
      <c r="BY81" s="934">
        <f t="shared" si="11"/>
        <v>6</v>
      </c>
      <c r="BZ81" s="934">
        <f t="shared" si="11"/>
        <v>15</v>
      </c>
      <c r="CA81" s="934"/>
      <c r="CB81" s="934">
        <f t="shared" si="11"/>
        <v>6</v>
      </c>
      <c r="CC81" s="934">
        <f t="shared" si="11"/>
        <v>13</v>
      </c>
      <c r="CD81" s="934">
        <f t="shared" si="11"/>
        <v>9</v>
      </c>
      <c r="CE81" s="934">
        <f t="shared" si="11"/>
        <v>14</v>
      </c>
      <c r="CF81" s="935"/>
      <c r="CG81" s="301"/>
    </row>
    <row r="82" spans="1:85" s="814" customFormat="1" ht="64" x14ac:dyDescent="0.2">
      <c r="A82" s="705" t="s">
        <v>2016</v>
      </c>
      <c r="B82" s="705"/>
      <c r="F82" s="814" t="s">
        <v>2017</v>
      </c>
      <c r="G82" s="814" t="s">
        <v>2018</v>
      </c>
      <c r="I82" s="873"/>
      <c r="J82" s="873"/>
      <c r="K82" s="873"/>
      <c r="L82" s="873"/>
      <c r="M82" s="873"/>
      <c r="N82" s="873"/>
      <c r="O82" s="873"/>
      <c r="P82" s="873"/>
      <c r="Q82" s="873"/>
      <c r="R82" s="873"/>
      <c r="S82" s="873"/>
      <c r="T82" s="873"/>
      <c r="U82" s="873"/>
      <c r="V82" s="873"/>
      <c r="W82" s="873"/>
      <c r="X82" s="873"/>
      <c r="Y82" s="873"/>
      <c r="Z82" s="873" t="s">
        <v>2019</v>
      </c>
      <c r="AA82" s="873"/>
      <c r="AB82" s="873"/>
      <c r="AC82" s="873"/>
      <c r="AD82" s="873"/>
      <c r="AE82" s="873" t="s">
        <v>2020</v>
      </c>
      <c r="AF82" s="873"/>
      <c r="AG82" s="873" t="s">
        <v>2021</v>
      </c>
      <c r="AH82" s="873" t="s">
        <v>2022</v>
      </c>
      <c r="AI82" s="873"/>
      <c r="AJ82" s="873"/>
      <c r="AK82" s="873"/>
      <c r="AL82" s="873"/>
      <c r="AM82" s="873"/>
      <c r="AN82" s="873"/>
      <c r="AO82" s="994" t="s">
        <v>2023</v>
      </c>
      <c r="AP82" s="990" t="s">
        <v>2024</v>
      </c>
      <c r="AQ82" s="873"/>
      <c r="AR82" s="873"/>
      <c r="AS82" s="873"/>
      <c r="AT82" s="990" t="s">
        <v>2024</v>
      </c>
      <c r="AU82" s="873"/>
      <c r="AV82" s="873"/>
      <c r="AW82" s="990" t="s">
        <v>2023</v>
      </c>
      <c r="AX82" s="992" t="s">
        <v>2025</v>
      </c>
      <c r="AY82" s="873"/>
      <c r="AZ82" s="1016" t="s">
        <v>2026</v>
      </c>
      <c r="BA82" s="1012" t="s">
        <v>2027</v>
      </c>
      <c r="BB82" s="873"/>
      <c r="BC82" s="873"/>
      <c r="BD82" s="1013" t="s">
        <v>2028</v>
      </c>
      <c r="BE82" s="1014" t="s">
        <v>2029</v>
      </c>
      <c r="BF82" s="1014" t="s">
        <v>2030</v>
      </c>
      <c r="BG82" s="873"/>
      <c r="BH82" s="926">
        <v>44813.75</v>
      </c>
      <c r="BI82" s="1020" t="s">
        <v>2031</v>
      </c>
      <c r="BJ82" s="1021" t="s">
        <v>2032</v>
      </c>
      <c r="BK82" s="910" t="s">
        <v>1723</v>
      </c>
      <c r="BL82" s="873"/>
      <c r="BM82" s="910" t="s">
        <v>1724</v>
      </c>
      <c r="BN82" s="873" t="s">
        <v>2033</v>
      </c>
      <c r="BO82" s="989" t="s">
        <v>2034</v>
      </c>
      <c r="BP82" s="873"/>
      <c r="BQ82" s="910" t="s">
        <v>1726</v>
      </c>
      <c r="BR82" s="910" t="s">
        <v>1727</v>
      </c>
      <c r="BS82" s="873" t="s">
        <v>2035</v>
      </c>
      <c r="BT82" s="873"/>
      <c r="BU82" s="873"/>
      <c r="BV82" s="873"/>
      <c r="BW82" s="873" t="s">
        <v>2036</v>
      </c>
      <c r="BX82" s="873"/>
      <c r="BY82" s="873"/>
      <c r="BZ82" s="873"/>
      <c r="CA82" s="873"/>
      <c r="CB82" s="873"/>
      <c r="CC82" s="989" t="s">
        <v>2037</v>
      </c>
      <c r="CD82" s="873"/>
      <c r="CE82" s="873"/>
    </row>
    <row r="83" spans="1:85" s="814" customFormat="1" ht="48" x14ac:dyDescent="0.2">
      <c r="A83" s="705" t="s">
        <v>2038</v>
      </c>
      <c r="B83" s="705"/>
      <c r="H83" s="458" t="s">
        <v>2039</v>
      </c>
      <c r="I83" s="873"/>
      <c r="J83" s="873"/>
      <c r="K83" s="873"/>
      <c r="L83" s="873"/>
      <c r="M83" s="873"/>
      <c r="N83" s="873"/>
      <c r="O83" s="873"/>
      <c r="P83" s="873"/>
      <c r="Q83" s="873"/>
      <c r="R83" s="873"/>
      <c r="S83" s="873"/>
      <c r="T83" s="873"/>
      <c r="U83" s="873"/>
      <c r="V83" s="873"/>
      <c r="W83" s="873"/>
      <c r="X83" s="873"/>
      <c r="Y83" s="873"/>
      <c r="Z83" s="873"/>
      <c r="AA83" s="873"/>
      <c r="AB83" s="873"/>
      <c r="AC83" s="873"/>
      <c r="AD83" s="873" t="s">
        <v>2040</v>
      </c>
      <c r="AE83" s="873"/>
      <c r="AF83" s="873"/>
      <c r="AG83" s="873"/>
      <c r="AH83" s="873"/>
      <c r="AI83" s="873"/>
      <c r="AJ83" s="873"/>
      <c r="AK83" s="873"/>
      <c r="AL83" s="873"/>
      <c r="AM83" s="873"/>
      <c r="AN83" s="873"/>
      <c r="AO83" s="976"/>
      <c r="AP83" s="873"/>
      <c r="AQ83" s="873"/>
      <c r="AR83" s="873"/>
      <c r="AS83" s="873"/>
      <c r="AT83" s="873"/>
      <c r="AU83" s="873"/>
      <c r="AV83" s="873"/>
      <c r="AW83" s="873"/>
      <c r="AX83" s="873"/>
      <c r="AY83" s="873"/>
      <c r="AZ83" s="873"/>
      <c r="BA83" s="1014" t="s">
        <v>2041</v>
      </c>
      <c r="BB83" s="873"/>
      <c r="BC83" s="873"/>
      <c r="BD83" s="1012" t="s">
        <v>2042</v>
      </c>
      <c r="BE83" s="1014" t="s">
        <v>2043</v>
      </c>
      <c r="BF83" s="1014"/>
      <c r="BG83" s="873"/>
      <c r="BH83" s="926">
        <v>44821.625</v>
      </c>
      <c r="BI83" s="926">
        <v>44819.5</v>
      </c>
      <c r="BJ83" s="873"/>
      <c r="BK83" s="910" t="s">
        <v>1759</v>
      </c>
      <c r="BL83" s="873"/>
      <c r="BM83" s="910" t="s">
        <v>1760</v>
      </c>
      <c r="BN83" s="873"/>
      <c r="BO83" s="873"/>
      <c r="BP83" s="873"/>
      <c r="BQ83" s="910" t="s">
        <v>1762</v>
      </c>
      <c r="BR83" s="910" t="s">
        <v>1763</v>
      </c>
      <c r="BS83" s="873" t="s">
        <v>2044</v>
      </c>
      <c r="BT83" s="873"/>
      <c r="BU83" s="873"/>
      <c r="BV83" s="873"/>
      <c r="BW83" s="873" t="s">
        <v>2045</v>
      </c>
      <c r="BX83" s="910" t="s">
        <v>1731</v>
      </c>
      <c r="BY83" s="873"/>
      <c r="BZ83" s="873" t="s">
        <v>1015</v>
      </c>
      <c r="CA83" s="873"/>
      <c r="CB83" s="873"/>
      <c r="CC83" s="910" t="s">
        <v>1733</v>
      </c>
      <c r="CD83" s="910" t="s">
        <v>1734</v>
      </c>
      <c r="CE83" s="910" t="s">
        <v>1735</v>
      </c>
    </row>
    <row r="84" spans="1:85" s="814" customFormat="1" x14ac:dyDescent="0.2">
      <c r="A84" s="705" t="s">
        <v>2046</v>
      </c>
      <c r="H84" s="814" t="s">
        <v>2047</v>
      </c>
      <c r="I84" s="873" t="s">
        <v>2048</v>
      </c>
      <c r="J84" s="873"/>
      <c r="K84" s="873" t="s">
        <v>2048</v>
      </c>
      <c r="L84" s="873"/>
      <c r="M84" s="873"/>
      <c r="N84" s="873"/>
      <c r="O84" s="873"/>
      <c r="P84" s="873"/>
      <c r="Q84" s="873"/>
      <c r="R84" s="873"/>
      <c r="S84" s="873"/>
      <c r="T84" s="873"/>
      <c r="U84" s="873"/>
      <c r="V84" s="873"/>
      <c r="W84" s="873"/>
      <c r="X84" s="873"/>
      <c r="Y84" s="873"/>
      <c r="Z84" s="910"/>
      <c r="AA84" s="873"/>
      <c r="AB84" s="873"/>
      <c r="AC84" s="873"/>
      <c r="AD84" s="873"/>
      <c r="AE84" s="873"/>
      <c r="AF84" s="873"/>
      <c r="AG84" s="873"/>
      <c r="AH84" s="873"/>
      <c r="AI84" s="873"/>
      <c r="AJ84" s="873"/>
      <c r="AK84" s="873"/>
      <c r="AL84" s="873"/>
      <c r="AM84" s="873"/>
      <c r="AN84" s="873"/>
      <c r="AO84" s="976"/>
      <c r="AP84" s="873"/>
      <c r="AQ84" s="873"/>
      <c r="AR84" s="873"/>
      <c r="AS84" s="873"/>
      <c r="AT84" s="873"/>
      <c r="AU84" s="873"/>
      <c r="AV84" s="873"/>
      <c r="AW84" s="873"/>
      <c r="AX84" s="873"/>
      <c r="AY84" s="977"/>
      <c r="AZ84" s="873"/>
      <c r="BA84" s="1015" t="s">
        <v>2049</v>
      </c>
      <c r="BB84" s="873"/>
      <c r="BC84" s="873"/>
      <c r="BD84" s="989"/>
      <c r="BE84" s="873"/>
      <c r="BF84" s="873"/>
      <c r="BG84" s="873"/>
      <c r="BH84" s="873"/>
      <c r="BI84" s="926">
        <v>44825.666666666664</v>
      </c>
      <c r="BJ84" s="873"/>
      <c r="BK84" s="953">
        <f>+BK83-BK82</f>
        <v>0.625</v>
      </c>
      <c r="BL84" s="873"/>
      <c r="BM84" s="926">
        <f>+BM83-BM82</f>
        <v>2.8541666666715173</v>
      </c>
      <c r="BN84" s="873"/>
      <c r="BO84" s="910" t="s">
        <v>1725</v>
      </c>
      <c r="BP84" s="873"/>
      <c r="BQ84" s="926">
        <f>+BQ83-BQ82</f>
        <v>2.3333333333357587</v>
      </c>
      <c r="BR84" s="926">
        <f>+BR83-BR82</f>
        <v>2.09375</v>
      </c>
      <c r="BS84" s="873"/>
      <c r="BT84" s="873"/>
      <c r="BU84" s="873"/>
      <c r="BV84" s="910" t="s">
        <v>1730</v>
      </c>
      <c r="BW84" s="873"/>
      <c r="BX84" s="910" t="s">
        <v>1767</v>
      </c>
      <c r="BY84" s="873"/>
      <c r="BZ84" s="873"/>
      <c r="CA84" s="873"/>
      <c r="CB84" s="873"/>
      <c r="CC84" s="910" t="s">
        <v>1769</v>
      </c>
      <c r="CD84" s="910" t="s">
        <v>1736</v>
      </c>
      <c r="CE84" s="910" t="s">
        <v>2050</v>
      </c>
    </row>
    <row r="85" spans="1:85" s="814" customFormat="1" x14ac:dyDescent="0.2">
      <c r="A85" s="705" t="s">
        <v>2051</v>
      </c>
      <c r="B85" s="705"/>
      <c r="H85" s="814" t="s">
        <v>2052</v>
      </c>
      <c r="I85" s="873"/>
      <c r="J85" s="873"/>
      <c r="K85" s="873"/>
      <c r="L85" s="873"/>
      <c r="M85" s="873"/>
      <c r="N85" s="873"/>
      <c r="O85" s="873"/>
      <c r="P85" s="873"/>
      <c r="Q85" s="873"/>
      <c r="R85" s="873"/>
      <c r="S85" s="873"/>
      <c r="T85" s="873"/>
      <c r="U85" s="873"/>
      <c r="V85" s="873"/>
      <c r="W85" s="873"/>
      <c r="X85" s="873"/>
      <c r="Y85" s="873"/>
      <c r="Z85" s="910"/>
      <c r="AA85" s="873"/>
      <c r="AB85" s="873"/>
      <c r="AC85" s="873"/>
      <c r="AD85" s="873"/>
      <c r="AE85" s="873"/>
      <c r="AF85" s="873"/>
      <c r="AG85" s="873"/>
      <c r="AH85" s="873"/>
      <c r="AI85" s="873"/>
      <c r="AJ85" s="873"/>
      <c r="AK85" s="873"/>
      <c r="AL85" s="873"/>
      <c r="AM85" s="873"/>
      <c r="AN85" s="873"/>
      <c r="AO85" s="976"/>
      <c r="AP85" s="873"/>
      <c r="AQ85" s="873"/>
      <c r="AR85" s="873"/>
      <c r="AS85" s="873"/>
      <c r="AT85" s="873"/>
      <c r="AU85" s="873"/>
      <c r="AV85" s="873"/>
      <c r="AW85" s="873"/>
      <c r="AX85" s="873"/>
      <c r="AY85" s="977"/>
      <c r="AZ85" s="873"/>
      <c r="BA85" s="873"/>
      <c r="BB85" s="873"/>
      <c r="BC85" s="873"/>
      <c r="BD85" s="873"/>
      <c r="BE85" s="873"/>
      <c r="BF85" s="873"/>
      <c r="BG85" s="873"/>
      <c r="BH85" s="926">
        <f>+BH83-BH82</f>
        <v>7.875</v>
      </c>
      <c r="BI85" s="926">
        <f>+BI84-BI83</f>
        <v>6.1666666666642413</v>
      </c>
      <c r="BJ85" s="873"/>
      <c r="BK85" s="873">
        <f>24*0.625</f>
        <v>15</v>
      </c>
      <c r="BL85" s="873"/>
      <c r="BM85" s="873">
        <f>24*2+20.5</f>
        <v>68.5</v>
      </c>
      <c r="BN85" s="873"/>
      <c r="BO85" s="910" t="s">
        <v>1761</v>
      </c>
      <c r="BP85" s="873"/>
      <c r="BQ85" s="873">
        <f>24*2+8</f>
        <v>56</v>
      </c>
      <c r="BR85" s="873">
        <f>24*2+2</f>
        <v>50</v>
      </c>
      <c r="BS85" s="873"/>
      <c r="BT85" s="873"/>
      <c r="BU85" s="873"/>
      <c r="BV85" s="910" t="s">
        <v>1766</v>
      </c>
      <c r="BW85" s="873"/>
      <c r="BX85" s="926">
        <f>+BX84-BX83</f>
        <v>1.5208333333357587</v>
      </c>
      <c r="BY85" s="873"/>
      <c r="BZ85" s="873"/>
      <c r="CA85" s="873"/>
      <c r="CB85" s="873"/>
      <c r="CC85" s="926">
        <f>+CC84-CC83</f>
        <v>0.60416666667151731</v>
      </c>
      <c r="CD85" s="926">
        <f>+CD84-CD83</f>
        <v>2.5416666666715173</v>
      </c>
      <c r="CE85" s="926">
        <f>+CE84-CE83</f>
        <v>1.875</v>
      </c>
    </row>
    <row r="86" spans="1:85" s="814" customFormat="1" x14ac:dyDescent="0.2">
      <c r="A86" s="705" t="s">
        <v>2053</v>
      </c>
      <c r="H86" s="814" t="s">
        <v>2054</v>
      </c>
      <c r="I86" s="873"/>
      <c r="J86" s="873"/>
      <c r="K86" s="873"/>
      <c r="L86" s="873"/>
      <c r="M86" s="873"/>
      <c r="N86" s="873"/>
      <c r="O86" s="873"/>
      <c r="P86" s="873"/>
      <c r="Q86" s="873"/>
      <c r="R86" s="873"/>
      <c r="S86" s="873"/>
      <c r="T86" s="873"/>
      <c r="U86" s="926">
        <v>44668.8125</v>
      </c>
      <c r="V86" s="873"/>
      <c r="W86" s="873"/>
      <c r="X86" s="873"/>
      <c r="Y86" s="873"/>
      <c r="Z86" s="953"/>
      <c r="AA86" s="873"/>
      <c r="AB86" s="873"/>
      <c r="AC86" s="873"/>
      <c r="AD86" s="873"/>
      <c r="AE86" s="873"/>
      <c r="AF86" s="873"/>
      <c r="AG86" s="873"/>
      <c r="AH86" s="873"/>
      <c r="AI86" s="873"/>
      <c r="AJ86" s="873"/>
      <c r="AK86" s="873"/>
      <c r="AL86" s="873"/>
      <c r="AM86" s="873"/>
      <c r="AN86" s="873"/>
      <c r="AO86" s="976"/>
      <c r="AP86" s="873"/>
      <c r="AQ86" s="873"/>
      <c r="AR86" s="873"/>
      <c r="AS86" s="873"/>
      <c r="AT86" s="873"/>
      <c r="AU86" s="873"/>
      <c r="AV86" s="873"/>
      <c r="AW86" s="873"/>
      <c r="AX86" s="873"/>
      <c r="AY86" s="977"/>
      <c r="AZ86" s="873"/>
      <c r="BB86" s="873"/>
      <c r="BC86" s="873"/>
      <c r="BD86" s="873"/>
      <c r="BE86" s="873"/>
      <c r="BF86" s="873"/>
      <c r="BG86" s="873"/>
      <c r="BH86" s="873">
        <f>7*24+21</f>
        <v>189</v>
      </c>
      <c r="BI86" s="873">
        <f>6*24+4</f>
        <v>148</v>
      </c>
      <c r="BJ86" s="873"/>
      <c r="BK86" s="873"/>
      <c r="BL86" s="873"/>
      <c r="BM86" s="1032"/>
      <c r="BN86" s="873"/>
      <c r="BO86" s="926">
        <f>+BO85-BO84</f>
        <v>8.8333333333357587</v>
      </c>
      <c r="BP86" s="873"/>
      <c r="BQ86" s="873"/>
      <c r="BR86" s="873"/>
      <c r="BS86" s="910" t="s">
        <v>1728</v>
      </c>
      <c r="BT86" s="910" t="s">
        <v>1729</v>
      </c>
      <c r="BU86" s="873"/>
      <c r="BV86" s="926">
        <f>+BV85-BV84</f>
        <v>2.7708333333284827</v>
      </c>
      <c r="BW86" s="873"/>
      <c r="BX86" s="873">
        <f>24+12.5</f>
        <v>36.5</v>
      </c>
      <c r="BY86" s="873"/>
      <c r="BZ86" s="873"/>
      <c r="CA86" s="873"/>
      <c r="CB86" s="873"/>
      <c r="CC86" s="873"/>
      <c r="CD86" s="873">
        <f>24*2+13</f>
        <v>61</v>
      </c>
      <c r="CE86" s="873">
        <f>24+21</f>
        <v>45</v>
      </c>
    </row>
    <row r="87" spans="1:85" s="814" customFormat="1" x14ac:dyDescent="0.2">
      <c r="A87" s="705" t="s">
        <v>2055</v>
      </c>
      <c r="D87" s="814" t="s">
        <v>2056</v>
      </c>
      <c r="I87" s="873"/>
      <c r="J87" s="873"/>
      <c r="K87" s="873"/>
      <c r="L87" s="873"/>
      <c r="M87" s="873"/>
      <c r="N87" s="873"/>
      <c r="O87" s="873"/>
      <c r="P87" s="873"/>
      <c r="Q87" s="873"/>
      <c r="R87" s="873"/>
      <c r="S87" s="873"/>
      <c r="T87" s="873"/>
      <c r="U87" s="926">
        <v>44670.125</v>
      </c>
      <c r="V87" s="873"/>
      <c r="W87" s="873"/>
      <c r="X87" s="873"/>
      <c r="Y87" s="873"/>
      <c r="Z87" s="873"/>
      <c r="AA87" s="873"/>
      <c r="AB87" s="873"/>
      <c r="AC87" s="873"/>
      <c r="AD87" s="873"/>
      <c r="AE87" s="873"/>
      <c r="AF87" s="873"/>
      <c r="AG87" s="873"/>
      <c r="AH87" s="873"/>
      <c r="AI87" s="873"/>
      <c r="AJ87" s="873"/>
      <c r="AK87" s="873"/>
      <c r="AL87" s="873"/>
      <c r="AM87" s="873"/>
      <c r="AN87" s="873"/>
      <c r="AO87" s="976"/>
      <c r="AP87" s="873"/>
      <c r="AQ87" s="873"/>
      <c r="AR87" s="873"/>
      <c r="AS87" s="873"/>
      <c r="AT87" s="873"/>
      <c r="AU87" s="873"/>
      <c r="AV87" s="873"/>
      <c r="AW87" s="873"/>
      <c r="AX87" s="873"/>
      <c r="AY87" s="977"/>
      <c r="AZ87" s="873"/>
      <c r="BA87" s="873"/>
      <c r="BB87" s="873"/>
      <c r="BC87" s="873"/>
      <c r="BD87" s="873"/>
      <c r="BE87" s="873"/>
      <c r="BF87" s="910" t="s">
        <v>2057</v>
      </c>
      <c r="BG87" s="873"/>
      <c r="BH87" s="873"/>
      <c r="BI87" s="873"/>
      <c r="BJ87" s="873"/>
      <c r="BK87" s="873"/>
      <c r="BL87" s="873"/>
      <c r="BM87" s="873"/>
      <c r="BN87" s="873"/>
      <c r="BO87" s="873">
        <f>24*8+20</f>
        <v>212</v>
      </c>
      <c r="BP87" s="873"/>
      <c r="BQ87" s="873"/>
      <c r="BR87" s="873"/>
      <c r="BS87" s="910" t="s">
        <v>1764</v>
      </c>
      <c r="BT87" s="910" t="s">
        <v>1765</v>
      </c>
      <c r="BU87" s="873"/>
      <c r="BV87" s="873">
        <f>24*2+18.5</f>
        <v>66.5</v>
      </c>
      <c r="BW87" s="873"/>
      <c r="BX87" s="873"/>
      <c r="BY87" s="873"/>
      <c r="BZ87" s="873"/>
      <c r="CA87" s="873"/>
      <c r="CB87" s="873"/>
      <c r="CC87" s="873"/>
      <c r="CD87" s="873"/>
      <c r="CE87" s="873"/>
    </row>
    <row r="88" spans="1:85" s="814" customFormat="1" x14ac:dyDescent="0.2">
      <c r="A88" s="925" t="s">
        <v>2058</v>
      </c>
      <c r="D88" s="814" t="s">
        <v>2059</v>
      </c>
      <c r="I88" s="873"/>
      <c r="J88" s="873"/>
      <c r="K88" s="873"/>
      <c r="L88" s="873"/>
      <c r="M88" s="873"/>
      <c r="N88" s="873"/>
      <c r="O88" s="873"/>
      <c r="P88" s="873"/>
      <c r="Q88" s="873"/>
      <c r="R88" s="873"/>
      <c r="S88" s="873"/>
      <c r="T88" s="873"/>
      <c r="U88" s="926">
        <f>+U87-U86</f>
        <v>1.3125</v>
      </c>
      <c r="V88" s="873"/>
      <c r="W88" s="873"/>
      <c r="X88" s="873"/>
      <c r="Y88" s="873"/>
      <c r="Z88" s="873"/>
      <c r="AA88" s="873"/>
      <c r="AB88" s="873"/>
      <c r="AC88" s="873"/>
      <c r="AD88" s="873"/>
      <c r="AE88" s="873"/>
      <c r="AF88" s="873"/>
      <c r="AG88" s="873"/>
      <c r="AH88" s="873"/>
      <c r="AI88" s="873"/>
      <c r="AJ88" s="873"/>
      <c r="AK88" s="873"/>
      <c r="AL88" s="873"/>
      <c r="AM88" s="873"/>
      <c r="AN88" s="873"/>
      <c r="AO88" s="976"/>
      <c r="AP88" s="873"/>
      <c r="AQ88" s="873"/>
      <c r="AR88" s="873"/>
      <c r="AS88" s="873"/>
      <c r="AT88" s="873"/>
      <c r="AU88" s="873"/>
      <c r="AV88" s="873"/>
      <c r="AW88" s="873"/>
      <c r="AX88" s="873"/>
      <c r="AY88" s="977"/>
      <c r="AZ88" s="873"/>
      <c r="BA88" s="873"/>
      <c r="BB88" s="873"/>
      <c r="BC88" s="873"/>
      <c r="BD88" s="873"/>
      <c r="BE88" s="873"/>
      <c r="BF88" s="910" t="s">
        <v>2060</v>
      </c>
      <c r="BG88" s="873"/>
      <c r="BH88" s="873"/>
      <c r="BI88" s="873"/>
      <c r="BJ88" s="873"/>
      <c r="BK88" s="873"/>
      <c r="BL88" s="873"/>
      <c r="BM88" s="873"/>
      <c r="BN88" s="873"/>
      <c r="BO88" s="873"/>
      <c r="BP88" s="873"/>
      <c r="BQ88" s="873"/>
      <c r="BR88" s="873"/>
      <c r="BS88" s="926">
        <f>+BS87-BS86</f>
        <v>4.0833333333284827</v>
      </c>
      <c r="BT88" s="926">
        <f>+BT87-BT86</f>
        <v>3.25</v>
      </c>
      <c r="BU88" s="873"/>
      <c r="BV88" s="873"/>
      <c r="BW88" s="873"/>
      <c r="BX88" s="873"/>
      <c r="BY88" s="873"/>
      <c r="BZ88" s="873"/>
      <c r="CA88" s="873"/>
      <c r="CB88" s="873"/>
      <c r="CC88" s="873"/>
      <c r="CD88" s="873"/>
      <c r="CE88" s="873"/>
    </row>
    <row r="89" spans="1:85" s="814" customFormat="1" x14ac:dyDescent="0.2">
      <c r="A89" s="925" t="s">
        <v>2061</v>
      </c>
      <c r="D89" s="814" t="s">
        <v>2062</v>
      </c>
      <c r="I89" s="873"/>
      <c r="J89" s="873"/>
      <c r="K89" s="873"/>
      <c r="L89" s="873"/>
      <c r="M89" s="873"/>
      <c r="N89" s="873"/>
      <c r="O89" s="873"/>
      <c r="P89" s="873"/>
      <c r="Q89" s="873"/>
      <c r="R89" s="873"/>
      <c r="S89" s="873"/>
      <c r="T89" s="873"/>
      <c r="U89" s="873">
        <f>24+7.5</f>
        <v>31.5</v>
      </c>
      <c r="V89" s="873"/>
      <c r="W89" s="873"/>
      <c r="X89" s="873"/>
      <c r="Y89" s="873"/>
      <c r="Z89" s="873"/>
      <c r="AA89" s="873"/>
      <c r="AB89" s="873"/>
      <c r="AC89" s="873"/>
      <c r="AD89" s="873"/>
      <c r="AE89" s="873"/>
      <c r="AF89" s="873"/>
      <c r="AG89" s="873"/>
      <c r="AH89" s="873"/>
      <c r="AI89" s="873"/>
      <c r="AJ89" s="873"/>
      <c r="AK89" s="873"/>
      <c r="AL89" s="873"/>
      <c r="AM89" s="873"/>
      <c r="AN89" s="873"/>
      <c r="AO89" s="976"/>
      <c r="AP89" s="873"/>
      <c r="AQ89" s="873"/>
      <c r="AR89" s="873"/>
      <c r="AS89" s="873"/>
      <c r="AT89" s="873"/>
      <c r="AU89" s="873"/>
      <c r="AV89" s="873"/>
      <c r="AW89" s="873"/>
      <c r="AX89" s="873"/>
      <c r="AY89" s="977"/>
      <c r="AZ89" s="873"/>
      <c r="BA89" s="873"/>
      <c r="BB89" s="873"/>
      <c r="BC89" s="873"/>
      <c r="BD89" s="873"/>
      <c r="BE89" s="873"/>
      <c r="BF89" s="953">
        <f>+BF88-BF87</f>
        <v>3.625</v>
      </c>
      <c r="BG89" s="873"/>
      <c r="BH89" s="873"/>
      <c r="BI89" s="873"/>
      <c r="BJ89" s="873"/>
      <c r="BK89" s="873"/>
      <c r="BL89" s="873"/>
      <c r="BM89" s="873"/>
      <c r="BN89" s="873"/>
      <c r="BO89" s="873"/>
      <c r="BP89" s="873"/>
      <c r="BQ89" s="873"/>
      <c r="BR89" s="873"/>
      <c r="BS89" s="873">
        <f>24*4+2</f>
        <v>98</v>
      </c>
      <c r="BT89" s="873">
        <f>24*3+6</f>
        <v>78</v>
      </c>
      <c r="BU89" s="873"/>
      <c r="BV89" s="873"/>
      <c r="BW89" s="873"/>
      <c r="BX89" s="873"/>
      <c r="BY89" s="873"/>
      <c r="BZ89" s="873"/>
      <c r="CA89" s="873"/>
      <c r="CB89" s="873"/>
      <c r="CC89" s="873"/>
      <c r="CD89" s="873"/>
      <c r="CE89" s="873"/>
    </row>
    <row r="90" spans="1:85" s="814" customFormat="1" x14ac:dyDescent="0.2">
      <c r="A90" s="705" t="s">
        <v>2063</v>
      </c>
      <c r="B90" s="705"/>
      <c r="D90" s="814" t="s">
        <v>2064</v>
      </c>
      <c r="I90" s="873"/>
      <c r="J90" s="873"/>
      <c r="K90" s="873"/>
      <c r="L90" s="873"/>
      <c r="M90" s="873"/>
      <c r="N90" s="873"/>
      <c r="O90" s="873"/>
      <c r="P90" s="873"/>
      <c r="Q90" s="873"/>
      <c r="R90" s="873"/>
      <c r="S90" s="873"/>
      <c r="T90" s="873"/>
      <c r="U90" s="873"/>
      <c r="V90" s="873"/>
      <c r="W90" s="873"/>
      <c r="X90" s="873"/>
      <c r="Y90" s="873"/>
      <c r="Z90" s="873"/>
      <c r="AA90" s="873"/>
      <c r="AB90" s="873"/>
      <c r="AC90" s="873"/>
      <c r="AD90" s="873"/>
      <c r="AE90" s="873"/>
      <c r="AF90" s="873"/>
      <c r="AG90" s="873"/>
      <c r="AH90" s="873"/>
      <c r="AI90" s="873"/>
      <c r="AJ90" s="873"/>
      <c r="AK90" s="873"/>
      <c r="AL90" s="873"/>
      <c r="AM90" s="873"/>
      <c r="AN90" s="873"/>
      <c r="AO90" s="976"/>
      <c r="AP90" s="873"/>
      <c r="AQ90" s="873"/>
      <c r="AR90" s="873"/>
      <c r="AS90" s="873"/>
      <c r="AT90" s="873"/>
      <c r="AU90" s="873"/>
      <c r="AV90" s="873"/>
      <c r="AW90" s="873"/>
      <c r="AX90" s="873"/>
      <c r="AY90" s="977"/>
      <c r="AZ90" s="873"/>
      <c r="BA90" s="873"/>
      <c r="BB90" s="873"/>
      <c r="BC90" s="873"/>
      <c r="BD90" s="873"/>
      <c r="BE90" s="873"/>
      <c r="BF90" s="873"/>
      <c r="BG90" s="873"/>
      <c r="BH90" s="873"/>
      <c r="BI90" s="873"/>
      <c r="BJ90" s="873"/>
      <c r="BK90" s="873"/>
      <c r="BL90" s="873"/>
      <c r="BM90" s="873"/>
      <c r="BN90" s="873"/>
      <c r="BO90" s="873"/>
      <c r="BP90" s="873"/>
      <c r="BQ90" s="873"/>
      <c r="BR90" s="873"/>
      <c r="BS90" s="873"/>
      <c r="BT90" s="873"/>
      <c r="BU90" s="873"/>
      <c r="BV90" s="873"/>
      <c r="BW90" s="873"/>
      <c r="BX90" s="873"/>
      <c r="BY90" s="873"/>
      <c r="BZ90" s="873"/>
      <c r="CA90" s="873"/>
      <c r="CB90" s="873"/>
      <c r="CC90" s="873"/>
      <c r="CD90" s="873"/>
      <c r="CE90" s="873"/>
    </row>
    <row r="91" spans="1:85" s="814" customFormat="1" x14ac:dyDescent="0.2">
      <c r="D91" s="814" t="s">
        <v>2065</v>
      </c>
      <c r="I91" s="873"/>
      <c r="J91" s="873"/>
      <c r="K91" s="873"/>
      <c r="L91" s="873"/>
      <c r="M91" s="873"/>
      <c r="N91" s="873"/>
      <c r="O91" s="873"/>
      <c r="P91" s="873"/>
      <c r="Q91" s="873"/>
      <c r="R91" s="873"/>
      <c r="S91" s="873"/>
      <c r="T91" s="873"/>
      <c r="U91" s="873"/>
      <c r="V91" s="873"/>
      <c r="W91" s="873"/>
      <c r="X91" s="873"/>
      <c r="Y91" s="873"/>
      <c r="Z91" s="873"/>
      <c r="AA91" s="873"/>
      <c r="AB91" s="873"/>
      <c r="AC91" s="873"/>
      <c r="AD91" s="873"/>
      <c r="AE91" s="873"/>
      <c r="AF91" s="873"/>
      <c r="AG91" s="873"/>
      <c r="AH91" s="873"/>
      <c r="AI91" s="873"/>
      <c r="AJ91" s="873"/>
      <c r="AK91" s="873"/>
      <c r="AL91" s="873"/>
      <c r="AM91" s="873"/>
      <c r="AN91" s="873"/>
      <c r="AO91" s="976"/>
      <c r="AP91" s="873"/>
      <c r="AQ91" s="873"/>
      <c r="AR91" s="873"/>
      <c r="AS91" s="873"/>
      <c r="AT91" s="873"/>
      <c r="AU91" s="873"/>
      <c r="AV91" s="873"/>
      <c r="AW91" s="873"/>
      <c r="AX91" s="873"/>
      <c r="AY91" s="977"/>
      <c r="AZ91" s="873"/>
      <c r="BA91" s="873"/>
      <c r="BB91" s="873"/>
      <c r="BC91" s="873"/>
      <c r="BD91" s="873"/>
      <c r="BE91" s="873"/>
      <c r="BF91" s="926">
        <v>44806.875</v>
      </c>
      <c r="BG91" s="873"/>
      <c r="BH91" s="873"/>
      <c r="BI91" s="873"/>
      <c r="BJ91" s="873"/>
      <c r="BK91" s="873"/>
      <c r="BL91" s="873"/>
      <c r="BM91" s="873"/>
      <c r="BN91" s="873"/>
      <c r="BO91" s="873"/>
      <c r="BP91" s="873"/>
      <c r="BQ91" s="873"/>
      <c r="BR91" s="873"/>
      <c r="BS91" s="873"/>
      <c r="BT91" s="873"/>
      <c r="BU91" s="873"/>
      <c r="BV91" s="873"/>
      <c r="BW91" s="873"/>
      <c r="BX91" s="873"/>
      <c r="BY91" s="873"/>
      <c r="BZ91" s="873"/>
      <c r="CA91" s="873"/>
      <c r="CB91" s="873"/>
      <c r="CC91" s="873"/>
      <c r="CD91" s="873"/>
      <c r="CE91" s="873"/>
    </row>
    <row r="92" spans="1:85" s="814" customFormat="1" x14ac:dyDescent="0.2">
      <c r="D92" s="814" t="s">
        <v>2066</v>
      </c>
      <c r="I92" s="873"/>
      <c r="J92" s="873"/>
      <c r="K92" s="873"/>
      <c r="L92" s="873"/>
      <c r="M92" s="873"/>
      <c r="N92" s="873"/>
      <c r="O92" s="873"/>
      <c r="P92" s="873"/>
      <c r="Q92" s="873"/>
      <c r="R92" s="873"/>
      <c r="S92" s="873"/>
      <c r="T92" s="873"/>
      <c r="U92" s="873"/>
      <c r="V92" s="873"/>
      <c r="W92" s="873"/>
      <c r="X92" s="873"/>
      <c r="Y92" s="873"/>
      <c r="Z92" s="873"/>
      <c r="AA92" s="873"/>
      <c r="AB92" s="873"/>
      <c r="AC92" s="873"/>
      <c r="AD92" s="873"/>
      <c r="AE92" s="873"/>
      <c r="AF92" s="873"/>
      <c r="AG92" s="873"/>
      <c r="AH92" s="873"/>
      <c r="AI92" s="873"/>
      <c r="AJ92" s="873"/>
      <c r="AK92" s="873"/>
      <c r="AL92" s="873"/>
      <c r="AM92" s="873"/>
      <c r="AN92" s="873"/>
      <c r="AO92" s="976"/>
      <c r="AP92" s="873"/>
      <c r="AQ92" s="873"/>
      <c r="AR92" s="873"/>
      <c r="AS92" s="873"/>
      <c r="AT92" s="873"/>
      <c r="AU92" s="873"/>
      <c r="AV92" s="873"/>
      <c r="AW92" s="873"/>
      <c r="AX92" s="873"/>
      <c r="AY92" s="977"/>
      <c r="AZ92" s="873"/>
      <c r="BA92" s="873"/>
      <c r="BB92" s="873"/>
      <c r="BC92" s="873"/>
      <c r="BD92" s="873"/>
      <c r="BE92" s="873"/>
      <c r="BF92" s="926">
        <v>44810.5</v>
      </c>
      <c r="BG92" s="873"/>
      <c r="BH92" s="873"/>
      <c r="BI92" s="873"/>
      <c r="BJ92" s="873"/>
      <c r="BK92" s="873"/>
      <c r="BL92" s="873"/>
      <c r="BM92" s="873"/>
      <c r="BN92" s="873"/>
      <c r="BO92" s="873"/>
      <c r="BP92" s="873"/>
      <c r="BQ92" s="873"/>
      <c r="BR92" s="873"/>
      <c r="BS92" s="873"/>
      <c r="BT92" s="873"/>
      <c r="BU92" s="873"/>
      <c r="BV92" s="873"/>
      <c r="BW92" s="873"/>
      <c r="BX92" s="873"/>
      <c r="BY92" s="873"/>
      <c r="BZ92" s="873"/>
      <c r="CA92" s="873"/>
      <c r="CB92" s="873"/>
      <c r="CC92" s="873"/>
      <c r="CD92" s="873"/>
      <c r="CE92" s="873"/>
    </row>
    <row r="93" spans="1:85" s="814" customFormat="1" x14ac:dyDescent="0.2">
      <c r="D93" s="814" t="s">
        <v>2067</v>
      </c>
      <c r="I93" s="873"/>
      <c r="J93" s="873"/>
      <c r="K93" s="873"/>
      <c r="L93" s="873"/>
      <c r="M93" s="873"/>
      <c r="N93" s="873"/>
      <c r="O93" s="873"/>
      <c r="P93" s="873"/>
      <c r="Q93" s="873"/>
      <c r="R93" s="873"/>
      <c r="S93" s="873"/>
      <c r="T93" s="926">
        <v>44664.541666666664</v>
      </c>
      <c r="U93" s="873"/>
      <c r="V93" s="873"/>
      <c r="W93" s="873"/>
      <c r="X93" s="873"/>
      <c r="Y93" s="873"/>
      <c r="Z93" s="873"/>
      <c r="AA93" s="873"/>
      <c r="AB93" s="873"/>
      <c r="AC93" s="873"/>
      <c r="AD93" s="873"/>
      <c r="AE93" s="873"/>
      <c r="AF93" s="873"/>
      <c r="AG93" s="873"/>
      <c r="AH93" s="873"/>
      <c r="AI93" s="873"/>
      <c r="AJ93" s="873"/>
      <c r="AK93" s="873"/>
      <c r="AL93" s="873"/>
      <c r="AM93" s="873"/>
      <c r="AN93" s="873"/>
      <c r="AO93" s="976"/>
      <c r="AP93" s="873"/>
      <c r="AQ93" s="873"/>
      <c r="AR93" s="873"/>
      <c r="AS93" s="873"/>
      <c r="AT93" s="873"/>
      <c r="AU93" s="873"/>
      <c r="AV93" s="873"/>
      <c r="AW93" s="873"/>
      <c r="AX93" s="873"/>
      <c r="AY93" s="977"/>
      <c r="AZ93" s="873"/>
      <c r="BA93" s="873"/>
      <c r="BB93" s="873"/>
      <c r="BC93" s="873"/>
      <c r="BD93" s="873"/>
      <c r="BE93" s="873"/>
      <c r="BF93" s="926">
        <f>+BF92-BF91</f>
        <v>3.625</v>
      </c>
      <c r="BG93" s="873"/>
      <c r="BH93" s="873"/>
      <c r="BI93" s="873"/>
      <c r="BJ93" s="873"/>
      <c r="BK93" s="910" t="s">
        <v>1723</v>
      </c>
      <c r="BL93" s="873"/>
      <c r="BM93" s="873"/>
      <c r="BN93" s="873"/>
      <c r="BO93" s="873"/>
      <c r="BP93" s="873"/>
      <c r="BQ93" s="873"/>
      <c r="BR93" s="873"/>
      <c r="BS93" s="873"/>
      <c r="BT93" s="873"/>
      <c r="BU93" s="873"/>
      <c r="BV93" s="873"/>
      <c r="BW93" s="873"/>
      <c r="BX93" s="873"/>
      <c r="BY93" s="873"/>
      <c r="BZ93" s="873"/>
      <c r="CA93" s="873"/>
      <c r="CB93" s="873"/>
      <c r="CC93" s="873"/>
      <c r="CD93" s="873"/>
      <c r="CE93" s="873"/>
    </row>
    <row r="94" spans="1:85" s="814" customFormat="1" x14ac:dyDescent="0.2">
      <c r="I94" s="873"/>
      <c r="J94" s="873"/>
      <c r="K94" s="873"/>
      <c r="L94" s="873"/>
      <c r="M94" s="873"/>
      <c r="N94" s="873"/>
      <c r="O94" s="873"/>
      <c r="P94" s="873"/>
      <c r="Q94" s="873"/>
      <c r="R94" s="873"/>
      <c r="S94" s="873"/>
      <c r="T94" s="926">
        <v>44666.583333333336</v>
      </c>
      <c r="U94" s="873"/>
      <c r="V94" s="873"/>
      <c r="W94" s="873"/>
      <c r="X94" s="873"/>
      <c r="Y94" s="873"/>
      <c r="Z94" s="873"/>
      <c r="AA94" s="873"/>
      <c r="AB94" s="873"/>
      <c r="AC94" s="873"/>
      <c r="AD94" s="873"/>
      <c r="AE94" s="873"/>
      <c r="AF94" s="873"/>
      <c r="AG94" s="873"/>
      <c r="AH94" s="873"/>
      <c r="AI94" s="873"/>
      <c r="AJ94" s="873"/>
      <c r="AK94" s="873"/>
      <c r="AL94" s="873"/>
      <c r="AM94" s="873"/>
      <c r="AN94" s="873"/>
      <c r="AO94" s="976"/>
      <c r="AP94" s="873"/>
      <c r="AQ94" s="873"/>
      <c r="AR94" s="873"/>
      <c r="AS94" s="873"/>
      <c r="AT94" s="873"/>
      <c r="AU94" s="873"/>
      <c r="AV94" s="873"/>
      <c r="AW94" s="873"/>
      <c r="AX94" s="873"/>
      <c r="AY94" s="977"/>
      <c r="AZ94" s="873"/>
      <c r="BA94" s="873"/>
      <c r="BB94" s="873"/>
      <c r="BC94" s="873"/>
      <c r="BD94" s="873"/>
      <c r="BE94" s="873"/>
      <c r="BF94" s="873">
        <f>3*24+15</f>
        <v>87</v>
      </c>
      <c r="BG94" s="873"/>
      <c r="BH94" s="873"/>
      <c r="BI94" s="873"/>
      <c r="BJ94" s="873"/>
      <c r="BK94" s="859" t="s">
        <v>131</v>
      </c>
      <c r="BL94" s="873"/>
      <c r="BM94" s="873"/>
      <c r="BN94" s="873"/>
      <c r="BO94" s="873"/>
      <c r="BP94" s="873"/>
      <c r="BQ94" s="873"/>
      <c r="BR94" s="873"/>
      <c r="BS94" s="873"/>
      <c r="BT94" s="873"/>
      <c r="BU94" s="873"/>
      <c r="BV94" s="873"/>
      <c r="BW94" s="873"/>
      <c r="BX94" s="873"/>
      <c r="BY94" s="873"/>
      <c r="BZ94" s="873"/>
      <c r="CA94" s="873"/>
      <c r="CB94" s="873"/>
      <c r="CC94" s="873"/>
      <c r="CD94" s="873"/>
      <c r="CE94" s="873"/>
    </row>
    <row r="95" spans="1:85" s="814" customFormat="1" x14ac:dyDescent="0.2">
      <c r="I95" s="873"/>
      <c r="J95" s="873"/>
      <c r="K95" s="873"/>
      <c r="L95" s="873"/>
      <c r="M95" s="873"/>
      <c r="N95" s="873"/>
      <c r="O95" s="873"/>
      <c r="P95" s="873"/>
      <c r="Q95" s="873"/>
      <c r="R95" s="873"/>
      <c r="S95" s="873"/>
      <c r="T95" s="926">
        <f>+T94-T93</f>
        <v>2.0416666666715173</v>
      </c>
      <c r="U95" s="873"/>
      <c r="V95" s="873"/>
      <c r="W95" s="873"/>
      <c r="X95" s="873"/>
      <c r="Y95" s="873"/>
      <c r="Z95" s="873"/>
      <c r="AA95" s="873"/>
      <c r="AB95" s="873"/>
      <c r="AC95" s="873"/>
      <c r="AD95" s="873"/>
      <c r="AE95" s="873"/>
      <c r="AF95" s="873"/>
      <c r="AG95" s="873"/>
      <c r="AH95" s="873"/>
      <c r="AI95" s="873"/>
      <c r="AJ95" s="873"/>
      <c r="AK95" s="873"/>
      <c r="AL95" s="873"/>
      <c r="AM95" s="873"/>
      <c r="AN95" s="873"/>
      <c r="AO95" s="976"/>
      <c r="AP95" s="873"/>
      <c r="AQ95" s="873"/>
      <c r="AR95" s="873"/>
      <c r="AS95" s="873"/>
      <c r="AT95" s="873"/>
      <c r="AU95" s="873"/>
      <c r="AV95" s="873"/>
      <c r="AW95" s="873"/>
      <c r="AX95" s="873"/>
      <c r="AY95" s="977"/>
      <c r="AZ95" s="873"/>
      <c r="BA95" s="873"/>
      <c r="BB95" s="873"/>
      <c r="BC95" s="873"/>
      <c r="BD95" s="873"/>
      <c r="BE95" s="873"/>
      <c r="BF95" s="873"/>
      <c r="BG95" s="873"/>
      <c r="BH95" s="873"/>
      <c r="BI95" s="873"/>
      <c r="BJ95" s="873"/>
      <c r="BK95" s="910" t="s">
        <v>1759</v>
      </c>
      <c r="BL95" s="873"/>
      <c r="BM95" s="873"/>
      <c r="BN95" s="873"/>
      <c r="BO95" s="873"/>
      <c r="BP95" s="873"/>
      <c r="BQ95" s="873"/>
      <c r="BR95" s="873"/>
      <c r="BS95" s="873"/>
      <c r="BT95" s="873"/>
      <c r="BU95" s="873"/>
      <c r="BV95" s="873"/>
      <c r="BW95" s="873"/>
      <c r="BX95" s="873"/>
      <c r="BY95" s="873"/>
      <c r="BZ95" s="873"/>
      <c r="CA95" s="873"/>
      <c r="CB95" s="873"/>
      <c r="CC95" s="873"/>
      <c r="CD95" s="873"/>
      <c r="CE95" s="873"/>
    </row>
    <row r="96" spans="1:85" s="814" customFormat="1" x14ac:dyDescent="0.2">
      <c r="I96" s="873"/>
      <c r="J96" s="873"/>
      <c r="K96" s="873"/>
      <c r="L96" s="873"/>
      <c r="M96" s="873"/>
      <c r="N96" s="873"/>
      <c r="O96" s="873"/>
      <c r="P96" s="873"/>
      <c r="Q96" s="873"/>
      <c r="R96" s="873"/>
      <c r="S96" s="873"/>
      <c r="T96" s="873">
        <f>24+24+1</f>
        <v>49</v>
      </c>
      <c r="U96" s="873"/>
      <c r="V96" s="873"/>
      <c r="W96" s="873"/>
      <c r="X96" s="873"/>
      <c r="Y96" s="873"/>
      <c r="Z96" s="873"/>
      <c r="AA96" s="873"/>
      <c r="AB96" s="873"/>
      <c r="AC96" s="873"/>
      <c r="AD96" s="873"/>
      <c r="AE96" s="873"/>
      <c r="AF96" s="873"/>
      <c r="AG96" s="873"/>
      <c r="AH96" s="873"/>
      <c r="AI96" s="873"/>
      <c r="AJ96" s="873"/>
      <c r="AK96" s="873"/>
      <c r="AL96" s="873"/>
      <c r="AM96" s="873"/>
      <c r="AN96" s="873"/>
      <c r="AO96" s="976"/>
      <c r="AP96" s="873"/>
      <c r="AQ96" s="873"/>
      <c r="AR96" s="873"/>
      <c r="AS96" s="873"/>
      <c r="AT96" s="873"/>
      <c r="AU96" s="873"/>
      <c r="AV96" s="873"/>
      <c r="AW96" s="873"/>
      <c r="AX96" s="873"/>
      <c r="AY96" s="977"/>
      <c r="AZ96" s="873"/>
      <c r="BA96" s="873"/>
      <c r="BB96" s="873"/>
      <c r="BC96" s="873"/>
      <c r="BD96" s="873"/>
      <c r="BE96" s="873"/>
      <c r="BF96" s="873"/>
      <c r="BG96" s="873"/>
      <c r="BH96" s="873"/>
      <c r="BI96" s="873"/>
      <c r="BJ96" s="873"/>
      <c r="BK96" s="873"/>
      <c r="BL96" s="873"/>
      <c r="BM96" s="873"/>
      <c r="BN96" s="873"/>
      <c r="BO96" s="873"/>
      <c r="BP96" s="873"/>
      <c r="BQ96" s="873"/>
      <c r="BR96" s="873"/>
      <c r="BS96" s="873"/>
      <c r="BT96" s="873"/>
      <c r="BU96" s="873"/>
      <c r="BV96" s="873"/>
      <c r="BW96" s="873"/>
      <c r="BX96" s="873"/>
      <c r="BY96" s="873"/>
      <c r="BZ96" s="873"/>
      <c r="CA96" s="873"/>
      <c r="CB96" s="873"/>
      <c r="CC96" s="873"/>
      <c r="CD96" s="873"/>
      <c r="CE96" s="873"/>
    </row>
  </sheetData>
  <mergeCells count="15">
    <mergeCell ref="BW5:BY5"/>
    <mergeCell ref="BZ5:CE5"/>
    <mergeCell ref="CF10:CG10"/>
    <mergeCell ref="A32:B32"/>
    <mergeCell ref="AI5:AN5"/>
    <mergeCell ref="S5:Y5"/>
    <mergeCell ref="AZ5:BF5"/>
    <mergeCell ref="BG5:BL5"/>
    <mergeCell ref="BM5:BV5"/>
    <mergeCell ref="AO5:AY5"/>
    <mergeCell ref="A81:B81"/>
    <mergeCell ref="D5:H5"/>
    <mergeCell ref="I5:L5"/>
    <mergeCell ref="M5:R5"/>
    <mergeCell ref="Z5:AH5"/>
  </mergeCells>
  <conditionalFormatting sqref="D9:CE9">
    <cfRule type="cellIs" dxfId="3" priority="1" operator="equal">
      <formula>"NO"</formula>
    </cfRule>
    <cfRule type="cellIs" dxfId="2" priority="2" operator="equal">
      <formula>"SI"</formula>
    </cfRule>
  </conditionalFormatting>
  <hyperlinks>
    <hyperlink ref="BZ7" r:id="rId1" xr:uid="{BDF965CB-657E-4132-B3B0-16EBF95B92C9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900-000006000000}">
          <x14:formula1>
            <xm:f>DATA!$S$3:$S$20</xm:f>
          </x14:formula1>
          <xm:sqref>D22:G27 H23:H27 I22:AN27 AO25:AO27 AO22:AO23 AP22:CE27</xm:sqref>
        </x14:dataValidation>
        <x14:dataValidation type="list" allowBlank="1" showInputMessage="1" showErrorMessage="1" xr:uid="{00000000-0002-0000-0900-000007000000}">
          <x14:formula1>
            <xm:f>DATA!$I$3:$I$4</xm:f>
          </x14:formula1>
          <xm:sqref>D18:D19 E18:F18 G18:G19 H18 I18:J19 K18:L18 M18:Q19 R18 S18:S19 T18:U18 V18:Y19 AA18:AE18 AF18:AI19 AJ18 AK18:AN19 AO18 AP18:AR19 AS18 AT18:AV19 AW18 AX18:AZ19 BA18 BE20 BF18 BB18:BE19 BG18:BG21 BH18:BI18 BJ18:BJ19 BK18 BL21 BL18:BL19 BM18 BN18:BN19 BO18 BP18:BP19 BV18 BU18:BU19 BR18:BT18 BX18:BY18 BW18:BW19 D9:CE9 BZ18:CB19 CC18:CE18</xm:sqref>
        </x14:dataValidation>
        <x14:dataValidation type="list" allowBlank="1" showInputMessage="1" showErrorMessage="1" xr:uid="{00000000-0002-0000-0900-000008000000}">
          <x14:formula1>
            <xm:f>DATA!$O$3:$O$21</xm:f>
          </x14:formula1>
          <xm:sqref>D20:T20 BK94 V20:BD20 BF20 D14:CE14 BH20:CC20</xm:sqref>
        </x14:dataValidation>
        <x14:dataValidation type="list" allowBlank="1" showInputMessage="1" showErrorMessage="1" xr:uid="{00000000-0002-0000-0900-000009000000}">
          <x14:formula1>
            <xm:f>DATA!$E$3:$E$10</xm:f>
          </x14:formula1>
          <xm:sqref>C34:C80</xm:sqref>
        </x14:dataValidation>
        <x14:dataValidation type="list" allowBlank="1" showInputMessage="1" showErrorMessage="1" xr:uid="{00000000-0002-0000-0900-00000A000000}">
          <x14:formula1>
            <xm:f>DATA!$B$3:$B$122</xm:f>
          </x14:formula1>
          <xm:sqref>A34:A80</xm:sqref>
        </x14:dataValidation>
        <x14:dataValidation type="list" allowBlank="1" showInputMessage="1" showErrorMessage="1" xr:uid="{00000000-0002-0000-0900-00000B000000}">
          <x14:formula1>
            <xm:f>DATA!$M$3:$M$12</xm:f>
          </x14:formula1>
          <xm:sqref>D12:BA12 BC12:CE12</xm:sqref>
        </x14:dataValidation>
        <x14:dataValidation type="list" allowBlank="1" showInputMessage="1" showErrorMessage="1" xr:uid="{00000000-0002-0000-0900-00000C000000}">
          <x14:formula1>
            <xm:f>DATA!$U$3:$U$16</xm:f>
          </x14:formula1>
          <xm:sqref>BB12 D13:CE13</xm:sqref>
        </x14:dataValidation>
        <x14:dataValidation type="list" allowBlank="1" showInputMessage="1" showErrorMessage="1" xr:uid="{00000000-0002-0000-0900-00000D000000}">
          <x14:formula1>
            <xm:f>DATA!$G$3:$G$13</xm:f>
          </x14:formula1>
          <xm:sqref>D8:CE8</xm:sqref>
        </x14:dataValidation>
        <x14:dataValidation type="list" allowBlank="1" showInputMessage="1" showErrorMessage="1" xr:uid="{00000000-0002-0000-0900-00000E000000}">
          <x14:formula1>
            <xm:f>DATA!$K$3:$K$18</xm:f>
          </x14:formula1>
          <xm:sqref>D11:CE11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B4D1-2B0F-450D-947C-C292D763BA5F}">
  <dimension ref="A1:KL101"/>
  <sheetViews>
    <sheetView zoomScale="90" zoomScaleNormal="90" workbookViewId="0">
      <pane xSplit="2" ySplit="9" topLeftCell="BF16" activePane="bottomRight" state="frozen"/>
      <selection pane="topRight"/>
      <selection pane="bottomLeft"/>
      <selection pane="bottomRight" activeCell="BJ25" sqref="BJ25"/>
    </sheetView>
  </sheetViews>
  <sheetFormatPr baseColWidth="10" defaultColWidth="9.1640625" defaultRowHeight="15" customHeight="1" x14ac:dyDescent="0.2"/>
  <cols>
    <col min="1" max="1" width="23.33203125" customWidth="1"/>
    <col min="2" max="2" width="10.6640625" customWidth="1"/>
    <col min="3" max="3" width="21.5" style="9" customWidth="1"/>
    <col min="4" max="4" width="29.83203125" style="9" customWidth="1"/>
    <col min="5" max="5" width="27.1640625" style="9" customWidth="1"/>
    <col min="6" max="6" width="27.6640625" customWidth="1"/>
    <col min="7" max="7" width="20.6640625" customWidth="1"/>
    <col min="8" max="8" width="40.33203125" customWidth="1"/>
    <col min="9" max="9" width="24.33203125" style="9" customWidth="1"/>
    <col min="10" max="10" width="21" customWidth="1"/>
    <col min="11" max="11" width="26.83203125" style="9" customWidth="1"/>
    <col min="12" max="12" width="35.83203125" style="1057" customWidth="1"/>
    <col min="13" max="13" width="28.5" style="1057" customWidth="1"/>
    <col min="14" max="19" width="27.83203125" style="1057" customWidth="1"/>
    <col min="20" max="21" width="24.33203125" style="1057" customWidth="1"/>
    <col min="22" max="22" width="28.6640625" style="1057" customWidth="1"/>
    <col min="23" max="23" width="24.33203125" style="1057" customWidth="1"/>
    <col min="24" max="27" width="22.5" style="1057" customWidth="1"/>
    <col min="28" max="29" width="30.1640625" style="1057" customWidth="1"/>
    <col min="30" max="32" width="22.5" style="1057" customWidth="1"/>
    <col min="33" max="33" width="20.5" style="1057" customWidth="1"/>
    <col min="34" max="34" width="17.33203125" style="1057" customWidth="1"/>
    <col min="35" max="38" width="21.83203125" style="1057" customWidth="1"/>
    <col min="39" max="39" width="28.6640625" style="1057" bestFit="1" customWidth="1"/>
    <col min="40" max="40" width="28.33203125" style="1057" bestFit="1" customWidth="1"/>
    <col min="41" max="41" width="21.83203125" style="1087" customWidth="1"/>
    <col min="42" max="42" width="21.83203125" style="1057" customWidth="1"/>
    <col min="43" max="43" width="21.83203125" style="1087" customWidth="1"/>
    <col min="44" max="44" width="24.6640625" style="1087" bestFit="1" customWidth="1"/>
    <col min="45" max="45" width="24.5" style="1057" customWidth="1"/>
    <col min="46" max="46" width="20.33203125" style="1057" customWidth="1"/>
    <col min="47" max="47" width="22.5" style="1057" customWidth="1"/>
    <col min="48" max="48" width="22" style="1057" customWidth="1"/>
    <col min="49" max="49" width="19.5" style="1057" customWidth="1"/>
    <col min="50" max="50" width="27.1640625" style="1057" customWidth="1"/>
    <col min="51" max="51" width="31.1640625" style="1057" customWidth="1"/>
    <col min="52" max="52" width="30.83203125" style="1057" customWidth="1"/>
    <col min="53" max="53" width="38.5" style="1057" customWidth="1"/>
    <col min="54" max="54" width="30" style="1057" customWidth="1"/>
    <col min="55" max="55" width="25.1640625" style="1057" customWidth="1"/>
    <col min="56" max="56" width="31.33203125" style="1057" customWidth="1"/>
    <col min="57" max="57" width="23.5" style="1057" customWidth="1"/>
    <col min="58" max="58" width="30" style="1057" customWidth="1"/>
    <col min="59" max="59" width="23.5" style="1057" customWidth="1"/>
    <col min="60" max="60" width="24" style="1057" customWidth="1"/>
    <col min="61" max="61" width="24.5" style="1057" customWidth="1"/>
    <col min="62" max="62" width="28" style="1057" customWidth="1"/>
    <col min="63" max="63" width="24.83203125" style="1057" customWidth="1"/>
    <col min="64" max="64" width="30.1640625" style="1057" customWidth="1"/>
    <col min="65" max="65" width="26.5" style="1057" customWidth="1"/>
    <col min="66" max="66" width="30.33203125" style="1057" customWidth="1"/>
    <col min="67" max="67" width="22.5" style="1057" customWidth="1"/>
    <col min="68" max="215" width="9.1640625" style="1057"/>
  </cols>
  <sheetData>
    <row r="1" spans="1:298" ht="14.5" customHeight="1" x14ac:dyDescent="0.2">
      <c r="A1" s="303" t="s">
        <v>2068</v>
      </c>
      <c r="B1" s="923"/>
      <c r="C1" s="1357" t="s">
        <v>723</v>
      </c>
      <c r="D1" s="1358"/>
      <c r="E1" s="1358"/>
      <c r="F1" s="1358"/>
      <c r="G1" s="1358"/>
      <c r="H1" s="1355" t="s">
        <v>730</v>
      </c>
      <c r="I1" s="1356"/>
      <c r="J1" s="1355" t="s">
        <v>737</v>
      </c>
      <c r="K1" s="1356"/>
      <c r="L1" s="1356"/>
      <c r="M1" s="1356"/>
      <c r="N1" s="1356"/>
      <c r="O1" s="1351" t="s">
        <v>745</v>
      </c>
      <c r="P1" s="1352"/>
      <c r="Q1" s="1352"/>
      <c r="R1" s="1352"/>
      <c r="S1" s="1352"/>
      <c r="T1" s="1352"/>
      <c r="U1" s="1352"/>
      <c r="V1" s="1348" t="s">
        <v>750</v>
      </c>
      <c r="W1" s="1349"/>
      <c r="X1" s="1349"/>
      <c r="Y1" s="1349"/>
      <c r="Z1" s="1349"/>
      <c r="AA1" s="1349"/>
      <c r="AB1" s="1350"/>
      <c r="AC1" s="1130"/>
      <c r="AD1" s="1106"/>
      <c r="AE1" s="1107"/>
      <c r="AF1" s="1108" t="s">
        <v>758</v>
      </c>
      <c r="AG1" s="1107"/>
      <c r="AH1" s="1132"/>
      <c r="AI1" s="1144" t="s">
        <v>765</v>
      </c>
      <c r="AJ1" s="1145"/>
      <c r="AK1" s="1145"/>
      <c r="AL1" s="1145"/>
      <c r="AM1" s="1145"/>
      <c r="AN1" s="1145"/>
      <c r="AO1" s="1150"/>
      <c r="AP1" s="1145"/>
      <c r="AS1" s="1343" t="s">
        <v>774</v>
      </c>
      <c r="AT1" s="1344"/>
      <c r="AU1" s="1344"/>
      <c r="AV1" s="1344"/>
      <c r="AW1" s="1344"/>
      <c r="AX1" s="1345" t="s">
        <v>783</v>
      </c>
      <c r="AY1" s="1345"/>
      <c r="AZ1" s="1345"/>
      <c r="BA1" s="1345"/>
      <c r="BH1" s="1189"/>
      <c r="BI1" s="1190" t="s">
        <v>798</v>
      </c>
      <c r="BJ1" s="1191"/>
      <c r="BK1" s="1192"/>
      <c r="BL1" s="8"/>
    </row>
    <row r="2" spans="1:298" s="1180" customFormat="1" ht="19" x14ac:dyDescent="0.25">
      <c r="A2" s="1074" t="s">
        <v>1242</v>
      </c>
      <c r="B2" s="1074"/>
      <c r="C2" s="1075" t="s">
        <v>1435</v>
      </c>
      <c r="D2" s="1075" t="s">
        <v>2069</v>
      </c>
      <c r="E2" s="1075" t="s">
        <v>1670</v>
      </c>
      <c r="F2" s="1075" t="s">
        <v>2070</v>
      </c>
      <c r="G2" s="1075" t="s">
        <v>2071</v>
      </c>
      <c r="H2" s="1075" t="s">
        <v>1673</v>
      </c>
      <c r="I2" s="1075" t="s">
        <v>2072</v>
      </c>
      <c r="J2" s="1075" t="s">
        <v>2073</v>
      </c>
      <c r="K2" s="1075" t="s">
        <v>2074</v>
      </c>
      <c r="L2" s="1075" t="s">
        <v>2075</v>
      </c>
      <c r="M2" s="1075" t="s">
        <v>2076</v>
      </c>
      <c r="N2" s="1085" t="s">
        <v>2077</v>
      </c>
      <c r="O2" s="1083" t="s">
        <v>2078</v>
      </c>
      <c r="P2" s="1084" t="s">
        <v>2079</v>
      </c>
      <c r="Q2" s="1084" t="s">
        <v>2080</v>
      </c>
      <c r="R2" s="1084" t="s">
        <v>1401</v>
      </c>
      <c r="S2" s="1084" t="s">
        <v>1298</v>
      </c>
      <c r="T2" s="1102" t="s">
        <v>2081</v>
      </c>
      <c r="U2" s="1103" t="s">
        <v>2082</v>
      </c>
      <c r="V2" s="1104" t="s">
        <v>2083</v>
      </c>
      <c r="W2" s="1105" t="s">
        <v>2084</v>
      </c>
      <c r="X2" s="1105" t="s">
        <v>2085</v>
      </c>
      <c r="Y2" s="1105" t="s">
        <v>2086</v>
      </c>
      <c r="Z2" s="1105" t="s">
        <v>2087</v>
      </c>
      <c r="AA2" s="1105" t="s">
        <v>2088</v>
      </c>
      <c r="AB2" s="1105" t="s">
        <v>2089</v>
      </c>
      <c r="AC2" s="1178" t="s">
        <v>2090</v>
      </c>
      <c r="AD2" s="1155" t="s">
        <v>2091</v>
      </c>
      <c r="AE2" s="1155" t="s">
        <v>2092</v>
      </c>
      <c r="AF2" s="1155" t="s">
        <v>2093</v>
      </c>
      <c r="AG2" s="1155" t="s">
        <v>2094</v>
      </c>
      <c r="AH2" s="1179" t="s">
        <v>2095</v>
      </c>
      <c r="AI2" s="1137" t="s">
        <v>2096</v>
      </c>
      <c r="AJ2" s="1137" t="s">
        <v>2097</v>
      </c>
      <c r="AK2" s="1137" t="s">
        <v>2098</v>
      </c>
      <c r="AL2" s="1138" t="s">
        <v>2099</v>
      </c>
      <c r="AM2" s="1138" t="s">
        <v>2100</v>
      </c>
      <c r="AN2" s="1138" t="s">
        <v>2101</v>
      </c>
      <c r="AO2" s="1138" t="s">
        <v>2102</v>
      </c>
      <c r="AP2" s="1180" t="s">
        <v>2103</v>
      </c>
      <c r="AQ2" s="1155" t="s">
        <v>1685</v>
      </c>
      <c r="AR2" s="1155" t="s">
        <v>2104</v>
      </c>
      <c r="AS2" s="1165" t="s">
        <v>864</v>
      </c>
      <c r="AT2" s="1181" t="s">
        <v>2105</v>
      </c>
      <c r="AU2" s="1168" t="s">
        <v>2106</v>
      </c>
      <c r="AV2" s="1165" t="s">
        <v>1688</v>
      </c>
      <c r="AW2" s="1180" t="s">
        <v>2107</v>
      </c>
      <c r="AX2" s="1182" t="s">
        <v>1435</v>
      </c>
      <c r="AY2" s="1168" t="s">
        <v>2082</v>
      </c>
      <c r="AZ2" s="1165" t="s">
        <v>2108</v>
      </c>
      <c r="BA2" s="1180" t="s">
        <v>2109</v>
      </c>
      <c r="BB2" s="1180" t="s">
        <v>2110</v>
      </c>
      <c r="BC2" s="1168" t="s">
        <v>1652</v>
      </c>
      <c r="BD2" s="1168" t="s">
        <v>2111</v>
      </c>
      <c r="BE2" s="1168" t="s">
        <v>2112</v>
      </c>
      <c r="BF2" s="1165" t="s">
        <v>1279</v>
      </c>
      <c r="BG2" s="1180" t="s">
        <v>2113</v>
      </c>
      <c r="BH2" s="1180" t="s">
        <v>2114</v>
      </c>
      <c r="BI2" s="1180" t="s">
        <v>1670</v>
      </c>
      <c r="BJ2" s="1165" t="s">
        <v>2115</v>
      </c>
      <c r="BK2" s="1180" t="s">
        <v>1650</v>
      </c>
      <c r="BL2" s="1180" t="s">
        <v>1437</v>
      </c>
      <c r="BM2" s="1180" t="s">
        <v>2116</v>
      </c>
      <c r="BN2" s="1180" t="s">
        <v>2117</v>
      </c>
      <c r="BO2" s="1180" t="s">
        <v>1676</v>
      </c>
    </row>
    <row r="3" spans="1:298" ht="16" x14ac:dyDescent="0.2">
      <c r="A3" s="307" t="s">
        <v>385</v>
      </c>
      <c r="B3" s="325"/>
      <c r="C3" s="325" t="s">
        <v>19</v>
      </c>
      <c r="D3" s="325" t="s">
        <v>19</v>
      </c>
      <c r="E3" s="325" t="s">
        <v>19</v>
      </c>
      <c r="F3" s="325" t="s">
        <v>19</v>
      </c>
      <c r="G3" s="325" t="s">
        <v>48</v>
      </c>
      <c r="H3" s="325" t="s">
        <v>19</v>
      </c>
      <c r="I3" s="325" t="s">
        <v>19</v>
      </c>
      <c r="J3" s="1072" t="s">
        <v>2118</v>
      </c>
      <c r="K3" s="325" t="s">
        <v>48</v>
      </c>
      <c r="L3" s="325" t="s">
        <v>48</v>
      </c>
      <c r="M3" s="325" t="s">
        <v>73</v>
      </c>
      <c r="N3" s="325" t="s">
        <v>19</v>
      </c>
      <c r="O3" s="326" t="s">
        <v>19</v>
      </c>
      <c r="P3" s="326" t="s">
        <v>48</v>
      </c>
      <c r="Q3" s="326" t="s">
        <v>19</v>
      </c>
      <c r="R3" s="845" t="s">
        <v>19</v>
      </c>
      <c r="S3" s="848" t="s">
        <v>19</v>
      </c>
      <c r="T3" s="822" t="s">
        <v>48</v>
      </c>
      <c r="U3" s="822" t="s">
        <v>19</v>
      </c>
      <c r="V3" s="324" t="s">
        <v>19</v>
      </c>
      <c r="W3" s="324" t="s">
        <v>48</v>
      </c>
      <c r="X3" s="324" t="s">
        <v>19</v>
      </c>
      <c r="Y3" s="324" t="s">
        <v>19</v>
      </c>
      <c r="Z3" s="1095" t="s">
        <v>2118</v>
      </c>
      <c r="AA3" s="1095" t="s">
        <v>19</v>
      </c>
      <c r="AB3" s="1095" t="s">
        <v>19</v>
      </c>
      <c r="AC3" s="1095" t="s">
        <v>48</v>
      </c>
      <c r="AD3" s="1095" t="s">
        <v>19</v>
      </c>
      <c r="AE3" s="1095" t="s">
        <v>19</v>
      </c>
      <c r="AF3" s="1095" t="s">
        <v>19</v>
      </c>
      <c r="AG3" s="1095" t="s">
        <v>48</v>
      </c>
      <c r="AH3" s="1095" t="s">
        <v>19</v>
      </c>
      <c r="AI3" s="1139" t="s">
        <v>48</v>
      </c>
      <c r="AJ3" s="1139" t="s">
        <v>48</v>
      </c>
      <c r="AK3" s="1161" t="s">
        <v>19</v>
      </c>
      <c r="AL3" s="1162" t="s">
        <v>2119</v>
      </c>
      <c r="AM3" s="1146" t="s">
        <v>19</v>
      </c>
      <c r="AN3" s="1146" t="s">
        <v>48</v>
      </c>
      <c r="AO3" s="1146" t="s">
        <v>19</v>
      </c>
      <c r="AP3" s="1148" t="s">
        <v>19</v>
      </c>
      <c r="AQ3" s="1154" t="s">
        <v>19</v>
      </c>
      <c r="AR3" s="1154" t="s">
        <v>2120</v>
      </c>
      <c r="AS3" s="1146" t="s">
        <v>19</v>
      </c>
      <c r="AT3" s="1154" t="s">
        <v>48</v>
      </c>
      <c r="AU3" s="1154" t="s">
        <v>19</v>
      </c>
      <c r="AV3" s="1154" t="s">
        <v>19</v>
      </c>
      <c r="AW3" s="1157" t="s">
        <v>19</v>
      </c>
      <c r="AX3" s="1154" t="s">
        <v>19</v>
      </c>
      <c r="AY3" s="1154" t="s">
        <v>2119</v>
      </c>
      <c r="AZ3" s="1154" t="s">
        <v>57</v>
      </c>
      <c r="BA3" s="1157" t="s">
        <v>19</v>
      </c>
      <c r="BB3" s="1157" t="s">
        <v>48</v>
      </c>
      <c r="BC3" s="1154" t="s">
        <v>57</v>
      </c>
      <c r="BD3" s="1154" t="s">
        <v>19</v>
      </c>
      <c r="BE3" s="1154" t="s">
        <v>19</v>
      </c>
      <c r="BF3" s="1154" t="s">
        <v>19</v>
      </c>
      <c r="BG3" s="1157" t="s">
        <v>19</v>
      </c>
      <c r="BH3" s="1157" t="s">
        <v>19</v>
      </c>
      <c r="BI3" s="1157" t="s">
        <v>19</v>
      </c>
      <c r="BJ3" s="1154" t="s">
        <v>48</v>
      </c>
      <c r="BK3" s="1157" t="s">
        <v>19</v>
      </c>
      <c r="BL3" s="1157" t="s">
        <v>19</v>
      </c>
      <c r="BM3" s="1157" t="s">
        <v>48</v>
      </c>
      <c r="BN3" s="1157" t="s">
        <v>48</v>
      </c>
      <c r="BO3" s="1157" t="s">
        <v>19</v>
      </c>
      <c r="BP3" s="1081"/>
      <c r="BQ3" s="1081"/>
      <c r="BR3" s="1081"/>
      <c r="BS3" s="1081"/>
      <c r="BT3" s="1081"/>
      <c r="BU3" s="1081"/>
      <c r="BV3" s="1081"/>
      <c r="BW3" s="1081"/>
      <c r="BX3" s="1081"/>
      <c r="BY3" s="1081"/>
      <c r="BZ3" s="1081"/>
      <c r="CA3" s="1081"/>
      <c r="CB3" s="1081"/>
      <c r="CC3" s="1081"/>
      <c r="CD3" s="1081"/>
      <c r="CE3" s="1081"/>
      <c r="CF3" s="1081"/>
      <c r="CG3" s="1081"/>
      <c r="CH3" s="1081"/>
      <c r="CI3" s="1081"/>
      <c r="CJ3" s="1081"/>
      <c r="CK3" s="1081"/>
      <c r="CL3" s="1081"/>
      <c r="CM3" s="1081"/>
      <c r="CN3" s="1081"/>
      <c r="CO3" s="1081"/>
      <c r="CP3" s="1081"/>
      <c r="CQ3" s="1081"/>
      <c r="CR3" s="1081"/>
      <c r="CS3" s="1081"/>
      <c r="CT3" s="1081"/>
      <c r="CU3" s="1081"/>
      <c r="CV3" s="1081"/>
      <c r="CW3" s="1081"/>
      <c r="CX3" s="1081"/>
      <c r="CY3" s="1081"/>
      <c r="CZ3" s="1081"/>
      <c r="DA3" s="1081"/>
      <c r="DB3" s="1081"/>
      <c r="DC3" s="1081"/>
      <c r="DD3" s="1081"/>
      <c r="DE3" s="1081"/>
      <c r="DF3" s="1081"/>
      <c r="DG3" s="1081"/>
      <c r="DH3" s="1081"/>
      <c r="DI3" s="1081"/>
      <c r="DJ3" s="1081"/>
      <c r="DK3" s="1081"/>
      <c r="DL3" s="1081"/>
      <c r="DM3" s="1081"/>
      <c r="DN3" s="1081"/>
      <c r="DO3" s="1081"/>
      <c r="DP3" s="1081"/>
      <c r="DQ3" s="1081"/>
      <c r="DR3" s="1081"/>
      <c r="DS3" s="1081"/>
      <c r="DT3" s="1081"/>
      <c r="DU3" s="1081"/>
      <c r="DV3" s="1081"/>
      <c r="DW3" s="1081"/>
      <c r="DX3" s="1081"/>
      <c r="DY3" s="1081"/>
      <c r="DZ3" s="1081"/>
      <c r="EA3" s="1081"/>
      <c r="EB3" s="1081"/>
      <c r="EC3" s="1081"/>
      <c r="ED3" s="1081"/>
      <c r="EE3" s="1081"/>
      <c r="EF3" s="1081"/>
      <c r="EG3" s="1081"/>
      <c r="EH3" s="1081"/>
      <c r="EI3" s="1081"/>
      <c r="EJ3" s="1081"/>
      <c r="EK3" s="1081"/>
      <c r="EL3" s="1081"/>
      <c r="EM3" s="1081"/>
      <c r="EN3" s="1081"/>
      <c r="EO3" s="1081"/>
      <c r="EP3" s="1081"/>
      <c r="EQ3" s="1081"/>
      <c r="ER3" s="1081"/>
      <c r="ES3" s="1081"/>
      <c r="ET3" s="1081"/>
      <c r="EU3" s="1081"/>
      <c r="EV3" s="1081"/>
      <c r="EW3" s="1081"/>
      <c r="EX3" s="1081"/>
      <c r="EY3" s="1081"/>
      <c r="EZ3" s="1081"/>
      <c r="FA3" s="1081"/>
      <c r="FB3" s="1081"/>
      <c r="FC3" s="1081"/>
      <c r="FD3" s="1081"/>
      <c r="FE3" s="1081"/>
      <c r="FF3" s="1081"/>
      <c r="FG3" s="1081"/>
      <c r="FH3" s="1081"/>
      <c r="FI3" s="1081"/>
      <c r="FJ3" s="1081"/>
      <c r="FK3" s="1081"/>
      <c r="FL3" s="1081"/>
      <c r="FM3" s="1081"/>
      <c r="FN3" s="1081"/>
      <c r="FO3" s="1081"/>
      <c r="FP3" s="1081"/>
      <c r="FQ3" s="1081"/>
      <c r="FR3" s="1081"/>
      <c r="FS3" s="1081"/>
      <c r="FT3" s="1081"/>
      <c r="FU3" s="1081"/>
      <c r="FV3" s="1081"/>
      <c r="FW3" s="1081"/>
      <c r="FX3" s="1081"/>
      <c r="FY3" s="1081"/>
      <c r="FZ3" s="1081"/>
      <c r="GA3" s="1081"/>
      <c r="GB3" s="1081"/>
      <c r="GC3" s="1081"/>
      <c r="GD3" s="1081"/>
      <c r="GE3" s="1081"/>
      <c r="GF3" s="1081"/>
      <c r="GG3" s="1081"/>
      <c r="GH3" s="1081"/>
      <c r="GI3" s="1081"/>
      <c r="GJ3" s="1081"/>
      <c r="GK3" s="1081"/>
      <c r="GL3" s="1081"/>
      <c r="GM3" s="1081"/>
      <c r="GN3" s="1081"/>
      <c r="GO3" s="1081"/>
      <c r="GP3" s="1081"/>
      <c r="GQ3" s="1081"/>
      <c r="GR3" s="1081"/>
      <c r="GS3" s="1081"/>
      <c r="GT3" s="1081"/>
      <c r="GU3" s="1081"/>
      <c r="GV3" s="1081"/>
      <c r="GW3" s="1081"/>
      <c r="GX3" s="1081"/>
      <c r="GY3" s="1081"/>
      <c r="GZ3" s="1081"/>
      <c r="HA3" s="1081"/>
      <c r="HB3" s="1081"/>
      <c r="HC3" s="1081"/>
      <c r="HD3" s="1081"/>
      <c r="HE3" s="1081"/>
      <c r="HF3" s="1081"/>
      <c r="HG3" s="1081"/>
      <c r="HH3" s="1121"/>
      <c r="HI3" s="1121"/>
      <c r="HJ3" s="1121"/>
      <c r="HK3" s="1121"/>
      <c r="HL3" s="1121"/>
      <c r="HM3" s="1121"/>
      <c r="HN3" s="1121"/>
      <c r="HO3" s="1121"/>
      <c r="HP3" s="1121"/>
      <c r="HQ3" s="1121"/>
      <c r="HR3" s="1121"/>
      <c r="HS3" s="1121"/>
      <c r="HT3" s="1121"/>
      <c r="HU3" s="1121"/>
      <c r="HV3" s="1121"/>
      <c r="HW3" s="1121"/>
      <c r="HX3" s="1121"/>
      <c r="HY3" s="1121"/>
      <c r="HZ3" s="1121"/>
      <c r="IA3" s="1121"/>
      <c r="IB3" s="1121"/>
      <c r="IC3" s="1121"/>
      <c r="ID3" s="1121"/>
      <c r="IE3" s="1121"/>
      <c r="IF3" s="1121"/>
      <c r="IG3" s="1121"/>
      <c r="IH3" s="1121"/>
      <c r="II3" s="1121"/>
      <c r="IJ3" s="1121"/>
      <c r="IK3" s="1121"/>
      <c r="IL3" s="1121"/>
      <c r="IM3" s="1121"/>
      <c r="IN3" s="1121"/>
      <c r="IO3" s="1121"/>
      <c r="IP3" s="1121"/>
      <c r="IQ3" s="1121"/>
      <c r="IR3" s="1121"/>
      <c r="IS3" s="1121"/>
      <c r="IT3" s="1121"/>
      <c r="IU3" s="1121"/>
      <c r="IV3" s="1121"/>
      <c r="IW3" s="1121"/>
      <c r="IX3" s="1121"/>
      <c r="IY3" s="1121"/>
      <c r="IZ3" s="1121"/>
      <c r="JA3" s="1121"/>
      <c r="JB3" s="1121"/>
      <c r="JC3" s="1121"/>
      <c r="JD3" s="1121"/>
      <c r="JE3" s="1121"/>
      <c r="JF3" s="1121"/>
      <c r="JG3" s="1121"/>
      <c r="JH3" s="1121"/>
      <c r="JI3" s="1121"/>
      <c r="JJ3" s="1121"/>
      <c r="JK3" s="1121"/>
      <c r="JL3" s="1121"/>
      <c r="JM3" s="1121"/>
      <c r="JN3" s="1121"/>
      <c r="JO3" s="1121"/>
      <c r="JP3" s="1121"/>
      <c r="JQ3" s="1121"/>
      <c r="JR3" s="1121"/>
      <c r="JS3" s="1121"/>
      <c r="JT3" s="1121"/>
      <c r="JU3" s="1121"/>
      <c r="JV3" s="1121"/>
      <c r="JW3" s="1121"/>
      <c r="JX3" s="1121"/>
      <c r="JY3" s="1121"/>
      <c r="JZ3" s="1121"/>
      <c r="KA3" s="1121"/>
      <c r="KB3" s="1121"/>
      <c r="KC3" s="1121"/>
      <c r="KD3" s="1121"/>
      <c r="KE3" s="1121"/>
      <c r="KF3" s="1121"/>
      <c r="KG3" s="1121"/>
      <c r="KH3" s="1121"/>
      <c r="KI3" s="1121"/>
      <c r="KJ3" s="1121"/>
      <c r="KK3" s="1121"/>
      <c r="KL3" s="1121"/>
    </row>
    <row r="4" spans="1:298" s="1120" customFormat="1" ht="19" hidden="1" x14ac:dyDescent="0.25">
      <c r="A4" s="1113" t="s">
        <v>6</v>
      </c>
      <c r="B4" s="1114"/>
      <c r="C4" s="1115" t="s">
        <v>20</v>
      </c>
      <c r="D4" s="1115" t="s">
        <v>20</v>
      </c>
      <c r="E4" s="1115" t="s">
        <v>20</v>
      </c>
      <c r="F4" s="1115" t="s">
        <v>20</v>
      </c>
      <c r="G4" s="1115" t="s">
        <v>20</v>
      </c>
      <c r="H4" s="1114" t="s">
        <v>20</v>
      </c>
      <c r="I4" s="1114" t="s">
        <v>20</v>
      </c>
      <c r="J4" s="1114" t="s">
        <v>20</v>
      </c>
      <c r="K4" s="1116" t="s">
        <v>20</v>
      </c>
      <c r="L4" s="1116" t="s">
        <v>20</v>
      </c>
      <c r="M4" s="1116" t="s">
        <v>20</v>
      </c>
      <c r="N4" s="1116" t="s">
        <v>20</v>
      </c>
      <c r="O4" s="1116" t="s">
        <v>20</v>
      </c>
      <c r="P4" s="1116" t="s">
        <v>20</v>
      </c>
      <c r="Q4" s="1116" t="s">
        <v>2121</v>
      </c>
      <c r="R4" s="1116" t="s">
        <v>20</v>
      </c>
      <c r="S4" s="1117" t="s">
        <v>20</v>
      </c>
      <c r="T4" s="1115" t="s">
        <v>20</v>
      </c>
      <c r="U4" s="1115" t="s">
        <v>20</v>
      </c>
      <c r="V4" s="1115" t="s">
        <v>20</v>
      </c>
      <c r="W4" s="1115" t="s">
        <v>20</v>
      </c>
      <c r="X4" s="1115" t="s">
        <v>20</v>
      </c>
      <c r="Y4" s="1115" t="s">
        <v>20</v>
      </c>
      <c r="Z4" s="1118" t="s">
        <v>20</v>
      </c>
      <c r="AA4" s="1118" t="s">
        <v>20</v>
      </c>
      <c r="AB4" s="1118" t="s">
        <v>20</v>
      </c>
      <c r="AC4" s="1118" t="s">
        <v>20</v>
      </c>
      <c r="AD4" s="1118" t="s">
        <v>20</v>
      </c>
      <c r="AE4" s="1118" t="s">
        <v>20</v>
      </c>
      <c r="AF4" s="1118" t="s">
        <v>20</v>
      </c>
      <c r="AG4" s="1118" t="s">
        <v>20</v>
      </c>
      <c r="AH4" s="1119" t="s">
        <v>20</v>
      </c>
      <c r="AI4" s="1119" t="s">
        <v>20</v>
      </c>
      <c r="AJ4" s="1119" t="s">
        <v>20</v>
      </c>
      <c r="AK4" s="1118" t="s">
        <v>20</v>
      </c>
      <c r="AL4" s="1160" t="s">
        <v>20</v>
      </c>
      <c r="AM4" s="1147" t="s">
        <v>20</v>
      </c>
      <c r="AN4" s="1147" t="s">
        <v>20</v>
      </c>
      <c r="AO4" s="1147" t="s">
        <v>20</v>
      </c>
      <c r="AP4" s="1147" t="s">
        <v>20</v>
      </c>
      <c r="AQ4" s="1156" t="s">
        <v>20</v>
      </c>
      <c r="AR4" s="1156" t="s">
        <v>20</v>
      </c>
      <c r="AS4" s="1147" t="s">
        <v>20</v>
      </c>
      <c r="AT4" s="1156" t="s">
        <v>20</v>
      </c>
      <c r="AU4" s="1156" t="s">
        <v>20</v>
      </c>
      <c r="AV4" s="1156" t="s">
        <v>20</v>
      </c>
      <c r="AW4" s="1156" t="s">
        <v>20</v>
      </c>
      <c r="AX4" s="1156" t="s">
        <v>20</v>
      </c>
      <c r="AY4" s="1156" t="s">
        <v>20</v>
      </c>
      <c r="AZ4" s="1156" t="s">
        <v>20</v>
      </c>
      <c r="BA4" s="1156" t="s">
        <v>20</v>
      </c>
      <c r="BB4" s="1156" t="s">
        <v>20</v>
      </c>
      <c r="BC4" s="1156" t="s">
        <v>20</v>
      </c>
      <c r="BD4" s="1156" t="s">
        <v>20</v>
      </c>
      <c r="BE4" s="1156" t="s">
        <v>20</v>
      </c>
      <c r="BF4" s="1156" t="s">
        <v>20</v>
      </c>
      <c r="BG4" s="1156" t="s">
        <v>20</v>
      </c>
      <c r="BH4" s="1156" t="s">
        <v>20</v>
      </c>
      <c r="BI4" s="1156" t="s">
        <v>20</v>
      </c>
      <c r="BJ4" s="1156" t="s">
        <v>20</v>
      </c>
      <c r="BK4" s="1156" t="s">
        <v>20</v>
      </c>
      <c r="BL4" s="1156" t="s">
        <v>20</v>
      </c>
      <c r="BM4" s="1156" t="s">
        <v>20</v>
      </c>
      <c r="BN4" s="1156" t="s">
        <v>20</v>
      </c>
      <c r="BO4" s="1156" t="s">
        <v>20</v>
      </c>
      <c r="BP4" s="1122"/>
      <c r="BQ4" s="1122"/>
      <c r="BR4" s="1122"/>
      <c r="BS4" s="1122"/>
      <c r="BT4" s="1122"/>
      <c r="BU4" s="1122"/>
      <c r="BV4" s="1122"/>
      <c r="BW4" s="1122"/>
      <c r="BX4" s="1122"/>
      <c r="BY4" s="1122"/>
      <c r="BZ4" s="1122"/>
      <c r="CA4" s="1122"/>
      <c r="CB4" s="1122"/>
      <c r="CC4" s="1122"/>
      <c r="CD4" s="1122"/>
      <c r="CE4" s="1122"/>
      <c r="CF4" s="1122"/>
      <c r="CG4" s="1122"/>
      <c r="CH4" s="1122"/>
      <c r="CI4" s="1122"/>
      <c r="CJ4" s="1122"/>
      <c r="CK4" s="1122"/>
      <c r="CL4" s="1122"/>
      <c r="CM4" s="1122"/>
      <c r="CN4" s="1122"/>
      <c r="CO4" s="1122"/>
      <c r="CP4" s="1122"/>
      <c r="CQ4" s="1122"/>
      <c r="CR4" s="1122"/>
      <c r="CS4" s="1122"/>
      <c r="CT4" s="1122"/>
      <c r="CU4" s="1122"/>
      <c r="CV4" s="1122"/>
      <c r="CW4" s="1122"/>
      <c r="CX4" s="1122"/>
      <c r="CY4" s="1122"/>
      <c r="CZ4" s="1122"/>
      <c r="DA4" s="1122"/>
      <c r="DB4" s="1122"/>
      <c r="DC4" s="1122"/>
      <c r="DD4" s="1122"/>
      <c r="DE4" s="1122"/>
      <c r="DF4" s="1122"/>
      <c r="DG4" s="1122"/>
      <c r="DH4" s="1122"/>
      <c r="DI4" s="1122"/>
      <c r="DJ4" s="1122"/>
      <c r="DK4" s="1122"/>
      <c r="DL4" s="1122"/>
      <c r="DM4" s="1122"/>
      <c r="DN4" s="1122"/>
      <c r="DO4" s="1122"/>
      <c r="DP4" s="1122"/>
      <c r="DQ4" s="1122"/>
      <c r="DR4" s="1122"/>
      <c r="DS4" s="1122"/>
      <c r="DT4" s="1122"/>
      <c r="DU4" s="1122"/>
      <c r="DV4" s="1122"/>
      <c r="DW4" s="1122"/>
      <c r="DX4" s="1122"/>
      <c r="DY4" s="1122"/>
      <c r="DZ4" s="1122"/>
      <c r="EA4" s="1122"/>
      <c r="EB4" s="1122"/>
      <c r="EC4" s="1122"/>
      <c r="ED4" s="1122"/>
      <c r="EE4" s="1122"/>
      <c r="EF4" s="1122"/>
      <c r="EG4" s="1122"/>
      <c r="EH4" s="1122"/>
      <c r="EI4" s="1122"/>
      <c r="EJ4" s="1122"/>
      <c r="EK4" s="1122"/>
      <c r="EL4" s="1122"/>
      <c r="EM4" s="1122"/>
      <c r="EN4" s="1122"/>
      <c r="EO4" s="1122"/>
      <c r="EP4" s="1122"/>
      <c r="EQ4" s="1122"/>
      <c r="ER4" s="1122"/>
      <c r="ES4" s="1122"/>
      <c r="ET4" s="1122"/>
      <c r="EU4" s="1122"/>
      <c r="EV4" s="1122"/>
      <c r="EW4" s="1122"/>
      <c r="EX4" s="1122"/>
      <c r="EY4" s="1122"/>
      <c r="EZ4" s="1122"/>
      <c r="FA4" s="1122"/>
      <c r="FB4" s="1122"/>
      <c r="FC4" s="1122"/>
      <c r="FD4" s="1122"/>
      <c r="FE4" s="1122"/>
      <c r="FF4" s="1122"/>
      <c r="FG4" s="1122"/>
      <c r="FH4" s="1122"/>
      <c r="FI4" s="1122"/>
      <c r="FJ4" s="1122"/>
      <c r="FK4" s="1122"/>
      <c r="FL4" s="1122"/>
      <c r="FM4" s="1122"/>
      <c r="FN4" s="1122"/>
      <c r="FO4" s="1122"/>
      <c r="FP4" s="1122"/>
      <c r="FQ4" s="1122"/>
      <c r="FR4" s="1122"/>
      <c r="FS4" s="1122"/>
      <c r="FT4" s="1122"/>
      <c r="FU4" s="1122"/>
      <c r="FV4" s="1122"/>
      <c r="FW4" s="1122"/>
      <c r="FX4" s="1122"/>
      <c r="FY4" s="1122"/>
      <c r="FZ4" s="1122"/>
      <c r="GA4" s="1122"/>
      <c r="GB4" s="1122"/>
      <c r="GC4" s="1122"/>
      <c r="GD4" s="1122"/>
      <c r="GE4" s="1122"/>
      <c r="GF4" s="1122"/>
      <c r="GG4" s="1122"/>
      <c r="GH4" s="1122"/>
      <c r="GI4" s="1122"/>
      <c r="GJ4" s="1122"/>
      <c r="GK4" s="1122"/>
      <c r="GL4" s="1122"/>
      <c r="GM4" s="1122"/>
      <c r="GN4" s="1122"/>
      <c r="GO4" s="1122"/>
      <c r="GP4" s="1122"/>
      <c r="GQ4" s="1122"/>
      <c r="GR4" s="1122"/>
      <c r="GS4" s="1122"/>
      <c r="GT4" s="1122"/>
      <c r="GU4" s="1122"/>
      <c r="GV4" s="1122"/>
      <c r="GW4" s="1122"/>
      <c r="GX4" s="1122"/>
      <c r="GY4" s="1122"/>
      <c r="GZ4" s="1122"/>
      <c r="HA4" s="1122"/>
      <c r="HB4" s="1122"/>
      <c r="HC4" s="1122"/>
      <c r="HD4" s="1122"/>
      <c r="HE4" s="1122"/>
      <c r="HF4" s="1122"/>
      <c r="HG4" s="1122"/>
      <c r="HH4" s="1123"/>
      <c r="HI4" s="1123"/>
      <c r="HJ4" s="1123"/>
      <c r="HK4" s="1123"/>
      <c r="HL4" s="1123"/>
      <c r="HM4" s="1123"/>
      <c r="HN4" s="1123"/>
      <c r="HO4" s="1123"/>
      <c r="HP4" s="1123"/>
      <c r="HQ4" s="1123"/>
      <c r="HR4" s="1123"/>
      <c r="HS4" s="1123"/>
      <c r="HT4" s="1123"/>
      <c r="HU4" s="1123"/>
      <c r="HV4" s="1123"/>
      <c r="HW4" s="1123"/>
      <c r="HX4" s="1123"/>
      <c r="HY4" s="1123"/>
      <c r="HZ4" s="1123"/>
      <c r="IA4" s="1123"/>
      <c r="IB4" s="1123"/>
      <c r="IC4" s="1123"/>
      <c r="ID4" s="1123"/>
      <c r="IE4" s="1123"/>
      <c r="IF4" s="1123"/>
      <c r="IG4" s="1123"/>
      <c r="IH4" s="1123"/>
      <c r="II4" s="1123"/>
      <c r="IJ4" s="1123"/>
      <c r="IK4" s="1123"/>
      <c r="IL4" s="1123"/>
      <c r="IM4" s="1123"/>
      <c r="IN4" s="1123"/>
      <c r="IO4" s="1123"/>
      <c r="IP4" s="1123"/>
      <c r="IQ4" s="1123"/>
      <c r="IR4" s="1123"/>
      <c r="IS4" s="1123"/>
      <c r="IT4" s="1123"/>
      <c r="IU4" s="1123"/>
      <c r="IV4" s="1123"/>
      <c r="IW4" s="1123"/>
      <c r="IX4" s="1123"/>
      <c r="IY4" s="1123"/>
      <c r="IZ4" s="1123"/>
      <c r="JA4" s="1123"/>
      <c r="JB4" s="1123"/>
      <c r="JC4" s="1123"/>
      <c r="JD4" s="1123"/>
      <c r="JE4" s="1123"/>
      <c r="JF4" s="1123"/>
      <c r="JG4" s="1123"/>
      <c r="JH4" s="1123"/>
      <c r="JI4" s="1123"/>
      <c r="JJ4" s="1123"/>
      <c r="JK4" s="1123"/>
      <c r="JL4" s="1123"/>
      <c r="JM4" s="1123"/>
      <c r="JN4" s="1123"/>
      <c r="JO4" s="1123"/>
      <c r="JP4" s="1123"/>
      <c r="JQ4" s="1123"/>
      <c r="JR4" s="1123"/>
      <c r="JS4" s="1123"/>
      <c r="JT4" s="1123"/>
      <c r="JU4" s="1123"/>
      <c r="JV4" s="1123"/>
      <c r="JW4" s="1123"/>
      <c r="JX4" s="1123"/>
      <c r="JY4" s="1123"/>
      <c r="JZ4" s="1123"/>
      <c r="KA4" s="1123"/>
      <c r="KB4" s="1123"/>
      <c r="KC4" s="1123"/>
      <c r="KD4" s="1123"/>
      <c r="KE4" s="1123"/>
      <c r="KF4" s="1123"/>
      <c r="KG4" s="1123"/>
      <c r="KH4" s="1123"/>
      <c r="KI4" s="1123"/>
      <c r="KJ4" s="1123"/>
      <c r="KK4" s="1123"/>
      <c r="KL4" s="1123"/>
    </row>
    <row r="5" spans="1:298" s="15" customFormat="1" hidden="1" x14ac:dyDescent="0.2">
      <c r="A5" s="353" t="s">
        <v>1133</v>
      </c>
      <c r="B5" s="354"/>
      <c r="C5" s="686">
        <v>24</v>
      </c>
      <c r="D5" s="686">
        <v>2</v>
      </c>
      <c r="E5" s="686">
        <v>31</v>
      </c>
      <c r="F5" s="686"/>
      <c r="G5" s="686"/>
      <c r="H5" s="686"/>
      <c r="I5" s="686"/>
      <c r="J5" s="686"/>
      <c r="K5" s="683"/>
      <c r="L5" s="683"/>
      <c r="M5" s="683"/>
      <c r="N5" s="683"/>
      <c r="O5" s="683">
        <v>21</v>
      </c>
      <c r="P5" s="683"/>
      <c r="Q5" s="683">
        <v>1</v>
      </c>
      <c r="R5" s="683">
        <v>48</v>
      </c>
      <c r="S5" s="750">
        <v>32</v>
      </c>
      <c r="T5" s="689"/>
      <c r="U5" s="689">
        <v>8</v>
      </c>
      <c r="V5" s="689">
        <v>6</v>
      </c>
      <c r="W5" s="689">
        <v>1</v>
      </c>
      <c r="X5" s="689">
        <v>5</v>
      </c>
      <c r="Y5" s="689">
        <v>14</v>
      </c>
      <c r="Z5" s="1097"/>
      <c r="AA5" s="1097">
        <v>68</v>
      </c>
      <c r="AB5" s="1097">
        <v>40</v>
      </c>
      <c r="AC5" s="1097">
        <v>51</v>
      </c>
      <c r="AD5" s="1097">
        <v>4</v>
      </c>
      <c r="AE5" s="1097">
        <v>19</v>
      </c>
      <c r="AF5" s="1097">
        <v>19</v>
      </c>
      <c r="AG5" s="1097">
        <v>54</v>
      </c>
      <c r="AH5" s="1097">
        <v>21</v>
      </c>
      <c r="AI5" s="1134">
        <v>23113200002</v>
      </c>
      <c r="AJ5" s="1134">
        <v>1</v>
      </c>
      <c r="AK5" s="1097">
        <v>35</v>
      </c>
      <c r="AL5" s="1175">
        <v>37</v>
      </c>
      <c r="AM5" s="1176">
        <v>6</v>
      </c>
      <c r="AN5" s="1176">
        <v>1</v>
      </c>
      <c r="AO5" s="1176">
        <v>16</v>
      </c>
      <c r="AP5" s="1176"/>
      <c r="AQ5" s="1177">
        <v>7</v>
      </c>
      <c r="AR5" s="1177">
        <v>31</v>
      </c>
      <c r="AS5" s="1176">
        <v>32</v>
      </c>
      <c r="AT5" s="1177"/>
      <c r="AU5" s="1177">
        <v>20</v>
      </c>
      <c r="AV5" s="1177">
        <v>7</v>
      </c>
      <c r="AW5" s="1177">
        <v>41</v>
      </c>
      <c r="AX5" s="1177">
        <v>28</v>
      </c>
      <c r="AY5" s="1177">
        <v>8</v>
      </c>
      <c r="AZ5" s="1177">
        <v>1</v>
      </c>
      <c r="BA5" s="1177">
        <v>11</v>
      </c>
      <c r="BB5" s="1177">
        <v>21112820023</v>
      </c>
      <c r="BC5" s="1177">
        <v>67</v>
      </c>
      <c r="BD5" s="1177">
        <v>2</v>
      </c>
      <c r="BE5" s="1177">
        <v>2</v>
      </c>
      <c r="BF5" s="1177">
        <v>21</v>
      </c>
      <c r="BG5" s="1177">
        <v>26</v>
      </c>
      <c r="BH5" s="1177">
        <v>2</v>
      </c>
      <c r="BI5" s="1177">
        <v>36</v>
      </c>
      <c r="BJ5" s="1177">
        <v>16</v>
      </c>
      <c r="BK5" s="1177">
        <v>19</v>
      </c>
      <c r="BL5" s="1177">
        <v>17</v>
      </c>
      <c r="BM5" s="1177">
        <v>14</v>
      </c>
      <c r="BN5" s="1177">
        <v>1</v>
      </c>
      <c r="BO5" s="1177">
        <v>21</v>
      </c>
      <c r="BP5" s="1173"/>
      <c r="BQ5" s="1173"/>
      <c r="BR5" s="1173"/>
      <c r="BS5" s="1173"/>
      <c r="BT5" s="1173"/>
      <c r="BU5" s="1173"/>
      <c r="BV5" s="1173"/>
      <c r="BW5" s="1173"/>
      <c r="BX5" s="1173"/>
      <c r="BY5" s="1173"/>
      <c r="BZ5" s="1173"/>
      <c r="CA5" s="1173"/>
      <c r="CB5" s="1173"/>
      <c r="CC5" s="1173"/>
      <c r="CD5" s="1173"/>
      <c r="CE5" s="1173"/>
      <c r="CF5" s="1173"/>
      <c r="CG5" s="1173"/>
      <c r="CH5" s="1173"/>
      <c r="CI5" s="1173"/>
      <c r="CJ5" s="1173"/>
      <c r="CK5" s="1173"/>
      <c r="CL5" s="1173"/>
      <c r="CM5" s="1173"/>
      <c r="CN5" s="1173"/>
      <c r="CO5" s="1173"/>
      <c r="CP5" s="1173"/>
      <c r="CQ5" s="1173"/>
      <c r="CR5" s="1173"/>
      <c r="CS5" s="1173"/>
      <c r="CT5" s="1173"/>
      <c r="CU5" s="1173"/>
      <c r="CV5" s="1173"/>
      <c r="CW5" s="1173"/>
      <c r="CX5" s="1173"/>
      <c r="CY5" s="1173"/>
      <c r="CZ5" s="1173"/>
      <c r="DA5" s="1173"/>
      <c r="DB5" s="1173"/>
      <c r="DC5" s="1173"/>
      <c r="DD5" s="1173"/>
      <c r="DE5" s="1173"/>
      <c r="DF5" s="1173"/>
      <c r="DG5" s="1173"/>
      <c r="DH5" s="1173"/>
      <c r="DI5" s="1173"/>
      <c r="DJ5" s="1173"/>
      <c r="DK5" s="1173"/>
      <c r="DL5" s="1173"/>
      <c r="DM5" s="1173"/>
      <c r="DN5" s="1173"/>
      <c r="DO5" s="1173"/>
      <c r="DP5" s="1173"/>
      <c r="DQ5" s="1173"/>
      <c r="DR5" s="1173"/>
      <c r="DS5" s="1173"/>
      <c r="DT5" s="1173"/>
      <c r="DU5" s="1173"/>
      <c r="DV5" s="1173"/>
      <c r="DW5" s="1173"/>
      <c r="DX5" s="1173"/>
      <c r="DY5" s="1173"/>
      <c r="DZ5" s="1173"/>
      <c r="EA5" s="1173"/>
      <c r="EB5" s="1173"/>
      <c r="EC5" s="1173"/>
      <c r="ED5" s="1173"/>
      <c r="EE5" s="1173"/>
      <c r="EF5" s="1173"/>
      <c r="EG5" s="1173"/>
      <c r="EH5" s="1173"/>
      <c r="EI5" s="1173"/>
      <c r="EJ5" s="1173"/>
      <c r="EK5" s="1173"/>
      <c r="EL5" s="1173"/>
      <c r="EM5" s="1173"/>
      <c r="EN5" s="1173"/>
      <c r="EO5" s="1173"/>
      <c r="EP5" s="1173"/>
      <c r="EQ5" s="1173"/>
      <c r="ER5" s="1173"/>
      <c r="ES5" s="1173"/>
      <c r="ET5" s="1173"/>
      <c r="EU5" s="1173"/>
      <c r="EV5" s="1173"/>
      <c r="EW5" s="1173"/>
      <c r="EX5" s="1173"/>
      <c r="EY5" s="1173"/>
      <c r="EZ5" s="1173"/>
      <c r="FA5" s="1173"/>
      <c r="FB5" s="1173"/>
      <c r="FC5" s="1173"/>
      <c r="FD5" s="1173"/>
      <c r="FE5" s="1173"/>
      <c r="FF5" s="1173"/>
      <c r="FG5" s="1173"/>
      <c r="FH5" s="1173"/>
      <c r="FI5" s="1173"/>
      <c r="FJ5" s="1173"/>
      <c r="FK5" s="1173"/>
      <c r="FL5" s="1173"/>
      <c r="FM5" s="1173"/>
      <c r="FN5" s="1173"/>
      <c r="FO5" s="1173"/>
      <c r="FP5" s="1173"/>
      <c r="FQ5" s="1173"/>
      <c r="FR5" s="1173"/>
      <c r="FS5" s="1173"/>
      <c r="FT5" s="1173"/>
      <c r="FU5" s="1173"/>
      <c r="FV5" s="1173"/>
      <c r="FW5" s="1173"/>
      <c r="FX5" s="1173"/>
      <c r="FY5" s="1173"/>
      <c r="FZ5" s="1173"/>
      <c r="GA5" s="1173"/>
      <c r="GB5" s="1173"/>
      <c r="GC5" s="1173"/>
      <c r="GD5" s="1173"/>
      <c r="GE5" s="1173"/>
      <c r="GF5" s="1173"/>
      <c r="GG5" s="1173"/>
      <c r="GH5" s="1173"/>
      <c r="GI5" s="1173"/>
      <c r="GJ5" s="1173"/>
      <c r="GK5" s="1173"/>
      <c r="GL5" s="1173"/>
      <c r="GM5" s="1173"/>
      <c r="GN5" s="1173"/>
      <c r="GO5" s="1173"/>
      <c r="GP5" s="1173"/>
      <c r="GQ5" s="1173"/>
      <c r="GR5" s="1173"/>
      <c r="GS5" s="1173"/>
      <c r="GT5" s="1173"/>
      <c r="GU5" s="1173"/>
      <c r="GV5" s="1173"/>
      <c r="GW5" s="1173"/>
      <c r="GX5" s="1173"/>
      <c r="GY5" s="1173"/>
      <c r="GZ5" s="1173"/>
      <c r="HA5" s="1173"/>
      <c r="HB5" s="1173"/>
      <c r="HC5" s="1173"/>
      <c r="HD5" s="1173"/>
      <c r="HE5" s="1173"/>
      <c r="HF5" s="1173"/>
      <c r="HG5" s="1173"/>
      <c r="HH5" s="1174"/>
      <c r="HI5" s="1174"/>
      <c r="HJ5" s="1174"/>
      <c r="HK5" s="1174"/>
      <c r="HL5" s="1174"/>
      <c r="HM5" s="1174"/>
      <c r="HN5" s="1174"/>
      <c r="HO5" s="1174"/>
      <c r="HP5" s="1174"/>
      <c r="HQ5" s="1174"/>
      <c r="HR5" s="1174"/>
      <c r="HS5" s="1174"/>
      <c r="HT5" s="1174"/>
      <c r="HU5" s="1174"/>
      <c r="HV5" s="1174"/>
      <c r="HW5" s="1174"/>
      <c r="HX5" s="1174"/>
      <c r="HY5" s="1174"/>
      <c r="HZ5" s="1174"/>
      <c r="IA5" s="1174"/>
      <c r="IB5" s="1174"/>
      <c r="IC5" s="1174"/>
      <c r="ID5" s="1174"/>
      <c r="IE5" s="1174"/>
      <c r="IF5" s="1174"/>
      <c r="IG5" s="1174"/>
      <c r="IH5" s="1174"/>
      <c r="II5" s="1174"/>
      <c r="IJ5" s="1174"/>
      <c r="IK5" s="1174"/>
      <c r="IL5" s="1174"/>
      <c r="IM5" s="1174"/>
      <c r="IN5" s="1174"/>
      <c r="IO5" s="1174"/>
      <c r="IP5" s="1174"/>
      <c r="IQ5" s="1174"/>
      <c r="IR5" s="1174"/>
      <c r="IS5" s="1174"/>
      <c r="IT5" s="1174"/>
      <c r="IU5" s="1174"/>
      <c r="IV5" s="1174"/>
      <c r="IW5" s="1174"/>
      <c r="IX5" s="1174"/>
      <c r="IY5" s="1174"/>
      <c r="IZ5" s="1174"/>
      <c r="JA5" s="1174"/>
      <c r="JB5" s="1174"/>
      <c r="JC5" s="1174"/>
      <c r="JD5" s="1174"/>
      <c r="JE5" s="1174"/>
      <c r="JF5" s="1174"/>
      <c r="JG5" s="1174"/>
      <c r="JH5" s="1174"/>
      <c r="JI5" s="1174"/>
      <c r="JJ5" s="1174"/>
      <c r="JK5" s="1174"/>
      <c r="JL5" s="1174"/>
      <c r="JM5" s="1174"/>
      <c r="JN5" s="1174"/>
      <c r="JO5" s="1174"/>
      <c r="JP5" s="1174"/>
      <c r="JQ5" s="1174"/>
      <c r="JR5" s="1174"/>
      <c r="JS5" s="1174"/>
      <c r="JT5" s="1174"/>
      <c r="JU5" s="1174"/>
      <c r="JV5" s="1174"/>
      <c r="JW5" s="1174"/>
      <c r="JX5" s="1174"/>
      <c r="JY5" s="1174"/>
      <c r="JZ5" s="1174"/>
      <c r="KA5" s="1174"/>
      <c r="KB5" s="1174"/>
      <c r="KC5" s="1174"/>
      <c r="KD5" s="1174"/>
      <c r="KE5" s="1174"/>
      <c r="KF5" s="1174"/>
      <c r="KG5" s="1174"/>
      <c r="KH5" s="1174"/>
      <c r="KI5" s="1174"/>
      <c r="KJ5" s="1174"/>
      <c r="KK5" s="1174"/>
      <c r="KL5" s="1174"/>
    </row>
    <row r="6" spans="1:298" x14ac:dyDescent="0.2">
      <c r="A6" s="307" t="s">
        <v>7</v>
      </c>
      <c r="B6" s="308"/>
      <c r="C6" s="325" t="s">
        <v>120</v>
      </c>
      <c r="D6" s="325" t="s">
        <v>120</v>
      </c>
      <c r="E6" s="325" t="s">
        <v>120</v>
      </c>
      <c r="F6" s="325" t="s">
        <v>49</v>
      </c>
      <c r="G6" s="325"/>
      <c r="H6" s="325" t="s">
        <v>49</v>
      </c>
      <c r="I6" s="325" t="s">
        <v>120</v>
      </c>
      <c r="J6" s="325"/>
      <c r="K6" s="327" t="s">
        <v>21</v>
      </c>
      <c r="L6" s="327" t="s">
        <v>21</v>
      </c>
      <c r="M6" s="327"/>
      <c r="N6" s="327" t="s">
        <v>120</v>
      </c>
      <c r="O6" s="327" t="s">
        <v>21</v>
      </c>
      <c r="P6" s="327" t="s">
        <v>2122</v>
      </c>
      <c r="Q6" s="327" t="s">
        <v>21</v>
      </c>
      <c r="R6" s="327" t="s">
        <v>120</v>
      </c>
      <c r="S6" s="745" t="s">
        <v>120</v>
      </c>
      <c r="T6" s="324" t="s">
        <v>58</v>
      </c>
      <c r="U6" s="324" t="s">
        <v>120</v>
      </c>
      <c r="V6" s="324" t="s">
        <v>120</v>
      </c>
      <c r="W6" s="324" t="s">
        <v>21</v>
      </c>
      <c r="X6" s="324" t="s">
        <v>120</v>
      </c>
      <c r="Y6" s="324" t="s">
        <v>120</v>
      </c>
      <c r="Z6" s="1095"/>
      <c r="AA6" s="1095" t="s">
        <v>21</v>
      </c>
      <c r="AB6" s="1097" t="s">
        <v>120</v>
      </c>
      <c r="AC6" s="1097" t="s">
        <v>2123</v>
      </c>
      <c r="AD6" s="1097" t="s">
        <v>120</v>
      </c>
      <c r="AE6" s="1097" t="s">
        <v>120</v>
      </c>
      <c r="AF6" s="1097" t="s">
        <v>21</v>
      </c>
      <c r="AG6" s="1097" t="s">
        <v>21</v>
      </c>
      <c r="AH6" s="1097" t="s">
        <v>120</v>
      </c>
      <c r="AI6" s="1134" t="s">
        <v>2123</v>
      </c>
      <c r="AJ6" s="1134" t="s">
        <v>2123</v>
      </c>
      <c r="AK6" s="1097" t="s">
        <v>120</v>
      </c>
      <c r="AL6" s="1159" t="s">
        <v>21</v>
      </c>
      <c r="AM6" s="1148" t="s">
        <v>120</v>
      </c>
      <c r="AN6" s="1148" t="s">
        <v>2124</v>
      </c>
      <c r="AO6" s="1148" t="s">
        <v>21</v>
      </c>
      <c r="AP6" s="1148" t="s">
        <v>21</v>
      </c>
      <c r="AQ6" s="1157" t="s">
        <v>49</v>
      </c>
      <c r="AR6" s="1157" t="s">
        <v>21</v>
      </c>
      <c r="AS6" s="1148" t="s">
        <v>120</v>
      </c>
      <c r="AT6" s="1157" t="s">
        <v>2125</v>
      </c>
      <c r="AU6" s="1157" t="s">
        <v>21</v>
      </c>
      <c r="AV6" s="1157" t="s">
        <v>120</v>
      </c>
      <c r="AW6" s="1157" t="s">
        <v>21</v>
      </c>
      <c r="AX6" s="1157" t="s">
        <v>120</v>
      </c>
      <c r="AY6" s="1157" t="s">
        <v>120</v>
      </c>
      <c r="AZ6" s="1157" t="s">
        <v>21</v>
      </c>
      <c r="BA6" s="1157" t="s">
        <v>120</v>
      </c>
      <c r="BB6" s="1157" t="s">
        <v>2123</v>
      </c>
      <c r="BC6" s="1157" t="s">
        <v>21</v>
      </c>
      <c r="BD6" s="1157" t="s">
        <v>21</v>
      </c>
      <c r="BE6" s="1157" t="s">
        <v>120</v>
      </c>
      <c r="BF6" s="1157" t="s">
        <v>2126</v>
      </c>
      <c r="BG6" s="1157" t="s">
        <v>2126</v>
      </c>
      <c r="BH6" s="1157" t="s">
        <v>21</v>
      </c>
      <c r="BI6" s="1157" t="s">
        <v>120</v>
      </c>
      <c r="BJ6" s="1157" t="s">
        <v>2127</v>
      </c>
      <c r="BK6" s="1157" t="s">
        <v>120</v>
      </c>
      <c r="BL6" s="1157" t="s">
        <v>120</v>
      </c>
      <c r="BM6" s="1157" t="s">
        <v>2125</v>
      </c>
      <c r="BN6" s="1157" t="s">
        <v>74</v>
      </c>
      <c r="BO6" s="1157" t="s">
        <v>21</v>
      </c>
      <c r="BP6" s="1081"/>
      <c r="BQ6" s="1081"/>
      <c r="BR6" s="1081"/>
      <c r="BS6" s="1081"/>
      <c r="BT6" s="1081"/>
      <c r="BU6" s="1081"/>
      <c r="BV6" s="1081"/>
      <c r="BW6" s="1081"/>
      <c r="BX6" s="1081"/>
      <c r="BY6" s="1081"/>
      <c r="BZ6" s="1081"/>
      <c r="CA6" s="1081"/>
      <c r="CB6" s="1081"/>
      <c r="CC6" s="1081"/>
      <c r="CD6" s="1081"/>
      <c r="CE6" s="1081"/>
      <c r="CF6" s="1081"/>
      <c r="CG6" s="1081"/>
      <c r="CH6" s="1081"/>
      <c r="CI6" s="1081"/>
      <c r="CJ6" s="1081"/>
      <c r="CK6" s="1081"/>
      <c r="CL6" s="1081"/>
      <c r="CM6" s="1081"/>
      <c r="CN6" s="1081"/>
      <c r="CO6" s="1081"/>
      <c r="CP6" s="1081"/>
      <c r="CQ6" s="1081"/>
      <c r="CR6" s="1081"/>
      <c r="CS6" s="1081"/>
      <c r="CT6" s="1081"/>
      <c r="CU6" s="1081"/>
      <c r="CV6" s="1081"/>
      <c r="CW6" s="1081"/>
      <c r="CX6" s="1081"/>
      <c r="CY6" s="1081"/>
      <c r="CZ6" s="1081"/>
      <c r="DA6" s="1081"/>
      <c r="DB6" s="1081"/>
      <c r="DC6" s="1081"/>
      <c r="DD6" s="1081"/>
      <c r="DE6" s="1081"/>
      <c r="DF6" s="1081"/>
      <c r="DG6" s="1081"/>
      <c r="DH6" s="1081"/>
      <c r="DI6" s="1081"/>
      <c r="DJ6" s="1081"/>
      <c r="DK6" s="1081"/>
      <c r="DL6" s="1081"/>
      <c r="DM6" s="1081"/>
      <c r="DN6" s="1081"/>
      <c r="DO6" s="1081"/>
      <c r="DP6" s="1081"/>
      <c r="DQ6" s="1081"/>
      <c r="DR6" s="1081"/>
      <c r="DS6" s="1081"/>
      <c r="DT6" s="1081"/>
      <c r="DU6" s="1081"/>
      <c r="DV6" s="1081"/>
      <c r="DW6" s="1081"/>
      <c r="DX6" s="1081"/>
      <c r="DY6" s="1081"/>
      <c r="DZ6" s="1081"/>
      <c r="EA6" s="1081"/>
      <c r="EB6" s="1081"/>
      <c r="EC6" s="1081"/>
      <c r="ED6" s="1081"/>
      <c r="EE6" s="1081"/>
      <c r="EF6" s="1081"/>
      <c r="EG6" s="1081"/>
      <c r="EH6" s="1081"/>
      <c r="EI6" s="1081"/>
      <c r="EJ6" s="1081"/>
      <c r="EK6" s="1081"/>
      <c r="EL6" s="1081"/>
      <c r="EM6" s="1081"/>
      <c r="EN6" s="1081"/>
      <c r="EO6" s="1081"/>
      <c r="EP6" s="1081"/>
      <c r="EQ6" s="1081"/>
      <c r="ER6" s="1081"/>
      <c r="ES6" s="1081"/>
      <c r="ET6" s="1081"/>
      <c r="EU6" s="1081"/>
      <c r="EV6" s="1081"/>
      <c r="EW6" s="1081"/>
      <c r="EX6" s="1081"/>
      <c r="EY6" s="1081"/>
      <c r="EZ6" s="1081"/>
      <c r="FA6" s="1081"/>
      <c r="FB6" s="1081"/>
      <c r="FC6" s="1081"/>
      <c r="FD6" s="1081"/>
      <c r="FE6" s="1081"/>
      <c r="FF6" s="1081"/>
      <c r="FG6" s="1081"/>
      <c r="FH6" s="1081"/>
      <c r="FI6" s="1081"/>
      <c r="FJ6" s="1081"/>
      <c r="FK6" s="1081"/>
      <c r="FL6" s="1081"/>
      <c r="FM6" s="1081"/>
      <c r="FN6" s="1081"/>
      <c r="FO6" s="1081"/>
      <c r="FP6" s="1081"/>
      <c r="FQ6" s="1081"/>
      <c r="FR6" s="1081"/>
      <c r="FS6" s="1081"/>
      <c r="FT6" s="1081"/>
      <c r="FU6" s="1081"/>
      <c r="FV6" s="1081"/>
      <c r="FW6" s="1081"/>
      <c r="FX6" s="1081"/>
      <c r="FY6" s="1081"/>
      <c r="FZ6" s="1081"/>
      <c r="GA6" s="1081"/>
      <c r="GB6" s="1081"/>
      <c r="GC6" s="1081"/>
      <c r="GD6" s="1081"/>
      <c r="GE6" s="1081"/>
      <c r="GF6" s="1081"/>
      <c r="GG6" s="1081"/>
      <c r="GH6" s="1081"/>
      <c r="GI6" s="1081"/>
      <c r="GJ6" s="1081"/>
      <c r="GK6" s="1081"/>
      <c r="GL6" s="1081"/>
      <c r="GM6" s="1081"/>
      <c r="GN6" s="1081"/>
      <c r="GO6" s="1081"/>
      <c r="GP6" s="1081"/>
      <c r="GQ6" s="1081"/>
      <c r="GR6" s="1081"/>
      <c r="GS6" s="1081"/>
      <c r="GT6" s="1081"/>
      <c r="GU6" s="1081"/>
      <c r="GV6" s="1081"/>
      <c r="GW6" s="1081"/>
      <c r="GX6" s="1081"/>
      <c r="GY6" s="1081"/>
      <c r="GZ6" s="1081"/>
      <c r="HA6" s="1081"/>
      <c r="HB6" s="1081"/>
      <c r="HC6" s="1081"/>
      <c r="HD6" s="1081"/>
      <c r="HE6" s="1081"/>
      <c r="HF6" s="1081"/>
      <c r="HG6" s="1081"/>
      <c r="HH6" s="1121"/>
      <c r="HI6" s="1121"/>
      <c r="HJ6" s="1121"/>
      <c r="HK6" s="1121"/>
      <c r="HL6" s="1121"/>
      <c r="HM6" s="1121"/>
      <c r="HN6" s="1121"/>
      <c r="HO6" s="1121"/>
      <c r="HP6" s="1121"/>
      <c r="HQ6" s="1121"/>
      <c r="HR6" s="1121"/>
      <c r="HS6" s="1121"/>
      <c r="HT6" s="1121"/>
      <c r="HU6" s="1121"/>
      <c r="HV6" s="1121"/>
      <c r="HW6" s="1121"/>
      <c r="HX6" s="1121"/>
      <c r="HY6" s="1121"/>
      <c r="HZ6" s="1121"/>
      <c r="IA6" s="1121"/>
      <c r="IB6" s="1121"/>
      <c r="IC6" s="1121"/>
      <c r="ID6" s="1121"/>
      <c r="IE6" s="1121"/>
      <c r="IF6" s="1121"/>
      <c r="IG6" s="1121"/>
      <c r="IH6" s="1121"/>
      <c r="II6" s="1121"/>
      <c r="IJ6" s="1121"/>
      <c r="IK6" s="1121"/>
      <c r="IL6" s="1121"/>
      <c r="IM6" s="1121"/>
      <c r="IN6" s="1121"/>
      <c r="IO6" s="1121"/>
      <c r="IP6" s="1121"/>
      <c r="IQ6" s="1121"/>
      <c r="IR6" s="1121"/>
      <c r="IS6" s="1121"/>
      <c r="IT6" s="1121"/>
      <c r="IU6" s="1121"/>
      <c r="IV6" s="1121"/>
      <c r="IW6" s="1121"/>
      <c r="IX6" s="1121"/>
      <c r="IY6" s="1121"/>
      <c r="IZ6" s="1121"/>
      <c r="JA6" s="1121"/>
      <c r="JB6" s="1121"/>
      <c r="JC6" s="1121"/>
      <c r="JD6" s="1121"/>
      <c r="JE6" s="1121"/>
      <c r="JF6" s="1121"/>
      <c r="JG6" s="1121"/>
      <c r="JH6" s="1121"/>
      <c r="JI6" s="1121"/>
      <c r="JJ6" s="1121"/>
      <c r="JK6" s="1121"/>
      <c r="JL6" s="1121"/>
      <c r="JM6" s="1121"/>
      <c r="JN6" s="1121"/>
      <c r="JO6" s="1121"/>
      <c r="JP6" s="1121"/>
      <c r="JQ6" s="1121"/>
      <c r="JR6" s="1121"/>
      <c r="JS6" s="1121"/>
      <c r="JT6" s="1121"/>
      <c r="JU6" s="1121"/>
      <c r="JV6" s="1121"/>
      <c r="JW6" s="1121"/>
      <c r="JX6" s="1121"/>
      <c r="JY6" s="1121"/>
      <c r="JZ6" s="1121"/>
      <c r="KA6" s="1121"/>
      <c r="KB6" s="1121"/>
      <c r="KC6" s="1121"/>
      <c r="KD6" s="1121"/>
      <c r="KE6" s="1121"/>
      <c r="KF6" s="1121"/>
      <c r="KG6" s="1121"/>
      <c r="KH6" s="1121"/>
      <c r="KI6" s="1121"/>
      <c r="KJ6" s="1121"/>
      <c r="KK6" s="1121"/>
      <c r="KL6" s="1121"/>
    </row>
    <row r="7" spans="1:298" hidden="1" x14ac:dyDescent="0.2">
      <c r="A7" s="307" t="s">
        <v>535</v>
      </c>
      <c r="B7" s="308"/>
      <c r="C7" s="325" t="s">
        <v>22</v>
      </c>
      <c r="D7" s="325" t="s">
        <v>22</v>
      </c>
      <c r="E7" s="325" t="s">
        <v>22</v>
      </c>
      <c r="F7" s="325" t="s">
        <v>22</v>
      </c>
      <c r="G7" s="325"/>
      <c r="H7" s="325" t="s">
        <v>1143</v>
      </c>
      <c r="I7" s="325" t="s">
        <v>22</v>
      </c>
      <c r="J7" s="325"/>
      <c r="K7" s="327" t="s">
        <v>22</v>
      </c>
      <c r="L7" s="327" t="s">
        <v>2128</v>
      </c>
      <c r="M7" s="327"/>
      <c r="N7" s="327"/>
      <c r="O7" s="327" t="s">
        <v>22</v>
      </c>
      <c r="P7" s="327"/>
      <c r="Q7" s="327" t="s">
        <v>22</v>
      </c>
      <c r="R7" s="327" t="s">
        <v>22</v>
      </c>
      <c r="S7" s="745" t="s">
        <v>22</v>
      </c>
      <c r="T7" s="324" t="s">
        <v>22</v>
      </c>
      <c r="U7" s="324" t="s">
        <v>22</v>
      </c>
      <c r="V7" s="324" t="s">
        <v>22</v>
      </c>
      <c r="W7" s="324" t="s">
        <v>22</v>
      </c>
      <c r="X7" s="324" t="s">
        <v>22</v>
      </c>
      <c r="Y7" s="324" t="s">
        <v>22</v>
      </c>
      <c r="Z7" s="1095" t="s">
        <v>22</v>
      </c>
      <c r="AA7" s="1095" t="s">
        <v>22</v>
      </c>
      <c r="AB7" s="1101" t="s">
        <v>22</v>
      </c>
      <c r="AC7" s="1095" t="s">
        <v>22</v>
      </c>
      <c r="AD7" s="1095" t="s">
        <v>22</v>
      </c>
      <c r="AE7" s="1095" t="s">
        <v>22</v>
      </c>
      <c r="AF7" s="1095" t="s">
        <v>22</v>
      </c>
      <c r="AG7" s="1095" t="s">
        <v>22</v>
      </c>
      <c r="AH7" s="1095" t="s">
        <v>22</v>
      </c>
      <c r="AI7" s="1096" t="s">
        <v>22</v>
      </c>
      <c r="AJ7" s="1096" t="s">
        <v>22</v>
      </c>
      <c r="AK7" s="1095" t="s">
        <v>2129</v>
      </c>
      <c r="AL7" s="1159" t="s">
        <v>22</v>
      </c>
      <c r="AM7" s="1148" t="s">
        <v>22</v>
      </c>
      <c r="AN7" s="1148" t="s">
        <v>85</v>
      </c>
      <c r="AO7" s="1148" t="s">
        <v>22</v>
      </c>
      <c r="AP7" s="1148" t="s">
        <v>22</v>
      </c>
      <c r="AQ7" s="1157" t="s">
        <v>1143</v>
      </c>
      <c r="AR7" s="1157" t="s">
        <v>2130</v>
      </c>
      <c r="AS7" s="1148" t="s">
        <v>22</v>
      </c>
      <c r="AT7" s="1157" t="s">
        <v>22</v>
      </c>
      <c r="AU7" s="1164" t="s">
        <v>2129</v>
      </c>
      <c r="AV7" s="1157" t="s">
        <v>22</v>
      </c>
      <c r="AW7" s="1157" t="s">
        <v>22</v>
      </c>
      <c r="AX7" s="1157" t="s">
        <v>22</v>
      </c>
      <c r="AY7" s="1157" t="s">
        <v>22</v>
      </c>
      <c r="AZ7" s="1157" t="s">
        <v>22</v>
      </c>
      <c r="BA7" s="1157" t="s">
        <v>22</v>
      </c>
      <c r="BB7" s="1157" t="s">
        <v>22</v>
      </c>
      <c r="BC7" s="1157" t="s">
        <v>22</v>
      </c>
      <c r="BD7" s="1157" t="s">
        <v>22</v>
      </c>
      <c r="BE7" s="1157" t="s">
        <v>22</v>
      </c>
      <c r="BF7" s="1157" t="s">
        <v>2131</v>
      </c>
      <c r="BG7" s="1157" t="s">
        <v>2131</v>
      </c>
      <c r="BH7" s="1157" t="s">
        <v>22</v>
      </c>
      <c r="BI7" s="1157" t="s">
        <v>22</v>
      </c>
      <c r="BJ7" s="1157" t="s">
        <v>22</v>
      </c>
      <c r="BK7" s="1157" t="s">
        <v>22</v>
      </c>
      <c r="BL7" s="1157" t="s">
        <v>22</v>
      </c>
      <c r="BM7" s="1157" t="s">
        <v>22</v>
      </c>
      <c r="BN7" s="1157" t="s">
        <v>22</v>
      </c>
      <c r="BO7" s="1157" t="s">
        <v>22</v>
      </c>
      <c r="BP7" s="1081"/>
      <c r="BQ7" s="1081"/>
      <c r="BR7" s="1081"/>
      <c r="BS7" s="1081"/>
      <c r="BT7" s="1081"/>
      <c r="BU7" s="1081"/>
      <c r="BV7" s="1081"/>
      <c r="BW7" s="1081"/>
      <c r="BX7" s="1081"/>
      <c r="BY7" s="1081"/>
      <c r="BZ7" s="1081"/>
      <c r="CA7" s="1081"/>
      <c r="CB7" s="1081"/>
      <c r="CC7" s="1081"/>
      <c r="CD7" s="1081"/>
      <c r="CE7" s="1081"/>
      <c r="CF7" s="1081"/>
      <c r="CG7" s="1081"/>
      <c r="CH7" s="1081"/>
      <c r="CI7" s="1081"/>
      <c r="CJ7" s="1081"/>
      <c r="CK7" s="1081"/>
      <c r="CL7" s="1081"/>
      <c r="CM7" s="1081"/>
      <c r="CN7" s="1081"/>
      <c r="CO7" s="1081"/>
      <c r="CP7" s="1081"/>
      <c r="CQ7" s="1081"/>
      <c r="CR7" s="1081"/>
      <c r="CS7" s="1081"/>
      <c r="CT7" s="1081"/>
      <c r="CU7" s="1081"/>
      <c r="CV7" s="1081"/>
      <c r="CW7" s="1081"/>
      <c r="CX7" s="1081"/>
      <c r="CY7" s="1081"/>
      <c r="CZ7" s="1081"/>
      <c r="DA7" s="1081"/>
      <c r="DB7" s="1081"/>
      <c r="DC7" s="1081"/>
      <c r="DD7" s="1081"/>
      <c r="DE7" s="1081"/>
      <c r="DF7" s="1081"/>
      <c r="DG7" s="1081"/>
      <c r="DH7" s="1081"/>
      <c r="DI7" s="1081"/>
      <c r="DJ7" s="1081"/>
      <c r="DK7" s="1081"/>
      <c r="DL7" s="1081"/>
      <c r="DM7" s="1081"/>
      <c r="DN7" s="1081"/>
      <c r="DO7" s="1081"/>
      <c r="DP7" s="1081"/>
      <c r="DQ7" s="1081"/>
      <c r="DR7" s="1081"/>
      <c r="DS7" s="1081"/>
      <c r="DT7" s="1081"/>
      <c r="DU7" s="1081"/>
      <c r="DV7" s="1081"/>
      <c r="DW7" s="1081"/>
      <c r="DX7" s="1081"/>
      <c r="DY7" s="1081"/>
      <c r="DZ7" s="1081"/>
      <c r="EA7" s="1081"/>
      <c r="EB7" s="1081"/>
      <c r="EC7" s="1081"/>
      <c r="ED7" s="1081"/>
      <c r="EE7" s="1081"/>
      <c r="EF7" s="1081"/>
      <c r="EG7" s="1081"/>
      <c r="EH7" s="1081"/>
      <c r="EI7" s="1081"/>
      <c r="EJ7" s="1081"/>
      <c r="EK7" s="1081"/>
      <c r="EL7" s="1081"/>
      <c r="EM7" s="1081"/>
      <c r="EN7" s="1081"/>
      <c r="EO7" s="1081"/>
      <c r="EP7" s="1081"/>
      <c r="EQ7" s="1081"/>
      <c r="ER7" s="1081"/>
      <c r="ES7" s="1081"/>
      <c r="ET7" s="1081"/>
      <c r="EU7" s="1081"/>
      <c r="EV7" s="1081"/>
      <c r="EW7" s="1081"/>
      <c r="EX7" s="1081"/>
      <c r="EY7" s="1081"/>
      <c r="EZ7" s="1081"/>
      <c r="FA7" s="1081"/>
      <c r="FB7" s="1081"/>
      <c r="FC7" s="1081"/>
      <c r="FD7" s="1081"/>
      <c r="FE7" s="1081"/>
      <c r="FF7" s="1081"/>
      <c r="FG7" s="1081"/>
      <c r="FH7" s="1081"/>
      <c r="FI7" s="1081"/>
      <c r="FJ7" s="1081"/>
      <c r="FK7" s="1081"/>
      <c r="FL7" s="1081"/>
      <c r="FM7" s="1081"/>
      <c r="FN7" s="1081"/>
      <c r="FO7" s="1081"/>
      <c r="FP7" s="1081"/>
      <c r="FQ7" s="1081"/>
      <c r="FR7" s="1081"/>
      <c r="FS7" s="1081"/>
      <c r="FT7" s="1081"/>
      <c r="FU7" s="1081"/>
      <c r="FV7" s="1081"/>
      <c r="FW7" s="1081"/>
      <c r="FX7" s="1081"/>
      <c r="FY7" s="1081"/>
      <c r="FZ7" s="1081"/>
      <c r="GA7" s="1081"/>
      <c r="GB7" s="1081"/>
      <c r="GC7" s="1081"/>
      <c r="GD7" s="1081"/>
      <c r="GE7" s="1081"/>
      <c r="GF7" s="1081"/>
      <c r="GG7" s="1081"/>
      <c r="GH7" s="1081"/>
      <c r="GI7" s="1081"/>
      <c r="GJ7" s="1081"/>
      <c r="GK7" s="1081"/>
      <c r="GL7" s="1081"/>
      <c r="GM7" s="1081"/>
      <c r="GN7" s="1081"/>
      <c r="GO7" s="1081"/>
      <c r="GP7" s="1081"/>
      <c r="GQ7" s="1081"/>
      <c r="GR7" s="1081"/>
      <c r="GS7" s="1081"/>
      <c r="GT7" s="1081"/>
      <c r="GU7" s="1081"/>
      <c r="GV7" s="1081"/>
      <c r="GW7" s="1081"/>
      <c r="GX7" s="1081"/>
      <c r="GY7" s="1081"/>
      <c r="GZ7" s="1081"/>
      <c r="HA7" s="1081"/>
      <c r="HB7" s="1081"/>
      <c r="HC7" s="1081"/>
      <c r="HD7" s="1081"/>
      <c r="HE7" s="1081"/>
      <c r="HF7" s="1081"/>
      <c r="HG7" s="1081"/>
      <c r="HH7" s="1121"/>
      <c r="HI7" s="1121"/>
      <c r="HJ7" s="1121"/>
      <c r="HK7" s="1121"/>
      <c r="HL7" s="1121"/>
      <c r="HM7" s="1121"/>
      <c r="HN7" s="1121"/>
      <c r="HO7" s="1121"/>
      <c r="HP7" s="1121"/>
      <c r="HQ7" s="1121"/>
      <c r="HR7" s="1121"/>
      <c r="HS7" s="1121"/>
      <c r="HT7" s="1121"/>
      <c r="HU7" s="1121"/>
      <c r="HV7" s="1121"/>
      <c r="HW7" s="1121"/>
      <c r="HX7" s="1121"/>
      <c r="HY7" s="1121"/>
      <c r="HZ7" s="1121"/>
      <c r="IA7" s="1121"/>
      <c r="IB7" s="1121"/>
      <c r="IC7" s="1121"/>
      <c r="ID7" s="1121"/>
      <c r="IE7" s="1121"/>
      <c r="IF7" s="1121"/>
      <c r="IG7" s="1121"/>
      <c r="IH7" s="1121"/>
      <c r="II7" s="1121"/>
      <c r="IJ7" s="1121"/>
      <c r="IK7" s="1121"/>
      <c r="IL7" s="1121"/>
      <c r="IM7" s="1121"/>
      <c r="IN7" s="1121"/>
      <c r="IO7" s="1121"/>
      <c r="IP7" s="1121"/>
      <c r="IQ7" s="1121"/>
      <c r="IR7" s="1121"/>
      <c r="IS7" s="1121"/>
      <c r="IT7" s="1121"/>
      <c r="IU7" s="1121"/>
      <c r="IV7" s="1121"/>
      <c r="IW7" s="1121"/>
      <c r="IX7" s="1121"/>
      <c r="IY7" s="1121"/>
      <c r="IZ7" s="1121"/>
      <c r="JA7" s="1121"/>
      <c r="JB7" s="1121"/>
      <c r="JC7" s="1121"/>
      <c r="JD7" s="1121"/>
      <c r="JE7" s="1121"/>
      <c r="JF7" s="1121"/>
      <c r="JG7" s="1121"/>
      <c r="JH7" s="1121"/>
      <c r="JI7" s="1121"/>
      <c r="JJ7" s="1121"/>
      <c r="JK7" s="1121"/>
      <c r="JL7" s="1121"/>
      <c r="JM7" s="1121"/>
      <c r="JN7" s="1121"/>
      <c r="JO7" s="1121"/>
      <c r="JP7" s="1121"/>
      <c r="JQ7" s="1121"/>
      <c r="JR7" s="1121"/>
      <c r="JS7" s="1121"/>
      <c r="JT7" s="1121"/>
      <c r="JU7" s="1121"/>
      <c r="JV7" s="1121"/>
      <c r="JW7" s="1121"/>
      <c r="JX7" s="1121"/>
      <c r="JY7" s="1121"/>
      <c r="JZ7" s="1121"/>
      <c r="KA7" s="1121"/>
      <c r="KB7" s="1121"/>
      <c r="KC7" s="1121"/>
      <c r="KD7" s="1121"/>
      <c r="KE7" s="1121"/>
      <c r="KF7" s="1121"/>
      <c r="KG7" s="1121"/>
      <c r="KH7" s="1121"/>
      <c r="KI7" s="1121"/>
      <c r="KJ7" s="1121"/>
      <c r="KK7" s="1121"/>
      <c r="KL7" s="1121"/>
    </row>
    <row r="8" spans="1:298" hidden="1" x14ac:dyDescent="0.2">
      <c r="A8" s="307" t="s">
        <v>13</v>
      </c>
      <c r="B8" s="308"/>
      <c r="C8" s="325" t="s">
        <v>33</v>
      </c>
      <c r="D8" s="325" t="s">
        <v>25</v>
      </c>
      <c r="E8" s="325" t="s">
        <v>25</v>
      </c>
      <c r="F8" s="325" t="s">
        <v>85</v>
      </c>
      <c r="G8" s="325"/>
      <c r="H8" s="325" t="s">
        <v>1143</v>
      </c>
      <c r="I8" s="325" t="s">
        <v>77</v>
      </c>
      <c r="J8" s="325"/>
      <c r="K8" s="327" t="s">
        <v>33</v>
      </c>
      <c r="L8" s="327" t="s">
        <v>42</v>
      </c>
      <c r="M8" s="327" t="s">
        <v>50</v>
      </c>
      <c r="N8" s="327" t="s">
        <v>42</v>
      </c>
      <c r="O8" s="327" t="s">
        <v>50</v>
      </c>
      <c r="P8" s="327" t="s">
        <v>42</v>
      </c>
      <c r="Q8" s="327" t="s">
        <v>85</v>
      </c>
      <c r="R8" s="327" t="s">
        <v>33</v>
      </c>
      <c r="S8" s="745" t="s">
        <v>33</v>
      </c>
      <c r="T8" s="324" t="s">
        <v>50</v>
      </c>
      <c r="U8" s="324" t="s">
        <v>1035</v>
      </c>
      <c r="V8" s="324" t="s">
        <v>93</v>
      </c>
      <c r="W8" s="324" t="s">
        <v>33</v>
      </c>
      <c r="X8" s="324" t="s">
        <v>77</v>
      </c>
      <c r="Y8" s="324" t="s">
        <v>2132</v>
      </c>
      <c r="Z8" s="1095" t="s">
        <v>50</v>
      </c>
      <c r="AA8" s="1095" t="s">
        <v>50</v>
      </c>
      <c r="AB8" s="1095" t="s">
        <v>33</v>
      </c>
      <c r="AC8" s="1095" t="s">
        <v>50</v>
      </c>
      <c r="AD8" s="1095" t="s">
        <v>33</v>
      </c>
      <c r="AE8" s="1095" t="s">
        <v>85</v>
      </c>
      <c r="AF8" s="1095" t="s">
        <v>50</v>
      </c>
      <c r="AG8" s="1095" t="s">
        <v>2133</v>
      </c>
      <c r="AH8" s="1095" t="s">
        <v>33</v>
      </c>
      <c r="AI8" s="1096" t="s">
        <v>50</v>
      </c>
      <c r="AJ8" s="1096" t="s">
        <v>25</v>
      </c>
      <c r="AK8" s="1095" t="s">
        <v>1143</v>
      </c>
      <c r="AL8" s="1159" t="s">
        <v>85</v>
      </c>
      <c r="AM8" s="1148" t="s">
        <v>50</v>
      </c>
      <c r="AN8" s="1148" t="s">
        <v>85</v>
      </c>
      <c r="AO8" s="1148" t="s">
        <v>50</v>
      </c>
      <c r="AP8" s="1148" t="s">
        <v>61</v>
      </c>
      <c r="AQ8" s="1157" t="s">
        <v>1143</v>
      </c>
      <c r="AR8" s="1157" t="s">
        <v>2134</v>
      </c>
      <c r="AS8" s="1148" t="s">
        <v>33</v>
      </c>
      <c r="AT8" s="1157" t="s">
        <v>2133</v>
      </c>
      <c r="AU8" s="1157" t="s">
        <v>1143</v>
      </c>
      <c r="AV8" s="1157" t="s">
        <v>50</v>
      </c>
      <c r="AW8" s="1157" t="s">
        <v>50</v>
      </c>
      <c r="AX8" s="1157" t="s">
        <v>25</v>
      </c>
      <c r="AY8" s="1157" t="s">
        <v>77</v>
      </c>
      <c r="AZ8" s="1157" t="s">
        <v>50</v>
      </c>
      <c r="BA8" s="1157" t="s">
        <v>85</v>
      </c>
      <c r="BB8" s="1157" t="s">
        <v>50</v>
      </c>
      <c r="BC8" s="1157" t="s">
        <v>1143</v>
      </c>
      <c r="BD8" s="1157" t="s">
        <v>50</v>
      </c>
      <c r="BE8" s="1157" t="s">
        <v>93</v>
      </c>
      <c r="BF8" s="1157" t="s">
        <v>93</v>
      </c>
      <c r="BG8" s="1157" t="s">
        <v>33</v>
      </c>
      <c r="BH8" s="1157" t="s">
        <v>50</v>
      </c>
      <c r="BI8" s="1157" t="s">
        <v>2135</v>
      </c>
      <c r="BJ8" s="1157" t="s">
        <v>1143</v>
      </c>
      <c r="BK8" s="1157" t="s">
        <v>25</v>
      </c>
      <c r="BL8" s="1164" t="s">
        <v>93</v>
      </c>
      <c r="BM8" s="1157"/>
      <c r="BN8" s="1157" t="s">
        <v>1143</v>
      </c>
      <c r="BO8" s="1157" t="s">
        <v>50</v>
      </c>
      <c r="BP8" s="1081"/>
      <c r="BQ8" s="1081"/>
      <c r="BR8" s="1081"/>
      <c r="BS8" s="1081"/>
      <c r="BT8" s="1081"/>
      <c r="BU8" s="1081"/>
      <c r="BV8" s="1081"/>
      <c r="BW8" s="1081"/>
      <c r="BX8" s="1081"/>
      <c r="BY8" s="1081"/>
      <c r="BZ8" s="1081"/>
      <c r="CA8" s="1081"/>
      <c r="CB8" s="1081"/>
      <c r="CC8" s="1081"/>
      <c r="CD8" s="1081"/>
      <c r="CE8" s="1081"/>
      <c r="CF8" s="1081"/>
      <c r="CG8" s="1081"/>
      <c r="CH8" s="1081"/>
      <c r="CI8" s="1081"/>
      <c r="CJ8" s="1081"/>
      <c r="CK8" s="1081"/>
      <c r="CL8" s="1081"/>
      <c r="CM8" s="1081"/>
      <c r="CN8" s="1081"/>
      <c r="CO8" s="1081"/>
      <c r="CP8" s="1081"/>
      <c r="CQ8" s="1081"/>
      <c r="CR8" s="1081"/>
      <c r="CS8" s="1081"/>
      <c r="CT8" s="1081"/>
      <c r="CU8" s="1081"/>
      <c r="CV8" s="1081"/>
      <c r="CW8" s="1081"/>
      <c r="CX8" s="1081"/>
      <c r="CY8" s="1081"/>
      <c r="CZ8" s="1081"/>
      <c r="DA8" s="1081"/>
      <c r="DB8" s="1081"/>
      <c r="DC8" s="1081"/>
      <c r="DD8" s="1081"/>
      <c r="DE8" s="1081"/>
      <c r="DF8" s="1081"/>
      <c r="DG8" s="1081"/>
      <c r="DH8" s="1081"/>
      <c r="DI8" s="1081"/>
      <c r="DJ8" s="1081"/>
      <c r="DK8" s="1081"/>
      <c r="DL8" s="1081"/>
      <c r="DM8" s="1081"/>
      <c r="DN8" s="1081"/>
      <c r="DO8" s="1081"/>
      <c r="DP8" s="1081"/>
      <c r="DQ8" s="1081"/>
      <c r="DR8" s="1081"/>
      <c r="DS8" s="1081"/>
      <c r="DT8" s="1081"/>
      <c r="DU8" s="1081"/>
      <c r="DV8" s="1081"/>
      <c r="DW8" s="1081"/>
      <c r="DX8" s="1081"/>
      <c r="DY8" s="1081"/>
      <c r="DZ8" s="1081"/>
      <c r="EA8" s="1081"/>
      <c r="EB8" s="1081"/>
      <c r="EC8" s="1081"/>
      <c r="ED8" s="1081"/>
      <c r="EE8" s="1081"/>
      <c r="EF8" s="1081"/>
      <c r="EG8" s="1081"/>
      <c r="EH8" s="1081"/>
      <c r="EI8" s="1081"/>
      <c r="EJ8" s="1081"/>
      <c r="EK8" s="1081"/>
      <c r="EL8" s="1081"/>
      <c r="EM8" s="1081"/>
      <c r="EN8" s="1081"/>
      <c r="EO8" s="1081"/>
      <c r="EP8" s="1081"/>
      <c r="EQ8" s="1081"/>
      <c r="ER8" s="1081"/>
      <c r="ES8" s="1081"/>
      <c r="ET8" s="1081"/>
      <c r="EU8" s="1081"/>
      <c r="EV8" s="1081"/>
      <c r="EW8" s="1081"/>
      <c r="EX8" s="1081"/>
      <c r="EY8" s="1081"/>
      <c r="EZ8" s="1081"/>
      <c r="FA8" s="1081"/>
      <c r="FB8" s="1081"/>
      <c r="FC8" s="1081"/>
      <c r="FD8" s="1081"/>
      <c r="FE8" s="1081"/>
      <c r="FF8" s="1081"/>
      <c r="FG8" s="1081"/>
      <c r="FH8" s="1081"/>
      <c r="FI8" s="1081"/>
      <c r="FJ8" s="1081"/>
      <c r="FK8" s="1081"/>
      <c r="FL8" s="1081"/>
      <c r="FM8" s="1081"/>
      <c r="FN8" s="1081"/>
      <c r="FO8" s="1081"/>
      <c r="FP8" s="1081"/>
      <c r="FQ8" s="1081"/>
      <c r="FR8" s="1081"/>
      <c r="FS8" s="1081"/>
      <c r="FT8" s="1081"/>
      <c r="FU8" s="1081"/>
      <c r="FV8" s="1081"/>
      <c r="FW8" s="1081"/>
      <c r="FX8" s="1081"/>
      <c r="FY8" s="1081"/>
      <c r="FZ8" s="1081"/>
      <c r="GA8" s="1081"/>
      <c r="GB8" s="1081"/>
      <c r="GC8" s="1081"/>
      <c r="GD8" s="1081"/>
      <c r="GE8" s="1081"/>
      <c r="GF8" s="1081"/>
      <c r="GG8" s="1081"/>
      <c r="GH8" s="1081"/>
      <c r="GI8" s="1081"/>
      <c r="GJ8" s="1081"/>
      <c r="GK8" s="1081"/>
      <c r="GL8" s="1081"/>
      <c r="GM8" s="1081"/>
      <c r="GN8" s="1081"/>
      <c r="GO8" s="1081"/>
      <c r="GP8" s="1081"/>
      <c r="GQ8" s="1081"/>
      <c r="GR8" s="1081"/>
      <c r="GS8" s="1081"/>
      <c r="GT8" s="1081"/>
      <c r="GU8" s="1081"/>
      <c r="GV8" s="1081"/>
      <c r="GW8" s="1081"/>
      <c r="GX8" s="1081"/>
      <c r="GY8" s="1081"/>
      <c r="GZ8" s="1081"/>
      <c r="HA8" s="1081"/>
      <c r="HB8" s="1081"/>
      <c r="HC8" s="1081"/>
      <c r="HD8" s="1081"/>
      <c r="HE8" s="1081"/>
      <c r="HF8" s="1081"/>
      <c r="HG8" s="1081"/>
      <c r="HH8" s="1121"/>
      <c r="HI8" s="1121"/>
      <c r="HJ8" s="1121"/>
      <c r="HK8" s="1121"/>
      <c r="HL8" s="1121"/>
      <c r="HM8" s="1121"/>
      <c r="HN8" s="1121"/>
      <c r="HO8" s="1121"/>
      <c r="HP8" s="1121"/>
      <c r="HQ8" s="1121"/>
      <c r="HR8" s="1121"/>
      <c r="HS8" s="1121"/>
      <c r="HT8" s="1121"/>
      <c r="HU8" s="1121"/>
      <c r="HV8" s="1121"/>
      <c r="HW8" s="1121"/>
      <c r="HX8" s="1121"/>
      <c r="HY8" s="1121"/>
      <c r="HZ8" s="1121"/>
      <c r="IA8" s="1121"/>
      <c r="IB8" s="1121"/>
      <c r="IC8" s="1121"/>
      <c r="ID8" s="1121"/>
      <c r="IE8" s="1121"/>
      <c r="IF8" s="1121"/>
      <c r="IG8" s="1121"/>
      <c r="IH8" s="1121"/>
      <c r="II8" s="1121"/>
      <c r="IJ8" s="1121"/>
      <c r="IK8" s="1121"/>
      <c r="IL8" s="1121"/>
      <c r="IM8" s="1121"/>
      <c r="IN8" s="1121"/>
      <c r="IO8" s="1121"/>
      <c r="IP8" s="1121"/>
      <c r="IQ8" s="1121"/>
      <c r="IR8" s="1121"/>
      <c r="IS8" s="1121"/>
      <c r="IT8" s="1121"/>
      <c r="IU8" s="1121"/>
      <c r="IV8" s="1121"/>
      <c r="IW8" s="1121"/>
      <c r="IX8" s="1121"/>
      <c r="IY8" s="1121"/>
      <c r="IZ8" s="1121"/>
      <c r="JA8" s="1121"/>
      <c r="JB8" s="1121"/>
      <c r="JC8" s="1121"/>
      <c r="JD8" s="1121"/>
      <c r="JE8" s="1121"/>
      <c r="JF8" s="1121"/>
      <c r="JG8" s="1121"/>
      <c r="JH8" s="1121"/>
      <c r="JI8" s="1121"/>
      <c r="JJ8" s="1121"/>
      <c r="JK8" s="1121"/>
      <c r="JL8" s="1121"/>
      <c r="JM8" s="1121"/>
      <c r="JN8" s="1121"/>
      <c r="JO8" s="1121"/>
      <c r="JP8" s="1121"/>
      <c r="JQ8" s="1121"/>
      <c r="JR8" s="1121"/>
      <c r="JS8" s="1121"/>
      <c r="JT8" s="1121"/>
      <c r="JU8" s="1121"/>
      <c r="JV8" s="1121"/>
      <c r="JW8" s="1121"/>
      <c r="JX8" s="1121"/>
      <c r="JY8" s="1121"/>
      <c r="JZ8" s="1121"/>
      <c r="KA8" s="1121"/>
      <c r="KB8" s="1121"/>
      <c r="KC8" s="1121"/>
      <c r="KD8" s="1121"/>
      <c r="KE8" s="1121"/>
      <c r="KF8" s="1121"/>
      <c r="KG8" s="1121"/>
      <c r="KH8" s="1121"/>
      <c r="KI8" s="1121"/>
      <c r="KJ8" s="1121"/>
      <c r="KK8" s="1121"/>
      <c r="KL8" s="1121"/>
    </row>
    <row r="9" spans="1:298" hidden="1" x14ac:dyDescent="0.2">
      <c r="A9" s="307" t="s">
        <v>536</v>
      </c>
      <c r="B9" s="308"/>
      <c r="C9" s="325" t="s">
        <v>1144</v>
      </c>
      <c r="D9" s="1044" t="s">
        <v>43</v>
      </c>
      <c r="E9" s="1044" t="s">
        <v>1144</v>
      </c>
      <c r="F9" s="1044" t="s">
        <v>1144</v>
      </c>
      <c r="G9" s="1044"/>
      <c r="H9" s="1044" t="s">
        <v>1144</v>
      </c>
      <c r="I9" s="1044" t="s">
        <v>43</v>
      </c>
      <c r="J9" s="1044" t="s">
        <v>1144</v>
      </c>
      <c r="K9" s="558" t="s">
        <v>23</v>
      </c>
      <c r="L9" s="1044" t="s">
        <v>34</v>
      </c>
      <c r="M9" s="558" t="s">
        <v>91</v>
      </c>
      <c r="N9" s="558" t="s">
        <v>110</v>
      </c>
      <c r="O9" s="558" t="s">
        <v>51</v>
      </c>
      <c r="P9" s="558" t="s">
        <v>1150</v>
      </c>
      <c r="Q9" s="558" t="s">
        <v>2136</v>
      </c>
      <c r="R9" s="558" t="s">
        <v>43</v>
      </c>
      <c r="S9" s="750" t="s">
        <v>1144</v>
      </c>
      <c r="T9" s="1077" t="s">
        <v>91</v>
      </c>
      <c r="U9" s="689" t="s">
        <v>110</v>
      </c>
      <c r="V9" s="1077" t="s">
        <v>104</v>
      </c>
      <c r="W9" s="689" t="s">
        <v>23</v>
      </c>
      <c r="X9" s="689" t="s">
        <v>43</v>
      </c>
      <c r="Y9" s="1077" t="s">
        <v>110</v>
      </c>
      <c r="Z9" s="1097" t="s">
        <v>1144</v>
      </c>
      <c r="AA9" s="1097" t="s">
        <v>98</v>
      </c>
      <c r="AB9" s="1097" t="s">
        <v>59</v>
      </c>
      <c r="AC9" s="1110" t="s">
        <v>51</v>
      </c>
      <c r="AD9" s="1097" t="s">
        <v>110</v>
      </c>
      <c r="AE9" s="1097" t="s">
        <v>43</v>
      </c>
      <c r="AF9" s="1097" t="s">
        <v>51</v>
      </c>
      <c r="AG9" s="1097" t="s">
        <v>2137</v>
      </c>
      <c r="AH9" s="1131" t="s">
        <v>59</v>
      </c>
      <c r="AI9" s="1135" t="s">
        <v>91</v>
      </c>
      <c r="AJ9" s="1135" t="s">
        <v>43</v>
      </c>
      <c r="AK9" s="1131" t="s">
        <v>43</v>
      </c>
      <c r="AL9" s="1099" t="s">
        <v>2136</v>
      </c>
      <c r="AM9" s="1148" t="s">
        <v>1144</v>
      </c>
      <c r="AN9" s="1148" t="s">
        <v>1151</v>
      </c>
      <c r="AO9" s="1148" t="s">
        <v>98</v>
      </c>
      <c r="AP9" s="1148" t="s">
        <v>1144</v>
      </c>
      <c r="AQ9" s="1157" t="s">
        <v>59</v>
      </c>
      <c r="AR9" s="1157" t="s">
        <v>1151</v>
      </c>
      <c r="AS9" s="1148" t="s">
        <v>1144</v>
      </c>
      <c r="AT9" s="1157" t="s">
        <v>126</v>
      </c>
      <c r="AU9" s="1157" t="s">
        <v>1144</v>
      </c>
      <c r="AV9" s="1157" t="s">
        <v>1144</v>
      </c>
      <c r="AW9" s="1157" t="s">
        <v>98</v>
      </c>
      <c r="AX9" s="1157" t="s">
        <v>43</v>
      </c>
      <c r="AY9" s="1157" t="s">
        <v>43</v>
      </c>
      <c r="AZ9" s="1157" t="s">
        <v>110</v>
      </c>
      <c r="BA9" s="1157" t="s">
        <v>43</v>
      </c>
      <c r="BB9" s="1157" t="s">
        <v>91</v>
      </c>
      <c r="BC9" s="1157" t="s">
        <v>2138</v>
      </c>
      <c r="BD9" s="1157" t="s">
        <v>2139</v>
      </c>
      <c r="BE9" s="1157" t="s">
        <v>104</v>
      </c>
      <c r="BF9" s="1157" t="s">
        <v>104</v>
      </c>
      <c r="BG9" s="1157" t="s">
        <v>59</v>
      </c>
      <c r="BH9" s="1157" t="s">
        <v>2140</v>
      </c>
      <c r="BI9" s="1157" t="s">
        <v>110</v>
      </c>
      <c r="BJ9" s="1157" t="s">
        <v>2141</v>
      </c>
      <c r="BK9" s="1157" t="s">
        <v>1144</v>
      </c>
      <c r="BL9" s="1157" t="s">
        <v>104</v>
      </c>
      <c r="BM9" s="1157" t="s">
        <v>2142</v>
      </c>
      <c r="BN9" s="1157" t="s">
        <v>2139</v>
      </c>
      <c r="BO9" s="1157" t="s">
        <v>98</v>
      </c>
      <c r="BP9" s="1081"/>
      <c r="BQ9" s="1081"/>
      <c r="BR9" s="1081"/>
      <c r="BS9" s="1081"/>
      <c r="BT9" s="1081"/>
      <c r="BU9" s="1081"/>
      <c r="BV9" s="1081"/>
      <c r="BW9" s="1081"/>
      <c r="BX9" s="1081"/>
      <c r="BY9" s="1081"/>
      <c r="BZ9" s="1081"/>
      <c r="CA9" s="1081"/>
      <c r="CB9" s="1081"/>
      <c r="CC9" s="1081"/>
      <c r="CD9" s="1081"/>
      <c r="CE9" s="1081"/>
      <c r="CF9" s="1081"/>
      <c r="CG9" s="1081"/>
      <c r="CH9" s="1081"/>
      <c r="CI9" s="1081"/>
      <c r="CJ9" s="1081"/>
      <c r="CK9" s="1081"/>
      <c r="CL9" s="1081"/>
      <c r="CM9" s="1081"/>
      <c r="CN9" s="1081"/>
      <c r="CO9" s="1081"/>
      <c r="CP9" s="1081"/>
      <c r="CQ9" s="1081"/>
      <c r="CR9" s="1081"/>
      <c r="CS9" s="1081"/>
      <c r="CT9" s="1081"/>
      <c r="CU9" s="1081"/>
      <c r="CV9" s="1081"/>
      <c r="CW9" s="1081"/>
      <c r="CX9" s="1081"/>
      <c r="CY9" s="1081"/>
      <c r="CZ9" s="1081"/>
      <c r="DA9" s="1081"/>
      <c r="DB9" s="1081"/>
      <c r="DC9" s="1081"/>
      <c r="DD9" s="1081"/>
      <c r="DE9" s="1081"/>
      <c r="DF9" s="1081"/>
      <c r="DG9" s="1081"/>
      <c r="DH9" s="1081"/>
      <c r="DI9" s="1081"/>
      <c r="DJ9" s="1081"/>
      <c r="DK9" s="1081"/>
      <c r="DL9" s="1081"/>
      <c r="DM9" s="1081"/>
      <c r="DN9" s="1081"/>
      <c r="DO9" s="1081"/>
      <c r="DP9" s="1081"/>
      <c r="DQ9" s="1081"/>
      <c r="DR9" s="1081"/>
      <c r="DS9" s="1081"/>
      <c r="DT9" s="1081"/>
      <c r="DU9" s="1081"/>
      <c r="DV9" s="1081"/>
      <c r="DW9" s="1081"/>
      <c r="DX9" s="1081"/>
      <c r="DY9" s="1081"/>
      <c r="DZ9" s="1081"/>
      <c r="EA9" s="1081"/>
      <c r="EB9" s="1081"/>
      <c r="EC9" s="1081"/>
      <c r="ED9" s="1081"/>
      <c r="EE9" s="1081"/>
      <c r="EF9" s="1081"/>
      <c r="EG9" s="1081"/>
      <c r="EH9" s="1081"/>
      <c r="EI9" s="1081"/>
      <c r="EJ9" s="1081"/>
      <c r="EK9" s="1081"/>
      <c r="EL9" s="1081"/>
      <c r="EM9" s="1081"/>
      <c r="EN9" s="1081"/>
      <c r="EO9" s="1081"/>
      <c r="EP9" s="1081"/>
      <c r="EQ9" s="1081"/>
      <c r="ER9" s="1081"/>
      <c r="ES9" s="1081"/>
      <c r="ET9" s="1081"/>
      <c r="EU9" s="1081"/>
      <c r="EV9" s="1081"/>
      <c r="EW9" s="1081"/>
      <c r="EX9" s="1081"/>
      <c r="EY9" s="1081"/>
      <c r="EZ9" s="1081"/>
      <c r="FA9" s="1081"/>
      <c r="FB9" s="1081"/>
      <c r="FC9" s="1081"/>
      <c r="FD9" s="1081"/>
      <c r="FE9" s="1081"/>
      <c r="FF9" s="1081"/>
      <c r="FG9" s="1081"/>
      <c r="FH9" s="1081"/>
      <c r="FI9" s="1081"/>
      <c r="FJ9" s="1081"/>
      <c r="FK9" s="1081"/>
      <c r="FL9" s="1081"/>
      <c r="FM9" s="1081"/>
      <c r="FN9" s="1081"/>
      <c r="FO9" s="1081"/>
      <c r="FP9" s="1081"/>
      <c r="FQ9" s="1081"/>
      <c r="FR9" s="1081"/>
      <c r="FS9" s="1081"/>
      <c r="FT9" s="1081"/>
      <c r="FU9" s="1081"/>
      <c r="FV9" s="1081"/>
      <c r="FW9" s="1081"/>
      <c r="FX9" s="1081"/>
      <c r="FY9" s="1081"/>
      <c r="FZ9" s="1081"/>
      <c r="GA9" s="1081"/>
      <c r="GB9" s="1081"/>
      <c r="GC9" s="1081"/>
      <c r="GD9" s="1081"/>
      <c r="GE9" s="1081"/>
      <c r="GF9" s="1081"/>
      <c r="GG9" s="1081"/>
      <c r="GH9" s="1081"/>
      <c r="GI9" s="1081"/>
      <c r="GJ9" s="1081"/>
      <c r="GK9" s="1081"/>
      <c r="GL9" s="1081"/>
      <c r="GM9" s="1081"/>
      <c r="GN9" s="1081"/>
      <c r="GO9" s="1081"/>
      <c r="GP9" s="1081"/>
      <c r="GQ9" s="1081"/>
      <c r="GR9" s="1081"/>
      <c r="GS9" s="1081"/>
      <c r="GT9" s="1081"/>
      <c r="GU9" s="1081"/>
      <c r="GV9" s="1081"/>
      <c r="GW9" s="1081"/>
      <c r="GX9" s="1081"/>
      <c r="GY9" s="1081"/>
      <c r="GZ9" s="1081"/>
      <c r="HA9" s="1081"/>
      <c r="HB9" s="1081"/>
      <c r="HC9" s="1081"/>
      <c r="HD9" s="1081"/>
      <c r="HE9" s="1081"/>
      <c r="HF9" s="1081"/>
      <c r="HG9" s="1081"/>
      <c r="HH9" s="1121"/>
      <c r="HI9" s="1121"/>
      <c r="HJ9" s="1121"/>
      <c r="HK9" s="1121"/>
      <c r="HL9" s="1121"/>
      <c r="HM9" s="1121"/>
      <c r="HN9" s="1121"/>
      <c r="HO9" s="1121"/>
      <c r="HP9" s="1121"/>
      <c r="HQ9" s="1121"/>
      <c r="HR9" s="1121"/>
      <c r="HS9" s="1121"/>
      <c r="HT9" s="1121"/>
      <c r="HU9" s="1121"/>
      <c r="HV9" s="1121"/>
      <c r="HW9" s="1121"/>
      <c r="HX9" s="1121"/>
      <c r="HY9" s="1121"/>
      <c r="HZ9" s="1121"/>
      <c r="IA9" s="1121"/>
      <c r="IB9" s="1121"/>
      <c r="IC9" s="1121"/>
      <c r="ID9" s="1121"/>
      <c r="IE9" s="1121"/>
      <c r="IF9" s="1121"/>
      <c r="IG9" s="1121"/>
      <c r="IH9" s="1121"/>
      <c r="II9" s="1121"/>
      <c r="IJ9" s="1121"/>
      <c r="IK9" s="1121"/>
      <c r="IL9" s="1121"/>
      <c r="IM9" s="1121"/>
      <c r="IN9" s="1121"/>
      <c r="IO9" s="1121"/>
      <c r="IP9" s="1121"/>
      <c r="IQ9" s="1121"/>
      <c r="IR9" s="1121"/>
      <c r="IS9" s="1121"/>
      <c r="IT9" s="1121"/>
      <c r="IU9" s="1121"/>
      <c r="IV9" s="1121"/>
      <c r="IW9" s="1121"/>
      <c r="IX9" s="1121"/>
      <c r="IY9" s="1121"/>
      <c r="IZ9" s="1121"/>
      <c r="JA9" s="1121"/>
      <c r="JB9" s="1121"/>
      <c r="JC9" s="1121"/>
      <c r="JD9" s="1121"/>
      <c r="JE9" s="1121"/>
      <c r="JF9" s="1121"/>
      <c r="JG9" s="1121"/>
      <c r="JH9" s="1121"/>
      <c r="JI9" s="1121"/>
      <c r="JJ9" s="1121"/>
      <c r="JK9" s="1121"/>
      <c r="JL9" s="1121"/>
      <c r="JM9" s="1121"/>
      <c r="JN9" s="1121"/>
      <c r="JO9" s="1121"/>
      <c r="JP9" s="1121"/>
      <c r="JQ9" s="1121"/>
      <c r="JR9" s="1121"/>
      <c r="JS9" s="1121"/>
      <c r="JT9" s="1121"/>
      <c r="JU9" s="1121"/>
      <c r="JV9" s="1121"/>
      <c r="JW9" s="1121"/>
      <c r="JX9" s="1121"/>
      <c r="JY9" s="1121"/>
      <c r="JZ9" s="1121"/>
      <c r="KA9" s="1121"/>
      <c r="KB9" s="1121"/>
      <c r="KC9" s="1121"/>
      <c r="KD9" s="1121"/>
      <c r="KE9" s="1121"/>
      <c r="KF9" s="1121"/>
      <c r="KG9" s="1121"/>
      <c r="KH9" s="1121"/>
      <c r="KI9" s="1121"/>
      <c r="KJ9" s="1121"/>
      <c r="KK9" s="1121"/>
      <c r="KL9" s="1121"/>
    </row>
    <row r="10" spans="1:298" hidden="1" x14ac:dyDescent="0.2">
      <c r="A10" s="307" t="s">
        <v>2143</v>
      </c>
      <c r="B10" s="308"/>
      <c r="C10" s="325"/>
      <c r="D10" s="1044"/>
      <c r="E10" s="1044"/>
      <c r="F10" s="1044"/>
      <c r="G10" s="1044"/>
      <c r="H10" s="1044"/>
      <c r="I10" s="1044"/>
      <c r="J10" s="1044"/>
      <c r="K10" s="558"/>
      <c r="L10" s="558"/>
      <c r="M10" s="558"/>
      <c r="N10" s="558"/>
      <c r="O10" s="558"/>
      <c r="P10" s="558"/>
      <c r="Q10" s="558"/>
      <c r="R10" s="558"/>
      <c r="S10" s="750"/>
      <c r="T10" s="1077"/>
      <c r="U10" s="689"/>
      <c r="V10" s="1077"/>
      <c r="W10" s="689"/>
      <c r="X10" s="689"/>
      <c r="Y10" s="1077"/>
      <c r="Z10" s="1097"/>
      <c r="AA10" s="1097"/>
      <c r="AB10" s="1097"/>
      <c r="AC10" s="1110"/>
      <c r="AD10" s="1097"/>
      <c r="AE10" s="1097"/>
      <c r="AF10" s="1097"/>
      <c r="AG10" s="1097"/>
      <c r="AH10" s="1131"/>
      <c r="AI10" s="1135"/>
      <c r="AJ10" s="1135"/>
      <c r="AK10" s="1131"/>
      <c r="AL10" s="1099"/>
      <c r="AM10" s="1148"/>
      <c r="AN10" s="1148"/>
      <c r="AO10" s="1148"/>
      <c r="AP10" s="1148"/>
      <c r="AQ10" s="1157" t="s">
        <v>2144</v>
      </c>
      <c r="AR10" s="1157" t="s">
        <v>2144</v>
      </c>
      <c r="AS10" s="1149">
        <v>45135</v>
      </c>
      <c r="AT10" s="1158">
        <v>45134</v>
      </c>
      <c r="AU10" s="1164"/>
      <c r="AV10" s="1158">
        <v>45158</v>
      </c>
      <c r="AW10" s="1158">
        <v>45161</v>
      </c>
      <c r="AX10" s="1158">
        <v>45143</v>
      </c>
      <c r="AY10" s="1158">
        <v>45155</v>
      </c>
      <c r="AZ10" s="1158">
        <v>45187</v>
      </c>
      <c r="BA10" s="1158">
        <v>45189</v>
      </c>
      <c r="BB10" s="1157"/>
      <c r="BC10" s="1157"/>
      <c r="BD10" s="1157"/>
      <c r="BE10" s="1158">
        <v>45228</v>
      </c>
      <c r="BF10" s="1158">
        <v>45215</v>
      </c>
      <c r="BG10" s="1158">
        <v>45208</v>
      </c>
      <c r="BH10" s="1158">
        <v>45216</v>
      </c>
      <c r="BI10" s="1164"/>
      <c r="BJ10" s="1164"/>
      <c r="BK10" s="1157" t="s">
        <v>2145</v>
      </c>
      <c r="BL10" s="1158">
        <v>45268</v>
      </c>
      <c r="BM10" s="1157"/>
      <c r="BN10" s="1158">
        <v>45270</v>
      </c>
      <c r="BO10" s="1158">
        <v>45271</v>
      </c>
      <c r="BP10" s="1081"/>
      <c r="BQ10" s="1081"/>
      <c r="BR10" s="1081"/>
      <c r="BS10" s="1081"/>
      <c r="BT10" s="1081"/>
      <c r="BU10" s="1081"/>
      <c r="BV10" s="1081"/>
      <c r="BW10" s="1081"/>
      <c r="BX10" s="1081"/>
      <c r="BY10" s="1081"/>
      <c r="BZ10" s="1081"/>
      <c r="CA10" s="1081"/>
      <c r="CB10" s="1081"/>
      <c r="CC10" s="1081"/>
      <c r="CD10" s="1081"/>
      <c r="CE10" s="1081"/>
      <c r="CF10" s="1081"/>
      <c r="CG10" s="1081"/>
      <c r="CH10" s="1081"/>
      <c r="CI10" s="1081"/>
      <c r="CJ10" s="1081"/>
      <c r="CK10" s="1081"/>
      <c r="CL10" s="1081"/>
      <c r="CM10" s="1081"/>
      <c r="CN10" s="1081"/>
      <c r="CO10" s="1081"/>
      <c r="CP10" s="1081"/>
      <c r="CQ10" s="1081"/>
      <c r="CR10" s="1081"/>
      <c r="CS10" s="1081"/>
      <c r="CT10" s="1081"/>
      <c r="CU10" s="1081"/>
      <c r="CV10" s="1081"/>
      <c r="CW10" s="1081"/>
      <c r="CX10" s="1081"/>
      <c r="CY10" s="1081"/>
      <c r="CZ10" s="1081"/>
      <c r="DA10" s="1081"/>
      <c r="DB10" s="1081"/>
      <c r="DC10" s="1081"/>
      <c r="DD10" s="1081"/>
      <c r="DE10" s="1081"/>
      <c r="DF10" s="1081"/>
      <c r="DG10" s="1081"/>
      <c r="DH10" s="1081"/>
      <c r="DI10" s="1081"/>
      <c r="DJ10" s="1081"/>
      <c r="DK10" s="1081"/>
      <c r="DL10" s="1081"/>
      <c r="DM10" s="1081"/>
      <c r="DN10" s="1081"/>
      <c r="DO10" s="1081"/>
      <c r="DP10" s="1081"/>
      <c r="DQ10" s="1081"/>
      <c r="DR10" s="1081"/>
      <c r="DS10" s="1081"/>
      <c r="DT10" s="1081"/>
      <c r="DU10" s="1081"/>
      <c r="DV10" s="1081"/>
      <c r="DW10" s="1081"/>
      <c r="DX10" s="1081"/>
      <c r="DY10" s="1081"/>
      <c r="DZ10" s="1081"/>
      <c r="EA10" s="1081"/>
      <c r="EB10" s="1081"/>
      <c r="EC10" s="1081"/>
      <c r="ED10" s="1081"/>
      <c r="EE10" s="1081"/>
      <c r="EF10" s="1081"/>
      <c r="EG10" s="1081"/>
      <c r="EH10" s="1081"/>
      <c r="EI10" s="1081"/>
      <c r="EJ10" s="1081"/>
      <c r="EK10" s="1081"/>
      <c r="EL10" s="1081"/>
      <c r="EM10" s="1081"/>
      <c r="EN10" s="1081"/>
      <c r="EO10" s="1081"/>
      <c r="EP10" s="1081"/>
      <c r="EQ10" s="1081"/>
      <c r="ER10" s="1081"/>
      <c r="ES10" s="1081"/>
      <c r="ET10" s="1081"/>
      <c r="EU10" s="1081"/>
      <c r="EV10" s="1081"/>
      <c r="EW10" s="1081"/>
      <c r="EX10" s="1081"/>
      <c r="EY10" s="1081"/>
      <c r="EZ10" s="1081"/>
      <c r="FA10" s="1081"/>
      <c r="FB10" s="1081"/>
      <c r="FC10" s="1081"/>
      <c r="FD10" s="1081"/>
      <c r="FE10" s="1081"/>
      <c r="FF10" s="1081"/>
      <c r="FG10" s="1081"/>
      <c r="FH10" s="1081"/>
      <c r="FI10" s="1081"/>
      <c r="FJ10" s="1081"/>
      <c r="FK10" s="1081"/>
      <c r="FL10" s="1081"/>
      <c r="FM10" s="1081"/>
      <c r="FN10" s="1081"/>
      <c r="FO10" s="1081"/>
      <c r="FP10" s="1081"/>
      <c r="FQ10" s="1081"/>
      <c r="FR10" s="1081"/>
      <c r="FS10" s="1081"/>
      <c r="FT10" s="1081"/>
      <c r="FU10" s="1081"/>
      <c r="FV10" s="1081"/>
      <c r="FW10" s="1081"/>
      <c r="FX10" s="1081"/>
      <c r="FY10" s="1081"/>
      <c r="FZ10" s="1081"/>
      <c r="GA10" s="1081"/>
      <c r="GB10" s="1081"/>
      <c r="GC10" s="1081"/>
      <c r="GD10" s="1081"/>
      <c r="GE10" s="1081"/>
      <c r="GF10" s="1081"/>
      <c r="GG10" s="1081"/>
      <c r="GH10" s="1081"/>
      <c r="GI10" s="1081"/>
      <c r="GJ10" s="1081"/>
      <c r="GK10" s="1081"/>
      <c r="GL10" s="1081"/>
      <c r="GM10" s="1081"/>
      <c r="GN10" s="1081"/>
      <c r="GO10" s="1081"/>
      <c r="GP10" s="1081"/>
      <c r="GQ10" s="1081"/>
      <c r="GR10" s="1081"/>
      <c r="GS10" s="1081"/>
      <c r="GT10" s="1081"/>
      <c r="GU10" s="1081"/>
      <c r="GV10" s="1081"/>
      <c r="GW10" s="1081"/>
      <c r="GX10" s="1081"/>
      <c r="GY10" s="1081"/>
      <c r="GZ10" s="1081"/>
      <c r="HA10" s="1081"/>
      <c r="HB10" s="1081"/>
      <c r="HC10" s="1081"/>
      <c r="HD10" s="1081"/>
      <c r="HE10" s="1081"/>
      <c r="HF10" s="1081"/>
      <c r="HG10" s="1081"/>
      <c r="HH10" s="1121"/>
      <c r="HI10" s="1121"/>
      <c r="HJ10" s="1121"/>
      <c r="HK10" s="1121"/>
      <c r="HL10" s="1121"/>
      <c r="HM10" s="1121"/>
      <c r="HN10" s="1121"/>
      <c r="HO10" s="1121"/>
      <c r="HP10" s="1121"/>
      <c r="HQ10" s="1121"/>
      <c r="HR10" s="1121"/>
      <c r="HS10" s="1121"/>
      <c r="HT10" s="1121"/>
      <c r="HU10" s="1121"/>
      <c r="HV10" s="1121"/>
      <c r="HW10" s="1121"/>
      <c r="HX10" s="1121"/>
      <c r="HY10" s="1121"/>
      <c r="HZ10" s="1121"/>
      <c r="IA10" s="1121"/>
      <c r="IB10" s="1121"/>
      <c r="IC10" s="1121"/>
      <c r="ID10" s="1121"/>
      <c r="IE10" s="1121"/>
      <c r="IF10" s="1121"/>
      <c r="IG10" s="1121"/>
      <c r="IH10" s="1121"/>
      <c r="II10" s="1121"/>
      <c r="IJ10" s="1121"/>
      <c r="IK10" s="1121"/>
      <c r="IL10" s="1121"/>
      <c r="IM10" s="1121"/>
      <c r="IN10" s="1121"/>
      <c r="IO10" s="1121"/>
      <c r="IP10" s="1121"/>
      <c r="IQ10" s="1121"/>
      <c r="IR10" s="1121"/>
      <c r="IS10" s="1121"/>
      <c r="IT10" s="1121"/>
      <c r="IU10" s="1121"/>
      <c r="IV10" s="1121"/>
      <c r="IW10" s="1121"/>
      <c r="IX10" s="1121"/>
      <c r="IY10" s="1121"/>
      <c r="IZ10" s="1121"/>
      <c r="JA10" s="1121"/>
      <c r="JB10" s="1121"/>
      <c r="JC10" s="1121"/>
      <c r="JD10" s="1121"/>
      <c r="JE10" s="1121"/>
      <c r="JF10" s="1121"/>
      <c r="JG10" s="1121"/>
      <c r="JH10" s="1121"/>
      <c r="JI10" s="1121"/>
      <c r="JJ10" s="1121"/>
      <c r="JK10" s="1121"/>
      <c r="JL10" s="1121"/>
      <c r="JM10" s="1121"/>
      <c r="JN10" s="1121"/>
      <c r="JO10" s="1121"/>
      <c r="JP10" s="1121"/>
      <c r="JQ10" s="1121"/>
      <c r="JR10" s="1121"/>
      <c r="JS10" s="1121"/>
      <c r="JT10" s="1121"/>
      <c r="JU10" s="1121"/>
      <c r="JV10" s="1121"/>
      <c r="JW10" s="1121"/>
      <c r="JX10" s="1121"/>
      <c r="JY10" s="1121"/>
      <c r="JZ10" s="1121"/>
      <c r="KA10" s="1121"/>
      <c r="KB10" s="1121"/>
      <c r="KC10" s="1121"/>
      <c r="KD10" s="1121"/>
      <c r="KE10" s="1121"/>
      <c r="KF10" s="1121"/>
      <c r="KG10" s="1121"/>
      <c r="KH10" s="1121"/>
      <c r="KI10" s="1121"/>
      <c r="KJ10" s="1121"/>
      <c r="KK10" s="1121"/>
      <c r="KL10" s="1121"/>
    </row>
    <row r="11" spans="1:298" hidden="1" x14ac:dyDescent="0.2">
      <c r="A11" s="353" t="s">
        <v>1459</v>
      </c>
      <c r="B11" s="354"/>
      <c r="C11" s="1044">
        <v>44927</v>
      </c>
      <c r="D11" s="571">
        <v>44928</v>
      </c>
      <c r="E11" s="571">
        <v>44932</v>
      </c>
      <c r="F11" s="571">
        <v>44943</v>
      </c>
      <c r="G11" s="571"/>
      <c r="H11" s="571">
        <v>44954</v>
      </c>
      <c r="I11" s="571">
        <v>44956</v>
      </c>
      <c r="J11" s="571">
        <v>44986</v>
      </c>
      <c r="K11" s="570">
        <v>44993</v>
      </c>
      <c r="L11" s="570">
        <v>45006</v>
      </c>
      <c r="M11" s="570">
        <v>45005</v>
      </c>
      <c r="N11" s="570">
        <v>45010</v>
      </c>
      <c r="O11" s="570">
        <v>45014</v>
      </c>
      <c r="P11" s="570">
        <v>45014</v>
      </c>
      <c r="Q11" s="570">
        <v>45018</v>
      </c>
      <c r="R11" s="570">
        <v>45018</v>
      </c>
      <c r="S11" s="1076">
        <v>45021</v>
      </c>
      <c r="T11" s="738">
        <v>45031</v>
      </c>
      <c r="U11" s="738">
        <v>45040</v>
      </c>
      <c r="V11" s="738">
        <v>45046</v>
      </c>
      <c r="W11" s="738">
        <v>45048</v>
      </c>
      <c r="X11" s="738">
        <v>45052</v>
      </c>
      <c r="Y11" s="738" t="s">
        <v>2146</v>
      </c>
      <c r="Z11" s="1099">
        <v>45062</v>
      </c>
      <c r="AA11" s="1099">
        <v>45062</v>
      </c>
      <c r="AB11" s="1099">
        <v>45074</v>
      </c>
      <c r="AC11" s="1099">
        <v>45097</v>
      </c>
      <c r="AD11" s="1099">
        <v>45100</v>
      </c>
      <c r="AE11" s="1099">
        <v>45089</v>
      </c>
      <c r="AF11" s="1099">
        <v>45090</v>
      </c>
      <c r="AG11" s="1099">
        <v>45081</v>
      </c>
      <c r="AH11" s="1099">
        <v>45103</v>
      </c>
      <c r="AI11" s="1128">
        <v>45109</v>
      </c>
      <c r="AJ11" s="1128">
        <v>45108</v>
      </c>
      <c r="AK11" s="1099">
        <v>45107</v>
      </c>
      <c r="AL11" s="1099">
        <v>45107</v>
      </c>
      <c r="AM11" s="1149">
        <v>45122</v>
      </c>
      <c r="AN11" s="1149">
        <v>45121</v>
      </c>
      <c r="AO11" s="1149">
        <v>45123</v>
      </c>
      <c r="AP11" s="1149">
        <v>45128</v>
      </c>
      <c r="AQ11" s="1158">
        <v>45128</v>
      </c>
      <c r="AR11" s="1158">
        <v>45128</v>
      </c>
      <c r="AS11" s="1149">
        <v>45137</v>
      </c>
      <c r="AT11" s="1158">
        <v>45138</v>
      </c>
      <c r="AU11" s="1158">
        <v>45141</v>
      </c>
      <c r="AV11" s="1158">
        <v>45160</v>
      </c>
      <c r="AW11" s="1158">
        <v>45162</v>
      </c>
      <c r="AX11" s="1158">
        <v>45144</v>
      </c>
      <c r="AY11" s="1157"/>
      <c r="AZ11" s="1158">
        <v>45188</v>
      </c>
      <c r="BA11" s="1158">
        <v>45193</v>
      </c>
      <c r="BB11" s="1158">
        <v>45197</v>
      </c>
      <c r="BC11" s="1158">
        <v>45198</v>
      </c>
      <c r="BD11" s="1158">
        <v>45199</v>
      </c>
      <c r="BE11" s="1158" t="s">
        <v>2147</v>
      </c>
      <c r="BF11" s="1158">
        <v>45215</v>
      </c>
      <c r="BG11" s="1158">
        <v>45214</v>
      </c>
      <c r="BH11" s="1158">
        <v>45222</v>
      </c>
      <c r="BI11" s="1158">
        <v>45234</v>
      </c>
      <c r="BJ11" s="1158">
        <v>45230</v>
      </c>
      <c r="BK11" s="1158">
        <v>45240</v>
      </c>
      <c r="BL11" s="1164"/>
      <c r="BM11" s="1225">
        <v>45262</v>
      </c>
      <c r="BN11" s="1158" t="s">
        <v>2148</v>
      </c>
      <c r="BO11" s="1158">
        <v>45272</v>
      </c>
      <c r="BP11" s="1081"/>
      <c r="BQ11" s="1081"/>
      <c r="BR11" s="1081"/>
      <c r="BS11" s="1081"/>
      <c r="BT11" s="1081"/>
      <c r="BU11" s="1081"/>
      <c r="BV11" s="1081"/>
      <c r="BW11" s="1081"/>
      <c r="BX11" s="1081"/>
      <c r="BY11" s="1081"/>
      <c r="BZ11" s="1081"/>
      <c r="CA11" s="1081"/>
      <c r="CB11" s="1081"/>
      <c r="CC11" s="1081"/>
      <c r="CD11" s="1081"/>
      <c r="CE11" s="1081"/>
      <c r="CF11" s="1081"/>
      <c r="CG11" s="1081"/>
      <c r="CH11" s="1081"/>
      <c r="CI11" s="1081"/>
      <c r="CJ11" s="1081"/>
      <c r="CK11" s="1081"/>
      <c r="CL11" s="1081"/>
      <c r="CM11" s="1081"/>
      <c r="CN11" s="1081"/>
      <c r="CO11" s="1081"/>
      <c r="CP11" s="1081"/>
      <c r="CQ11" s="1081"/>
      <c r="CR11" s="1081"/>
      <c r="CS11" s="1081"/>
      <c r="CT11" s="1081"/>
      <c r="CU11" s="1081"/>
      <c r="CV11" s="1081"/>
      <c r="CW11" s="1081"/>
      <c r="CX11" s="1081"/>
      <c r="CY11" s="1081"/>
      <c r="CZ11" s="1081"/>
      <c r="DA11" s="1081"/>
      <c r="DB11" s="1081"/>
      <c r="DC11" s="1081"/>
      <c r="DD11" s="1081"/>
      <c r="DE11" s="1081"/>
      <c r="DF11" s="1081"/>
      <c r="DG11" s="1081"/>
      <c r="DH11" s="1081"/>
      <c r="DI11" s="1081"/>
      <c r="DJ11" s="1081"/>
      <c r="DK11" s="1081"/>
      <c r="DL11" s="1081"/>
      <c r="DM11" s="1081"/>
      <c r="DN11" s="1081"/>
      <c r="DO11" s="1081"/>
      <c r="DP11" s="1081"/>
      <c r="DQ11" s="1081"/>
      <c r="DR11" s="1081"/>
      <c r="DS11" s="1081"/>
      <c r="DT11" s="1081"/>
      <c r="DU11" s="1081"/>
      <c r="DV11" s="1081"/>
      <c r="DW11" s="1081"/>
      <c r="DX11" s="1081"/>
      <c r="DY11" s="1081"/>
      <c r="DZ11" s="1081"/>
      <c r="EA11" s="1081"/>
      <c r="EB11" s="1081"/>
      <c r="EC11" s="1081"/>
      <c r="ED11" s="1081"/>
      <c r="EE11" s="1081"/>
      <c r="EF11" s="1081"/>
      <c r="EG11" s="1081"/>
      <c r="EH11" s="1081"/>
      <c r="EI11" s="1081"/>
      <c r="EJ11" s="1081"/>
      <c r="EK11" s="1081"/>
      <c r="EL11" s="1081"/>
      <c r="EM11" s="1081"/>
      <c r="EN11" s="1081"/>
      <c r="EO11" s="1081"/>
      <c r="EP11" s="1081"/>
      <c r="EQ11" s="1081"/>
      <c r="ER11" s="1081"/>
      <c r="ES11" s="1081"/>
      <c r="ET11" s="1081"/>
      <c r="EU11" s="1081"/>
      <c r="EV11" s="1081"/>
      <c r="EW11" s="1081"/>
      <c r="EX11" s="1081"/>
      <c r="EY11" s="1081"/>
      <c r="EZ11" s="1081"/>
      <c r="FA11" s="1081"/>
      <c r="FB11" s="1081"/>
      <c r="FC11" s="1081"/>
      <c r="FD11" s="1081"/>
      <c r="FE11" s="1081"/>
      <c r="FF11" s="1081"/>
      <c r="FG11" s="1081"/>
      <c r="FH11" s="1081"/>
      <c r="FI11" s="1081"/>
      <c r="FJ11" s="1081"/>
      <c r="FK11" s="1081"/>
      <c r="FL11" s="1081"/>
      <c r="FM11" s="1081"/>
      <c r="FN11" s="1081"/>
      <c r="FO11" s="1081"/>
      <c r="FP11" s="1081"/>
      <c r="FQ11" s="1081"/>
      <c r="FR11" s="1081"/>
      <c r="FS11" s="1081"/>
      <c r="FT11" s="1081"/>
      <c r="FU11" s="1081"/>
      <c r="FV11" s="1081"/>
      <c r="FW11" s="1081"/>
      <c r="FX11" s="1081"/>
      <c r="FY11" s="1081"/>
      <c r="FZ11" s="1081"/>
      <c r="GA11" s="1081"/>
      <c r="GB11" s="1081"/>
      <c r="GC11" s="1081"/>
      <c r="GD11" s="1081"/>
      <c r="GE11" s="1081"/>
      <c r="GF11" s="1081"/>
      <c r="GG11" s="1081"/>
      <c r="GH11" s="1081"/>
      <c r="GI11" s="1081"/>
      <c r="GJ11" s="1081"/>
      <c r="GK11" s="1081"/>
      <c r="GL11" s="1081"/>
      <c r="GM11" s="1081"/>
      <c r="GN11" s="1081"/>
      <c r="GO11" s="1081"/>
      <c r="GP11" s="1081"/>
      <c r="GQ11" s="1081"/>
      <c r="GR11" s="1081"/>
      <c r="GS11" s="1081"/>
      <c r="GT11" s="1081"/>
      <c r="GU11" s="1081"/>
      <c r="GV11" s="1081"/>
      <c r="GW11" s="1081"/>
      <c r="GX11" s="1081"/>
      <c r="GY11" s="1081"/>
      <c r="GZ11" s="1081"/>
      <c r="HA11" s="1081"/>
      <c r="HB11" s="1081"/>
      <c r="HC11" s="1081"/>
      <c r="HD11" s="1081"/>
      <c r="HE11" s="1081"/>
      <c r="HF11" s="1081"/>
      <c r="HG11" s="1081"/>
      <c r="HH11" s="1121"/>
      <c r="HI11" s="1121"/>
      <c r="HJ11" s="1121"/>
      <c r="HK11" s="1121"/>
      <c r="HL11" s="1121"/>
      <c r="HM11" s="1121"/>
      <c r="HN11" s="1121"/>
      <c r="HO11" s="1121"/>
      <c r="HP11" s="1121"/>
      <c r="HQ11" s="1121"/>
      <c r="HR11" s="1121"/>
      <c r="HS11" s="1121"/>
      <c r="HT11" s="1121"/>
      <c r="HU11" s="1121"/>
      <c r="HV11" s="1121"/>
      <c r="HW11" s="1121"/>
      <c r="HX11" s="1121"/>
      <c r="HY11" s="1121"/>
      <c r="HZ11" s="1121"/>
      <c r="IA11" s="1121"/>
      <c r="IB11" s="1121"/>
      <c r="IC11" s="1121"/>
      <c r="ID11" s="1121"/>
      <c r="IE11" s="1121"/>
      <c r="IF11" s="1121"/>
      <c r="IG11" s="1121"/>
      <c r="IH11" s="1121"/>
      <c r="II11" s="1121"/>
      <c r="IJ11" s="1121"/>
      <c r="IK11" s="1121"/>
      <c r="IL11" s="1121"/>
      <c r="IM11" s="1121"/>
      <c r="IN11" s="1121"/>
      <c r="IO11" s="1121"/>
      <c r="IP11" s="1121"/>
      <c r="IQ11" s="1121"/>
      <c r="IR11" s="1121"/>
      <c r="IS11" s="1121"/>
      <c r="IT11" s="1121"/>
      <c r="IU11" s="1121"/>
      <c r="IV11" s="1121"/>
      <c r="IW11" s="1121"/>
      <c r="IX11" s="1121"/>
      <c r="IY11" s="1121"/>
      <c r="IZ11" s="1121"/>
      <c r="JA11" s="1121"/>
      <c r="JB11" s="1121"/>
      <c r="JC11" s="1121"/>
      <c r="JD11" s="1121"/>
      <c r="JE11" s="1121"/>
      <c r="JF11" s="1121"/>
      <c r="JG11" s="1121"/>
      <c r="JH11" s="1121"/>
      <c r="JI11" s="1121"/>
      <c r="JJ11" s="1121"/>
      <c r="JK11" s="1121"/>
      <c r="JL11" s="1121"/>
      <c r="JM11" s="1121"/>
      <c r="JN11" s="1121"/>
      <c r="JO11" s="1121"/>
      <c r="JP11" s="1121"/>
      <c r="JQ11" s="1121"/>
      <c r="JR11" s="1121"/>
      <c r="JS11" s="1121"/>
      <c r="JT11" s="1121"/>
      <c r="JU11" s="1121"/>
      <c r="JV11" s="1121"/>
      <c r="JW11" s="1121"/>
      <c r="JX11" s="1121"/>
      <c r="JY11" s="1121"/>
      <c r="JZ11" s="1121"/>
      <c r="KA11" s="1121"/>
      <c r="KB11" s="1121"/>
      <c r="KC11" s="1121"/>
      <c r="KD11" s="1121"/>
      <c r="KE11" s="1121"/>
      <c r="KF11" s="1121"/>
      <c r="KG11" s="1121"/>
      <c r="KH11" s="1121"/>
      <c r="KI11" s="1121"/>
      <c r="KJ11" s="1121"/>
      <c r="KK11" s="1121"/>
      <c r="KL11" s="1121"/>
    </row>
    <row r="12" spans="1:298" hidden="1" x14ac:dyDescent="0.2">
      <c r="A12" s="307" t="s">
        <v>1147</v>
      </c>
      <c r="B12" s="308"/>
      <c r="C12" s="571" t="s">
        <v>2149</v>
      </c>
      <c r="D12" s="571">
        <v>44929</v>
      </c>
      <c r="E12" s="571">
        <v>44934</v>
      </c>
      <c r="F12" s="571">
        <v>44943</v>
      </c>
      <c r="G12" s="571"/>
      <c r="H12" s="571">
        <v>44959</v>
      </c>
      <c r="I12" s="571">
        <v>44958</v>
      </c>
      <c r="J12" s="571">
        <v>44987</v>
      </c>
      <c r="K12" s="570">
        <v>44994</v>
      </c>
      <c r="L12" s="570">
        <v>45006</v>
      </c>
      <c r="M12" s="570">
        <v>45006</v>
      </c>
      <c r="N12" s="570">
        <v>45010</v>
      </c>
      <c r="O12" s="570">
        <v>45014</v>
      </c>
      <c r="P12" s="570">
        <v>45014</v>
      </c>
      <c r="Q12" s="570">
        <v>45019</v>
      </c>
      <c r="R12" s="570">
        <v>45019</v>
      </c>
      <c r="S12" s="1076">
        <v>45022</v>
      </c>
      <c r="T12" s="738">
        <v>45032</v>
      </c>
      <c r="U12" s="738">
        <v>45040</v>
      </c>
      <c r="V12" s="738">
        <v>45059</v>
      </c>
      <c r="W12" s="738">
        <v>45049</v>
      </c>
      <c r="X12" s="738">
        <v>45052</v>
      </c>
      <c r="Y12" s="738">
        <v>45057</v>
      </c>
      <c r="Z12" s="1099">
        <v>45062</v>
      </c>
      <c r="AA12" s="1099">
        <v>45062</v>
      </c>
      <c r="AB12" s="1099">
        <v>45074</v>
      </c>
      <c r="AC12" s="1099">
        <v>45098</v>
      </c>
      <c r="AD12" s="1099">
        <v>45100</v>
      </c>
      <c r="AE12" s="1099">
        <v>45090</v>
      </c>
      <c r="AF12" s="1099">
        <v>45092</v>
      </c>
      <c r="AG12" s="1099">
        <v>45084</v>
      </c>
      <c r="AH12" s="1099">
        <v>45105</v>
      </c>
      <c r="AI12" s="1128">
        <v>45109</v>
      </c>
      <c r="AJ12" s="1128">
        <v>45108</v>
      </c>
      <c r="AK12" s="1099">
        <v>45108</v>
      </c>
      <c r="AL12" s="1099">
        <v>45108</v>
      </c>
      <c r="AM12" s="1149">
        <v>45123</v>
      </c>
      <c r="AN12" s="1149">
        <v>45121</v>
      </c>
      <c r="AO12" s="1149">
        <v>45124</v>
      </c>
      <c r="AP12" s="1149">
        <v>45128</v>
      </c>
      <c r="AQ12" s="1158">
        <v>45129</v>
      </c>
      <c r="AR12" s="1158">
        <v>45128</v>
      </c>
      <c r="AS12" s="1149">
        <v>45138</v>
      </c>
      <c r="AT12" s="1158">
        <v>45140</v>
      </c>
      <c r="AU12" s="1157" t="s">
        <v>2150</v>
      </c>
      <c r="AV12" s="1158">
        <v>45161</v>
      </c>
      <c r="AW12" s="1158">
        <v>45163</v>
      </c>
      <c r="AX12" s="1158">
        <v>45145</v>
      </c>
      <c r="AY12" s="1164"/>
      <c r="AZ12" s="1157"/>
      <c r="BA12" s="1158">
        <v>45194</v>
      </c>
      <c r="BB12" s="1158">
        <v>45197</v>
      </c>
      <c r="BC12" s="1158">
        <v>45199</v>
      </c>
      <c r="BD12" s="1158">
        <v>45200</v>
      </c>
      <c r="BE12" s="1158">
        <v>45213</v>
      </c>
      <c r="BF12" s="1158">
        <v>45216</v>
      </c>
      <c r="BG12" s="1158">
        <v>45215</v>
      </c>
      <c r="BH12" s="1158">
        <v>45222</v>
      </c>
      <c r="BI12" s="1158">
        <v>45234</v>
      </c>
      <c r="BJ12" s="1158">
        <v>45233</v>
      </c>
      <c r="BK12" s="1158">
        <v>45241</v>
      </c>
      <c r="BL12" s="1164"/>
      <c r="BM12" s="1157"/>
      <c r="BN12" s="1157"/>
      <c r="BO12" s="1157"/>
      <c r="BP12" s="1081"/>
      <c r="BQ12" s="1081"/>
      <c r="BR12" s="1081"/>
      <c r="BS12" s="1081"/>
      <c r="BT12" s="1081"/>
      <c r="BU12" s="1081"/>
      <c r="BV12" s="1081"/>
      <c r="BW12" s="1081"/>
      <c r="BX12" s="1081"/>
      <c r="BY12" s="1081"/>
      <c r="BZ12" s="1081"/>
      <c r="CA12" s="1081"/>
      <c r="CB12" s="1081"/>
      <c r="CC12" s="1081"/>
      <c r="CD12" s="1081"/>
      <c r="CE12" s="1081"/>
      <c r="CF12" s="1081"/>
      <c r="CG12" s="1081"/>
      <c r="CH12" s="1081"/>
      <c r="CI12" s="1081"/>
      <c r="CJ12" s="1081"/>
      <c r="CK12" s="1081"/>
      <c r="CL12" s="1081"/>
      <c r="CM12" s="1081"/>
      <c r="CN12" s="1081"/>
      <c r="CO12" s="1081"/>
      <c r="CP12" s="1081"/>
      <c r="CQ12" s="1081"/>
      <c r="CR12" s="1081"/>
      <c r="CS12" s="1081"/>
      <c r="CT12" s="1081"/>
      <c r="CU12" s="1081"/>
      <c r="CV12" s="1081"/>
      <c r="CW12" s="1081"/>
      <c r="CX12" s="1081"/>
      <c r="CY12" s="1081"/>
      <c r="CZ12" s="1081"/>
      <c r="DA12" s="1081"/>
      <c r="DB12" s="1081"/>
      <c r="DC12" s="1081"/>
      <c r="DD12" s="1081"/>
      <c r="DE12" s="1081"/>
      <c r="DF12" s="1081"/>
      <c r="DG12" s="1081"/>
      <c r="DH12" s="1081"/>
      <c r="DI12" s="1081"/>
      <c r="DJ12" s="1081"/>
      <c r="DK12" s="1081"/>
      <c r="DL12" s="1081"/>
      <c r="DM12" s="1081"/>
      <c r="DN12" s="1081"/>
      <c r="DO12" s="1081"/>
      <c r="DP12" s="1081"/>
      <c r="DQ12" s="1081"/>
      <c r="DR12" s="1081"/>
      <c r="DS12" s="1081"/>
      <c r="DT12" s="1081"/>
      <c r="DU12" s="1081"/>
      <c r="DV12" s="1081"/>
      <c r="DW12" s="1081"/>
      <c r="DX12" s="1081"/>
      <c r="DY12" s="1081"/>
      <c r="DZ12" s="1081"/>
      <c r="EA12" s="1081"/>
      <c r="EB12" s="1081"/>
      <c r="EC12" s="1081"/>
      <c r="ED12" s="1081"/>
      <c r="EE12" s="1081"/>
      <c r="EF12" s="1081"/>
      <c r="EG12" s="1081"/>
      <c r="EH12" s="1081"/>
      <c r="EI12" s="1081"/>
      <c r="EJ12" s="1081"/>
      <c r="EK12" s="1081"/>
      <c r="EL12" s="1081"/>
      <c r="EM12" s="1081"/>
      <c r="EN12" s="1081"/>
      <c r="EO12" s="1081"/>
      <c r="EP12" s="1081"/>
      <c r="EQ12" s="1081"/>
      <c r="ER12" s="1081"/>
      <c r="ES12" s="1081"/>
      <c r="ET12" s="1081"/>
      <c r="EU12" s="1081"/>
      <c r="EV12" s="1081"/>
      <c r="EW12" s="1081"/>
      <c r="EX12" s="1081"/>
      <c r="EY12" s="1081"/>
      <c r="EZ12" s="1081"/>
      <c r="FA12" s="1081"/>
      <c r="FB12" s="1081"/>
      <c r="FC12" s="1081"/>
      <c r="FD12" s="1081"/>
      <c r="FE12" s="1081"/>
      <c r="FF12" s="1081"/>
      <c r="FG12" s="1081"/>
      <c r="FH12" s="1081"/>
      <c r="FI12" s="1081"/>
      <c r="FJ12" s="1081"/>
      <c r="FK12" s="1081"/>
      <c r="FL12" s="1081"/>
      <c r="FM12" s="1081"/>
      <c r="FN12" s="1081"/>
      <c r="FO12" s="1081"/>
      <c r="FP12" s="1081"/>
      <c r="FQ12" s="1081"/>
      <c r="FR12" s="1081"/>
      <c r="FS12" s="1081"/>
      <c r="FT12" s="1081"/>
      <c r="FU12" s="1081"/>
      <c r="FV12" s="1081"/>
      <c r="FW12" s="1081"/>
      <c r="FX12" s="1081"/>
      <c r="FY12" s="1081"/>
      <c r="FZ12" s="1081"/>
      <c r="GA12" s="1081"/>
      <c r="GB12" s="1081"/>
      <c r="GC12" s="1081"/>
      <c r="GD12" s="1081"/>
      <c r="GE12" s="1081"/>
      <c r="GF12" s="1081"/>
      <c r="GG12" s="1081"/>
      <c r="GH12" s="1081"/>
      <c r="GI12" s="1081"/>
      <c r="GJ12" s="1081"/>
      <c r="GK12" s="1081"/>
      <c r="GL12" s="1081"/>
      <c r="GM12" s="1081"/>
      <c r="GN12" s="1081"/>
      <c r="GO12" s="1081"/>
      <c r="GP12" s="1081"/>
      <c r="GQ12" s="1081"/>
      <c r="GR12" s="1081"/>
      <c r="GS12" s="1081"/>
      <c r="GT12" s="1081"/>
      <c r="GU12" s="1081"/>
      <c r="GV12" s="1081"/>
      <c r="GW12" s="1081"/>
      <c r="GX12" s="1081"/>
      <c r="GY12" s="1081"/>
      <c r="GZ12" s="1081"/>
      <c r="HA12" s="1081"/>
      <c r="HB12" s="1081"/>
      <c r="HC12" s="1081"/>
      <c r="HD12" s="1081"/>
      <c r="HE12" s="1081"/>
      <c r="HF12" s="1081"/>
      <c r="HG12" s="1081"/>
      <c r="HH12" s="1121"/>
      <c r="HI12" s="1121"/>
      <c r="HJ12" s="1121"/>
      <c r="HK12" s="1121"/>
      <c r="HL12" s="1121"/>
      <c r="HM12" s="1121"/>
      <c r="HN12" s="1121"/>
      <c r="HO12" s="1121"/>
      <c r="HP12" s="1121"/>
      <c r="HQ12" s="1121"/>
      <c r="HR12" s="1121"/>
      <c r="HS12" s="1121"/>
      <c r="HT12" s="1121"/>
      <c r="HU12" s="1121"/>
      <c r="HV12" s="1121"/>
      <c r="HW12" s="1121"/>
      <c r="HX12" s="1121"/>
      <c r="HY12" s="1121"/>
      <c r="HZ12" s="1121"/>
      <c r="IA12" s="1121"/>
      <c r="IB12" s="1121"/>
      <c r="IC12" s="1121"/>
      <c r="ID12" s="1121"/>
      <c r="IE12" s="1121"/>
      <c r="IF12" s="1121"/>
      <c r="IG12" s="1121"/>
      <c r="IH12" s="1121"/>
      <c r="II12" s="1121"/>
      <c r="IJ12" s="1121"/>
      <c r="IK12" s="1121"/>
      <c r="IL12" s="1121"/>
      <c r="IM12" s="1121"/>
      <c r="IN12" s="1121"/>
      <c r="IO12" s="1121"/>
      <c r="IP12" s="1121"/>
      <c r="IQ12" s="1121"/>
      <c r="IR12" s="1121"/>
      <c r="IS12" s="1121"/>
      <c r="IT12" s="1121"/>
      <c r="IU12" s="1121"/>
      <c r="IV12" s="1121"/>
      <c r="IW12" s="1121"/>
      <c r="IX12" s="1121"/>
      <c r="IY12" s="1121"/>
      <c r="IZ12" s="1121"/>
      <c r="JA12" s="1121"/>
      <c r="JB12" s="1121"/>
      <c r="JC12" s="1121"/>
      <c r="JD12" s="1121"/>
      <c r="JE12" s="1121"/>
      <c r="JF12" s="1121"/>
      <c r="JG12" s="1121"/>
      <c r="JH12" s="1121"/>
      <c r="JI12" s="1121"/>
      <c r="JJ12" s="1121"/>
      <c r="JK12" s="1121"/>
      <c r="JL12" s="1121"/>
      <c r="JM12" s="1121"/>
      <c r="JN12" s="1121"/>
      <c r="JO12" s="1121"/>
      <c r="JP12" s="1121"/>
      <c r="JQ12" s="1121"/>
      <c r="JR12" s="1121"/>
      <c r="JS12" s="1121"/>
      <c r="JT12" s="1121"/>
      <c r="JU12" s="1121"/>
      <c r="JV12" s="1121"/>
      <c r="JW12" s="1121"/>
      <c r="JX12" s="1121"/>
      <c r="JY12" s="1121"/>
      <c r="JZ12" s="1121"/>
      <c r="KA12" s="1121"/>
      <c r="KB12" s="1121"/>
      <c r="KC12" s="1121"/>
      <c r="KD12" s="1121"/>
      <c r="KE12" s="1121"/>
      <c r="KF12" s="1121"/>
      <c r="KG12" s="1121"/>
      <c r="KH12" s="1121"/>
      <c r="KI12" s="1121"/>
      <c r="KJ12" s="1121"/>
      <c r="KK12" s="1121"/>
      <c r="KL12" s="1121"/>
    </row>
    <row r="13" spans="1:298" hidden="1" x14ac:dyDescent="0.2">
      <c r="A13" s="307" t="s">
        <v>1467</v>
      </c>
      <c r="B13" s="308"/>
      <c r="C13" s="571">
        <v>44931</v>
      </c>
      <c r="D13" s="1047">
        <v>44935</v>
      </c>
      <c r="E13" s="1047">
        <v>44936</v>
      </c>
      <c r="F13" s="1047"/>
      <c r="G13" s="1047"/>
      <c r="H13" s="1047">
        <v>44964</v>
      </c>
      <c r="I13" s="1047"/>
      <c r="J13" s="1047">
        <v>44994</v>
      </c>
      <c r="K13" s="1058">
        <v>45001</v>
      </c>
      <c r="L13" s="570">
        <v>45010</v>
      </c>
      <c r="M13" s="570">
        <v>45009</v>
      </c>
      <c r="N13" s="570">
        <v>45011</v>
      </c>
      <c r="O13" s="570">
        <v>45018</v>
      </c>
      <c r="P13" s="570">
        <v>45015</v>
      </c>
      <c r="Q13" s="570">
        <v>45022</v>
      </c>
      <c r="R13" s="570">
        <v>45022</v>
      </c>
      <c r="S13" s="1076">
        <v>45025</v>
      </c>
      <c r="T13" s="324"/>
      <c r="U13" s="738">
        <v>45042</v>
      </c>
      <c r="V13" s="324"/>
      <c r="W13" s="738">
        <v>45053</v>
      </c>
      <c r="X13" s="1088">
        <v>45056</v>
      </c>
      <c r="Y13" s="738">
        <v>45058</v>
      </c>
      <c r="Z13" s="1099">
        <v>45063</v>
      </c>
      <c r="AA13" s="1095"/>
      <c r="AB13" s="1099">
        <v>45077</v>
      </c>
      <c r="AC13" s="1099">
        <v>45105</v>
      </c>
      <c r="AD13" s="1099">
        <v>45102</v>
      </c>
      <c r="AE13" s="1099">
        <v>45093</v>
      </c>
      <c r="AF13" s="1099">
        <v>45093</v>
      </c>
      <c r="AG13" s="1095"/>
      <c r="AH13" s="1099">
        <v>45080</v>
      </c>
      <c r="AI13" s="1128">
        <v>45112</v>
      </c>
      <c r="AJ13" s="1128">
        <v>45113</v>
      </c>
      <c r="AK13" s="1099">
        <v>45115</v>
      </c>
      <c r="AL13" s="1099">
        <v>45111</v>
      </c>
      <c r="AM13" s="1149">
        <v>45127</v>
      </c>
      <c r="AN13" s="1149">
        <v>45121</v>
      </c>
      <c r="AO13" s="1149">
        <v>45125</v>
      </c>
      <c r="AP13" s="1149">
        <v>45130</v>
      </c>
      <c r="AQ13" s="1157"/>
      <c r="AR13" s="1157">
        <v>45129</v>
      </c>
      <c r="AS13" s="1149">
        <v>45141</v>
      </c>
      <c r="AT13" s="1158">
        <v>45142</v>
      </c>
      <c r="AU13" s="1158">
        <v>45142</v>
      </c>
      <c r="AV13" s="1158">
        <v>45163</v>
      </c>
      <c r="AW13" s="1158">
        <v>45166</v>
      </c>
      <c r="AX13" s="1157"/>
      <c r="AY13" s="1164"/>
      <c r="AZ13" s="1157"/>
      <c r="BA13" s="1157"/>
      <c r="BB13" s="1158">
        <v>45201</v>
      </c>
      <c r="BC13" s="1158">
        <v>45200</v>
      </c>
      <c r="BD13" s="1157"/>
      <c r="BE13" s="1158">
        <v>45215</v>
      </c>
      <c r="BF13" s="1157"/>
      <c r="BG13" s="1157"/>
      <c r="BH13" s="1158">
        <v>45225</v>
      </c>
      <c r="BI13" s="1158">
        <v>45236</v>
      </c>
      <c r="BJ13" s="1158">
        <v>45236</v>
      </c>
      <c r="BK13" s="1164"/>
      <c r="BL13" s="1164"/>
      <c r="BM13" s="1157"/>
      <c r="BN13" s="1157"/>
      <c r="BO13" s="1157"/>
      <c r="BP13" s="1081"/>
      <c r="BQ13" s="1081"/>
      <c r="BR13" s="1081"/>
      <c r="BS13" s="1081"/>
      <c r="BT13" s="1081"/>
      <c r="BU13" s="1081"/>
      <c r="BV13" s="1081"/>
      <c r="BW13" s="1081"/>
      <c r="BX13" s="1081"/>
      <c r="BY13" s="1081"/>
      <c r="BZ13" s="1081"/>
      <c r="CA13" s="1081"/>
      <c r="CB13" s="1081"/>
      <c r="CC13" s="1081"/>
      <c r="CD13" s="1081"/>
      <c r="CE13" s="1081"/>
      <c r="CF13" s="1081"/>
      <c r="CG13" s="1081"/>
      <c r="CH13" s="1081"/>
      <c r="CI13" s="1081"/>
      <c r="CJ13" s="1081"/>
      <c r="CK13" s="1081"/>
      <c r="CL13" s="1081"/>
      <c r="CM13" s="1081"/>
      <c r="CN13" s="1081"/>
      <c r="CO13" s="1081"/>
      <c r="CP13" s="1081"/>
      <c r="CQ13" s="1081"/>
      <c r="CR13" s="1081"/>
      <c r="CS13" s="1081"/>
      <c r="CT13" s="1081"/>
      <c r="CU13" s="1081"/>
      <c r="CV13" s="1081"/>
      <c r="CW13" s="1081"/>
      <c r="CX13" s="1081"/>
      <c r="CY13" s="1081"/>
      <c r="CZ13" s="1081"/>
      <c r="DA13" s="1081"/>
      <c r="DB13" s="1081"/>
      <c r="DC13" s="1081"/>
      <c r="DD13" s="1081"/>
      <c r="DE13" s="1081"/>
      <c r="DF13" s="1081"/>
      <c r="DG13" s="1081"/>
      <c r="DH13" s="1081"/>
      <c r="DI13" s="1081"/>
      <c r="DJ13" s="1081"/>
      <c r="DK13" s="1081"/>
      <c r="DL13" s="1081"/>
      <c r="DM13" s="1081"/>
      <c r="DN13" s="1081"/>
      <c r="DO13" s="1081"/>
      <c r="DP13" s="1081"/>
      <c r="DQ13" s="1081"/>
      <c r="DR13" s="1081"/>
      <c r="DS13" s="1081"/>
      <c r="DT13" s="1081"/>
      <c r="DU13" s="1081"/>
      <c r="DV13" s="1081"/>
      <c r="DW13" s="1081"/>
      <c r="DX13" s="1081"/>
      <c r="DY13" s="1081"/>
      <c r="DZ13" s="1081"/>
      <c r="EA13" s="1081"/>
      <c r="EB13" s="1081"/>
      <c r="EC13" s="1081"/>
      <c r="ED13" s="1081"/>
      <c r="EE13" s="1081"/>
      <c r="EF13" s="1081"/>
      <c r="EG13" s="1081"/>
      <c r="EH13" s="1081"/>
      <c r="EI13" s="1081"/>
      <c r="EJ13" s="1081"/>
      <c r="EK13" s="1081"/>
      <c r="EL13" s="1081"/>
      <c r="EM13" s="1081"/>
      <c r="EN13" s="1081"/>
      <c r="EO13" s="1081"/>
      <c r="EP13" s="1081"/>
      <c r="EQ13" s="1081"/>
      <c r="ER13" s="1081"/>
      <c r="ES13" s="1081"/>
      <c r="ET13" s="1081"/>
      <c r="EU13" s="1081"/>
      <c r="EV13" s="1081"/>
      <c r="EW13" s="1081"/>
      <c r="EX13" s="1081"/>
      <c r="EY13" s="1081"/>
      <c r="EZ13" s="1081"/>
      <c r="FA13" s="1081"/>
      <c r="FB13" s="1081"/>
      <c r="FC13" s="1081"/>
      <c r="FD13" s="1081"/>
      <c r="FE13" s="1081"/>
      <c r="FF13" s="1081"/>
      <c r="FG13" s="1081"/>
      <c r="FH13" s="1081"/>
      <c r="FI13" s="1081"/>
      <c r="FJ13" s="1081"/>
      <c r="FK13" s="1081"/>
      <c r="FL13" s="1081"/>
      <c r="FM13" s="1081"/>
      <c r="FN13" s="1081"/>
      <c r="FO13" s="1081"/>
      <c r="FP13" s="1081"/>
      <c r="FQ13" s="1081"/>
      <c r="FR13" s="1081"/>
      <c r="FS13" s="1081"/>
      <c r="FT13" s="1081"/>
      <c r="FU13" s="1081"/>
      <c r="FV13" s="1081"/>
      <c r="FW13" s="1081"/>
      <c r="FX13" s="1081"/>
      <c r="FY13" s="1081"/>
      <c r="FZ13" s="1081"/>
      <c r="GA13" s="1081"/>
      <c r="GB13" s="1081"/>
      <c r="GC13" s="1081"/>
      <c r="GD13" s="1081"/>
      <c r="GE13" s="1081"/>
      <c r="GF13" s="1081"/>
      <c r="GG13" s="1081"/>
      <c r="GH13" s="1081"/>
      <c r="GI13" s="1081"/>
      <c r="GJ13" s="1081"/>
      <c r="GK13" s="1081"/>
      <c r="GL13" s="1081"/>
      <c r="GM13" s="1081"/>
      <c r="GN13" s="1081"/>
      <c r="GO13" s="1081"/>
      <c r="GP13" s="1081"/>
      <c r="GQ13" s="1081"/>
      <c r="GR13" s="1081"/>
      <c r="GS13" s="1081"/>
      <c r="GT13" s="1081"/>
      <c r="GU13" s="1081"/>
      <c r="GV13" s="1081"/>
      <c r="GW13" s="1081"/>
      <c r="GX13" s="1081"/>
      <c r="GY13" s="1081"/>
      <c r="GZ13" s="1081"/>
      <c r="HA13" s="1081"/>
      <c r="HB13" s="1081"/>
      <c r="HC13" s="1081"/>
      <c r="HD13" s="1081"/>
      <c r="HE13" s="1081"/>
      <c r="HF13" s="1081"/>
      <c r="HG13" s="1081"/>
      <c r="HH13" s="1121"/>
      <c r="HI13" s="1121"/>
      <c r="HJ13" s="1121"/>
      <c r="HK13" s="1121"/>
      <c r="HL13" s="1121"/>
      <c r="HM13" s="1121"/>
      <c r="HN13" s="1121"/>
      <c r="HO13" s="1121"/>
      <c r="HP13" s="1121"/>
      <c r="HQ13" s="1121"/>
      <c r="HR13" s="1121"/>
      <c r="HS13" s="1121"/>
      <c r="HT13" s="1121"/>
      <c r="HU13" s="1121"/>
      <c r="HV13" s="1121"/>
      <c r="HW13" s="1121"/>
      <c r="HX13" s="1121"/>
      <c r="HY13" s="1121"/>
      <c r="HZ13" s="1121"/>
      <c r="IA13" s="1121"/>
      <c r="IB13" s="1121"/>
      <c r="IC13" s="1121"/>
      <c r="ID13" s="1121"/>
      <c r="IE13" s="1121"/>
      <c r="IF13" s="1121"/>
      <c r="IG13" s="1121"/>
      <c r="IH13" s="1121"/>
      <c r="II13" s="1121"/>
      <c r="IJ13" s="1121"/>
      <c r="IK13" s="1121"/>
      <c r="IL13" s="1121"/>
      <c r="IM13" s="1121"/>
      <c r="IN13" s="1121"/>
      <c r="IO13" s="1121"/>
      <c r="IP13" s="1121"/>
      <c r="IQ13" s="1121"/>
      <c r="IR13" s="1121"/>
      <c r="IS13" s="1121"/>
      <c r="IT13" s="1121"/>
      <c r="IU13" s="1121"/>
      <c r="IV13" s="1121"/>
      <c r="IW13" s="1121"/>
      <c r="IX13" s="1121"/>
      <c r="IY13" s="1121"/>
      <c r="IZ13" s="1121"/>
      <c r="JA13" s="1121"/>
      <c r="JB13" s="1121"/>
      <c r="JC13" s="1121"/>
      <c r="JD13" s="1121"/>
      <c r="JE13" s="1121"/>
      <c r="JF13" s="1121"/>
      <c r="JG13" s="1121"/>
      <c r="JH13" s="1121"/>
      <c r="JI13" s="1121"/>
      <c r="JJ13" s="1121"/>
      <c r="JK13" s="1121"/>
      <c r="JL13" s="1121"/>
      <c r="JM13" s="1121"/>
      <c r="JN13" s="1121"/>
      <c r="JO13" s="1121"/>
      <c r="JP13" s="1121"/>
      <c r="JQ13" s="1121"/>
      <c r="JR13" s="1121"/>
      <c r="JS13" s="1121"/>
      <c r="JT13" s="1121"/>
      <c r="JU13" s="1121"/>
      <c r="JV13" s="1121"/>
      <c r="JW13" s="1121"/>
      <c r="JX13" s="1121"/>
      <c r="JY13" s="1121"/>
      <c r="JZ13" s="1121"/>
      <c r="KA13" s="1121"/>
      <c r="KB13" s="1121"/>
      <c r="KC13" s="1121"/>
      <c r="KD13" s="1121"/>
      <c r="KE13" s="1121"/>
      <c r="KF13" s="1121"/>
      <c r="KG13" s="1121"/>
      <c r="KH13" s="1121"/>
      <c r="KI13" s="1121"/>
      <c r="KJ13" s="1121"/>
      <c r="KK13" s="1121"/>
      <c r="KL13" s="1121"/>
    </row>
    <row r="14" spans="1:298" hidden="1" x14ac:dyDescent="0.2">
      <c r="A14" s="829" t="s">
        <v>537</v>
      </c>
      <c r="B14" s="830"/>
      <c r="C14" s="942" t="s">
        <v>31</v>
      </c>
      <c r="D14" s="745" t="s">
        <v>31</v>
      </c>
      <c r="E14" s="745" t="s">
        <v>20</v>
      </c>
      <c r="F14" s="745" t="s">
        <v>20</v>
      </c>
      <c r="G14" s="745"/>
      <c r="H14" s="745" t="s">
        <v>20</v>
      </c>
      <c r="I14" s="745" t="s">
        <v>31</v>
      </c>
      <c r="J14" s="745" t="s">
        <v>20</v>
      </c>
      <c r="K14" s="1000" t="s">
        <v>20</v>
      </c>
      <c r="L14" s="327" t="s">
        <v>20</v>
      </c>
      <c r="M14" s="327" t="s">
        <v>31</v>
      </c>
      <c r="N14" s="327" t="s">
        <v>20</v>
      </c>
      <c r="O14" s="327" t="s">
        <v>20</v>
      </c>
      <c r="P14" s="327" t="s">
        <v>20</v>
      </c>
      <c r="Q14" s="327" t="s">
        <v>20</v>
      </c>
      <c r="R14" s="327" t="s">
        <v>31</v>
      </c>
      <c r="S14" s="745" t="s">
        <v>31</v>
      </c>
      <c r="T14" s="324" t="s">
        <v>20</v>
      </c>
      <c r="U14" s="324" t="s">
        <v>31</v>
      </c>
      <c r="V14" s="324" t="s">
        <v>162</v>
      </c>
      <c r="W14" s="324" t="s">
        <v>20</v>
      </c>
      <c r="X14" s="324" t="s">
        <v>31</v>
      </c>
      <c r="Y14" s="324" t="s">
        <v>20</v>
      </c>
      <c r="Z14" s="1095" t="s">
        <v>162</v>
      </c>
      <c r="AA14" s="1095" t="s">
        <v>20</v>
      </c>
      <c r="AB14" s="1095" t="s">
        <v>162</v>
      </c>
      <c r="AC14" s="1095" t="s">
        <v>20</v>
      </c>
      <c r="AD14" s="1095" t="s">
        <v>162</v>
      </c>
      <c r="AE14" s="1095" t="s">
        <v>162</v>
      </c>
      <c r="AF14" s="1095" t="s">
        <v>162</v>
      </c>
      <c r="AG14" s="1095" t="s">
        <v>20</v>
      </c>
      <c r="AH14" s="1095" t="s">
        <v>31</v>
      </c>
      <c r="AI14" s="1128" t="s">
        <v>20</v>
      </c>
      <c r="AJ14" s="1128" t="s">
        <v>20</v>
      </c>
      <c r="AK14" s="1095" t="s">
        <v>31</v>
      </c>
      <c r="AL14" s="1095" t="s">
        <v>20</v>
      </c>
      <c r="AM14" s="1148" t="s">
        <v>162</v>
      </c>
      <c r="AN14" s="1148" t="s">
        <v>162</v>
      </c>
      <c r="AO14" s="1148" t="s">
        <v>20</v>
      </c>
      <c r="AP14" s="1148" t="s">
        <v>162</v>
      </c>
      <c r="AQ14" s="1157" t="s">
        <v>20</v>
      </c>
      <c r="AR14" s="1157" t="s">
        <v>31</v>
      </c>
      <c r="AS14" s="1148" t="s">
        <v>20</v>
      </c>
      <c r="AT14" s="1164" t="s">
        <v>31</v>
      </c>
      <c r="AU14" s="1157" t="s">
        <v>31</v>
      </c>
      <c r="AV14" s="1157" t="s">
        <v>2151</v>
      </c>
      <c r="AW14" s="1157" t="s">
        <v>20</v>
      </c>
      <c r="AX14" s="1157" t="s">
        <v>20</v>
      </c>
      <c r="AY14" s="1164"/>
      <c r="AZ14" s="1157" t="s">
        <v>20</v>
      </c>
      <c r="BA14" s="1157" t="s">
        <v>31</v>
      </c>
      <c r="BB14" s="1157" t="s">
        <v>20</v>
      </c>
      <c r="BC14" s="1157" t="s">
        <v>20</v>
      </c>
      <c r="BD14" s="1157" t="s">
        <v>20</v>
      </c>
      <c r="BE14" s="1157" t="s">
        <v>31</v>
      </c>
      <c r="BF14" s="1157" t="s">
        <v>31</v>
      </c>
      <c r="BG14" s="1157"/>
      <c r="BH14" s="1157" t="s">
        <v>20</v>
      </c>
      <c r="BI14" s="1157" t="s">
        <v>31</v>
      </c>
      <c r="BJ14" s="1157" t="s">
        <v>20</v>
      </c>
      <c r="BK14" s="1157" t="s">
        <v>20</v>
      </c>
      <c r="BL14" s="1164"/>
      <c r="BM14" s="1157" t="s">
        <v>20</v>
      </c>
      <c r="BN14" s="1157" t="s">
        <v>20</v>
      </c>
      <c r="BO14" s="1157" t="s">
        <v>31</v>
      </c>
      <c r="BP14" s="1081"/>
      <c r="BQ14" s="1081"/>
      <c r="BR14" s="1081"/>
      <c r="BS14" s="1081"/>
      <c r="BT14" s="1081"/>
      <c r="BU14" s="1081"/>
      <c r="BV14" s="1081"/>
      <c r="BW14" s="1081"/>
      <c r="BX14" s="1081"/>
      <c r="BY14" s="1081"/>
      <c r="BZ14" s="1081"/>
      <c r="CA14" s="1081"/>
      <c r="CB14" s="1081"/>
      <c r="CC14" s="1081"/>
      <c r="CD14" s="1081"/>
      <c r="CE14" s="1081"/>
      <c r="CF14" s="1081"/>
      <c r="CG14" s="1081"/>
      <c r="CH14" s="1081"/>
      <c r="CI14" s="1081"/>
      <c r="CJ14" s="1081"/>
      <c r="CK14" s="1081"/>
      <c r="CL14" s="1081"/>
      <c r="CM14" s="1081"/>
      <c r="CN14" s="1081"/>
      <c r="CO14" s="1081"/>
      <c r="CP14" s="1081"/>
      <c r="CQ14" s="1081"/>
      <c r="CR14" s="1081"/>
      <c r="CS14" s="1081"/>
      <c r="CT14" s="1081"/>
      <c r="CU14" s="1081"/>
      <c r="CV14" s="1081"/>
      <c r="CW14" s="1081"/>
      <c r="CX14" s="1081"/>
      <c r="CY14" s="1081"/>
      <c r="CZ14" s="1081"/>
      <c r="DA14" s="1081"/>
      <c r="DB14" s="1081"/>
      <c r="DC14" s="1081"/>
      <c r="DD14" s="1081"/>
      <c r="DE14" s="1081"/>
      <c r="DF14" s="1081"/>
      <c r="DG14" s="1081"/>
      <c r="DH14" s="1081"/>
      <c r="DI14" s="1081"/>
      <c r="DJ14" s="1081"/>
      <c r="DK14" s="1081"/>
      <c r="DL14" s="1081"/>
      <c r="DM14" s="1081"/>
      <c r="DN14" s="1081"/>
      <c r="DO14" s="1081"/>
      <c r="DP14" s="1081"/>
      <c r="DQ14" s="1081"/>
      <c r="DR14" s="1081"/>
      <c r="DS14" s="1081"/>
      <c r="DT14" s="1081"/>
      <c r="DU14" s="1081"/>
      <c r="DV14" s="1081"/>
      <c r="DW14" s="1081"/>
      <c r="DX14" s="1081"/>
      <c r="DY14" s="1081"/>
      <c r="DZ14" s="1081"/>
      <c r="EA14" s="1081"/>
      <c r="EB14" s="1081"/>
      <c r="EC14" s="1081"/>
      <c r="ED14" s="1081"/>
      <c r="EE14" s="1081"/>
      <c r="EF14" s="1081"/>
      <c r="EG14" s="1081"/>
      <c r="EH14" s="1081"/>
      <c r="EI14" s="1081"/>
      <c r="EJ14" s="1081"/>
      <c r="EK14" s="1081"/>
      <c r="EL14" s="1081"/>
      <c r="EM14" s="1081"/>
      <c r="EN14" s="1081"/>
      <c r="EO14" s="1081"/>
      <c r="EP14" s="1081"/>
      <c r="EQ14" s="1081"/>
      <c r="ER14" s="1081"/>
      <c r="ES14" s="1081"/>
      <c r="ET14" s="1081"/>
      <c r="EU14" s="1081"/>
      <c r="EV14" s="1081"/>
      <c r="EW14" s="1081"/>
      <c r="EX14" s="1081"/>
      <c r="EY14" s="1081"/>
      <c r="EZ14" s="1081"/>
      <c r="FA14" s="1081"/>
      <c r="FB14" s="1081"/>
      <c r="FC14" s="1081"/>
      <c r="FD14" s="1081"/>
      <c r="FE14" s="1081"/>
      <c r="FF14" s="1081"/>
      <c r="FG14" s="1081"/>
      <c r="FH14" s="1081"/>
      <c r="FI14" s="1081"/>
      <c r="FJ14" s="1081"/>
      <c r="FK14" s="1081"/>
      <c r="FL14" s="1081"/>
      <c r="FM14" s="1081"/>
      <c r="FN14" s="1081"/>
      <c r="FO14" s="1081"/>
      <c r="FP14" s="1081"/>
      <c r="FQ14" s="1081"/>
      <c r="FR14" s="1081"/>
      <c r="FS14" s="1081"/>
      <c r="FT14" s="1081"/>
      <c r="FU14" s="1081"/>
      <c r="FV14" s="1081"/>
      <c r="FW14" s="1081"/>
      <c r="FX14" s="1081"/>
      <c r="FY14" s="1081"/>
      <c r="FZ14" s="1081"/>
      <c r="GA14" s="1081"/>
      <c r="GB14" s="1081"/>
      <c r="GC14" s="1081"/>
      <c r="GD14" s="1081"/>
      <c r="GE14" s="1081"/>
      <c r="GF14" s="1081"/>
      <c r="GG14" s="1081"/>
      <c r="GH14" s="1081"/>
      <c r="GI14" s="1081"/>
      <c r="GJ14" s="1081"/>
      <c r="GK14" s="1081"/>
      <c r="GL14" s="1081"/>
      <c r="GM14" s="1081"/>
      <c r="GN14" s="1081"/>
      <c r="GO14" s="1081"/>
      <c r="GP14" s="1081"/>
      <c r="GQ14" s="1081"/>
      <c r="GR14" s="1081"/>
      <c r="GS14" s="1081"/>
      <c r="GT14" s="1081"/>
      <c r="GU14" s="1081"/>
      <c r="GV14" s="1081"/>
      <c r="GW14" s="1081"/>
      <c r="GX14" s="1081"/>
      <c r="GY14" s="1081"/>
      <c r="GZ14" s="1081"/>
      <c r="HA14" s="1081"/>
      <c r="HB14" s="1081"/>
      <c r="HC14" s="1081"/>
      <c r="HD14" s="1081"/>
      <c r="HE14" s="1081"/>
      <c r="HF14" s="1081"/>
      <c r="HG14" s="1081"/>
      <c r="HH14" s="1121"/>
      <c r="HI14" s="1121"/>
      <c r="HJ14" s="1121"/>
      <c r="HK14" s="1121"/>
      <c r="HL14" s="1121"/>
      <c r="HM14" s="1121"/>
      <c r="HN14" s="1121"/>
      <c r="HO14" s="1121"/>
      <c r="HP14" s="1121"/>
      <c r="HQ14" s="1121"/>
      <c r="HR14" s="1121"/>
      <c r="HS14" s="1121"/>
      <c r="HT14" s="1121"/>
      <c r="HU14" s="1121"/>
      <c r="HV14" s="1121"/>
      <c r="HW14" s="1121"/>
      <c r="HX14" s="1121"/>
      <c r="HY14" s="1121"/>
      <c r="HZ14" s="1121"/>
      <c r="IA14" s="1121"/>
      <c r="IB14" s="1121"/>
      <c r="IC14" s="1121"/>
      <c r="ID14" s="1121"/>
      <c r="IE14" s="1121"/>
      <c r="IF14" s="1121"/>
      <c r="IG14" s="1121"/>
      <c r="IH14" s="1121"/>
      <c r="II14" s="1121"/>
      <c r="IJ14" s="1121"/>
      <c r="IK14" s="1121"/>
      <c r="IL14" s="1121"/>
      <c r="IM14" s="1121"/>
      <c r="IN14" s="1121"/>
      <c r="IO14" s="1121"/>
      <c r="IP14" s="1121"/>
      <c r="IQ14" s="1121"/>
      <c r="IR14" s="1121"/>
      <c r="IS14" s="1121"/>
      <c r="IT14" s="1121"/>
      <c r="IU14" s="1121"/>
      <c r="IV14" s="1121"/>
      <c r="IW14" s="1121"/>
      <c r="IX14" s="1121"/>
      <c r="IY14" s="1121"/>
      <c r="IZ14" s="1121"/>
      <c r="JA14" s="1121"/>
      <c r="JB14" s="1121"/>
      <c r="JC14" s="1121"/>
      <c r="JD14" s="1121"/>
      <c r="JE14" s="1121"/>
      <c r="JF14" s="1121"/>
      <c r="JG14" s="1121"/>
      <c r="JH14" s="1121"/>
      <c r="JI14" s="1121"/>
      <c r="JJ14" s="1121"/>
      <c r="JK14" s="1121"/>
      <c r="JL14" s="1121"/>
      <c r="JM14" s="1121"/>
      <c r="JN14" s="1121"/>
      <c r="JO14" s="1121"/>
      <c r="JP14" s="1121"/>
      <c r="JQ14" s="1121"/>
      <c r="JR14" s="1121"/>
      <c r="JS14" s="1121"/>
      <c r="JT14" s="1121"/>
      <c r="JU14" s="1121"/>
      <c r="JV14" s="1121"/>
      <c r="JW14" s="1121"/>
      <c r="JX14" s="1121"/>
      <c r="JY14" s="1121"/>
      <c r="JZ14" s="1121"/>
      <c r="KA14" s="1121"/>
      <c r="KB14" s="1121"/>
      <c r="KC14" s="1121"/>
      <c r="KD14" s="1121"/>
      <c r="KE14" s="1121"/>
      <c r="KF14" s="1121"/>
      <c r="KG14" s="1121"/>
      <c r="KH14" s="1121"/>
      <c r="KI14" s="1121"/>
      <c r="KJ14" s="1121"/>
      <c r="KK14" s="1121"/>
      <c r="KL14" s="1121"/>
    </row>
    <row r="15" spans="1:298" hidden="1" x14ac:dyDescent="0.2">
      <c r="A15" s="823" t="s">
        <v>1469</v>
      </c>
      <c r="B15" s="823"/>
      <c r="C15" s="745"/>
      <c r="D15" s="982"/>
      <c r="E15" s="982" t="s">
        <v>2152</v>
      </c>
      <c r="F15" s="982" t="s">
        <v>2153</v>
      </c>
      <c r="G15" s="982"/>
      <c r="H15" s="982"/>
      <c r="I15" s="982"/>
      <c r="J15" s="982" t="s">
        <v>2154</v>
      </c>
      <c r="K15" s="857" t="s">
        <v>2155</v>
      </c>
      <c r="L15" s="327" t="s">
        <v>2156</v>
      </c>
      <c r="M15" s="327"/>
      <c r="N15" s="327" t="s">
        <v>2157</v>
      </c>
      <c r="O15" s="327" t="s">
        <v>2158</v>
      </c>
      <c r="P15" s="327" t="s">
        <v>2159</v>
      </c>
      <c r="Q15" s="327" t="s">
        <v>2160</v>
      </c>
      <c r="R15" s="327"/>
      <c r="S15" s="745" t="s">
        <v>162</v>
      </c>
      <c r="T15" s="324" t="s">
        <v>2161</v>
      </c>
      <c r="U15" s="324" t="s">
        <v>162</v>
      </c>
      <c r="V15" s="324" t="s">
        <v>162</v>
      </c>
      <c r="W15" s="324" t="s">
        <v>2162</v>
      </c>
      <c r="X15" s="324" t="s">
        <v>162</v>
      </c>
      <c r="Y15" s="324" t="s">
        <v>2163</v>
      </c>
      <c r="Z15" s="1095" t="s">
        <v>162</v>
      </c>
      <c r="AA15" s="1095" t="s">
        <v>2164</v>
      </c>
      <c r="AB15" s="1095" t="s">
        <v>162</v>
      </c>
      <c r="AC15" s="1099">
        <v>45103</v>
      </c>
      <c r="AD15" s="1095" t="s">
        <v>162</v>
      </c>
      <c r="AE15" s="1095" t="s">
        <v>162</v>
      </c>
      <c r="AF15" s="1095" t="s">
        <v>162</v>
      </c>
      <c r="AG15" s="1109" t="s">
        <v>2165</v>
      </c>
      <c r="AH15" s="1095" t="s">
        <v>162</v>
      </c>
      <c r="AI15" s="1128" t="s">
        <v>2166</v>
      </c>
      <c r="AJ15" s="1128" t="s">
        <v>2167</v>
      </c>
      <c r="AK15" s="1095" t="s">
        <v>162</v>
      </c>
      <c r="AL15" s="1095" t="s">
        <v>2168</v>
      </c>
      <c r="AM15" s="1148" t="s">
        <v>162</v>
      </c>
      <c r="AN15" s="1148" t="s">
        <v>162</v>
      </c>
      <c r="AO15" s="1148" t="s">
        <v>2169</v>
      </c>
      <c r="AP15" s="1148" t="s">
        <v>162</v>
      </c>
      <c r="AQ15" s="1157"/>
      <c r="AR15" s="1157" t="s">
        <v>31</v>
      </c>
      <c r="AS15" s="1149">
        <v>45141</v>
      </c>
      <c r="AT15" s="1164" t="s">
        <v>970</v>
      </c>
      <c r="AU15" s="1157" t="s">
        <v>162</v>
      </c>
      <c r="AV15" s="1157" t="s">
        <v>2170</v>
      </c>
      <c r="AW15" s="1157" t="s">
        <v>2171</v>
      </c>
      <c r="AX15" s="1164"/>
      <c r="AY15" s="1164"/>
      <c r="AZ15" s="1157"/>
      <c r="BA15" s="1157" t="s">
        <v>162</v>
      </c>
      <c r="BB15" s="1169" t="s">
        <v>2172</v>
      </c>
      <c r="BC15" s="1157" t="s">
        <v>2173</v>
      </c>
      <c r="BD15" s="1157" t="s">
        <v>2174</v>
      </c>
      <c r="BE15" s="1157" t="s">
        <v>162</v>
      </c>
      <c r="BF15" s="1157" t="s">
        <v>162</v>
      </c>
      <c r="BG15" s="1157"/>
      <c r="BH15" s="1169">
        <v>45224.416666666664</v>
      </c>
      <c r="BI15" s="1157" t="s">
        <v>162</v>
      </c>
      <c r="BJ15" s="1169">
        <v>45234.354166666664</v>
      </c>
      <c r="BK15" s="1164"/>
      <c r="BL15" s="1164"/>
      <c r="BM15" s="1157"/>
      <c r="BN15" s="1157"/>
      <c r="BO15" s="1157"/>
      <c r="BP15" s="1081"/>
      <c r="BQ15" s="1081"/>
      <c r="BR15" s="1081"/>
      <c r="BS15" s="1081"/>
      <c r="BT15" s="1081"/>
      <c r="BU15" s="1081"/>
      <c r="BV15" s="1081"/>
      <c r="BW15" s="1081"/>
      <c r="BX15" s="1081"/>
      <c r="BY15" s="1081"/>
      <c r="BZ15" s="1081"/>
      <c r="CA15" s="1081"/>
      <c r="CB15" s="1081"/>
      <c r="CC15" s="1081"/>
      <c r="CD15" s="1081"/>
      <c r="CE15" s="1081"/>
      <c r="CF15" s="1081"/>
      <c r="CG15" s="1081"/>
      <c r="CH15" s="1081"/>
      <c r="CI15" s="1081"/>
      <c r="CJ15" s="1081"/>
      <c r="CK15" s="1081"/>
      <c r="CL15" s="1081"/>
      <c r="CM15" s="1081"/>
      <c r="CN15" s="1081"/>
      <c r="CO15" s="1081"/>
      <c r="CP15" s="1081"/>
      <c r="CQ15" s="1081"/>
      <c r="CR15" s="1081"/>
      <c r="CS15" s="1081"/>
      <c r="CT15" s="1081"/>
      <c r="CU15" s="1081"/>
      <c r="CV15" s="1081"/>
      <c r="CW15" s="1081"/>
      <c r="CX15" s="1081"/>
      <c r="CY15" s="1081"/>
      <c r="CZ15" s="1081"/>
      <c r="DA15" s="1081"/>
      <c r="DB15" s="1081"/>
      <c r="DC15" s="1081"/>
      <c r="DD15" s="1081"/>
      <c r="DE15" s="1081"/>
      <c r="DF15" s="1081"/>
      <c r="DG15" s="1081"/>
      <c r="DH15" s="1081"/>
      <c r="DI15" s="1081"/>
      <c r="DJ15" s="1081"/>
      <c r="DK15" s="1081"/>
      <c r="DL15" s="1081"/>
      <c r="DM15" s="1081"/>
      <c r="DN15" s="1081"/>
      <c r="DO15" s="1081"/>
      <c r="DP15" s="1081"/>
      <c r="DQ15" s="1081"/>
      <c r="DR15" s="1081"/>
      <c r="DS15" s="1081"/>
      <c r="DT15" s="1081"/>
      <c r="DU15" s="1081"/>
      <c r="DV15" s="1081"/>
      <c r="DW15" s="1081"/>
      <c r="DX15" s="1081"/>
      <c r="DY15" s="1081"/>
      <c r="DZ15" s="1081"/>
      <c r="EA15" s="1081"/>
      <c r="EB15" s="1081"/>
      <c r="EC15" s="1081"/>
      <c r="ED15" s="1081"/>
      <c r="EE15" s="1081"/>
      <c r="EF15" s="1081"/>
      <c r="EG15" s="1081"/>
      <c r="EH15" s="1081"/>
      <c r="EI15" s="1081"/>
      <c r="EJ15" s="1081"/>
      <c r="EK15" s="1081"/>
      <c r="EL15" s="1081"/>
      <c r="EM15" s="1081"/>
      <c r="EN15" s="1081"/>
      <c r="EO15" s="1081"/>
      <c r="EP15" s="1081"/>
      <c r="EQ15" s="1081"/>
      <c r="ER15" s="1081"/>
      <c r="ES15" s="1081"/>
      <c r="ET15" s="1081"/>
      <c r="EU15" s="1081"/>
      <c r="EV15" s="1081"/>
      <c r="EW15" s="1081"/>
      <c r="EX15" s="1081"/>
      <c r="EY15" s="1081"/>
      <c r="EZ15" s="1081"/>
      <c r="FA15" s="1081"/>
      <c r="FB15" s="1081"/>
      <c r="FC15" s="1081"/>
      <c r="FD15" s="1081"/>
      <c r="FE15" s="1081"/>
      <c r="FF15" s="1081"/>
      <c r="FG15" s="1081"/>
      <c r="FH15" s="1081"/>
      <c r="FI15" s="1081"/>
      <c r="FJ15" s="1081"/>
      <c r="FK15" s="1081"/>
      <c r="FL15" s="1081"/>
      <c r="FM15" s="1081"/>
      <c r="FN15" s="1081"/>
      <c r="FO15" s="1081"/>
      <c r="FP15" s="1081"/>
      <c r="FQ15" s="1081"/>
      <c r="FR15" s="1081"/>
      <c r="FS15" s="1081"/>
      <c r="FT15" s="1081"/>
      <c r="FU15" s="1081"/>
      <c r="FV15" s="1081"/>
      <c r="FW15" s="1081"/>
      <c r="FX15" s="1081"/>
      <c r="FY15" s="1081"/>
      <c r="FZ15" s="1081"/>
      <c r="GA15" s="1081"/>
      <c r="GB15" s="1081"/>
      <c r="GC15" s="1081"/>
      <c r="GD15" s="1081"/>
      <c r="GE15" s="1081"/>
      <c r="GF15" s="1081"/>
      <c r="GG15" s="1081"/>
      <c r="GH15" s="1081"/>
      <c r="GI15" s="1081"/>
      <c r="GJ15" s="1081"/>
      <c r="GK15" s="1081"/>
      <c r="GL15" s="1081"/>
      <c r="GM15" s="1081"/>
      <c r="GN15" s="1081"/>
      <c r="GO15" s="1081"/>
      <c r="GP15" s="1081"/>
      <c r="GQ15" s="1081"/>
      <c r="GR15" s="1081"/>
      <c r="GS15" s="1081"/>
      <c r="GT15" s="1081"/>
      <c r="GU15" s="1081"/>
      <c r="GV15" s="1081"/>
      <c r="GW15" s="1081"/>
      <c r="GX15" s="1081"/>
      <c r="GY15" s="1081"/>
      <c r="GZ15" s="1081"/>
      <c r="HA15" s="1081"/>
      <c r="HB15" s="1081"/>
      <c r="HC15" s="1081"/>
      <c r="HD15" s="1081"/>
      <c r="HE15" s="1081"/>
      <c r="HF15" s="1081"/>
      <c r="HG15" s="1081"/>
      <c r="HH15" s="1121"/>
      <c r="HI15" s="1121"/>
      <c r="HJ15" s="1121"/>
      <c r="HK15" s="1121"/>
      <c r="HL15" s="1121"/>
      <c r="HM15" s="1121"/>
      <c r="HN15" s="1121"/>
      <c r="HO15" s="1121"/>
      <c r="HP15" s="1121"/>
      <c r="HQ15" s="1121"/>
      <c r="HR15" s="1121"/>
      <c r="HS15" s="1121"/>
      <c r="HT15" s="1121"/>
      <c r="HU15" s="1121"/>
      <c r="HV15" s="1121"/>
      <c r="HW15" s="1121"/>
      <c r="HX15" s="1121"/>
      <c r="HY15" s="1121"/>
      <c r="HZ15" s="1121"/>
      <c r="IA15" s="1121"/>
      <c r="IB15" s="1121"/>
      <c r="IC15" s="1121"/>
      <c r="ID15" s="1121"/>
      <c r="IE15" s="1121"/>
      <c r="IF15" s="1121"/>
      <c r="IG15" s="1121"/>
      <c r="IH15" s="1121"/>
      <c r="II15" s="1121"/>
      <c r="IJ15" s="1121"/>
      <c r="IK15" s="1121"/>
      <c r="IL15" s="1121"/>
      <c r="IM15" s="1121"/>
      <c r="IN15" s="1121"/>
      <c r="IO15" s="1121"/>
      <c r="IP15" s="1121"/>
      <c r="IQ15" s="1121"/>
      <c r="IR15" s="1121"/>
      <c r="IS15" s="1121"/>
      <c r="IT15" s="1121"/>
      <c r="IU15" s="1121"/>
      <c r="IV15" s="1121"/>
      <c r="IW15" s="1121"/>
      <c r="IX15" s="1121"/>
      <c r="IY15" s="1121"/>
      <c r="IZ15" s="1121"/>
      <c r="JA15" s="1121"/>
      <c r="JB15" s="1121"/>
      <c r="JC15" s="1121"/>
      <c r="JD15" s="1121"/>
      <c r="JE15" s="1121"/>
      <c r="JF15" s="1121"/>
      <c r="JG15" s="1121"/>
      <c r="JH15" s="1121"/>
      <c r="JI15" s="1121"/>
      <c r="JJ15" s="1121"/>
      <c r="JK15" s="1121"/>
      <c r="JL15" s="1121"/>
      <c r="JM15" s="1121"/>
      <c r="JN15" s="1121"/>
      <c r="JO15" s="1121"/>
      <c r="JP15" s="1121"/>
      <c r="JQ15" s="1121"/>
      <c r="JR15" s="1121"/>
      <c r="JS15" s="1121"/>
      <c r="JT15" s="1121"/>
      <c r="JU15" s="1121"/>
      <c r="JV15" s="1121"/>
      <c r="JW15" s="1121"/>
      <c r="JX15" s="1121"/>
      <c r="JY15" s="1121"/>
      <c r="JZ15" s="1121"/>
      <c r="KA15" s="1121"/>
      <c r="KB15" s="1121"/>
      <c r="KC15" s="1121"/>
      <c r="KD15" s="1121"/>
      <c r="KE15" s="1121"/>
      <c r="KF15" s="1121"/>
      <c r="KG15" s="1121"/>
      <c r="KH15" s="1121"/>
      <c r="KI15" s="1121"/>
      <c r="KJ15" s="1121"/>
      <c r="KK15" s="1121"/>
      <c r="KL15" s="1121"/>
    </row>
    <row r="16" spans="1:298" x14ac:dyDescent="0.2">
      <c r="A16" s="853" t="s">
        <v>1149</v>
      </c>
      <c r="B16" s="854"/>
      <c r="C16" s="982"/>
      <c r="D16" s="745"/>
      <c r="E16" s="745" t="s">
        <v>131</v>
      </c>
      <c r="F16" s="745" t="s">
        <v>131</v>
      </c>
      <c r="G16" s="745"/>
      <c r="H16" s="745" t="s">
        <v>131</v>
      </c>
      <c r="I16" s="745"/>
      <c r="J16" s="750" t="s">
        <v>1151</v>
      </c>
      <c r="K16" s="1066" t="s">
        <v>131</v>
      </c>
      <c r="L16" s="683" t="s">
        <v>2175</v>
      </c>
      <c r="M16" s="683" t="s">
        <v>98</v>
      </c>
      <c r="N16" s="683" t="s">
        <v>131</v>
      </c>
      <c r="O16" s="683" t="s">
        <v>110</v>
      </c>
      <c r="P16" s="683" t="s">
        <v>2176</v>
      </c>
      <c r="Q16" s="683" t="s">
        <v>1152</v>
      </c>
      <c r="R16" s="683" t="s">
        <v>162</v>
      </c>
      <c r="S16" s="745" t="s">
        <v>162</v>
      </c>
      <c r="T16" s="1077" t="s">
        <v>155</v>
      </c>
      <c r="U16" s="324" t="s">
        <v>162</v>
      </c>
      <c r="V16" s="324" t="s">
        <v>1144</v>
      </c>
      <c r="W16" s="689" t="s">
        <v>2177</v>
      </c>
      <c r="X16" s="324" t="s">
        <v>162</v>
      </c>
      <c r="Y16" s="324" t="s">
        <v>139</v>
      </c>
      <c r="Z16" s="1095" t="s">
        <v>162</v>
      </c>
      <c r="AA16" s="1095" t="s">
        <v>110</v>
      </c>
      <c r="AB16" s="1095" t="s">
        <v>162</v>
      </c>
      <c r="AC16" s="1097" t="s">
        <v>110</v>
      </c>
      <c r="AD16" s="1095"/>
      <c r="AE16" s="1095" t="s">
        <v>162</v>
      </c>
      <c r="AF16" s="1095" t="s">
        <v>162</v>
      </c>
      <c r="AG16" s="1110" t="s">
        <v>2178</v>
      </c>
      <c r="AH16" s="1099" t="s">
        <v>162</v>
      </c>
      <c r="AI16" s="1136" t="s">
        <v>2177</v>
      </c>
      <c r="AJ16" s="1135" t="s">
        <v>1144</v>
      </c>
      <c r="AK16" s="1099" t="s">
        <v>162</v>
      </c>
      <c r="AL16" s="1099" t="s">
        <v>2179</v>
      </c>
      <c r="AM16" s="1148" t="s">
        <v>162</v>
      </c>
      <c r="AN16" s="1148" t="s">
        <v>162</v>
      </c>
      <c r="AO16" s="1148" t="s">
        <v>1152</v>
      </c>
      <c r="AP16" s="1148" t="s">
        <v>162</v>
      </c>
      <c r="AQ16" s="1157" t="s">
        <v>2180</v>
      </c>
      <c r="AR16" s="1157" t="s">
        <v>162</v>
      </c>
      <c r="AS16" s="1148" t="s">
        <v>152</v>
      </c>
      <c r="AT16" s="1164" t="s">
        <v>970</v>
      </c>
      <c r="AU16" s="1157" t="s">
        <v>162</v>
      </c>
      <c r="AV16" s="1157" t="s">
        <v>2170</v>
      </c>
      <c r="AW16" s="1157" t="s">
        <v>1152</v>
      </c>
      <c r="AX16" s="1164" t="s">
        <v>152</v>
      </c>
      <c r="AY16" s="1164"/>
      <c r="AZ16" s="1157" t="s">
        <v>2177</v>
      </c>
      <c r="BA16" s="1157" t="s">
        <v>43</v>
      </c>
      <c r="BB16" s="1157" t="s">
        <v>152</v>
      </c>
      <c r="BC16" s="1157" t="s">
        <v>1144</v>
      </c>
      <c r="BD16" s="1157" t="s">
        <v>2177</v>
      </c>
      <c r="BE16" s="1157" t="s">
        <v>2181</v>
      </c>
      <c r="BF16" s="1157" t="s">
        <v>2181</v>
      </c>
      <c r="BG16" s="1157"/>
      <c r="BH16" s="1157" t="s">
        <v>1152</v>
      </c>
      <c r="BI16" s="1157" t="s">
        <v>110</v>
      </c>
      <c r="BJ16" s="1157" t="s">
        <v>2141</v>
      </c>
      <c r="BK16" s="1157" t="s">
        <v>131</v>
      </c>
      <c r="BL16" s="1164"/>
      <c r="BM16" s="1157" t="s">
        <v>1771</v>
      </c>
      <c r="BN16" s="1157" t="s">
        <v>67</v>
      </c>
      <c r="BO16" s="1157"/>
      <c r="BP16" s="1081"/>
      <c r="BQ16" s="1081"/>
      <c r="BR16" s="1081"/>
      <c r="BS16" s="1081"/>
      <c r="BT16" s="1081"/>
      <c r="BU16" s="1081"/>
      <c r="BV16" s="1081"/>
      <c r="BW16" s="1081"/>
      <c r="BX16" s="1081"/>
      <c r="BY16" s="1081"/>
      <c r="BZ16" s="1081"/>
      <c r="CA16" s="1081"/>
      <c r="CB16" s="1081"/>
      <c r="CC16" s="1081"/>
      <c r="CD16" s="1081"/>
      <c r="CE16" s="1081"/>
      <c r="CF16" s="1081"/>
      <c r="CG16" s="1081"/>
      <c r="CH16" s="1081"/>
      <c r="CI16" s="1081"/>
      <c r="CJ16" s="1081"/>
      <c r="CK16" s="1081"/>
      <c r="CL16" s="1081"/>
      <c r="CM16" s="1081"/>
      <c r="CN16" s="1081"/>
      <c r="CO16" s="1081"/>
      <c r="CP16" s="1081"/>
      <c r="CQ16" s="1081"/>
      <c r="CR16" s="1081"/>
      <c r="CS16" s="1081"/>
      <c r="CT16" s="1081"/>
      <c r="CU16" s="1081"/>
      <c r="CV16" s="1081"/>
      <c r="CW16" s="1081"/>
      <c r="CX16" s="1081"/>
      <c r="CY16" s="1081"/>
      <c r="CZ16" s="1081"/>
      <c r="DA16" s="1081"/>
      <c r="DB16" s="1081"/>
      <c r="DC16" s="1081"/>
      <c r="DD16" s="1081"/>
      <c r="DE16" s="1081"/>
      <c r="DF16" s="1081"/>
      <c r="DG16" s="1081"/>
      <c r="DH16" s="1081"/>
      <c r="DI16" s="1081"/>
      <c r="DJ16" s="1081"/>
      <c r="DK16" s="1081"/>
      <c r="DL16" s="1081"/>
      <c r="DM16" s="1081"/>
      <c r="DN16" s="1081"/>
      <c r="DO16" s="1081"/>
      <c r="DP16" s="1081"/>
      <c r="DQ16" s="1081"/>
      <c r="DR16" s="1081"/>
      <c r="DS16" s="1081"/>
      <c r="DT16" s="1081"/>
      <c r="DU16" s="1081"/>
      <c r="DV16" s="1081"/>
      <c r="DW16" s="1081"/>
      <c r="DX16" s="1081"/>
      <c r="DY16" s="1081"/>
      <c r="DZ16" s="1081"/>
      <c r="EA16" s="1081"/>
      <c r="EB16" s="1081"/>
      <c r="EC16" s="1081"/>
      <c r="ED16" s="1081"/>
      <c r="EE16" s="1081"/>
      <c r="EF16" s="1081"/>
      <c r="EG16" s="1081"/>
      <c r="EH16" s="1081"/>
      <c r="EI16" s="1081"/>
      <c r="EJ16" s="1081"/>
      <c r="EK16" s="1081"/>
      <c r="EL16" s="1081"/>
      <c r="EM16" s="1081"/>
      <c r="EN16" s="1081"/>
      <c r="EO16" s="1081"/>
      <c r="EP16" s="1081"/>
      <c r="EQ16" s="1081"/>
      <c r="ER16" s="1081"/>
      <c r="ES16" s="1081"/>
      <c r="ET16" s="1081"/>
      <c r="EU16" s="1081"/>
      <c r="EV16" s="1081"/>
      <c r="EW16" s="1081"/>
      <c r="EX16" s="1081"/>
      <c r="EY16" s="1081"/>
      <c r="EZ16" s="1081"/>
      <c r="FA16" s="1081"/>
      <c r="FB16" s="1081"/>
      <c r="FC16" s="1081"/>
      <c r="FD16" s="1081"/>
      <c r="FE16" s="1081"/>
      <c r="FF16" s="1081"/>
      <c r="FG16" s="1081"/>
      <c r="FH16" s="1081"/>
      <c r="FI16" s="1081"/>
      <c r="FJ16" s="1081"/>
      <c r="FK16" s="1081"/>
      <c r="FL16" s="1081"/>
      <c r="FM16" s="1081"/>
      <c r="FN16" s="1081"/>
      <c r="FO16" s="1081"/>
      <c r="FP16" s="1081"/>
      <c r="FQ16" s="1081"/>
      <c r="FR16" s="1081"/>
      <c r="FS16" s="1081"/>
      <c r="FT16" s="1081"/>
      <c r="FU16" s="1081"/>
      <c r="FV16" s="1081"/>
      <c r="FW16" s="1081"/>
      <c r="FX16" s="1081"/>
      <c r="FY16" s="1081"/>
      <c r="FZ16" s="1081"/>
      <c r="GA16" s="1081"/>
      <c r="GB16" s="1081"/>
      <c r="GC16" s="1081"/>
      <c r="GD16" s="1081"/>
      <c r="GE16" s="1081"/>
      <c r="GF16" s="1081"/>
      <c r="GG16" s="1081"/>
      <c r="GH16" s="1081"/>
      <c r="GI16" s="1081"/>
      <c r="GJ16" s="1081"/>
      <c r="GK16" s="1081"/>
      <c r="GL16" s="1081"/>
      <c r="GM16" s="1081"/>
      <c r="GN16" s="1081"/>
      <c r="GO16" s="1081"/>
      <c r="GP16" s="1081"/>
      <c r="GQ16" s="1081"/>
      <c r="GR16" s="1081"/>
      <c r="GS16" s="1081"/>
      <c r="GT16" s="1081"/>
      <c r="GU16" s="1081"/>
      <c r="GV16" s="1081"/>
      <c r="GW16" s="1081"/>
      <c r="GX16" s="1081"/>
      <c r="GY16" s="1081"/>
      <c r="GZ16" s="1081"/>
      <c r="HA16" s="1081"/>
      <c r="HB16" s="1081"/>
      <c r="HC16" s="1081"/>
      <c r="HD16" s="1081"/>
      <c r="HE16" s="1081"/>
      <c r="HF16" s="1081"/>
      <c r="HG16" s="1081"/>
      <c r="HH16" s="1121"/>
      <c r="HI16" s="1121"/>
      <c r="HJ16" s="1121"/>
      <c r="HK16" s="1121"/>
      <c r="HL16" s="1121"/>
      <c r="HM16" s="1121"/>
      <c r="HN16" s="1121"/>
      <c r="HO16" s="1121"/>
      <c r="HP16" s="1121"/>
      <c r="HQ16" s="1121"/>
      <c r="HR16" s="1121"/>
      <c r="HS16" s="1121"/>
      <c r="HT16" s="1121"/>
      <c r="HU16" s="1121"/>
      <c r="HV16" s="1121"/>
      <c r="HW16" s="1121"/>
      <c r="HX16" s="1121"/>
      <c r="HY16" s="1121"/>
      <c r="HZ16" s="1121"/>
      <c r="IA16" s="1121"/>
      <c r="IB16" s="1121"/>
      <c r="IC16" s="1121"/>
      <c r="ID16" s="1121"/>
      <c r="IE16" s="1121"/>
      <c r="IF16" s="1121"/>
      <c r="IG16" s="1121"/>
      <c r="IH16" s="1121"/>
      <c r="II16" s="1121"/>
      <c r="IJ16" s="1121"/>
      <c r="IK16" s="1121"/>
      <c r="IL16" s="1121"/>
      <c r="IM16" s="1121"/>
      <c r="IN16" s="1121"/>
      <c r="IO16" s="1121"/>
      <c r="IP16" s="1121"/>
      <c r="IQ16" s="1121"/>
      <c r="IR16" s="1121"/>
      <c r="IS16" s="1121"/>
      <c r="IT16" s="1121"/>
      <c r="IU16" s="1121"/>
      <c r="IV16" s="1121"/>
      <c r="IW16" s="1121"/>
      <c r="IX16" s="1121"/>
      <c r="IY16" s="1121"/>
      <c r="IZ16" s="1121"/>
      <c r="JA16" s="1121"/>
      <c r="JB16" s="1121"/>
      <c r="JC16" s="1121"/>
      <c r="JD16" s="1121"/>
      <c r="JE16" s="1121"/>
      <c r="JF16" s="1121"/>
      <c r="JG16" s="1121"/>
      <c r="JH16" s="1121"/>
      <c r="JI16" s="1121"/>
      <c r="JJ16" s="1121"/>
      <c r="JK16" s="1121"/>
      <c r="JL16" s="1121"/>
      <c r="JM16" s="1121"/>
      <c r="JN16" s="1121"/>
      <c r="JO16" s="1121"/>
      <c r="JP16" s="1121"/>
      <c r="JQ16" s="1121"/>
      <c r="JR16" s="1121"/>
      <c r="JS16" s="1121"/>
      <c r="JT16" s="1121"/>
      <c r="JU16" s="1121"/>
      <c r="JV16" s="1121"/>
      <c r="JW16" s="1121"/>
      <c r="JX16" s="1121"/>
      <c r="JY16" s="1121"/>
      <c r="JZ16" s="1121"/>
      <c r="KA16" s="1121"/>
      <c r="KB16" s="1121"/>
      <c r="KC16" s="1121"/>
      <c r="KD16" s="1121"/>
      <c r="KE16" s="1121"/>
      <c r="KF16" s="1121"/>
      <c r="KG16" s="1121"/>
      <c r="KH16" s="1121"/>
      <c r="KI16" s="1121"/>
      <c r="KJ16" s="1121"/>
      <c r="KK16" s="1121"/>
      <c r="KL16" s="1121"/>
    </row>
    <row r="17" spans="1:298" hidden="1" x14ac:dyDescent="0.2">
      <c r="A17" s="823" t="s">
        <v>1485</v>
      </c>
      <c r="B17" s="823"/>
      <c r="C17" s="745"/>
      <c r="D17" s="845"/>
      <c r="E17" s="845" t="s">
        <v>2182</v>
      </c>
      <c r="F17" s="845" t="s">
        <v>2183</v>
      </c>
      <c r="G17" s="845"/>
      <c r="H17" s="1052">
        <v>44965</v>
      </c>
      <c r="I17" s="1052"/>
      <c r="J17" s="1052" t="s">
        <v>2184</v>
      </c>
      <c r="K17" s="1052" t="s">
        <v>2185</v>
      </c>
      <c r="L17" s="327" t="s">
        <v>2186</v>
      </c>
      <c r="M17" s="327"/>
      <c r="N17" s="327" t="s">
        <v>2187</v>
      </c>
      <c r="O17" s="327" t="s">
        <v>2188</v>
      </c>
      <c r="P17" s="327" t="s">
        <v>2189</v>
      </c>
      <c r="Q17" s="327" t="s">
        <v>2190</v>
      </c>
      <c r="R17" s="327"/>
      <c r="S17" s="745" t="s">
        <v>162</v>
      </c>
      <c r="T17" s="324"/>
      <c r="U17" s="324"/>
      <c r="V17" s="324"/>
      <c r="W17" s="1094">
        <v>45054.854166666664</v>
      </c>
      <c r="X17" s="324"/>
      <c r="Y17" s="324"/>
      <c r="Z17" s="1095" t="s">
        <v>2191</v>
      </c>
      <c r="AA17" s="1095" t="s">
        <v>2192</v>
      </c>
      <c r="AB17" s="1095"/>
      <c r="AC17" s="1128">
        <v>45105</v>
      </c>
      <c r="AD17" s="1095" t="s">
        <v>2193</v>
      </c>
      <c r="AE17" s="1095"/>
      <c r="AF17" s="1095" t="s">
        <v>2194</v>
      </c>
      <c r="AG17" s="1095" t="s">
        <v>2195</v>
      </c>
      <c r="AH17" s="1099">
        <v>45110</v>
      </c>
      <c r="AI17" s="1128" t="s">
        <v>2196</v>
      </c>
      <c r="AJ17" s="1128" t="s">
        <v>2197</v>
      </c>
      <c r="AK17" s="1099">
        <v>45115</v>
      </c>
      <c r="AL17" s="1099" t="s">
        <v>2198</v>
      </c>
      <c r="AM17" s="1148" t="s">
        <v>162</v>
      </c>
      <c r="AN17" s="1148" t="s">
        <v>162</v>
      </c>
      <c r="AO17" s="1148" t="s">
        <v>2199</v>
      </c>
      <c r="AP17" s="1148" t="s">
        <v>162</v>
      </c>
      <c r="AQ17" s="1157"/>
      <c r="AR17" s="1157"/>
      <c r="AS17" s="1148"/>
      <c r="AT17" s="1164" t="s">
        <v>970</v>
      </c>
      <c r="AU17" s="1157"/>
      <c r="AV17" s="1164"/>
      <c r="AW17" s="1157"/>
      <c r="AX17" s="1157"/>
      <c r="AY17" s="1164"/>
      <c r="AZ17" s="1157"/>
      <c r="BA17" s="1157"/>
      <c r="BB17" s="1157" t="s">
        <v>2200</v>
      </c>
      <c r="BC17" s="1157" t="s">
        <v>2201</v>
      </c>
      <c r="BD17" s="1157"/>
      <c r="BE17" s="1169">
        <v>45215.972222222219</v>
      </c>
      <c r="BF17" s="1157"/>
      <c r="BG17" s="1157"/>
      <c r="BH17" s="1164"/>
      <c r="BI17" s="1157" t="s">
        <v>2202</v>
      </c>
      <c r="BJ17" s="1157" t="s">
        <v>2203</v>
      </c>
      <c r="BK17" s="1164"/>
      <c r="BL17" s="1164"/>
      <c r="BM17" s="1157"/>
      <c r="BN17" s="1157"/>
      <c r="BO17" s="1157"/>
      <c r="BP17" s="1081"/>
      <c r="BQ17" s="1081"/>
      <c r="BR17" s="1081"/>
      <c r="BS17" s="1081"/>
      <c r="BT17" s="1081"/>
      <c r="BU17" s="1081"/>
      <c r="BV17" s="1081"/>
      <c r="BW17" s="1081"/>
      <c r="BX17" s="1081"/>
      <c r="BY17" s="1081"/>
      <c r="BZ17" s="1081"/>
      <c r="CA17" s="1081"/>
      <c r="CB17" s="1081"/>
      <c r="CC17" s="1081"/>
      <c r="CD17" s="1081"/>
      <c r="CE17" s="1081"/>
      <c r="CF17" s="1081"/>
      <c r="CG17" s="1081"/>
      <c r="CH17" s="1081"/>
      <c r="CI17" s="1081"/>
      <c r="CJ17" s="1081"/>
      <c r="CK17" s="1081"/>
      <c r="CL17" s="1081"/>
      <c r="CM17" s="1081"/>
      <c r="CN17" s="1081"/>
      <c r="CO17" s="1081"/>
      <c r="CP17" s="1081"/>
      <c r="CQ17" s="1081"/>
      <c r="CR17" s="1081"/>
      <c r="CS17" s="1081"/>
      <c r="CT17" s="1081"/>
      <c r="CU17" s="1081"/>
      <c r="CV17" s="1081"/>
      <c r="CW17" s="1081"/>
      <c r="CX17" s="1081"/>
      <c r="CY17" s="1081"/>
      <c r="CZ17" s="1081"/>
      <c r="DA17" s="1081"/>
      <c r="DB17" s="1081"/>
      <c r="DC17" s="1081"/>
      <c r="DD17" s="1081"/>
      <c r="DE17" s="1081"/>
      <c r="DF17" s="1081"/>
      <c r="DG17" s="1081"/>
      <c r="DH17" s="1081"/>
      <c r="DI17" s="1081"/>
      <c r="DJ17" s="1081"/>
      <c r="DK17" s="1081"/>
      <c r="DL17" s="1081"/>
      <c r="DM17" s="1081"/>
      <c r="DN17" s="1081"/>
      <c r="DO17" s="1081"/>
      <c r="DP17" s="1081"/>
      <c r="DQ17" s="1081"/>
      <c r="DR17" s="1081"/>
      <c r="DS17" s="1081"/>
      <c r="DT17" s="1081"/>
      <c r="DU17" s="1081"/>
      <c r="DV17" s="1081"/>
      <c r="DW17" s="1081"/>
      <c r="DX17" s="1081"/>
      <c r="DY17" s="1081"/>
      <c r="DZ17" s="1081"/>
      <c r="EA17" s="1081"/>
      <c r="EB17" s="1081"/>
      <c r="EC17" s="1081"/>
      <c r="ED17" s="1081"/>
      <c r="EE17" s="1081"/>
      <c r="EF17" s="1081"/>
      <c r="EG17" s="1081"/>
      <c r="EH17" s="1081"/>
      <c r="EI17" s="1081"/>
      <c r="EJ17" s="1081"/>
      <c r="EK17" s="1081"/>
      <c r="EL17" s="1081"/>
      <c r="EM17" s="1081"/>
      <c r="EN17" s="1081"/>
      <c r="EO17" s="1081"/>
      <c r="EP17" s="1081"/>
      <c r="EQ17" s="1081"/>
      <c r="ER17" s="1081"/>
      <c r="ES17" s="1081"/>
      <c r="ET17" s="1081"/>
      <c r="EU17" s="1081"/>
      <c r="EV17" s="1081"/>
      <c r="EW17" s="1081"/>
      <c r="EX17" s="1081"/>
      <c r="EY17" s="1081"/>
      <c r="EZ17" s="1081"/>
      <c r="FA17" s="1081"/>
      <c r="FB17" s="1081"/>
      <c r="FC17" s="1081"/>
      <c r="FD17" s="1081"/>
      <c r="FE17" s="1081"/>
      <c r="FF17" s="1081"/>
      <c r="FG17" s="1081"/>
      <c r="FH17" s="1081"/>
      <c r="FI17" s="1081"/>
      <c r="FJ17" s="1081"/>
      <c r="FK17" s="1081"/>
      <c r="FL17" s="1081"/>
      <c r="FM17" s="1081"/>
      <c r="FN17" s="1081"/>
      <c r="FO17" s="1081"/>
      <c r="FP17" s="1081"/>
      <c r="FQ17" s="1081"/>
      <c r="FR17" s="1081"/>
      <c r="FS17" s="1081"/>
      <c r="FT17" s="1081"/>
      <c r="FU17" s="1081"/>
      <c r="FV17" s="1081"/>
      <c r="FW17" s="1081"/>
      <c r="FX17" s="1081"/>
      <c r="FY17" s="1081"/>
      <c r="FZ17" s="1081"/>
      <c r="GA17" s="1081"/>
      <c r="GB17" s="1081"/>
      <c r="GC17" s="1081"/>
      <c r="GD17" s="1081"/>
      <c r="GE17" s="1081"/>
      <c r="GF17" s="1081"/>
      <c r="GG17" s="1081"/>
      <c r="GH17" s="1081"/>
      <c r="GI17" s="1081"/>
      <c r="GJ17" s="1081"/>
      <c r="GK17" s="1081"/>
      <c r="GL17" s="1081"/>
      <c r="GM17" s="1081"/>
      <c r="GN17" s="1081"/>
      <c r="GO17" s="1081"/>
      <c r="GP17" s="1081"/>
      <c r="GQ17" s="1081"/>
      <c r="GR17" s="1081"/>
      <c r="GS17" s="1081"/>
      <c r="GT17" s="1081"/>
      <c r="GU17" s="1081"/>
      <c r="GV17" s="1081"/>
      <c r="GW17" s="1081"/>
      <c r="GX17" s="1081"/>
      <c r="GY17" s="1081"/>
      <c r="GZ17" s="1081"/>
      <c r="HA17" s="1081"/>
      <c r="HB17" s="1081"/>
      <c r="HC17" s="1081"/>
      <c r="HD17" s="1081"/>
      <c r="HE17" s="1081"/>
      <c r="HF17" s="1081"/>
      <c r="HG17" s="1081"/>
      <c r="HH17" s="1121"/>
      <c r="HI17" s="1121"/>
      <c r="HJ17" s="1121"/>
      <c r="HK17" s="1121"/>
      <c r="HL17" s="1121"/>
      <c r="HM17" s="1121"/>
      <c r="HN17" s="1121"/>
      <c r="HO17" s="1121"/>
      <c r="HP17" s="1121"/>
      <c r="HQ17" s="1121"/>
      <c r="HR17" s="1121"/>
      <c r="HS17" s="1121"/>
      <c r="HT17" s="1121"/>
      <c r="HU17" s="1121"/>
      <c r="HV17" s="1121"/>
      <c r="HW17" s="1121"/>
      <c r="HX17" s="1121"/>
      <c r="HY17" s="1121"/>
      <c r="HZ17" s="1121"/>
      <c r="IA17" s="1121"/>
      <c r="IB17" s="1121"/>
      <c r="IC17" s="1121"/>
      <c r="ID17" s="1121"/>
      <c r="IE17" s="1121"/>
      <c r="IF17" s="1121"/>
      <c r="IG17" s="1121"/>
      <c r="IH17" s="1121"/>
      <c r="II17" s="1121"/>
      <c r="IJ17" s="1121"/>
      <c r="IK17" s="1121"/>
      <c r="IL17" s="1121"/>
      <c r="IM17" s="1121"/>
      <c r="IN17" s="1121"/>
      <c r="IO17" s="1121"/>
      <c r="IP17" s="1121"/>
      <c r="IQ17" s="1121"/>
      <c r="IR17" s="1121"/>
      <c r="IS17" s="1121"/>
      <c r="IT17" s="1121"/>
      <c r="IU17" s="1121"/>
      <c r="IV17" s="1121"/>
      <c r="IW17" s="1121"/>
      <c r="IX17" s="1121"/>
      <c r="IY17" s="1121"/>
      <c r="IZ17" s="1121"/>
      <c r="JA17" s="1121"/>
      <c r="JB17" s="1121"/>
      <c r="JC17" s="1121"/>
      <c r="JD17" s="1121"/>
      <c r="JE17" s="1121"/>
      <c r="JF17" s="1121"/>
      <c r="JG17" s="1121"/>
      <c r="JH17" s="1121"/>
      <c r="JI17" s="1121"/>
      <c r="JJ17" s="1121"/>
      <c r="JK17" s="1121"/>
      <c r="JL17" s="1121"/>
      <c r="JM17" s="1121"/>
      <c r="JN17" s="1121"/>
      <c r="JO17" s="1121"/>
      <c r="JP17" s="1121"/>
      <c r="JQ17" s="1121"/>
      <c r="JR17" s="1121"/>
      <c r="JS17" s="1121"/>
      <c r="JT17" s="1121"/>
      <c r="JU17" s="1121"/>
      <c r="JV17" s="1121"/>
      <c r="JW17" s="1121"/>
      <c r="JX17" s="1121"/>
      <c r="JY17" s="1121"/>
      <c r="JZ17" s="1121"/>
      <c r="KA17" s="1121"/>
      <c r="KB17" s="1121"/>
      <c r="KC17" s="1121"/>
      <c r="KD17" s="1121"/>
      <c r="KE17" s="1121"/>
      <c r="KF17" s="1121"/>
      <c r="KG17" s="1121"/>
      <c r="KH17" s="1121"/>
      <c r="KI17" s="1121"/>
      <c r="KJ17" s="1121"/>
      <c r="KK17" s="1121"/>
      <c r="KL17" s="1121"/>
    </row>
    <row r="18" spans="1:298" x14ac:dyDescent="0.2">
      <c r="A18" s="841" t="s">
        <v>2204</v>
      </c>
      <c r="B18" s="845"/>
      <c r="C18" s="845" t="s">
        <v>35</v>
      </c>
      <c r="D18" s="845" t="s">
        <v>35</v>
      </c>
      <c r="E18" s="845" t="s">
        <v>35</v>
      </c>
      <c r="F18" s="845" t="s">
        <v>2205</v>
      </c>
      <c r="G18" s="845"/>
      <c r="H18" s="325" t="s">
        <v>2205</v>
      </c>
      <c r="I18" s="325" t="s">
        <v>35</v>
      </c>
      <c r="J18" s="325" t="s">
        <v>35</v>
      </c>
      <c r="K18" s="327" t="s">
        <v>2206</v>
      </c>
      <c r="L18" s="327" t="s">
        <v>2206</v>
      </c>
      <c r="M18" s="327" t="s">
        <v>2207</v>
      </c>
      <c r="N18" s="327" t="s">
        <v>35</v>
      </c>
      <c r="O18" s="327" t="s">
        <v>2208</v>
      </c>
      <c r="P18" s="327" t="s">
        <v>2206</v>
      </c>
      <c r="Q18" s="327" t="s">
        <v>2208</v>
      </c>
      <c r="R18" s="327" t="s">
        <v>35</v>
      </c>
      <c r="S18" s="327" t="s">
        <v>35</v>
      </c>
      <c r="T18" s="324" t="s">
        <v>2209</v>
      </c>
      <c r="U18" s="324" t="s">
        <v>35</v>
      </c>
      <c r="V18" s="324" t="s">
        <v>35</v>
      </c>
      <c r="W18" s="324" t="s">
        <v>2206</v>
      </c>
      <c r="X18" s="324" t="s">
        <v>35</v>
      </c>
      <c r="Y18" s="324" t="s">
        <v>35</v>
      </c>
      <c r="Z18" s="1095" t="s">
        <v>2210</v>
      </c>
      <c r="AA18" s="1095" t="s">
        <v>2208</v>
      </c>
      <c r="AB18" s="1095" t="s">
        <v>35</v>
      </c>
      <c r="AC18" s="1095" t="s">
        <v>2208</v>
      </c>
      <c r="AD18" s="1095" t="s">
        <v>35</v>
      </c>
      <c r="AE18" s="1095" t="s">
        <v>35</v>
      </c>
      <c r="AF18" s="1095" t="s">
        <v>2211</v>
      </c>
      <c r="AG18" s="1095" t="s">
        <v>2206</v>
      </c>
      <c r="AH18" s="1095" t="s">
        <v>35</v>
      </c>
      <c r="AI18" s="1096" t="s">
        <v>2206</v>
      </c>
      <c r="AJ18" s="1096" t="s">
        <v>2206</v>
      </c>
      <c r="AK18" s="1095" t="s">
        <v>35</v>
      </c>
      <c r="AL18" s="1159" t="s">
        <v>2212</v>
      </c>
      <c r="AM18" s="1148" t="s">
        <v>35</v>
      </c>
      <c r="AN18" s="1148" t="s">
        <v>2213</v>
      </c>
      <c r="AO18" s="1148" t="s">
        <v>2214</v>
      </c>
      <c r="AP18" s="1148" t="s">
        <v>2215</v>
      </c>
      <c r="AQ18" s="1157" t="s">
        <v>2215</v>
      </c>
      <c r="AR18" s="1157" t="s">
        <v>2216</v>
      </c>
      <c r="AS18" s="1148" t="s">
        <v>35</v>
      </c>
      <c r="AT18" s="1164" t="s">
        <v>2206</v>
      </c>
      <c r="AU18" s="1157" t="s">
        <v>2210</v>
      </c>
      <c r="AV18" s="1157" t="s">
        <v>35</v>
      </c>
      <c r="AW18" s="1157" t="s">
        <v>2214</v>
      </c>
      <c r="AX18" s="1157" t="s">
        <v>35</v>
      </c>
      <c r="AY18" s="1157" t="s">
        <v>35</v>
      </c>
      <c r="AZ18" s="1157" t="s">
        <v>35</v>
      </c>
      <c r="BA18" s="1157" t="s">
        <v>35</v>
      </c>
      <c r="BB18" s="1157" t="s">
        <v>2208</v>
      </c>
      <c r="BC18" s="1157" t="s">
        <v>2217</v>
      </c>
      <c r="BD18" s="1157" t="s">
        <v>2217</v>
      </c>
      <c r="BE18" s="1157" t="s">
        <v>35</v>
      </c>
      <c r="BF18" s="1157" t="s">
        <v>35</v>
      </c>
      <c r="BG18" s="1157" t="s">
        <v>35</v>
      </c>
      <c r="BH18" s="1164" t="s">
        <v>2215</v>
      </c>
      <c r="BI18" s="1157" t="s">
        <v>35</v>
      </c>
      <c r="BJ18" s="1157" t="s">
        <v>2208</v>
      </c>
      <c r="BK18" s="1157" t="s">
        <v>35</v>
      </c>
      <c r="BL18" s="1157" t="s">
        <v>35</v>
      </c>
      <c r="BM18" s="1157" t="s">
        <v>2218</v>
      </c>
      <c r="BN18" s="1157" t="s">
        <v>2219</v>
      </c>
      <c r="BO18" s="1157"/>
      <c r="BP18" s="1081"/>
      <c r="BQ18" s="1081"/>
      <c r="BR18" s="1081"/>
      <c r="BS18" s="1081"/>
      <c r="BT18" s="1081"/>
      <c r="BU18" s="1081"/>
      <c r="BV18" s="1081"/>
      <c r="BW18" s="1081"/>
      <c r="BX18" s="1081"/>
      <c r="BY18" s="1081"/>
      <c r="BZ18" s="1081"/>
      <c r="CA18" s="1081"/>
      <c r="CB18" s="1081"/>
      <c r="CC18" s="1081"/>
      <c r="CD18" s="1081"/>
      <c r="CE18" s="1081"/>
      <c r="CF18" s="1081"/>
      <c r="CG18" s="1081"/>
      <c r="CH18" s="1081"/>
      <c r="CI18" s="1081"/>
      <c r="CJ18" s="1081"/>
      <c r="CK18" s="1081"/>
      <c r="CL18" s="1081"/>
      <c r="CM18" s="1081"/>
      <c r="CN18" s="1081"/>
      <c r="CO18" s="1081"/>
      <c r="CP18" s="1081"/>
      <c r="CQ18" s="1081"/>
      <c r="CR18" s="1081"/>
      <c r="CS18" s="1081"/>
      <c r="CT18" s="1081"/>
      <c r="CU18" s="1081"/>
      <c r="CV18" s="1081"/>
      <c r="CW18" s="1081"/>
      <c r="CX18" s="1081"/>
      <c r="CY18" s="1081"/>
      <c r="CZ18" s="1081"/>
      <c r="DA18" s="1081"/>
      <c r="DB18" s="1081"/>
      <c r="DC18" s="1081"/>
      <c r="DD18" s="1081"/>
      <c r="DE18" s="1081"/>
      <c r="DF18" s="1081"/>
      <c r="DG18" s="1081"/>
      <c r="DH18" s="1081"/>
      <c r="DI18" s="1081"/>
      <c r="DJ18" s="1081"/>
      <c r="DK18" s="1081"/>
      <c r="DL18" s="1081"/>
      <c r="DM18" s="1081"/>
      <c r="DN18" s="1081"/>
      <c r="DO18" s="1081"/>
      <c r="DP18" s="1081"/>
      <c r="DQ18" s="1081"/>
      <c r="DR18" s="1081"/>
      <c r="DS18" s="1081"/>
      <c r="DT18" s="1081"/>
      <c r="DU18" s="1081"/>
      <c r="DV18" s="1081"/>
      <c r="DW18" s="1081"/>
      <c r="DX18" s="1081"/>
      <c r="DY18" s="1081"/>
      <c r="DZ18" s="1081"/>
      <c r="EA18" s="1081"/>
      <c r="EB18" s="1081"/>
      <c r="EC18" s="1081"/>
      <c r="ED18" s="1081"/>
      <c r="EE18" s="1081"/>
      <c r="EF18" s="1081"/>
      <c r="EG18" s="1081"/>
      <c r="EH18" s="1081"/>
      <c r="EI18" s="1081"/>
      <c r="EJ18" s="1081"/>
      <c r="EK18" s="1081"/>
      <c r="EL18" s="1081"/>
      <c r="EM18" s="1081"/>
      <c r="EN18" s="1081"/>
      <c r="EO18" s="1081"/>
      <c r="EP18" s="1081"/>
      <c r="EQ18" s="1081"/>
      <c r="ER18" s="1081"/>
      <c r="ES18" s="1081"/>
      <c r="ET18" s="1081"/>
      <c r="EU18" s="1081"/>
      <c r="EV18" s="1081"/>
      <c r="EW18" s="1081"/>
      <c r="EX18" s="1081"/>
      <c r="EY18" s="1081"/>
      <c r="EZ18" s="1081"/>
      <c r="FA18" s="1081"/>
      <c r="FB18" s="1081"/>
      <c r="FC18" s="1081"/>
      <c r="FD18" s="1081"/>
      <c r="FE18" s="1081"/>
      <c r="FF18" s="1081"/>
      <c r="FG18" s="1081"/>
      <c r="FH18" s="1081"/>
      <c r="FI18" s="1081"/>
      <c r="FJ18" s="1081"/>
      <c r="FK18" s="1081"/>
      <c r="FL18" s="1081"/>
      <c r="FM18" s="1081"/>
      <c r="FN18" s="1081"/>
      <c r="FO18" s="1081"/>
      <c r="FP18" s="1081"/>
      <c r="FQ18" s="1081"/>
      <c r="FR18" s="1081"/>
      <c r="FS18" s="1081"/>
      <c r="FT18" s="1081"/>
      <c r="FU18" s="1081"/>
      <c r="FV18" s="1081"/>
      <c r="FW18" s="1081"/>
      <c r="FX18" s="1081"/>
      <c r="FY18" s="1081"/>
      <c r="FZ18" s="1081"/>
      <c r="GA18" s="1081"/>
      <c r="GB18" s="1081"/>
      <c r="GC18" s="1081"/>
      <c r="GD18" s="1081"/>
      <c r="GE18" s="1081"/>
      <c r="GF18" s="1081"/>
      <c r="GG18" s="1081"/>
      <c r="GH18" s="1081"/>
      <c r="GI18" s="1081"/>
      <c r="GJ18" s="1081"/>
      <c r="GK18" s="1081"/>
      <c r="GL18" s="1081"/>
      <c r="GM18" s="1081"/>
      <c r="GN18" s="1081"/>
      <c r="GO18" s="1081"/>
      <c r="GP18" s="1081"/>
      <c r="GQ18" s="1081"/>
      <c r="GR18" s="1081"/>
      <c r="GS18" s="1081"/>
      <c r="GT18" s="1081"/>
      <c r="GU18" s="1081"/>
      <c r="GV18" s="1081"/>
      <c r="GW18" s="1081"/>
      <c r="GX18" s="1081"/>
      <c r="GY18" s="1081"/>
      <c r="GZ18" s="1081"/>
      <c r="HA18" s="1081"/>
      <c r="HB18" s="1081"/>
      <c r="HC18" s="1081"/>
      <c r="HD18" s="1081"/>
      <c r="HE18" s="1081"/>
      <c r="HF18" s="1081"/>
      <c r="HG18" s="1081"/>
      <c r="HH18" s="1121"/>
      <c r="HI18" s="1121"/>
      <c r="HJ18" s="1121"/>
      <c r="HK18" s="1121"/>
      <c r="HL18" s="1121"/>
      <c r="HM18" s="1121"/>
      <c r="HN18" s="1121"/>
      <c r="HO18" s="1121"/>
      <c r="HP18" s="1121"/>
      <c r="HQ18" s="1121"/>
      <c r="HR18" s="1121"/>
      <c r="HS18" s="1121"/>
      <c r="HT18" s="1121"/>
      <c r="HU18" s="1121"/>
      <c r="HV18" s="1121"/>
      <c r="HW18" s="1121"/>
      <c r="HX18" s="1121"/>
      <c r="HY18" s="1121"/>
      <c r="HZ18" s="1121"/>
      <c r="IA18" s="1121"/>
      <c r="IB18" s="1121"/>
      <c r="IC18" s="1121"/>
      <c r="ID18" s="1121"/>
      <c r="IE18" s="1121"/>
      <c r="IF18" s="1121"/>
      <c r="IG18" s="1121"/>
      <c r="IH18" s="1121"/>
      <c r="II18" s="1121"/>
      <c r="IJ18" s="1121"/>
      <c r="IK18" s="1121"/>
      <c r="IL18" s="1121"/>
      <c r="IM18" s="1121"/>
      <c r="IN18" s="1121"/>
      <c r="IO18" s="1121"/>
      <c r="IP18" s="1121"/>
      <c r="IQ18" s="1121"/>
      <c r="IR18" s="1121"/>
      <c r="IS18" s="1121"/>
      <c r="IT18" s="1121"/>
      <c r="IU18" s="1121"/>
      <c r="IV18" s="1121"/>
      <c r="IW18" s="1121"/>
      <c r="IX18" s="1121"/>
      <c r="IY18" s="1121"/>
      <c r="IZ18" s="1121"/>
      <c r="JA18" s="1121"/>
      <c r="JB18" s="1121"/>
      <c r="JC18" s="1121"/>
      <c r="JD18" s="1121"/>
      <c r="JE18" s="1121"/>
      <c r="JF18" s="1121"/>
      <c r="JG18" s="1121"/>
      <c r="JH18" s="1121"/>
      <c r="JI18" s="1121"/>
      <c r="JJ18" s="1121"/>
      <c r="JK18" s="1121"/>
      <c r="JL18" s="1121"/>
      <c r="JM18" s="1121"/>
      <c r="JN18" s="1121"/>
      <c r="JO18" s="1121"/>
      <c r="JP18" s="1121"/>
      <c r="JQ18" s="1121"/>
      <c r="JR18" s="1121"/>
      <c r="JS18" s="1121"/>
      <c r="JT18" s="1121"/>
      <c r="JU18" s="1121"/>
      <c r="JV18" s="1121"/>
      <c r="JW18" s="1121"/>
      <c r="JX18" s="1121"/>
      <c r="JY18" s="1121"/>
      <c r="JZ18" s="1121"/>
      <c r="KA18" s="1121"/>
      <c r="KB18" s="1121"/>
      <c r="KC18" s="1121"/>
      <c r="KD18" s="1121"/>
      <c r="KE18" s="1121"/>
      <c r="KF18" s="1121"/>
      <c r="KG18" s="1121"/>
      <c r="KH18" s="1121"/>
      <c r="KI18" s="1121"/>
      <c r="KJ18" s="1121"/>
      <c r="KK18" s="1121"/>
      <c r="KL18" s="1121"/>
    </row>
    <row r="19" spans="1:298" x14ac:dyDescent="0.2">
      <c r="A19" s="307" t="s">
        <v>540</v>
      </c>
      <c r="B19" s="308"/>
      <c r="C19" s="325" t="s">
        <v>1770</v>
      </c>
      <c r="D19" s="324" t="s">
        <v>2220</v>
      </c>
      <c r="E19" s="324" t="s">
        <v>1309</v>
      </c>
      <c r="F19" s="324" t="s">
        <v>1309</v>
      </c>
      <c r="G19" s="324"/>
      <c r="H19" s="324" t="s">
        <v>1578</v>
      </c>
      <c r="I19" s="324" t="s">
        <v>1309</v>
      </c>
      <c r="J19" s="324" t="s">
        <v>1578</v>
      </c>
      <c r="K19" s="346" t="s">
        <v>2221</v>
      </c>
      <c r="L19" s="327" t="s">
        <v>2222</v>
      </c>
      <c r="M19" s="327" t="s">
        <v>2223</v>
      </c>
      <c r="N19" s="327" t="s">
        <v>1770</v>
      </c>
      <c r="O19" s="327"/>
      <c r="P19" s="327"/>
      <c r="Q19" s="745" t="s">
        <v>1309</v>
      </c>
      <c r="R19" s="327" t="s">
        <v>1770</v>
      </c>
      <c r="S19" s="804" t="s">
        <v>1309</v>
      </c>
      <c r="T19" s="324" t="s">
        <v>2224</v>
      </c>
      <c r="U19" s="324" t="s">
        <v>1770</v>
      </c>
      <c r="V19" s="324" t="s">
        <v>1770</v>
      </c>
      <c r="W19" s="324" t="s">
        <v>2225</v>
      </c>
      <c r="X19" s="324" t="s">
        <v>1770</v>
      </c>
      <c r="Y19" s="324" t="s">
        <v>1770</v>
      </c>
      <c r="Z19" s="1095" t="s">
        <v>2226</v>
      </c>
      <c r="AA19" s="58" t="s">
        <v>105</v>
      </c>
      <c r="AB19" s="58" t="s">
        <v>1770</v>
      </c>
      <c r="AC19" s="1095" t="s">
        <v>2227</v>
      </c>
      <c r="AD19" s="58" t="s">
        <v>1770</v>
      </c>
      <c r="AE19" s="1095" t="s">
        <v>1770</v>
      </c>
      <c r="AF19" s="1095" t="s">
        <v>84</v>
      </c>
      <c r="AG19" s="1095" t="s">
        <v>2228</v>
      </c>
      <c r="AH19" s="1095" t="s">
        <v>84</v>
      </c>
      <c r="AI19" s="1096" t="s">
        <v>2229</v>
      </c>
      <c r="AJ19" s="1096" t="s">
        <v>2230</v>
      </c>
      <c r="AK19" s="1095" t="s">
        <v>84</v>
      </c>
      <c r="AL19" s="61" t="s">
        <v>2231</v>
      </c>
      <c r="AM19" s="1148" t="s">
        <v>1770</v>
      </c>
      <c r="AN19" s="1148" t="s">
        <v>1182</v>
      </c>
      <c r="AO19" s="1148" t="s">
        <v>1578</v>
      </c>
      <c r="AP19" s="1148" t="s">
        <v>1578</v>
      </c>
      <c r="AQ19" s="1157" t="s">
        <v>1171</v>
      </c>
      <c r="AR19" s="1157"/>
      <c r="AS19" s="1148" t="s">
        <v>1770</v>
      </c>
      <c r="AT19" s="1164"/>
      <c r="AU19" s="1157" t="s">
        <v>2232</v>
      </c>
      <c r="AV19" s="1157" t="s">
        <v>1770</v>
      </c>
      <c r="AW19" s="1157"/>
      <c r="AX19" s="1157" t="s">
        <v>2233</v>
      </c>
      <c r="AY19" s="1157" t="s">
        <v>1770</v>
      </c>
      <c r="AZ19" s="1157" t="s">
        <v>2234</v>
      </c>
      <c r="BA19" s="1157" t="s">
        <v>1770</v>
      </c>
      <c r="BB19" s="1157" t="s">
        <v>2235</v>
      </c>
      <c r="BC19" s="1157" t="s">
        <v>2235</v>
      </c>
      <c r="BD19" s="1157" t="s">
        <v>2236</v>
      </c>
      <c r="BE19" s="1163" t="s">
        <v>1309</v>
      </c>
      <c r="BF19" s="1126" t="s">
        <v>1309</v>
      </c>
      <c r="BG19" s="1157" t="s">
        <v>1770</v>
      </c>
      <c r="BH19" s="1164"/>
      <c r="BI19" s="1157" t="s">
        <v>1770</v>
      </c>
      <c r="BJ19" s="1157" t="s">
        <v>2235</v>
      </c>
      <c r="BK19" s="1157" t="s">
        <v>1770</v>
      </c>
      <c r="BL19" s="1157" t="s">
        <v>1770</v>
      </c>
      <c r="BM19" s="1157" t="s">
        <v>2229</v>
      </c>
      <c r="BN19" s="1157" t="s">
        <v>2230</v>
      </c>
      <c r="BO19" s="1157"/>
      <c r="BP19" s="1081"/>
      <c r="BQ19" s="1081"/>
      <c r="BR19" s="1081"/>
      <c r="BS19" s="1081"/>
      <c r="BT19" s="1081"/>
      <c r="BU19" s="1081"/>
      <c r="BV19" s="1081"/>
      <c r="BW19" s="1081"/>
      <c r="BX19" s="1081"/>
      <c r="BY19" s="1081"/>
      <c r="BZ19" s="1081"/>
      <c r="CA19" s="1081"/>
      <c r="CB19" s="1081"/>
      <c r="CC19" s="1081"/>
      <c r="CD19" s="1081"/>
      <c r="CE19" s="1081"/>
      <c r="CF19" s="1081"/>
      <c r="CG19" s="1081"/>
      <c r="CH19" s="1081"/>
      <c r="CI19" s="1081"/>
      <c r="CJ19" s="1081"/>
      <c r="CK19" s="1081"/>
      <c r="CL19" s="1081"/>
      <c r="CM19" s="1081"/>
      <c r="CN19" s="1081"/>
      <c r="CO19" s="1081"/>
      <c r="CP19" s="1081"/>
      <c r="CQ19" s="1081"/>
      <c r="CR19" s="1081"/>
      <c r="CS19" s="1081"/>
      <c r="CT19" s="1081"/>
      <c r="CU19" s="1081"/>
      <c r="CV19" s="1081"/>
      <c r="CW19" s="1081"/>
      <c r="CX19" s="1081"/>
      <c r="CY19" s="1081"/>
      <c r="CZ19" s="1081"/>
      <c r="DA19" s="1081"/>
      <c r="DB19" s="1081"/>
      <c r="DC19" s="1081"/>
      <c r="DD19" s="1081"/>
      <c r="DE19" s="1081"/>
      <c r="DF19" s="1081"/>
      <c r="DG19" s="1081"/>
      <c r="DH19" s="1081"/>
      <c r="DI19" s="1081"/>
      <c r="DJ19" s="1081"/>
      <c r="DK19" s="1081"/>
      <c r="DL19" s="1081"/>
      <c r="DM19" s="1081"/>
      <c r="DN19" s="1081"/>
      <c r="DO19" s="1081"/>
      <c r="DP19" s="1081"/>
      <c r="DQ19" s="1081"/>
      <c r="DR19" s="1081"/>
      <c r="DS19" s="1081"/>
      <c r="DT19" s="1081"/>
      <c r="DU19" s="1081"/>
      <c r="DV19" s="1081"/>
      <c r="DW19" s="1081"/>
      <c r="DX19" s="1081"/>
      <c r="DY19" s="1081"/>
      <c r="DZ19" s="1081"/>
      <c r="EA19" s="1081"/>
      <c r="EB19" s="1081"/>
      <c r="EC19" s="1081"/>
      <c r="ED19" s="1081"/>
      <c r="EE19" s="1081"/>
      <c r="EF19" s="1081"/>
      <c r="EG19" s="1081"/>
      <c r="EH19" s="1081"/>
      <c r="EI19" s="1081"/>
      <c r="EJ19" s="1081"/>
      <c r="EK19" s="1081"/>
      <c r="EL19" s="1081"/>
      <c r="EM19" s="1081"/>
      <c r="EN19" s="1081"/>
      <c r="EO19" s="1081"/>
      <c r="EP19" s="1081"/>
      <c r="EQ19" s="1081"/>
      <c r="ER19" s="1081"/>
      <c r="ES19" s="1081"/>
      <c r="ET19" s="1081"/>
      <c r="EU19" s="1081"/>
      <c r="EV19" s="1081"/>
      <c r="EW19" s="1081"/>
      <c r="EX19" s="1081"/>
      <c r="EY19" s="1081"/>
      <c r="EZ19" s="1081"/>
      <c r="FA19" s="1081"/>
      <c r="FB19" s="1081"/>
      <c r="FC19" s="1081"/>
      <c r="FD19" s="1081"/>
      <c r="FE19" s="1081"/>
      <c r="FF19" s="1081"/>
      <c r="FG19" s="1081"/>
      <c r="FH19" s="1081"/>
      <c r="FI19" s="1081"/>
      <c r="FJ19" s="1081"/>
      <c r="FK19" s="1081"/>
      <c r="FL19" s="1081"/>
      <c r="FM19" s="1081"/>
      <c r="FN19" s="1081"/>
      <c r="FO19" s="1081"/>
      <c r="FP19" s="1081"/>
      <c r="FQ19" s="1081"/>
      <c r="FR19" s="1081"/>
      <c r="FS19" s="1081"/>
      <c r="FT19" s="1081"/>
      <c r="FU19" s="1081"/>
      <c r="FV19" s="1081"/>
      <c r="FW19" s="1081"/>
      <c r="FX19" s="1081"/>
      <c r="FY19" s="1081"/>
      <c r="FZ19" s="1081"/>
      <c r="GA19" s="1081"/>
      <c r="GB19" s="1081"/>
      <c r="GC19" s="1081"/>
      <c r="GD19" s="1081"/>
      <c r="GE19" s="1081"/>
      <c r="GF19" s="1081"/>
      <c r="GG19" s="1081"/>
      <c r="GH19" s="1081"/>
      <c r="GI19" s="1081"/>
      <c r="GJ19" s="1081"/>
      <c r="GK19" s="1081"/>
      <c r="GL19" s="1081"/>
      <c r="GM19" s="1081"/>
      <c r="GN19" s="1081"/>
      <c r="GO19" s="1081"/>
      <c r="GP19" s="1081"/>
      <c r="GQ19" s="1081"/>
      <c r="GR19" s="1081"/>
      <c r="GS19" s="1081"/>
      <c r="GT19" s="1081"/>
      <c r="GU19" s="1081"/>
      <c r="GV19" s="1081"/>
      <c r="GW19" s="1081"/>
      <c r="GX19" s="1081"/>
      <c r="GY19" s="1081"/>
      <c r="GZ19" s="1081"/>
      <c r="HA19" s="1081"/>
      <c r="HB19" s="1081"/>
      <c r="HC19" s="1081"/>
      <c r="HD19" s="1081"/>
      <c r="HE19" s="1081"/>
      <c r="HF19" s="1081"/>
      <c r="HG19" s="1081"/>
      <c r="HH19" s="1121"/>
      <c r="HI19" s="1121"/>
      <c r="HJ19" s="1121"/>
      <c r="HK19" s="1121"/>
      <c r="HL19" s="1121"/>
      <c r="HM19" s="1121"/>
      <c r="HN19" s="1121"/>
      <c r="HO19" s="1121"/>
      <c r="HP19" s="1121"/>
      <c r="HQ19" s="1121"/>
      <c r="HR19" s="1121"/>
      <c r="HS19" s="1121"/>
      <c r="HT19" s="1121"/>
      <c r="HU19" s="1121"/>
      <c r="HV19" s="1121"/>
      <c r="HW19" s="1121"/>
      <c r="HX19" s="1121"/>
      <c r="HY19" s="1121"/>
      <c r="HZ19" s="1121"/>
      <c r="IA19" s="1121"/>
      <c r="IB19" s="1121"/>
      <c r="IC19" s="1121"/>
      <c r="ID19" s="1121"/>
      <c r="IE19" s="1121"/>
      <c r="IF19" s="1121"/>
      <c r="IG19" s="1121"/>
      <c r="IH19" s="1121"/>
      <c r="II19" s="1121"/>
      <c r="IJ19" s="1121"/>
      <c r="IK19" s="1121"/>
      <c r="IL19" s="1121"/>
      <c r="IM19" s="1121"/>
      <c r="IN19" s="1121"/>
      <c r="IO19" s="1121"/>
      <c r="IP19" s="1121"/>
      <c r="IQ19" s="1121"/>
      <c r="IR19" s="1121"/>
      <c r="IS19" s="1121"/>
      <c r="IT19" s="1121"/>
      <c r="IU19" s="1121"/>
      <c r="IV19" s="1121"/>
      <c r="IW19" s="1121"/>
      <c r="IX19" s="1121"/>
      <c r="IY19" s="1121"/>
      <c r="IZ19" s="1121"/>
      <c r="JA19" s="1121"/>
      <c r="JB19" s="1121"/>
      <c r="JC19" s="1121"/>
      <c r="JD19" s="1121"/>
      <c r="JE19" s="1121"/>
      <c r="JF19" s="1121"/>
      <c r="JG19" s="1121"/>
      <c r="JH19" s="1121"/>
      <c r="JI19" s="1121"/>
      <c r="JJ19" s="1121"/>
      <c r="JK19" s="1121"/>
      <c r="JL19" s="1121"/>
      <c r="JM19" s="1121"/>
      <c r="JN19" s="1121"/>
      <c r="JO19" s="1121"/>
      <c r="JP19" s="1121"/>
      <c r="JQ19" s="1121"/>
      <c r="JR19" s="1121"/>
      <c r="JS19" s="1121"/>
      <c r="JT19" s="1121"/>
      <c r="JU19" s="1121"/>
      <c r="JV19" s="1121"/>
      <c r="JW19" s="1121"/>
      <c r="JX19" s="1121"/>
      <c r="JY19" s="1121"/>
      <c r="JZ19" s="1121"/>
      <c r="KA19" s="1121"/>
      <c r="KB19" s="1121"/>
      <c r="KC19" s="1121"/>
      <c r="KD19" s="1121"/>
      <c r="KE19" s="1121"/>
      <c r="KF19" s="1121"/>
      <c r="KG19" s="1121"/>
      <c r="KH19" s="1121"/>
      <c r="KI19" s="1121"/>
      <c r="KJ19" s="1121"/>
      <c r="KK19" s="1121"/>
      <c r="KL19" s="1121"/>
    </row>
    <row r="20" spans="1:298" x14ac:dyDescent="0.2">
      <c r="A20" s="815" t="s">
        <v>541</v>
      </c>
      <c r="B20" s="324"/>
      <c r="C20" s="324"/>
      <c r="D20" s="325" t="s">
        <v>1770</v>
      </c>
      <c r="E20" s="325" t="s">
        <v>1770</v>
      </c>
      <c r="F20" s="325" t="s">
        <v>84</v>
      </c>
      <c r="G20" s="325"/>
      <c r="H20" s="325" t="s">
        <v>1171</v>
      </c>
      <c r="I20" s="325" t="s">
        <v>1770</v>
      </c>
      <c r="J20" s="325"/>
      <c r="K20" s="327"/>
      <c r="L20" s="327" t="s">
        <v>2237</v>
      </c>
      <c r="M20" s="327"/>
      <c r="N20" s="327" t="s">
        <v>2238</v>
      </c>
      <c r="O20" s="327"/>
      <c r="P20" s="327"/>
      <c r="Q20" s="327"/>
      <c r="R20" s="327" t="s">
        <v>2239</v>
      </c>
      <c r="S20" s="745" t="s">
        <v>1770</v>
      </c>
      <c r="T20" s="324"/>
      <c r="U20" s="324" t="s">
        <v>2240</v>
      </c>
      <c r="V20" s="541" t="s">
        <v>105</v>
      </c>
      <c r="W20" s="1112" t="s">
        <v>2241</v>
      </c>
      <c r="X20" s="541" t="s">
        <v>105</v>
      </c>
      <c r="Y20" s="541" t="s">
        <v>105</v>
      </c>
      <c r="Z20" s="1096" t="s">
        <v>2242</v>
      </c>
      <c r="AA20" s="1095"/>
      <c r="AB20" s="1095" t="s">
        <v>1309</v>
      </c>
      <c r="AC20" s="58" t="s">
        <v>2243</v>
      </c>
      <c r="AD20" s="1095" t="s">
        <v>1309</v>
      </c>
      <c r="AE20" s="1095" t="s">
        <v>1309</v>
      </c>
      <c r="AF20" s="1095" t="s">
        <v>1309</v>
      </c>
      <c r="AG20" s="1095" t="s">
        <v>84</v>
      </c>
      <c r="AH20" s="1095" t="s">
        <v>1770</v>
      </c>
      <c r="AI20" s="1096" t="s">
        <v>2244</v>
      </c>
      <c r="AJ20" s="1096" t="s">
        <v>2245</v>
      </c>
      <c r="AK20" s="1095" t="s">
        <v>1770</v>
      </c>
      <c r="AL20" s="1159"/>
      <c r="AM20" s="1148" t="s">
        <v>2246</v>
      </c>
      <c r="AN20" s="1148" t="s">
        <v>2247</v>
      </c>
      <c r="AO20" s="1148"/>
      <c r="AP20" s="1148"/>
      <c r="AQ20" s="1157" t="s">
        <v>1578</v>
      </c>
      <c r="AR20" s="1157"/>
      <c r="AS20" s="1148" t="s">
        <v>84</v>
      </c>
      <c r="AT20" s="1164"/>
      <c r="AU20" s="1157" t="s">
        <v>2226</v>
      </c>
      <c r="AV20" s="1157"/>
      <c r="AW20" s="1157"/>
      <c r="AX20" s="1157" t="s">
        <v>1770</v>
      </c>
      <c r="AY20" s="1164" t="s">
        <v>2248</v>
      </c>
      <c r="AZ20" s="1157" t="s">
        <v>2249</v>
      </c>
      <c r="BA20" s="1157" t="s">
        <v>2250</v>
      </c>
      <c r="BB20" s="1157" t="s">
        <v>2251</v>
      </c>
      <c r="BC20" s="1164"/>
      <c r="BD20" s="1157"/>
      <c r="BE20" s="1157" t="s">
        <v>1770</v>
      </c>
      <c r="BF20" s="1164" t="s">
        <v>1770</v>
      </c>
      <c r="BG20" s="1164" t="s">
        <v>2251</v>
      </c>
      <c r="BH20" s="1164"/>
      <c r="BI20" s="1164"/>
      <c r="BJ20" s="1157" t="s">
        <v>2252</v>
      </c>
      <c r="BK20" s="1157" t="s">
        <v>1308</v>
      </c>
      <c r="BL20" s="1157"/>
      <c r="BM20" s="1157"/>
      <c r="BN20" s="1157" t="s">
        <v>2253</v>
      </c>
      <c r="BO20" s="1157"/>
      <c r="BP20" s="1081"/>
      <c r="BQ20" s="1081"/>
      <c r="BR20" s="1081"/>
      <c r="BS20" s="1081"/>
      <c r="BT20" s="1081"/>
      <c r="BU20" s="1081"/>
      <c r="BV20" s="1081"/>
      <c r="BW20" s="1081"/>
      <c r="BX20" s="1081"/>
      <c r="BY20" s="1081"/>
      <c r="BZ20" s="1081"/>
      <c r="CA20" s="1081"/>
      <c r="CB20" s="1081"/>
      <c r="CC20" s="1081"/>
      <c r="CD20" s="1081"/>
      <c r="CE20" s="1081"/>
      <c r="CF20" s="1081"/>
      <c r="CG20" s="1081"/>
      <c r="CH20" s="1081"/>
      <c r="CI20" s="1081"/>
      <c r="CJ20" s="1081"/>
      <c r="CK20" s="1081"/>
      <c r="CL20" s="1081"/>
      <c r="CM20" s="1081"/>
      <c r="CN20" s="1081"/>
      <c r="CO20" s="1081"/>
      <c r="CP20" s="1081"/>
      <c r="CQ20" s="1081"/>
      <c r="CR20" s="1081"/>
      <c r="CS20" s="1081"/>
      <c r="CT20" s="1081"/>
      <c r="CU20" s="1081"/>
      <c r="CV20" s="1081"/>
      <c r="CW20" s="1081"/>
      <c r="CX20" s="1081"/>
      <c r="CY20" s="1081"/>
      <c r="CZ20" s="1081"/>
      <c r="DA20" s="1081"/>
      <c r="DB20" s="1081"/>
      <c r="DC20" s="1081"/>
      <c r="DD20" s="1081"/>
      <c r="DE20" s="1081"/>
      <c r="DF20" s="1081"/>
      <c r="DG20" s="1081"/>
      <c r="DH20" s="1081"/>
      <c r="DI20" s="1081"/>
      <c r="DJ20" s="1081"/>
      <c r="DK20" s="1081"/>
      <c r="DL20" s="1081"/>
      <c r="DM20" s="1081"/>
      <c r="DN20" s="1081"/>
      <c r="DO20" s="1081"/>
      <c r="DP20" s="1081"/>
      <c r="DQ20" s="1081"/>
      <c r="DR20" s="1081"/>
      <c r="DS20" s="1081"/>
      <c r="DT20" s="1081"/>
      <c r="DU20" s="1081"/>
      <c r="DV20" s="1081"/>
      <c r="DW20" s="1081"/>
      <c r="DX20" s="1081"/>
      <c r="DY20" s="1081"/>
      <c r="DZ20" s="1081"/>
      <c r="EA20" s="1081"/>
      <c r="EB20" s="1081"/>
      <c r="EC20" s="1081"/>
      <c r="ED20" s="1081"/>
      <c r="EE20" s="1081"/>
      <c r="EF20" s="1081"/>
      <c r="EG20" s="1081"/>
      <c r="EH20" s="1081"/>
      <c r="EI20" s="1081"/>
      <c r="EJ20" s="1081"/>
      <c r="EK20" s="1081"/>
      <c r="EL20" s="1081"/>
      <c r="EM20" s="1081"/>
      <c r="EN20" s="1081"/>
      <c r="EO20" s="1081"/>
      <c r="EP20" s="1081"/>
      <c r="EQ20" s="1081"/>
      <c r="ER20" s="1081"/>
      <c r="ES20" s="1081"/>
      <c r="ET20" s="1081"/>
      <c r="EU20" s="1081"/>
      <c r="EV20" s="1081"/>
      <c r="EW20" s="1081"/>
      <c r="EX20" s="1081"/>
      <c r="EY20" s="1081"/>
      <c r="EZ20" s="1081"/>
      <c r="FA20" s="1081"/>
      <c r="FB20" s="1081"/>
      <c r="FC20" s="1081"/>
      <c r="FD20" s="1081"/>
      <c r="FE20" s="1081"/>
      <c r="FF20" s="1081"/>
      <c r="FG20" s="1081"/>
      <c r="FH20" s="1081"/>
      <c r="FI20" s="1081"/>
      <c r="FJ20" s="1081"/>
      <c r="FK20" s="1081"/>
      <c r="FL20" s="1081"/>
      <c r="FM20" s="1081"/>
      <c r="FN20" s="1081"/>
      <c r="FO20" s="1081"/>
      <c r="FP20" s="1081"/>
      <c r="FQ20" s="1081"/>
      <c r="FR20" s="1081"/>
      <c r="FS20" s="1081"/>
      <c r="FT20" s="1081"/>
      <c r="FU20" s="1081"/>
      <c r="FV20" s="1081"/>
      <c r="FW20" s="1081"/>
      <c r="FX20" s="1081"/>
      <c r="FY20" s="1081"/>
      <c r="FZ20" s="1081"/>
      <c r="GA20" s="1081"/>
      <c r="GB20" s="1081"/>
      <c r="GC20" s="1081"/>
      <c r="GD20" s="1081"/>
      <c r="GE20" s="1081"/>
      <c r="GF20" s="1081"/>
      <c r="GG20" s="1081"/>
      <c r="GH20" s="1081"/>
      <c r="GI20" s="1081"/>
      <c r="GJ20" s="1081"/>
      <c r="GK20" s="1081"/>
      <c r="GL20" s="1081"/>
      <c r="GM20" s="1081"/>
      <c r="GN20" s="1081"/>
      <c r="GO20" s="1081"/>
      <c r="GP20" s="1081"/>
      <c r="GQ20" s="1081"/>
      <c r="GR20" s="1081"/>
      <c r="GS20" s="1081"/>
      <c r="GT20" s="1081"/>
      <c r="GU20" s="1081"/>
      <c r="GV20" s="1081"/>
      <c r="GW20" s="1081"/>
      <c r="GX20" s="1081"/>
      <c r="GY20" s="1081"/>
      <c r="GZ20" s="1081"/>
      <c r="HA20" s="1081"/>
      <c r="HB20" s="1081"/>
      <c r="HC20" s="1081"/>
      <c r="HD20" s="1081"/>
      <c r="HE20" s="1081"/>
      <c r="HF20" s="1081"/>
      <c r="HG20" s="1081"/>
      <c r="HH20" s="1121"/>
      <c r="HI20" s="1121"/>
      <c r="HJ20" s="1121"/>
      <c r="HK20" s="1121"/>
      <c r="HL20" s="1121"/>
      <c r="HM20" s="1121"/>
      <c r="HN20" s="1121"/>
      <c r="HO20" s="1121"/>
      <c r="HP20" s="1121"/>
      <c r="HQ20" s="1121"/>
      <c r="HR20" s="1121"/>
      <c r="HS20" s="1121"/>
      <c r="HT20" s="1121"/>
      <c r="HU20" s="1121"/>
      <c r="HV20" s="1121"/>
      <c r="HW20" s="1121"/>
      <c r="HX20" s="1121"/>
      <c r="HY20" s="1121"/>
      <c r="HZ20" s="1121"/>
      <c r="IA20" s="1121"/>
      <c r="IB20" s="1121"/>
      <c r="IC20" s="1121"/>
      <c r="ID20" s="1121"/>
      <c r="IE20" s="1121"/>
      <c r="IF20" s="1121"/>
      <c r="IG20" s="1121"/>
      <c r="IH20" s="1121"/>
      <c r="II20" s="1121"/>
      <c r="IJ20" s="1121"/>
      <c r="IK20" s="1121"/>
      <c r="IL20" s="1121"/>
      <c r="IM20" s="1121"/>
      <c r="IN20" s="1121"/>
      <c r="IO20" s="1121"/>
      <c r="IP20" s="1121"/>
      <c r="IQ20" s="1121"/>
      <c r="IR20" s="1121"/>
      <c r="IS20" s="1121"/>
      <c r="IT20" s="1121"/>
      <c r="IU20" s="1121"/>
      <c r="IV20" s="1121"/>
      <c r="IW20" s="1121"/>
      <c r="IX20" s="1121"/>
      <c r="IY20" s="1121"/>
      <c r="IZ20" s="1121"/>
      <c r="JA20" s="1121"/>
      <c r="JB20" s="1121"/>
      <c r="JC20" s="1121"/>
      <c r="JD20" s="1121"/>
      <c r="JE20" s="1121"/>
      <c r="JF20" s="1121"/>
      <c r="JG20" s="1121"/>
      <c r="JH20" s="1121"/>
      <c r="JI20" s="1121"/>
      <c r="JJ20" s="1121"/>
      <c r="JK20" s="1121"/>
      <c r="JL20" s="1121"/>
      <c r="JM20" s="1121"/>
      <c r="JN20" s="1121"/>
      <c r="JO20" s="1121"/>
      <c r="JP20" s="1121"/>
      <c r="JQ20" s="1121"/>
      <c r="JR20" s="1121"/>
      <c r="JS20" s="1121"/>
      <c r="JT20" s="1121"/>
      <c r="JU20" s="1121"/>
      <c r="JV20" s="1121"/>
      <c r="JW20" s="1121"/>
      <c r="JX20" s="1121"/>
      <c r="JY20" s="1121"/>
      <c r="JZ20" s="1121"/>
      <c r="KA20" s="1121"/>
      <c r="KB20" s="1121"/>
      <c r="KC20" s="1121"/>
      <c r="KD20" s="1121"/>
      <c r="KE20" s="1121"/>
      <c r="KF20" s="1121"/>
      <c r="KG20" s="1121"/>
      <c r="KH20" s="1121"/>
      <c r="KI20" s="1121"/>
      <c r="KJ20" s="1121"/>
      <c r="KK20" s="1121"/>
      <c r="KL20" s="1121"/>
    </row>
    <row r="21" spans="1:298" hidden="1" x14ac:dyDescent="0.2">
      <c r="A21" s="307" t="s">
        <v>1500</v>
      </c>
      <c r="B21" s="354"/>
      <c r="C21" s="686"/>
      <c r="D21" s="325"/>
      <c r="E21" s="325"/>
      <c r="F21" s="325"/>
      <c r="G21" s="325"/>
      <c r="H21" s="325" t="s">
        <v>2254</v>
      </c>
      <c r="I21" s="325" t="s">
        <v>84</v>
      </c>
      <c r="J21" s="325"/>
      <c r="K21" s="327"/>
      <c r="L21" s="327"/>
      <c r="M21" s="327"/>
      <c r="N21" s="327" t="s">
        <v>1578</v>
      </c>
      <c r="O21" s="327"/>
      <c r="P21" s="327"/>
      <c r="Q21" s="327"/>
      <c r="R21" s="327" t="s">
        <v>2255</v>
      </c>
      <c r="S21" s="745" t="s">
        <v>1843</v>
      </c>
      <c r="T21" s="324"/>
      <c r="U21" s="324"/>
      <c r="V21" s="1112" t="s">
        <v>2239</v>
      </c>
      <c r="W21" s="324" t="s">
        <v>2256</v>
      </c>
      <c r="X21" s="324" t="s">
        <v>84</v>
      </c>
      <c r="Y21" s="941"/>
      <c r="Z21" s="1096" t="s">
        <v>2257</v>
      </c>
      <c r="AA21" s="1095"/>
      <c r="AB21" s="1095" t="s">
        <v>2251</v>
      </c>
      <c r="AC21" s="1096"/>
      <c r="AD21" s="1095"/>
      <c r="AE21" s="1095" t="s">
        <v>84</v>
      </c>
      <c r="AF21" s="1111" t="s">
        <v>1578</v>
      </c>
      <c r="AG21" s="1095" t="s">
        <v>1578</v>
      </c>
      <c r="AH21" s="1096" t="s">
        <v>2258</v>
      </c>
      <c r="AI21" s="1096"/>
      <c r="AJ21" s="1096" t="s">
        <v>2259</v>
      </c>
      <c r="AK21" s="1096" t="s">
        <v>2260</v>
      </c>
      <c r="AL21" s="1133"/>
      <c r="AM21" s="1148" t="s">
        <v>2261</v>
      </c>
      <c r="AN21" s="1148"/>
      <c r="AO21" s="1148"/>
      <c r="AP21" s="1148"/>
      <c r="AQ21" s="1157"/>
      <c r="AR21" s="1157"/>
      <c r="AS21" s="1148" t="s">
        <v>2262</v>
      </c>
      <c r="AT21" s="1164"/>
      <c r="AU21" s="1164"/>
      <c r="AV21" s="1164"/>
      <c r="AW21" s="1157"/>
      <c r="AX21" s="1157" t="s">
        <v>2263</v>
      </c>
      <c r="AY21" s="1157" t="s">
        <v>2264</v>
      </c>
      <c r="AZ21" s="1157"/>
      <c r="BA21" s="1157" t="s">
        <v>2265</v>
      </c>
      <c r="BB21" s="1157"/>
      <c r="BC21" s="1164"/>
      <c r="BD21" s="1157"/>
      <c r="BE21" s="1164" t="s">
        <v>2266</v>
      </c>
      <c r="BF21" s="1157" t="s">
        <v>84</v>
      </c>
      <c r="BG21" s="1157" t="s">
        <v>84</v>
      </c>
      <c r="BH21" s="1164"/>
      <c r="BI21" s="1164"/>
      <c r="BJ21" s="1164"/>
      <c r="BK21" s="1164" t="s">
        <v>1881</v>
      </c>
      <c r="BL21" s="1164"/>
      <c r="BM21" s="1157"/>
      <c r="BN21" s="1157"/>
      <c r="BO21" s="1157"/>
      <c r="BP21" s="1081"/>
      <c r="BQ21" s="1081"/>
      <c r="BR21" s="1081"/>
      <c r="BS21" s="1081"/>
      <c r="BT21" s="1081"/>
      <c r="BU21" s="1081"/>
      <c r="BV21" s="1081"/>
      <c r="BW21" s="1081"/>
      <c r="BX21" s="1081"/>
      <c r="BY21" s="1081"/>
      <c r="BZ21" s="1081"/>
      <c r="CA21" s="1081"/>
      <c r="CB21" s="1081"/>
      <c r="CC21" s="1081"/>
      <c r="CD21" s="1081"/>
      <c r="CE21" s="1081"/>
      <c r="CF21" s="1081"/>
      <c r="CG21" s="1081"/>
      <c r="CH21" s="1081"/>
      <c r="CI21" s="1081"/>
      <c r="CJ21" s="1081"/>
      <c r="CK21" s="1081"/>
      <c r="CL21" s="1081"/>
      <c r="CM21" s="1081"/>
      <c r="CN21" s="1081"/>
      <c r="CO21" s="1081"/>
      <c r="CP21" s="1081"/>
      <c r="CQ21" s="1081"/>
      <c r="CR21" s="1081"/>
      <c r="CS21" s="1081"/>
      <c r="CT21" s="1081"/>
      <c r="CU21" s="1081"/>
      <c r="CV21" s="1081"/>
      <c r="CW21" s="1081"/>
      <c r="CX21" s="1081"/>
      <c r="CY21" s="1081"/>
      <c r="CZ21" s="1081"/>
      <c r="DA21" s="1081"/>
      <c r="DB21" s="1081"/>
      <c r="DC21" s="1081"/>
      <c r="DD21" s="1081"/>
      <c r="DE21" s="1081"/>
      <c r="DF21" s="1081"/>
      <c r="DG21" s="1081"/>
      <c r="DH21" s="1081"/>
      <c r="DI21" s="1081"/>
      <c r="DJ21" s="1081"/>
      <c r="DK21" s="1081"/>
      <c r="DL21" s="1081"/>
      <c r="DM21" s="1081"/>
      <c r="DN21" s="1081"/>
      <c r="DO21" s="1081"/>
      <c r="DP21" s="1081"/>
      <c r="DQ21" s="1081"/>
      <c r="DR21" s="1081"/>
      <c r="DS21" s="1081"/>
      <c r="DT21" s="1081"/>
      <c r="DU21" s="1081"/>
      <c r="DV21" s="1081"/>
      <c r="DW21" s="1081"/>
      <c r="DX21" s="1081"/>
      <c r="DY21" s="1081"/>
      <c r="DZ21" s="1081"/>
      <c r="EA21" s="1081"/>
      <c r="EB21" s="1081"/>
      <c r="EC21" s="1081"/>
      <c r="ED21" s="1081"/>
      <c r="EE21" s="1081"/>
      <c r="EF21" s="1081"/>
      <c r="EG21" s="1081"/>
      <c r="EH21" s="1081"/>
      <c r="EI21" s="1081"/>
      <c r="EJ21" s="1081"/>
      <c r="EK21" s="1081"/>
      <c r="EL21" s="1081"/>
      <c r="EM21" s="1081"/>
      <c r="EN21" s="1081"/>
      <c r="EO21" s="1081"/>
      <c r="EP21" s="1081"/>
      <c r="EQ21" s="1081"/>
      <c r="ER21" s="1081"/>
      <c r="ES21" s="1081"/>
      <c r="ET21" s="1081"/>
      <c r="EU21" s="1081"/>
      <c r="EV21" s="1081"/>
      <c r="EW21" s="1081"/>
      <c r="EX21" s="1081"/>
      <c r="EY21" s="1081"/>
      <c r="EZ21" s="1081"/>
      <c r="FA21" s="1081"/>
      <c r="FB21" s="1081"/>
      <c r="FC21" s="1081"/>
      <c r="FD21" s="1081"/>
      <c r="FE21" s="1081"/>
      <c r="FF21" s="1081"/>
      <c r="FG21" s="1081"/>
      <c r="FH21" s="1081"/>
      <c r="FI21" s="1081"/>
      <c r="FJ21" s="1081"/>
      <c r="FK21" s="1081"/>
      <c r="FL21" s="1081"/>
      <c r="FM21" s="1081"/>
      <c r="FN21" s="1081"/>
      <c r="FO21" s="1081"/>
      <c r="FP21" s="1081"/>
      <c r="FQ21" s="1081"/>
      <c r="FR21" s="1081"/>
      <c r="FS21" s="1081"/>
      <c r="FT21" s="1081"/>
      <c r="FU21" s="1081"/>
      <c r="FV21" s="1081"/>
      <c r="FW21" s="1081"/>
      <c r="FX21" s="1081"/>
      <c r="FY21" s="1081"/>
      <c r="FZ21" s="1081"/>
      <c r="GA21" s="1081"/>
      <c r="GB21" s="1081"/>
      <c r="GC21" s="1081"/>
      <c r="GD21" s="1081"/>
      <c r="GE21" s="1081"/>
      <c r="GF21" s="1081"/>
      <c r="GG21" s="1081"/>
      <c r="GH21" s="1081"/>
      <c r="GI21" s="1081"/>
      <c r="GJ21" s="1081"/>
      <c r="GK21" s="1081"/>
      <c r="GL21" s="1081"/>
      <c r="GM21" s="1081"/>
      <c r="GN21" s="1081"/>
      <c r="GO21" s="1081"/>
      <c r="GP21" s="1081"/>
      <c r="GQ21" s="1081"/>
      <c r="GR21" s="1081"/>
      <c r="GS21" s="1081"/>
      <c r="GT21" s="1081"/>
      <c r="GU21" s="1081"/>
      <c r="GV21" s="1081"/>
      <c r="GW21" s="1081"/>
      <c r="GX21" s="1081"/>
      <c r="GY21" s="1081"/>
      <c r="GZ21" s="1081"/>
      <c r="HA21" s="1081"/>
      <c r="HB21" s="1081"/>
      <c r="HC21" s="1081"/>
      <c r="HD21" s="1081"/>
      <c r="HE21" s="1081"/>
      <c r="HF21" s="1081"/>
      <c r="HG21" s="1081"/>
      <c r="HH21" s="1121"/>
      <c r="HI21" s="1121"/>
      <c r="HJ21" s="1121"/>
      <c r="HK21" s="1121"/>
      <c r="HL21" s="1121"/>
      <c r="HM21" s="1121"/>
      <c r="HN21" s="1121"/>
      <c r="HO21" s="1121"/>
      <c r="HP21" s="1121"/>
      <c r="HQ21" s="1121"/>
      <c r="HR21" s="1121"/>
      <c r="HS21" s="1121"/>
      <c r="HT21" s="1121"/>
      <c r="HU21" s="1121"/>
      <c r="HV21" s="1121"/>
      <c r="HW21" s="1121"/>
      <c r="HX21" s="1121"/>
      <c r="HY21" s="1121"/>
      <c r="HZ21" s="1121"/>
      <c r="IA21" s="1121"/>
      <c r="IB21" s="1121"/>
      <c r="IC21" s="1121"/>
      <c r="ID21" s="1121"/>
      <c r="IE21" s="1121"/>
      <c r="IF21" s="1121"/>
      <c r="IG21" s="1121"/>
      <c r="IH21" s="1121"/>
      <c r="II21" s="1121"/>
      <c r="IJ21" s="1121"/>
      <c r="IK21" s="1121"/>
      <c r="IL21" s="1121"/>
      <c r="IM21" s="1121"/>
      <c r="IN21" s="1121"/>
      <c r="IO21" s="1121"/>
      <c r="IP21" s="1121"/>
      <c r="IQ21" s="1121"/>
      <c r="IR21" s="1121"/>
      <c r="IS21" s="1121"/>
      <c r="IT21" s="1121"/>
      <c r="IU21" s="1121"/>
      <c r="IV21" s="1121"/>
      <c r="IW21" s="1121"/>
      <c r="IX21" s="1121"/>
      <c r="IY21" s="1121"/>
      <c r="IZ21" s="1121"/>
      <c r="JA21" s="1121"/>
      <c r="JB21" s="1121"/>
      <c r="JC21" s="1121"/>
      <c r="JD21" s="1121"/>
      <c r="JE21" s="1121"/>
      <c r="JF21" s="1121"/>
      <c r="JG21" s="1121"/>
      <c r="JH21" s="1121"/>
      <c r="JI21" s="1121"/>
      <c r="JJ21" s="1121"/>
      <c r="JK21" s="1121"/>
      <c r="JL21" s="1121"/>
      <c r="JM21" s="1121"/>
      <c r="JN21" s="1121"/>
      <c r="JO21" s="1121"/>
      <c r="JP21" s="1121"/>
      <c r="JQ21" s="1121"/>
      <c r="JR21" s="1121"/>
      <c r="JS21" s="1121"/>
      <c r="JT21" s="1121"/>
      <c r="JU21" s="1121"/>
      <c r="JV21" s="1121"/>
      <c r="JW21" s="1121"/>
      <c r="JX21" s="1121"/>
      <c r="JY21" s="1121"/>
      <c r="JZ21" s="1121"/>
      <c r="KA21" s="1121"/>
      <c r="KB21" s="1121"/>
      <c r="KC21" s="1121"/>
      <c r="KD21" s="1121"/>
      <c r="KE21" s="1121"/>
      <c r="KF21" s="1121"/>
      <c r="KG21" s="1121"/>
      <c r="KH21" s="1121"/>
      <c r="KI21" s="1121"/>
      <c r="KJ21" s="1121"/>
      <c r="KK21" s="1121"/>
      <c r="KL21" s="1121"/>
    </row>
    <row r="22" spans="1:298" hidden="1" x14ac:dyDescent="0.2">
      <c r="A22" s="307" t="s">
        <v>1501</v>
      </c>
      <c r="B22" s="308"/>
      <c r="C22" s="325"/>
      <c r="D22" s="325"/>
      <c r="E22" s="325"/>
      <c r="F22" s="325"/>
      <c r="G22" s="325"/>
      <c r="H22" s="325"/>
      <c r="I22" s="325" t="s">
        <v>2267</v>
      </c>
      <c r="J22" s="325"/>
      <c r="K22" s="327"/>
      <c r="L22" s="327"/>
      <c r="M22" s="327"/>
      <c r="N22" s="327"/>
      <c r="O22" s="327"/>
      <c r="P22" s="327"/>
      <c r="Q22" s="327"/>
      <c r="R22" s="327"/>
      <c r="S22" s="745" t="s">
        <v>2268</v>
      </c>
      <c r="T22" s="324"/>
      <c r="U22" s="324"/>
      <c r="V22" s="324" t="s">
        <v>84</v>
      </c>
      <c r="W22" s="324"/>
      <c r="X22" s="346" t="s">
        <v>2269</v>
      </c>
      <c r="Y22" s="745"/>
      <c r="Z22" s="1098"/>
      <c r="AA22" s="1095"/>
      <c r="AB22" s="1095" t="s">
        <v>84</v>
      </c>
      <c r="AC22" s="1096"/>
      <c r="AD22" s="1095"/>
      <c r="AE22" s="1095"/>
      <c r="AF22" s="1095" t="s">
        <v>2270</v>
      </c>
      <c r="AG22" s="1095"/>
      <c r="AH22" s="1096" t="s">
        <v>2271</v>
      </c>
      <c r="AI22" s="1096"/>
      <c r="AJ22" s="1096" t="s">
        <v>2244</v>
      </c>
      <c r="AK22" s="1096"/>
      <c r="AL22" s="1133"/>
      <c r="AM22" s="1148" t="s">
        <v>2272</v>
      </c>
      <c r="AN22" s="1148"/>
      <c r="AO22" s="1148"/>
      <c r="AP22" s="1127"/>
      <c r="AQ22" s="1157"/>
      <c r="AR22" s="1157"/>
      <c r="AS22" s="1148" t="s">
        <v>2273</v>
      </c>
      <c r="AT22" s="1164"/>
      <c r="AU22" s="1164"/>
      <c r="AV22" s="1164"/>
      <c r="AW22" s="1157"/>
      <c r="AX22" s="1164"/>
      <c r="AY22" s="1164"/>
      <c r="AZ22" s="1157"/>
      <c r="BA22" s="1157"/>
      <c r="BB22" s="1157"/>
      <c r="BC22" s="1164"/>
      <c r="BD22" s="1164"/>
      <c r="BE22" s="1157" t="s">
        <v>84</v>
      </c>
      <c r="BF22" s="1164"/>
      <c r="BG22" s="1164"/>
      <c r="BH22" s="1164"/>
      <c r="BI22" s="1164"/>
      <c r="BJ22" s="1164"/>
      <c r="BK22" s="1164"/>
      <c r="BL22" s="1164"/>
      <c r="BM22" s="1157"/>
      <c r="BN22" s="1157"/>
      <c r="BO22" s="1157"/>
      <c r="BP22" s="1081"/>
      <c r="BQ22" s="1081"/>
      <c r="BR22" s="1081"/>
      <c r="BS22" s="1081"/>
      <c r="BT22" s="1081"/>
      <c r="BU22" s="1081"/>
      <c r="BV22" s="1081"/>
      <c r="BW22" s="1081"/>
      <c r="BX22" s="1081"/>
      <c r="BY22" s="1081"/>
      <c r="BZ22" s="1081"/>
      <c r="CA22" s="1081"/>
      <c r="CB22" s="1081"/>
      <c r="CC22" s="1081"/>
      <c r="CD22" s="1081"/>
      <c r="CE22" s="1081"/>
      <c r="CF22" s="1081"/>
      <c r="CG22" s="1081"/>
      <c r="CH22" s="1081"/>
      <c r="CI22" s="1081"/>
      <c r="CJ22" s="1081"/>
      <c r="CK22" s="1081"/>
      <c r="CL22" s="1081"/>
      <c r="CM22" s="1081"/>
      <c r="CN22" s="1081"/>
      <c r="CO22" s="1081"/>
      <c r="CP22" s="1081"/>
      <c r="CQ22" s="1081"/>
      <c r="CR22" s="1081"/>
      <c r="CS22" s="1081"/>
      <c r="CT22" s="1081"/>
      <c r="CU22" s="1081"/>
      <c r="CV22" s="1081"/>
      <c r="CW22" s="1081"/>
      <c r="CX22" s="1081"/>
      <c r="CY22" s="1081"/>
      <c r="CZ22" s="1081"/>
      <c r="DA22" s="1081"/>
      <c r="DB22" s="1081"/>
      <c r="DC22" s="1081"/>
      <c r="DD22" s="1081"/>
      <c r="DE22" s="1081"/>
      <c r="DF22" s="1081"/>
      <c r="DG22" s="1081"/>
      <c r="DH22" s="1081"/>
      <c r="DI22" s="1081"/>
      <c r="DJ22" s="1081"/>
      <c r="DK22" s="1081"/>
      <c r="DL22" s="1081"/>
      <c r="DM22" s="1081"/>
      <c r="DN22" s="1081"/>
      <c r="DO22" s="1081"/>
      <c r="DP22" s="1081"/>
      <c r="DQ22" s="1081"/>
      <c r="DR22" s="1081"/>
      <c r="DS22" s="1081"/>
      <c r="DT22" s="1081"/>
      <c r="DU22" s="1081"/>
      <c r="DV22" s="1081"/>
      <c r="DW22" s="1081"/>
      <c r="DX22" s="1081"/>
      <c r="DY22" s="1081"/>
      <c r="DZ22" s="1081"/>
      <c r="EA22" s="1081"/>
      <c r="EB22" s="1081"/>
      <c r="EC22" s="1081"/>
      <c r="ED22" s="1081"/>
      <c r="EE22" s="1081"/>
      <c r="EF22" s="1081"/>
      <c r="EG22" s="1081"/>
      <c r="EH22" s="1081"/>
      <c r="EI22" s="1081"/>
      <c r="EJ22" s="1081"/>
      <c r="EK22" s="1081"/>
      <c r="EL22" s="1081"/>
      <c r="EM22" s="1081"/>
      <c r="EN22" s="1081"/>
      <c r="EO22" s="1081"/>
      <c r="EP22" s="1081"/>
      <c r="EQ22" s="1081"/>
      <c r="ER22" s="1081"/>
      <c r="ES22" s="1081"/>
      <c r="ET22" s="1081"/>
      <c r="EU22" s="1081"/>
      <c r="EV22" s="1081"/>
      <c r="EW22" s="1081"/>
      <c r="EX22" s="1081"/>
      <c r="EY22" s="1081"/>
      <c r="EZ22" s="1081"/>
      <c r="FA22" s="1081"/>
      <c r="FB22" s="1081"/>
      <c r="FC22" s="1081"/>
      <c r="FD22" s="1081"/>
      <c r="FE22" s="1081"/>
      <c r="FF22" s="1081"/>
      <c r="FG22" s="1081"/>
      <c r="FH22" s="1081"/>
      <c r="FI22" s="1081"/>
      <c r="FJ22" s="1081"/>
      <c r="FK22" s="1081"/>
      <c r="FL22" s="1081"/>
      <c r="FM22" s="1081"/>
      <c r="FN22" s="1081"/>
      <c r="FO22" s="1081"/>
      <c r="FP22" s="1081"/>
      <c r="FQ22" s="1081"/>
      <c r="FR22" s="1081"/>
      <c r="FS22" s="1081"/>
      <c r="FT22" s="1081"/>
      <c r="FU22" s="1081"/>
      <c r="FV22" s="1081"/>
      <c r="FW22" s="1081"/>
      <c r="FX22" s="1081"/>
      <c r="FY22" s="1081"/>
      <c r="FZ22" s="1081"/>
      <c r="GA22" s="1081"/>
      <c r="GB22" s="1081"/>
      <c r="GC22" s="1081"/>
      <c r="GD22" s="1081"/>
      <c r="GE22" s="1081"/>
      <c r="GF22" s="1081"/>
      <c r="GG22" s="1081"/>
      <c r="GH22" s="1081"/>
      <c r="GI22" s="1081"/>
      <c r="GJ22" s="1081"/>
      <c r="GK22" s="1081"/>
      <c r="GL22" s="1081"/>
      <c r="GM22" s="1081"/>
      <c r="GN22" s="1081"/>
      <c r="GO22" s="1081"/>
      <c r="GP22" s="1081"/>
      <c r="GQ22" s="1081"/>
      <c r="GR22" s="1081"/>
      <c r="GS22" s="1081"/>
      <c r="GT22" s="1081"/>
      <c r="GU22" s="1081"/>
      <c r="GV22" s="1081"/>
      <c r="GW22" s="1081"/>
      <c r="GX22" s="1081"/>
      <c r="GY22" s="1081"/>
      <c r="GZ22" s="1081"/>
      <c r="HA22" s="1081"/>
      <c r="HB22" s="1081"/>
      <c r="HC22" s="1081"/>
      <c r="HD22" s="1081"/>
      <c r="HE22" s="1081"/>
      <c r="HF22" s="1081"/>
      <c r="HG22" s="1081"/>
      <c r="HH22" s="1121"/>
      <c r="HI22" s="1121"/>
      <c r="HJ22" s="1121"/>
      <c r="HK22" s="1121"/>
      <c r="HL22" s="1121"/>
      <c r="HM22" s="1121"/>
      <c r="HN22" s="1121"/>
      <c r="HO22" s="1121"/>
      <c r="HP22" s="1121"/>
      <c r="HQ22" s="1121"/>
      <c r="HR22" s="1121"/>
      <c r="HS22" s="1121"/>
      <c r="HT22" s="1121"/>
      <c r="HU22" s="1121"/>
      <c r="HV22" s="1121"/>
      <c r="HW22" s="1121"/>
      <c r="HX22" s="1121"/>
      <c r="HY22" s="1121"/>
      <c r="HZ22" s="1121"/>
      <c r="IA22" s="1121"/>
      <c r="IB22" s="1121"/>
      <c r="IC22" s="1121"/>
      <c r="ID22" s="1121"/>
      <c r="IE22" s="1121"/>
      <c r="IF22" s="1121"/>
      <c r="IG22" s="1121"/>
      <c r="IH22" s="1121"/>
      <c r="II22" s="1121"/>
      <c r="IJ22" s="1121"/>
      <c r="IK22" s="1121"/>
      <c r="IL22" s="1121"/>
      <c r="IM22" s="1121"/>
      <c r="IN22" s="1121"/>
      <c r="IO22" s="1121"/>
      <c r="IP22" s="1121"/>
      <c r="IQ22" s="1121"/>
      <c r="IR22" s="1121"/>
      <c r="IS22" s="1121"/>
      <c r="IT22" s="1121"/>
      <c r="IU22" s="1121"/>
      <c r="IV22" s="1121"/>
      <c r="IW22" s="1121"/>
      <c r="IX22" s="1121"/>
      <c r="IY22" s="1121"/>
      <c r="IZ22" s="1121"/>
      <c r="JA22" s="1121"/>
      <c r="JB22" s="1121"/>
      <c r="JC22" s="1121"/>
      <c r="JD22" s="1121"/>
      <c r="JE22" s="1121"/>
      <c r="JF22" s="1121"/>
      <c r="JG22" s="1121"/>
      <c r="JH22" s="1121"/>
      <c r="JI22" s="1121"/>
      <c r="JJ22" s="1121"/>
      <c r="JK22" s="1121"/>
      <c r="JL22" s="1121"/>
      <c r="JM22" s="1121"/>
      <c r="JN22" s="1121"/>
      <c r="JO22" s="1121"/>
      <c r="JP22" s="1121"/>
      <c r="JQ22" s="1121"/>
      <c r="JR22" s="1121"/>
      <c r="JS22" s="1121"/>
      <c r="JT22" s="1121"/>
      <c r="JU22" s="1121"/>
      <c r="JV22" s="1121"/>
      <c r="JW22" s="1121"/>
      <c r="JX22" s="1121"/>
      <c r="JY22" s="1121"/>
      <c r="JZ22" s="1121"/>
      <c r="KA22" s="1121"/>
      <c r="KB22" s="1121"/>
      <c r="KC22" s="1121"/>
      <c r="KD22" s="1121"/>
      <c r="KE22" s="1121"/>
      <c r="KF22" s="1121"/>
      <c r="KG22" s="1121"/>
      <c r="KH22" s="1121"/>
      <c r="KI22" s="1121"/>
      <c r="KJ22" s="1121"/>
      <c r="KK22" s="1121"/>
      <c r="KL22" s="1121"/>
    </row>
    <row r="23" spans="1:298" hidden="1" x14ac:dyDescent="0.2">
      <c r="A23" s="307" t="s">
        <v>1502</v>
      </c>
      <c r="B23" s="308"/>
      <c r="C23" s="325"/>
      <c r="D23" s="325"/>
      <c r="E23" s="325"/>
      <c r="F23" s="325"/>
      <c r="G23" s="325"/>
      <c r="H23" s="325"/>
      <c r="I23" s="325" t="s">
        <v>2274</v>
      </c>
      <c r="J23" s="325"/>
      <c r="K23" s="327"/>
      <c r="L23" s="327"/>
      <c r="M23" s="327"/>
      <c r="N23" s="327"/>
      <c r="O23" s="327"/>
      <c r="P23" s="327"/>
      <c r="Q23" s="327"/>
      <c r="R23" s="327"/>
      <c r="S23" s="745"/>
      <c r="T23" s="324"/>
      <c r="U23" s="324"/>
      <c r="V23" s="324" t="s">
        <v>2275</v>
      </c>
      <c r="W23" s="324"/>
      <c r="X23" s="324"/>
      <c r="Y23" s="822"/>
      <c r="Z23" s="1096"/>
      <c r="AA23" s="1095"/>
      <c r="AB23" s="1095"/>
      <c r="AC23" s="1096"/>
      <c r="AD23" s="1095"/>
      <c r="AE23" s="1095"/>
      <c r="AF23" s="1095"/>
      <c r="AG23" s="1095"/>
      <c r="AH23" s="1096"/>
      <c r="AI23" s="1096"/>
      <c r="AJ23" s="1096"/>
      <c r="AK23" s="1096"/>
      <c r="AL23" s="1133"/>
      <c r="AM23" s="1148"/>
      <c r="AN23" s="1148"/>
      <c r="AO23" s="1148"/>
      <c r="AP23" s="1127"/>
      <c r="AQ23" s="1157"/>
      <c r="AR23" s="1157"/>
      <c r="AS23" s="1163" t="s">
        <v>2276</v>
      </c>
      <c r="AT23" s="1164"/>
      <c r="AU23" s="1164"/>
      <c r="AV23" s="1164"/>
      <c r="AW23" s="1157"/>
      <c r="AX23" s="1164"/>
      <c r="AY23" s="1164"/>
      <c r="AZ23" s="1157"/>
      <c r="BA23" s="1157"/>
      <c r="BB23" s="1157"/>
      <c r="BC23" s="1164"/>
      <c r="BD23" s="1164"/>
      <c r="BE23" s="1164"/>
      <c r="BF23" s="1164"/>
      <c r="BG23" s="1164"/>
      <c r="BH23" s="1164"/>
      <c r="BI23" s="1164"/>
      <c r="BJ23" s="1164"/>
      <c r="BK23" s="1164"/>
      <c r="BL23" s="1164"/>
      <c r="BM23" s="1157"/>
      <c r="BN23" s="1157"/>
      <c r="BO23" s="1157"/>
      <c r="BP23" s="1081"/>
      <c r="BQ23" s="1081"/>
      <c r="BR23" s="1081"/>
      <c r="BS23" s="1081"/>
      <c r="BT23" s="1081"/>
      <c r="BU23" s="1081"/>
      <c r="BV23" s="1081"/>
      <c r="BW23" s="1081"/>
      <c r="BX23" s="1081"/>
      <c r="BY23" s="1081"/>
      <c r="BZ23" s="1081"/>
      <c r="CA23" s="1081"/>
      <c r="CB23" s="1081"/>
      <c r="CC23" s="1081"/>
      <c r="CD23" s="1081"/>
      <c r="CE23" s="1081"/>
      <c r="CF23" s="1081"/>
      <c r="CG23" s="1081"/>
      <c r="CH23" s="1081"/>
      <c r="CI23" s="1081"/>
      <c r="CJ23" s="1081"/>
      <c r="CK23" s="1081"/>
      <c r="CL23" s="1081"/>
      <c r="CM23" s="1081"/>
      <c r="CN23" s="1081"/>
      <c r="CO23" s="1081"/>
      <c r="CP23" s="1081"/>
      <c r="CQ23" s="1081"/>
      <c r="CR23" s="1081"/>
      <c r="CS23" s="1081"/>
      <c r="CT23" s="1081"/>
      <c r="CU23" s="1081"/>
      <c r="CV23" s="1081"/>
      <c r="CW23" s="1081"/>
      <c r="CX23" s="1081"/>
      <c r="CY23" s="1081"/>
      <c r="CZ23" s="1081"/>
      <c r="DA23" s="1081"/>
      <c r="DB23" s="1081"/>
      <c r="DC23" s="1081"/>
      <c r="DD23" s="1081"/>
      <c r="DE23" s="1081"/>
      <c r="DF23" s="1081"/>
      <c r="DG23" s="1081"/>
      <c r="DH23" s="1081"/>
      <c r="DI23" s="1081"/>
      <c r="DJ23" s="1081"/>
      <c r="DK23" s="1081"/>
      <c r="DL23" s="1081"/>
      <c r="DM23" s="1081"/>
      <c r="DN23" s="1081"/>
      <c r="DO23" s="1081"/>
      <c r="DP23" s="1081"/>
      <c r="DQ23" s="1081"/>
      <c r="DR23" s="1081"/>
      <c r="DS23" s="1081"/>
      <c r="DT23" s="1081"/>
      <c r="DU23" s="1081"/>
      <c r="DV23" s="1081"/>
      <c r="DW23" s="1081"/>
      <c r="DX23" s="1081"/>
      <c r="DY23" s="1081"/>
      <c r="DZ23" s="1081"/>
      <c r="EA23" s="1081"/>
      <c r="EB23" s="1081"/>
      <c r="EC23" s="1081"/>
      <c r="ED23" s="1081"/>
      <c r="EE23" s="1081"/>
      <c r="EF23" s="1081"/>
      <c r="EG23" s="1081"/>
      <c r="EH23" s="1081"/>
      <c r="EI23" s="1081"/>
      <c r="EJ23" s="1081"/>
      <c r="EK23" s="1081"/>
      <c r="EL23" s="1081"/>
      <c r="EM23" s="1081"/>
      <c r="EN23" s="1081"/>
      <c r="EO23" s="1081"/>
      <c r="EP23" s="1081"/>
      <c r="EQ23" s="1081"/>
      <c r="ER23" s="1081"/>
      <c r="ES23" s="1081"/>
      <c r="ET23" s="1081"/>
      <c r="EU23" s="1081"/>
      <c r="EV23" s="1081"/>
      <c r="EW23" s="1081"/>
      <c r="EX23" s="1081"/>
      <c r="EY23" s="1081"/>
      <c r="EZ23" s="1081"/>
      <c r="FA23" s="1081"/>
      <c r="FB23" s="1081"/>
      <c r="FC23" s="1081"/>
      <c r="FD23" s="1081"/>
      <c r="FE23" s="1081"/>
      <c r="FF23" s="1081"/>
      <c r="FG23" s="1081"/>
      <c r="FH23" s="1081"/>
      <c r="FI23" s="1081"/>
      <c r="FJ23" s="1081"/>
      <c r="FK23" s="1081"/>
      <c r="FL23" s="1081"/>
      <c r="FM23" s="1081"/>
      <c r="FN23" s="1081"/>
      <c r="FO23" s="1081"/>
      <c r="FP23" s="1081"/>
      <c r="FQ23" s="1081"/>
      <c r="FR23" s="1081"/>
      <c r="FS23" s="1081"/>
      <c r="FT23" s="1081"/>
      <c r="FU23" s="1081"/>
      <c r="FV23" s="1081"/>
      <c r="FW23" s="1081"/>
      <c r="FX23" s="1081"/>
      <c r="FY23" s="1081"/>
      <c r="FZ23" s="1081"/>
      <c r="GA23" s="1081"/>
      <c r="GB23" s="1081"/>
      <c r="GC23" s="1081"/>
      <c r="GD23" s="1081"/>
      <c r="GE23" s="1081"/>
      <c r="GF23" s="1081"/>
      <c r="GG23" s="1081"/>
      <c r="GH23" s="1081"/>
      <c r="GI23" s="1081"/>
      <c r="GJ23" s="1081"/>
      <c r="GK23" s="1081"/>
      <c r="GL23" s="1081"/>
      <c r="GM23" s="1081"/>
      <c r="GN23" s="1081"/>
      <c r="GO23" s="1081"/>
      <c r="GP23" s="1081"/>
      <c r="GQ23" s="1081"/>
      <c r="GR23" s="1081"/>
      <c r="GS23" s="1081"/>
      <c r="GT23" s="1081"/>
      <c r="GU23" s="1081"/>
      <c r="GV23" s="1081"/>
      <c r="GW23" s="1081"/>
      <c r="GX23" s="1081"/>
      <c r="GY23" s="1081"/>
      <c r="GZ23" s="1081"/>
      <c r="HA23" s="1081"/>
      <c r="HB23" s="1081"/>
      <c r="HC23" s="1081"/>
      <c r="HD23" s="1081"/>
      <c r="HE23" s="1081"/>
      <c r="HF23" s="1081"/>
      <c r="HG23" s="1081"/>
      <c r="HH23" s="1121"/>
      <c r="HI23" s="1121"/>
      <c r="HJ23" s="1121"/>
      <c r="HK23" s="1121"/>
      <c r="HL23" s="1121"/>
      <c r="HM23" s="1121"/>
      <c r="HN23" s="1121"/>
      <c r="HO23" s="1121"/>
      <c r="HP23" s="1121"/>
      <c r="HQ23" s="1121"/>
      <c r="HR23" s="1121"/>
      <c r="HS23" s="1121"/>
      <c r="HT23" s="1121"/>
      <c r="HU23" s="1121"/>
      <c r="HV23" s="1121"/>
      <c r="HW23" s="1121"/>
      <c r="HX23" s="1121"/>
      <c r="HY23" s="1121"/>
      <c r="HZ23" s="1121"/>
      <c r="IA23" s="1121"/>
      <c r="IB23" s="1121"/>
      <c r="IC23" s="1121"/>
      <c r="ID23" s="1121"/>
      <c r="IE23" s="1121"/>
      <c r="IF23" s="1121"/>
      <c r="IG23" s="1121"/>
      <c r="IH23" s="1121"/>
      <c r="II23" s="1121"/>
      <c r="IJ23" s="1121"/>
      <c r="IK23" s="1121"/>
      <c r="IL23" s="1121"/>
      <c r="IM23" s="1121"/>
      <c r="IN23" s="1121"/>
      <c r="IO23" s="1121"/>
      <c r="IP23" s="1121"/>
      <c r="IQ23" s="1121"/>
      <c r="IR23" s="1121"/>
      <c r="IS23" s="1121"/>
      <c r="IT23" s="1121"/>
      <c r="IU23" s="1121"/>
      <c r="IV23" s="1121"/>
      <c r="IW23" s="1121"/>
      <c r="IX23" s="1121"/>
      <c r="IY23" s="1121"/>
      <c r="IZ23" s="1121"/>
      <c r="JA23" s="1121"/>
      <c r="JB23" s="1121"/>
      <c r="JC23" s="1121"/>
      <c r="JD23" s="1121"/>
      <c r="JE23" s="1121"/>
      <c r="JF23" s="1121"/>
      <c r="JG23" s="1121"/>
      <c r="JH23" s="1121"/>
      <c r="JI23" s="1121"/>
      <c r="JJ23" s="1121"/>
      <c r="JK23" s="1121"/>
      <c r="JL23" s="1121"/>
      <c r="JM23" s="1121"/>
      <c r="JN23" s="1121"/>
      <c r="JO23" s="1121"/>
      <c r="JP23" s="1121"/>
      <c r="JQ23" s="1121"/>
      <c r="JR23" s="1121"/>
      <c r="JS23" s="1121"/>
      <c r="JT23" s="1121"/>
      <c r="JU23" s="1121"/>
      <c r="JV23" s="1121"/>
      <c r="JW23" s="1121"/>
      <c r="JX23" s="1121"/>
      <c r="JY23" s="1121"/>
      <c r="JZ23" s="1121"/>
      <c r="KA23" s="1121"/>
      <c r="KB23" s="1121"/>
      <c r="KC23" s="1121"/>
      <c r="KD23" s="1121"/>
      <c r="KE23" s="1121"/>
      <c r="KF23" s="1121"/>
      <c r="KG23" s="1121"/>
      <c r="KH23" s="1121"/>
      <c r="KI23" s="1121"/>
      <c r="KJ23" s="1121"/>
      <c r="KK23" s="1121"/>
      <c r="KL23" s="1121"/>
    </row>
    <row r="24" spans="1:298" hidden="1" x14ac:dyDescent="0.2">
      <c r="A24" s="307" t="s">
        <v>542</v>
      </c>
      <c r="B24" s="308"/>
      <c r="C24" s="325"/>
      <c r="D24" s="325"/>
      <c r="E24" s="325"/>
      <c r="F24" s="325"/>
      <c r="G24" s="325"/>
      <c r="H24" s="325" t="s">
        <v>1177</v>
      </c>
      <c r="I24" s="325" t="s">
        <v>1179</v>
      </c>
      <c r="J24" s="325"/>
      <c r="K24" s="327" t="s">
        <v>1310</v>
      </c>
      <c r="L24" s="327" t="s">
        <v>1310</v>
      </c>
      <c r="M24" s="327"/>
      <c r="N24" s="327" t="s">
        <v>1177</v>
      </c>
      <c r="O24" s="327" t="s">
        <v>1178</v>
      </c>
      <c r="P24" s="327"/>
      <c r="Q24" s="327" t="s">
        <v>1179</v>
      </c>
      <c r="R24" s="327" t="s">
        <v>1177</v>
      </c>
      <c r="S24" s="745"/>
      <c r="T24" s="324"/>
      <c r="U24" s="324"/>
      <c r="V24" s="324"/>
      <c r="W24" s="324"/>
      <c r="X24" s="324"/>
      <c r="Y24" s="324"/>
      <c r="Z24" s="1096"/>
      <c r="AA24" s="1095"/>
      <c r="AB24" s="1095"/>
      <c r="AC24" s="1096"/>
      <c r="AD24" s="1095" t="s">
        <v>2277</v>
      </c>
      <c r="AE24" s="1095" t="s">
        <v>2278</v>
      </c>
      <c r="AF24" s="1095" t="s">
        <v>2279</v>
      </c>
      <c r="AG24" s="1095" t="s">
        <v>2280</v>
      </c>
      <c r="AH24" s="1096"/>
      <c r="AI24" s="1096"/>
      <c r="AJ24" s="1096"/>
      <c r="AK24" s="1096" t="s">
        <v>1177</v>
      </c>
      <c r="AL24" s="1133" t="s">
        <v>1773</v>
      </c>
      <c r="AM24" s="1148" t="s">
        <v>1177</v>
      </c>
      <c r="AN24" s="1148" t="s">
        <v>1140</v>
      </c>
      <c r="AO24" s="1148" t="s">
        <v>1179</v>
      </c>
      <c r="AP24" s="1148" t="s">
        <v>1179</v>
      </c>
      <c r="AQ24" s="1157" t="s">
        <v>1179</v>
      </c>
      <c r="AR24" s="1157"/>
      <c r="AS24" s="1148" t="s">
        <v>1177</v>
      </c>
      <c r="AT24" s="1164"/>
      <c r="AU24" s="1157" t="s">
        <v>1179</v>
      </c>
      <c r="AV24" s="1157" t="s">
        <v>1179</v>
      </c>
      <c r="AW24" s="1157" t="s">
        <v>1178</v>
      </c>
      <c r="AX24" s="1157" t="s">
        <v>1177</v>
      </c>
      <c r="AY24" s="1157" t="s">
        <v>1177</v>
      </c>
      <c r="AZ24" s="1157" t="s">
        <v>1140</v>
      </c>
      <c r="BA24" s="1157" t="s">
        <v>2281</v>
      </c>
      <c r="BB24" s="1157" t="s">
        <v>1140</v>
      </c>
      <c r="BC24" s="1157" t="s">
        <v>1140</v>
      </c>
      <c r="BD24" s="1157" t="s">
        <v>1178</v>
      </c>
      <c r="BE24" s="1157" t="s">
        <v>1179</v>
      </c>
      <c r="BF24" s="1157" t="s">
        <v>1178</v>
      </c>
      <c r="BG24" s="1157" t="s">
        <v>1177</v>
      </c>
      <c r="BH24" s="1157" t="s">
        <v>1179</v>
      </c>
      <c r="BI24" s="1157" t="s">
        <v>1177</v>
      </c>
      <c r="BJ24" s="1157" t="s">
        <v>1310</v>
      </c>
      <c r="BK24" s="1157" t="s">
        <v>1177</v>
      </c>
      <c r="BL24" s="1157" t="s">
        <v>1177</v>
      </c>
      <c r="BM24" s="1157" t="s">
        <v>2282</v>
      </c>
      <c r="BN24" s="1157"/>
      <c r="BO24" s="1157"/>
      <c r="BP24" s="1081"/>
      <c r="BQ24" s="1081"/>
      <c r="BR24" s="1081"/>
      <c r="BS24" s="1081"/>
      <c r="BT24" s="1081"/>
      <c r="BU24" s="1081"/>
      <c r="BV24" s="1081"/>
      <c r="BW24" s="1081"/>
      <c r="BX24" s="1081"/>
      <c r="BY24" s="1081"/>
      <c r="BZ24" s="1081"/>
      <c r="CA24" s="1081"/>
      <c r="CB24" s="1081"/>
      <c r="CC24" s="1081"/>
      <c r="CD24" s="1081"/>
      <c r="CE24" s="1081"/>
      <c r="CF24" s="1081"/>
      <c r="CG24" s="1081"/>
      <c r="CH24" s="1081"/>
      <c r="CI24" s="1081"/>
      <c r="CJ24" s="1081"/>
      <c r="CK24" s="1081"/>
      <c r="CL24" s="1081"/>
      <c r="CM24" s="1081"/>
      <c r="CN24" s="1081"/>
      <c r="CO24" s="1081"/>
      <c r="CP24" s="1081"/>
      <c r="CQ24" s="1081"/>
      <c r="CR24" s="1081"/>
      <c r="CS24" s="1081"/>
      <c r="CT24" s="1081"/>
      <c r="CU24" s="1081"/>
      <c r="CV24" s="1081"/>
      <c r="CW24" s="1081"/>
      <c r="CX24" s="1081"/>
      <c r="CY24" s="1081"/>
      <c r="CZ24" s="1081"/>
      <c r="DA24" s="1081"/>
      <c r="DB24" s="1081"/>
      <c r="DC24" s="1081"/>
      <c r="DD24" s="1081"/>
      <c r="DE24" s="1081"/>
      <c r="DF24" s="1081"/>
      <c r="DG24" s="1081"/>
      <c r="DH24" s="1081"/>
      <c r="DI24" s="1081"/>
      <c r="DJ24" s="1081"/>
      <c r="DK24" s="1081"/>
      <c r="DL24" s="1081"/>
      <c r="DM24" s="1081"/>
      <c r="DN24" s="1081"/>
      <c r="DO24" s="1081"/>
      <c r="DP24" s="1081"/>
      <c r="DQ24" s="1081"/>
      <c r="DR24" s="1081"/>
      <c r="DS24" s="1081"/>
      <c r="DT24" s="1081"/>
      <c r="DU24" s="1081"/>
      <c r="DV24" s="1081"/>
      <c r="DW24" s="1081"/>
      <c r="DX24" s="1081"/>
      <c r="DY24" s="1081"/>
      <c r="DZ24" s="1081"/>
      <c r="EA24" s="1081"/>
      <c r="EB24" s="1081"/>
      <c r="EC24" s="1081"/>
      <c r="ED24" s="1081"/>
      <c r="EE24" s="1081"/>
      <c r="EF24" s="1081"/>
      <c r="EG24" s="1081"/>
      <c r="EH24" s="1081"/>
      <c r="EI24" s="1081"/>
      <c r="EJ24" s="1081"/>
      <c r="EK24" s="1081"/>
      <c r="EL24" s="1081"/>
      <c r="EM24" s="1081"/>
      <c r="EN24" s="1081"/>
      <c r="EO24" s="1081"/>
      <c r="EP24" s="1081"/>
      <c r="EQ24" s="1081"/>
      <c r="ER24" s="1081"/>
      <c r="ES24" s="1081"/>
      <c r="ET24" s="1081"/>
      <c r="EU24" s="1081"/>
      <c r="EV24" s="1081"/>
      <c r="EW24" s="1081"/>
      <c r="EX24" s="1081"/>
      <c r="EY24" s="1081"/>
      <c r="EZ24" s="1081"/>
      <c r="FA24" s="1081"/>
      <c r="FB24" s="1081"/>
      <c r="FC24" s="1081"/>
      <c r="FD24" s="1081"/>
      <c r="FE24" s="1081"/>
      <c r="FF24" s="1081"/>
      <c r="FG24" s="1081"/>
      <c r="FH24" s="1081"/>
      <c r="FI24" s="1081"/>
      <c r="FJ24" s="1081"/>
      <c r="FK24" s="1081"/>
      <c r="FL24" s="1081"/>
      <c r="FM24" s="1081"/>
      <c r="FN24" s="1081"/>
      <c r="FO24" s="1081"/>
      <c r="FP24" s="1081"/>
      <c r="FQ24" s="1081"/>
      <c r="FR24" s="1081"/>
      <c r="FS24" s="1081"/>
      <c r="FT24" s="1081"/>
      <c r="FU24" s="1081"/>
      <c r="FV24" s="1081"/>
      <c r="FW24" s="1081"/>
      <c r="FX24" s="1081"/>
      <c r="FY24" s="1081"/>
      <c r="FZ24" s="1081"/>
      <c r="GA24" s="1081"/>
      <c r="GB24" s="1081"/>
      <c r="GC24" s="1081"/>
      <c r="GD24" s="1081"/>
      <c r="GE24" s="1081"/>
      <c r="GF24" s="1081"/>
      <c r="GG24" s="1081"/>
      <c r="GH24" s="1081"/>
      <c r="GI24" s="1081"/>
      <c r="GJ24" s="1081"/>
      <c r="GK24" s="1081"/>
      <c r="GL24" s="1081"/>
      <c r="GM24" s="1081"/>
      <c r="GN24" s="1081"/>
      <c r="GO24" s="1081"/>
      <c r="GP24" s="1081"/>
      <c r="GQ24" s="1081"/>
      <c r="GR24" s="1081"/>
      <c r="GS24" s="1081"/>
      <c r="GT24" s="1081"/>
      <c r="GU24" s="1081"/>
      <c r="GV24" s="1081"/>
      <c r="GW24" s="1081"/>
      <c r="GX24" s="1081"/>
      <c r="GY24" s="1081"/>
      <c r="GZ24" s="1081"/>
      <c r="HA24" s="1081"/>
      <c r="HB24" s="1081"/>
      <c r="HC24" s="1081"/>
      <c r="HD24" s="1081"/>
      <c r="HE24" s="1081"/>
      <c r="HF24" s="1081"/>
      <c r="HG24" s="1081"/>
      <c r="HH24" s="1121"/>
      <c r="HI24" s="1121"/>
      <c r="HJ24" s="1121"/>
      <c r="HK24" s="1121"/>
      <c r="HL24" s="1121"/>
      <c r="HM24" s="1121"/>
      <c r="HN24" s="1121"/>
      <c r="HO24" s="1121"/>
      <c r="HP24" s="1121"/>
      <c r="HQ24" s="1121"/>
      <c r="HR24" s="1121"/>
      <c r="HS24" s="1121"/>
      <c r="HT24" s="1121"/>
      <c r="HU24" s="1121"/>
      <c r="HV24" s="1121"/>
      <c r="HW24" s="1121"/>
      <c r="HX24" s="1121"/>
      <c r="HY24" s="1121"/>
      <c r="HZ24" s="1121"/>
      <c r="IA24" s="1121"/>
      <c r="IB24" s="1121"/>
      <c r="IC24" s="1121"/>
      <c r="ID24" s="1121"/>
      <c r="IE24" s="1121"/>
      <c r="IF24" s="1121"/>
      <c r="IG24" s="1121"/>
      <c r="IH24" s="1121"/>
      <c r="II24" s="1121"/>
      <c r="IJ24" s="1121"/>
      <c r="IK24" s="1121"/>
      <c r="IL24" s="1121"/>
      <c r="IM24" s="1121"/>
      <c r="IN24" s="1121"/>
      <c r="IO24" s="1121"/>
      <c r="IP24" s="1121"/>
      <c r="IQ24" s="1121"/>
      <c r="IR24" s="1121"/>
      <c r="IS24" s="1121"/>
      <c r="IT24" s="1121"/>
      <c r="IU24" s="1121"/>
      <c r="IV24" s="1121"/>
      <c r="IW24" s="1121"/>
      <c r="IX24" s="1121"/>
      <c r="IY24" s="1121"/>
      <c r="IZ24" s="1121"/>
      <c r="JA24" s="1121"/>
      <c r="JB24" s="1121"/>
      <c r="JC24" s="1121"/>
      <c r="JD24" s="1121"/>
      <c r="JE24" s="1121"/>
      <c r="JF24" s="1121"/>
      <c r="JG24" s="1121"/>
      <c r="JH24" s="1121"/>
      <c r="JI24" s="1121"/>
      <c r="JJ24" s="1121"/>
      <c r="JK24" s="1121"/>
      <c r="JL24" s="1121"/>
      <c r="JM24" s="1121"/>
      <c r="JN24" s="1121"/>
      <c r="JO24" s="1121"/>
      <c r="JP24" s="1121"/>
      <c r="JQ24" s="1121"/>
      <c r="JR24" s="1121"/>
      <c r="JS24" s="1121"/>
      <c r="JT24" s="1121"/>
      <c r="JU24" s="1121"/>
      <c r="JV24" s="1121"/>
      <c r="JW24" s="1121"/>
      <c r="JX24" s="1121"/>
      <c r="JY24" s="1121"/>
      <c r="JZ24" s="1121"/>
      <c r="KA24" s="1121"/>
      <c r="KB24" s="1121"/>
      <c r="KC24" s="1121"/>
      <c r="KD24" s="1121"/>
      <c r="KE24" s="1121"/>
      <c r="KF24" s="1121"/>
      <c r="KG24" s="1121"/>
      <c r="KH24" s="1121"/>
      <c r="KI24" s="1121"/>
      <c r="KJ24" s="1121"/>
      <c r="KK24" s="1121"/>
      <c r="KL24" s="1121"/>
    </row>
    <row r="25" spans="1:298" s="15" customFormat="1" hidden="1" x14ac:dyDescent="0.2">
      <c r="A25" s="390" t="s">
        <v>1181</v>
      </c>
      <c r="B25" s="391"/>
      <c r="C25" s="1043" t="s">
        <v>2283</v>
      </c>
      <c r="D25" s="1043" t="s">
        <v>2284</v>
      </c>
      <c r="E25" s="1043" t="s">
        <v>2285</v>
      </c>
      <c r="F25" s="1043" t="s">
        <v>2286</v>
      </c>
      <c r="G25" s="1238"/>
      <c r="H25" s="1043" t="s">
        <v>2287</v>
      </c>
      <c r="I25" s="1043">
        <v>463666</v>
      </c>
      <c r="J25" s="1238"/>
      <c r="K25" s="1059" t="s">
        <v>2288</v>
      </c>
      <c r="L25" s="1059" t="s">
        <v>2288</v>
      </c>
      <c r="M25" s="1059"/>
      <c r="N25" s="1059" t="s">
        <v>2289</v>
      </c>
      <c r="O25" s="1059" t="s">
        <v>2290</v>
      </c>
      <c r="P25" s="1059" t="s">
        <v>2291</v>
      </c>
      <c r="Q25" s="1059" t="s">
        <v>2292</v>
      </c>
      <c r="R25" s="1239">
        <v>8124</v>
      </c>
      <c r="S25" s="1073" t="s">
        <v>2293</v>
      </c>
      <c r="T25" s="1073">
        <v>464541</v>
      </c>
      <c r="U25" s="1073" t="s">
        <v>2294</v>
      </c>
      <c r="V25" s="1086" t="s">
        <v>2295</v>
      </c>
      <c r="W25" s="1086">
        <v>471848</v>
      </c>
      <c r="X25" s="1086" t="s">
        <v>2296</v>
      </c>
      <c r="Y25" s="1086" t="s">
        <v>2297</v>
      </c>
      <c r="Z25" s="1170"/>
      <c r="AA25" s="1086" t="s">
        <v>2298</v>
      </c>
      <c r="AB25" s="1086" t="s">
        <v>2299</v>
      </c>
      <c r="AC25" s="1086">
        <v>477252</v>
      </c>
      <c r="AD25" s="1086" t="s">
        <v>2300</v>
      </c>
      <c r="AE25" s="1086" t="s">
        <v>2301</v>
      </c>
      <c r="AF25" s="1086" t="s">
        <v>2302</v>
      </c>
      <c r="AG25" s="1240"/>
      <c r="AH25" s="1086" t="s">
        <v>2303</v>
      </c>
      <c r="AI25" s="1086">
        <v>477151</v>
      </c>
      <c r="AJ25" s="1086">
        <v>477151</v>
      </c>
      <c r="AK25" s="1086" t="s">
        <v>2304</v>
      </c>
      <c r="AL25" s="1152" t="s">
        <v>2305</v>
      </c>
      <c r="AM25" s="1241">
        <v>8505</v>
      </c>
      <c r="AN25" s="1166" t="s">
        <v>1182</v>
      </c>
      <c r="AO25" s="1153" t="s">
        <v>2306</v>
      </c>
      <c r="AP25" s="1226" t="s">
        <v>2307</v>
      </c>
      <c r="AQ25" s="1166" t="s">
        <v>2308</v>
      </c>
      <c r="AR25" s="1166" t="s">
        <v>1182</v>
      </c>
      <c r="AS25" s="1167" t="s">
        <v>2309</v>
      </c>
      <c r="AT25" s="1237"/>
      <c r="AU25" s="1171" t="s">
        <v>1182</v>
      </c>
      <c r="AV25" s="1227" t="s">
        <v>2310</v>
      </c>
      <c r="AW25" s="1237">
        <v>8652</v>
      </c>
      <c r="AX25" s="1242" t="s">
        <v>2311</v>
      </c>
      <c r="AY25" s="1171" t="s">
        <v>2312</v>
      </c>
      <c r="AZ25" s="1171" t="s">
        <v>2313</v>
      </c>
      <c r="BA25" s="1172" t="s">
        <v>2314</v>
      </c>
      <c r="BB25" s="1171">
        <v>8846</v>
      </c>
      <c r="BC25" s="1171" t="s">
        <v>2315</v>
      </c>
      <c r="BD25" s="1237">
        <v>483320</v>
      </c>
      <c r="BE25" s="1171" t="s">
        <v>2316</v>
      </c>
      <c r="BF25" s="1171" t="s">
        <v>2317</v>
      </c>
      <c r="BG25" s="1171" t="s">
        <v>2318</v>
      </c>
      <c r="BH25" s="1171" t="s">
        <v>2319</v>
      </c>
      <c r="BI25" s="1171" t="s">
        <v>2320</v>
      </c>
      <c r="BJ25" s="1237"/>
      <c r="BK25" s="1171" t="s">
        <v>2321</v>
      </c>
      <c r="BL25" s="1171" t="s">
        <v>2322</v>
      </c>
      <c r="BM25" s="1237"/>
      <c r="BN25" s="1171" t="s">
        <v>2323</v>
      </c>
      <c r="BO25" s="1171" t="s">
        <v>2324</v>
      </c>
      <c r="BP25" s="1173"/>
      <c r="BQ25" s="1173"/>
      <c r="BR25" s="1173"/>
      <c r="BS25" s="1173"/>
      <c r="BT25" s="1173"/>
      <c r="BU25" s="1173"/>
      <c r="BV25" s="1173"/>
      <c r="BW25" s="1173"/>
      <c r="BX25" s="1173"/>
      <c r="BY25" s="1173"/>
      <c r="BZ25" s="1173"/>
      <c r="CA25" s="1173"/>
      <c r="CB25" s="1173"/>
      <c r="CC25" s="1173"/>
      <c r="CD25" s="1173"/>
      <c r="CE25" s="1173"/>
      <c r="CF25" s="1173"/>
      <c r="CG25" s="1173"/>
      <c r="CH25" s="1173"/>
      <c r="CI25" s="1173"/>
      <c r="CJ25" s="1173"/>
      <c r="CK25" s="1173"/>
      <c r="CL25" s="1173"/>
      <c r="CM25" s="1173"/>
      <c r="CN25" s="1173"/>
      <c r="CO25" s="1173"/>
      <c r="CP25" s="1173"/>
      <c r="CQ25" s="1173"/>
      <c r="CR25" s="1173"/>
      <c r="CS25" s="1173"/>
      <c r="CT25" s="1173"/>
      <c r="CU25" s="1173"/>
      <c r="CV25" s="1173"/>
      <c r="CW25" s="1173"/>
      <c r="CX25" s="1173"/>
      <c r="CY25" s="1173"/>
      <c r="CZ25" s="1173"/>
      <c r="DA25" s="1173"/>
      <c r="DB25" s="1173"/>
      <c r="DC25" s="1173"/>
      <c r="DD25" s="1173"/>
      <c r="DE25" s="1173"/>
      <c r="DF25" s="1173"/>
      <c r="DG25" s="1173"/>
      <c r="DH25" s="1173"/>
      <c r="DI25" s="1173"/>
      <c r="DJ25" s="1173"/>
      <c r="DK25" s="1173"/>
      <c r="DL25" s="1173"/>
      <c r="DM25" s="1173"/>
      <c r="DN25" s="1173"/>
      <c r="DO25" s="1173"/>
      <c r="DP25" s="1173"/>
      <c r="DQ25" s="1173"/>
      <c r="DR25" s="1173"/>
      <c r="DS25" s="1173"/>
      <c r="DT25" s="1173"/>
      <c r="DU25" s="1173"/>
      <c r="DV25" s="1173"/>
      <c r="DW25" s="1173"/>
      <c r="DX25" s="1173"/>
      <c r="DY25" s="1173"/>
      <c r="DZ25" s="1173"/>
      <c r="EA25" s="1173"/>
      <c r="EB25" s="1173"/>
      <c r="EC25" s="1173"/>
      <c r="ED25" s="1173"/>
      <c r="EE25" s="1173"/>
      <c r="EF25" s="1173"/>
      <c r="EG25" s="1173"/>
      <c r="EH25" s="1173"/>
      <c r="EI25" s="1173"/>
      <c r="EJ25" s="1173"/>
      <c r="EK25" s="1173"/>
      <c r="EL25" s="1173"/>
      <c r="EM25" s="1173"/>
      <c r="EN25" s="1173"/>
      <c r="EO25" s="1173"/>
      <c r="EP25" s="1173"/>
      <c r="EQ25" s="1173"/>
      <c r="ER25" s="1173"/>
      <c r="ES25" s="1173"/>
      <c r="ET25" s="1173"/>
      <c r="EU25" s="1173"/>
      <c r="EV25" s="1173"/>
      <c r="EW25" s="1173"/>
      <c r="EX25" s="1173"/>
      <c r="EY25" s="1173"/>
      <c r="EZ25" s="1173"/>
      <c r="FA25" s="1173"/>
      <c r="FB25" s="1173"/>
      <c r="FC25" s="1173"/>
      <c r="FD25" s="1173"/>
      <c r="FE25" s="1173"/>
      <c r="FF25" s="1173"/>
      <c r="FG25" s="1173"/>
      <c r="FH25" s="1173"/>
      <c r="FI25" s="1173"/>
      <c r="FJ25" s="1173"/>
      <c r="FK25" s="1173"/>
      <c r="FL25" s="1173"/>
      <c r="FM25" s="1173"/>
      <c r="FN25" s="1173"/>
      <c r="FO25" s="1173"/>
      <c r="FP25" s="1173"/>
      <c r="FQ25" s="1173"/>
      <c r="FR25" s="1173"/>
      <c r="FS25" s="1173"/>
      <c r="FT25" s="1173"/>
      <c r="FU25" s="1173"/>
      <c r="FV25" s="1173"/>
      <c r="FW25" s="1173"/>
      <c r="FX25" s="1173"/>
      <c r="FY25" s="1173"/>
      <c r="FZ25" s="1173"/>
      <c r="GA25" s="1173"/>
      <c r="GB25" s="1173"/>
      <c r="GC25" s="1173"/>
      <c r="GD25" s="1173"/>
      <c r="GE25" s="1173"/>
      <c r="GF25" s="1173"/>
      <c r="GG25" s="1173"/>
      <c r="GH25" s="1173"/>
      <c r="GI25" s="1173"/>
      <c r="GJ25" s="1173"/>
      <c r="GK25" s="1173"/>
      <c r="GL25" s="1173"/>
      <c r="GM25" s="1173"/>
      <c r="GN25" s="1173"/>
      <c r="GO25" s="1173"/>
      <c r="GP25" s="1173"/>
      <c r="GQ25" s="1173"/>
      <c r="GR25" s="1173"/>
      <c r="GS25" s="1173"/>
      <c r="GT25" s="1173"/>
      <c r="GU25" s="1173"/>
      <c r="GV25" s="1173"/>
      <c r="GW25" s="1173"/>
      <c r="GX25" s="1173"/>
      <c r="GY25" s="1173"/>
      <c r="GZ25" s="1173"/>
      <c r="HA25" s="1173"/>
      <c r="HB25" s="1173"/>
      <c r="HC25" s="1173"/>
      <c r="HD25" s="1173"/>
      <c r="HE25" s="1173"/>
      <c r="HF25" s="1173"/>
      <c r="HG25" s="1173"/>
      <c r="HH25" s="1174"/>
      <c r="HI25" s="1174"/>
      <c r="HJ25" s="1174"/>
      <c r="HK25" s="1174"/>
      <c r="HL25" s="1174"/>
      <c r="HM25" s="1174"/>
      <c r="HN25" s="1174"/>
      <c r="HO25" s="1174"/>
      <c r="HP25" s="1174"/>
      <c r="HQ25" s="1174"/>
      <c r="HR25" s="1174"/>
      <c r="HS25" s="1174"/>
      <c r="HT25" s="1174"/>
      <c r="HU25" s="1174"/>
      <c r="HV25" s="1174"/>
      <c r="HW25" s="1174"/>
      <c r="HX25" s="1174"/>
      <c r="HY25" s="1174"/>
      <c r="HZ25" s="1174"/>
      <c r="IA25" s="1174"/>
      <c r="IB25" s="1174"/>
      <c r="IC25" s="1174"/>
      <c r="ID25" s="1174"/>
      <c r="IE25" s="1174"/>
      <c r="IF25" s="1174"/>
      <c r="IG25" s="1174"/>
      <c r="IH25" s="1174"/>
      <c r="II25" s="1174"/>
      <c r="IJ25" s="1174"/>
      <c r="IK25" s="1174"/>
      <c r="IL25" s="1174"/>
      <c r="IM25" s="1174"/>
      <c r="IN25" s="1174"/>
      <c r="IO25" s="1174"/>
      <c r="IP25" s="1174"/>
      <c r="IQ25" s="1174"/>
      <c r="IR25" s="1174"/>
      <c r="IS25" s="1174"/>
      <c r="IT25" s="1174"/>
      <c r="IU25" s="1174"/>
      <c r="IV25" s="1174"/>
      <c r="IW25" s="1174"/>
      <c r="IX25" s="1174"/>
      <c r="IY25" s="1174"/>
      <c r="IZ25" s="1174"/>
      <c r="JA25" s="1174"/>
      <c r="JB25" s="1174"/>
      <c r="JC25" s="1174"/>
      <c r="JD25" s="1174"/>
      <c r="JE25" s="1174"/>
      <c r="JF25" s="1174"/>
      <c r="JG25" s="1174"/>
      <c r="JH25" s="1174"/>
      <c r="JI25" s="1174"/>
      <c r="JJ25" s="1174"/>
      <c r="JK25" s="1174"/>
      <c r="JL25" s="1174"/>
      <c r="JM25" s="1174"/>
      <c r="JN25" s="1174"/>
      <c r="JO25" s="1174"/>
      <c r="JP25" s="1174"/>
      <c r="JQ25" s="1174"/>
      <c r="JR25" s="1174"/>
      <c r="JS25" s="1174"/>
      <c r="JT25" s="1174"/>
      <c r="JU25" s="1174"/>
      <c r="JV25" s="1174"/>
      <c r="JW25" s="1174"/>
      <c r="JX25" s="1174"/>
      <c r="JY25" s="1174"/>
      <c r="JZ25" s="1174"/>
      <c r="KA25" s="1174"/>
      <c r="KB25" s="1174"/>
      <c r="KC25" s="1174"/>
      <c r="KD25" s="1174"/>
      <c r="KE25" s="1174"/>
      <c r="KF25" s="1174"/>
      <c r="KG25" s="1174"/>
      <c r="KH25" s="1174"/>
      <c r="KI25" s="1174"/>
      <c r="KJ25" s="1174"/>
      <c r="KK25" s="1174"/>
      <c r="KL25" s="1174"/>
    </row>
    <row r="26" spans="1:298" x14ac:dyDescent="0.2">
      <c r="A26" s="404" t="s">
        <v>543</v>
      </c>
      <c r="B26" s="405"/>
      <c r="C26" s="1251">
        <v>7</v>
      </c>
      <c r="D26" s="919">
        <v>7</v>
      </c>
      <c r="E26" s="919">
        <v>7</v>
      </c>
      <c r="F26" s="1253">
        <v>7</v>
      </c>
      <c r="G26" s="325">
        <v>2</v>
      </c>
      <c r="H26" s="1253">
        <v>7</v>
      </c>
      <c r="I26" s="1253">
        <v>7</v>
      </c>
      <c r="J26" s="919">
        <v>5</v>
      </c>
      <c r="K26" s="327">
        <v>5</v>
      </c>
      <c r="L26" s="1064">
        <v>3</v>
      </c>
      <c r="M26" s="1069">
        <v>4</v>
      </c>
      <c r="N26" s="1254">
        <v>5</v>
      </c>
      <c r="O26" s="1064">
        <v>5</v>
      </c>
      <c r="P26" s="1254">
        <v>5</v>
      </c>
      <c r="Q26" s="1064">
        <v>5</v>
      </c>
      <c r="R26" s="58">
        <v>7</v>
      </c>
      <c r="S26" s="58">
        <v>7</v>
      </c>
      <c r="T26" s="1064">
        <v>5</v>
      </c>
      <c r="U26" s="58">
        <v>7</v>
      </c>
      <c r="V26" s="58">
        <v>7</v>
      </c>
      <c r="W26" s="1060">
        <v>5</v>
      </c>
      <c r="X26" s="58">
        <v>7</v>
      </c>
      <c r="Y26" s="1254">
        <v>5</v>
      </c>
      <c r="Z26" s="1064">
        <v>2</v>
      </c>
      <c r="AA26" s="1064">
        <v>5</v>
      </c>
      <c r="AB26" s="58">
        <v>7</v>
      </c>
      <c r="AC26" s="1064">
        <v>5</v>
      </c>
      <c r="AD26" s="58">
        <v>7</v>
      </c>
      <c r="AE26" s="58">
        <v>7</v>
      </c>
      <c r="AF26" s="1064">
        <v>5</v>
      </c>
      <c r="AG26" s="1064">
        <v>5</v>
      </c>
      <c r="AH26" s="58">
        <v>7</v>
      </c>
      <c r="AI26" s="1064">
        <v>5</v>
      </c>
      <c r="AJ26" s="1064">
        <v>5</v>
      </c>
      <c r="AK26" s="58">
        <v>7</v>
      </c>
      <c r="AL26" s="1069">
        <v>5</v>
      </c>
      <c r="AM26" s="1126">
        <v>7</v>
      </c>
      <c r="AN26" s="1081">
        <v>2</v>
      </c>
      <c r="AO26" s="1082">
        <v>5</v>
      </c>
      <c r="AP26" s="1081">
        <v>5</v>
      </c>
      <c r="AQ26" s="1255">
        <v>7</v>
      </c>
      <c r="AR26" s="1082">
        <v>5</v>
      </c>
      <c r="AS26" s="1126">
        <v>7</v>
      </c>
      <c r="AT26" s="1081">
        <v>5</v>
      </c>
      <c r="AU26" s="1081">
        <v>2</v>
      </c>
      <c r="AV26" s="1126">
        <v>7</v>
      </c>
      <c r="AW26" s="1081">
        <v>5</v>
      </c>
      <c r="AX26" s="1126">
        <v>7</v>
      </c>
      <c r="AY26" s="1126">
        <v>7</v>
      </c>
      <c r="AZ26" s="1081">
        <v>4</v>
      </c>
      <c r="BA26" s="1163">
        <v>7</v>
      </c>
      <c r="BB26" s="1082">
        <v>5</v>
      </c>
      <c r="BC26" s="1082">
        <v>5</v>
      </c>
      <c r="BD26" s="1082">
        <v>5</v>
      </c>
      <c r="BE26" s="1126">
        <v>7</v>
      </c>
      <c r="BF26" s="1126">
        <v>7</v>
      </c>
      <c r="BG26" s="1126">
        <v>7</v>
      </c>
      <c r="BH26" s="1082">
        <v>5</v>
      </c>
      <c r="BI26" s="1163">
        <v>7</v>
      </c>
      <c r="BJ26" s="1082">
        <v>5</v>
      </c>
      <c r="BK26" s="1163">
        <v>7</v>
      </c>
      <c r="BL26" s="1126">
        <v>7</v>
      </c>
      <c r="BM26" s="1081">
        <v>5</v>
      </c>
      <c r="BN26" s="1081">
        <v>5</v>
      </c>
      <c r="BO26" s="1081" t="s">
        <v>1015</v>
      </c>
      <c r="BP26" s="1081"/>
      <c r="BQ26" s="1081"/>
      <c r="BR26" s="1081"/>
      <c r="BS26" s="1081"/>
      <c r="BT26" s="1081"/>
      <c r="BU26" s="1081"/>
      <c r="BV26" s="1081"/>
      <c r="BW26" s="1081"/>
      <c r="BX26" s="1081"/>
      <c r="BY26" s="1081"/>
      <c r="BZ26" s="1081"/>
      <c r="CA26" s="1081"/>
      <c r="CB26" s="1081"/>
      <c r="CC26" s="1081"/>
      <c r="CD26" s="1081"/>
      <c r="CE26" s="1081"/>
      <c r="CF26" s="1081"/>
      <c r="CG26" s="1081"/>
      <c r="CH26" s="1081"/>
      <c r="CI26" s="1081"/>
      <c r="CJ26" s="1081"/>
      <c r="CK26" s="1081"/>
      <c r="CL26" s="1081"/>
      <c r="CM26" s="1081"/>
      <c r="CN26" s="1081"/>
      <c r="CO26" s="1081"/>
      <c r="CP26" s="1081"/>
      <c r="CQ26" s="1081"/>
      <c r="CR26" s="1081"/>
      <c r="CS26" s="1081"/>
      <c r="CT26" s="1081"/>
      <c r="CU26" s="1081"/>
      <c r="CV26" s="1081"/>
      <c r="CW26" s="1081"/>
      <c r="CX26" s="1081"/>
      <c r="CY26" s="1081"/>
      <c r="CZ26" s="1081"/>
      <c r="DA26" s="1081"/>
      <c r="DB26" s="1081"/>
      <c r="DC26" s="1081"/>
      <c r="DD26" s="1081"/>
      <c r="DE26" s="1081"/>
      <c r="DF26" s="1081"/>
      <c r="DG26" s="1081"/>
      <c r="DH26" s="1081"/>
      <c r="DI26" s="1081"/>
      <c r="DJ26" s="1081"/>
      <c r="DK26" s="1081"/>
      <c r="DL26" s="1081"/>
      <c r="DM26" s="1081"/>
      <c r="DN26" s="1081"/>
      <c r="DO26" s="1081"/>
      <c r="DP26" s="1081"/>
      <c r="DQ26" s="1081"/>
      <c r="DR26" s="1081"/>
      <c r="DS26" s="1081"/>
      <c r="DT26" s="1081"/>
      <c r="DU26" s="1081"/>
      <c r="DV26" s="1081"/>
      <c r="DW26" s="1081"/>
      <c r="DX26" s="1081"/>
      <c r="DY26" s="1081"/>
      <c r="DZ26" s="1081"/>
      <c r="EA26" s="1081"/>
      <c r="EB26" s="1081"/>
      <c r="EC26" s="1081"/>
      <c r="ED26" s="1081"/>
      <c r="EE26" s="1081"/>
      <c r="EF26" s="1081"/>
      <c r="EG26" s="1081"/>
      <c r="EH26" s="1081"/>
      <c r="EI26" s="1081"/>
      <c r="EJ26" s="1081"/>
      <c r="EK26" s="1081"/>
      <c r="EL26" s="1081"/>
      <c r="EM26" s="1081"/>
      <c r="EN26" s="1081"/>
      <c r="EO26" s="1081"/>
      <c r="EP26" s="1081"/>
      <c r="EQ26" s="1081"/>
      <c r="ER26" s="1081"/>
      <c r="ES26" s="1081"/>
      <c r="ET26" s="1081"/>
      <c r="EU26" s="1081"/>
      <c r="EV26" s="1081"/>
      <c r="EW26" s="1081"/>
      <c r="EX26" s="1081"/>
      <c r="EY26" s="1081"/>
      <c r="EZ26" s="1081"/>
      <c r="FA26" s="1081"/>
      <c r="FB26" s="1081"/>
      <c r="FC26" s="1081"/>
      <c r="FD26" s="1081"/>
      <c r="FE26" s="1081"/>
      <c r="FF26" s="1081"/>
      <c r="FG26" s="1081"/>
      <c r="FH26" s="1081"/>
      <c r="FI26" s="1081"/>
      <c r="FJ26" s="1081"/>
      <c r="FK26" s="1081"/>
      <c r="FL26" s="1081"/>
      <c r="FM26" s="1081"/>
      <c r="FN26" s="1081"/>
      <c r="FO26" s="1081"/>
      <c r="FP26" s="1081"/>
      <c r="FQ26" s="1081"/>
      <c r="FR26" s="1081"/>
      <c r="FS26" s="1081"/>
      <c r="FT26" s="1081"/>
      <c r="FU26" s="1081"/>
      <c r="FV26" s="1081"/>
      <c r="FW26" s="1081"/>
      <c r="FX26" s="1081"/>
      <c r="FY26" s="1081"/>
      <c r="FZ26" s="1081"/>
      <c r="GA26" s="1081"/>
      <c r="GB26" s="1081"/>
      <c r="GC26" s="1081"/>
      <c r="GD26" s="1081"/>
      <c r="GE26" s="1081"/>
      <c r="GF26" s="1081"/>
      <c r="GG26" s="1081"/>
      <c r="GH26" s="1081"/>
      <c r="GI26" s="1081"/>
      <c r="GJ26" s="1081"/>
      <c r="GK26" s="1081"/>
      <c r="GL26" s="1081"/>
      <c r="GM26" s="1081"/>
      <c r="GN26" s="1081"/>
      <c r="GO26" s="1081"/>
      <c r="GP26" s="1081"/>
      <c r="GQ26" s="1081"/>
      <c r="GR26" s="1081"/>
      <c r="GS26" s="1081"/>
      <c r="GT26" s="1081"/>
      <c r="GU26" s="1081"/>
      <c r="GV26" s="1081"/>
      <c r="GW26" s="1081"/>
      <c r="GX26" s="1081"/>
      <c r="GY26" s="1081"/>
      <c r="GZ26" s="1081"/>
      <c r="HA26" s="1081"/>
      <c r="HB26" s="1081"/>
      <c r="HC26" s="1081"/>
      <c r="HD26" s="1081"/>
      <c r="HE26" s="1081"/>
      <c r="HF26" s="1081"/>
      <c r="HG26" s="1081"/>
      <c r="HH26" s="1121"/>
      <c r="HI26" s="1121"/>
      <c r="HJ26" s="1121"/>
      <c r="HK26" s="1121"/>
      <c r="HL26" s="1121"/>
      <c r="HM26" s="1121"/>
      <c r="HN26" s="1121"/>
      <c r="HO26" s="1121"/>
      <c r="HP26" s="1121"/>
      <c r="HQ26" s="1121"/>
      <c r="HR26" s="1121"/>
      <c r="HS26" s="1121"/>
      <c r="HT26" s="1121"/>
      <c r="HU26" s="1121"/>
      <c r="HV26" s="1121"/>
      <c r="HW26" s="1121"/>
      <c r="HX26" s="1121"/>
      <c r="HY26" s="1121"/>
      <c r="HZ26" s="1121"/>
      <c r="IA26" s="1121"/>
      <c r="IB26" s="1121"/>
      <c r="IC26" s="1121"/>
      <c r="ID26" s="1121"/>
      <c r="IE26" s="1121"/>
      <c r="IF26" s="1121"/>
      <c r="IG26" s="1121"/>
      <c r="IH26" s="1121"/>
      <c r="II26" s="1121"/>
      <c r="IJ26" s="1121"/>
      <c r="IK26" s="1121"/>
      <c r="IL26" s="1121"/>
      <c r="IM26" s="1121"/>
      <c r="IN26" s="1121"/>
      <c r="IO26" s="1121"/>
      <c r="IP26" s="1121"/>
      <c r="IQ26" s="1121"/>
      <c r="IR26" s="1121"/>
      <c r="IS26" s="1121"/>
      <c r="IT26" s="1121"/>
      <c r="IU26" s="1121"/>
      <c r="IV26" s="1121"/>
      <c r="IW26" s="1121"/>
      <c r="IX26" s="1121"/>
      <c r="IY26" s="1121"/>
      <c r="IZ26" s="1121"/>
      <c r="JA26" s="1121"/>
      <c r="JB26" s="1121"/>
      <c r="JC26" s="1121"/>
      <c r="JD26" s="1121"/>
      <c r="JE26" s="1121"/>
      <c r="JF26" s="1121"/>
      <c r="JG26" s="1121"/>
      <c r="JH26" s="1121"/>
      <c r="JI26" s="1121"/>
      <c r="JJ26" s="1121"/>
      <c r="JK26" s="1121"/>
      <c r="JL26" s="1121"/>
      <c r="JM26" s="1121"/>
      <c r="JN26" s="1121"/>
      <c r="JO26" s="1121"/>
      <c r="JP26" s="1121"/>
      <c r="JQ26" s="1121"/>
      <c r="JR26" s="1121"/>
      <c r="JS26" s="1121"/>
      <c r="JT26" s="1121"/>
      <c r="JU26" s="1121"/>
      <c r="JV26" s="1121"/>
      <c r="JW26" s="1121"/>
      <c r="JX26" s="1121"/>
      <c r="JY26" s="1121"/>
      <c r="JZ26" s="1121"/>
      <c r="KA26" s="1121"/>
      <c r="KB26" s="1121"/>
      <c r="KC26" s="1121"/>
      <c r="KD26" s="1121"/>
      <c r="KE26" s="1121"/>
      <c r="KF26" s="1121"/>
      <c r="KG26" s="1121"/>
      <c r="KH26" s="1121"/>
      <c r="KI26" s="1121"/>
      <c r="KJ26" s="1121"/>
      <c r="KK26" s="1121"/>
      <c r="KL26" s="1121"/>
    </row>
    <row r="27" spans="1:298" s="1056" customFormat="1" ht="15.75" customHeight="1" x14ac:dyDescent="0.2">
      <c r="A27" s="1053" t="s">
        <v>1574</v>
      </c>
      <c r="B27" s="1054"/>
      <c r="C27" s="1054" t="s">
        <v>31</v>
      </c>
      <c r="D27" s="1055" t="s">
        <v>31</v>
      </c>
      <c r="E27" s="1055" t="s">
        <v>31</v>
      </c>
      <c r="F27" s="1055" t="s">
        <v>20</v>
      </c>
      <c r="G27" s="1054"/>
      <c r="H27" s="1062" t="s">
        <v>1578</v>
      </c>
      <c r="I27" s="1062" t="s">
        <v>31</v>
      </c>
      <c r="J27" s="1062" t="s">
        <v>20</v>
      </c>
      <c r="K27" s="1063" t="s">
        <v>20</v>
      </c>
      <c r="L27" s="1065" t="s">
        <v>20</v>
      </c>
      <c r="M27" s="1070" t="s">
        <v>31</v>
      </c>
      <c r="N27" s="1065" t="s">
        <v>20</v>
      </c>
      <c r="O27" s="1065" t="s">
        <v>20</v>
      </c>
      <c r="P27" s="1065" t="s">
        <v>20</v>
      </c>
      <c r="Q27" s="1065" t="s">
        <v>2325</v>
      </c>
      <c r="R27" s="1065" t="s">
        <v>20</v>
      </c>
      <c r="S27" s="1065"/>
      <c r="T27" s="1078" t="s">
        <v>20</v>
      </c>
      <c r="U27" s="1065" t="s">
        <v>2151</v>
      </c>
      <c r="V27" s="1065" t="s">
        <v>20</v>
      </c>
      <c r="W27" s="1065" t="s">
        <v>20</v>
      </c>
      <c r="X27" s="1065" t="s">
        <v>162</v>
      </c>
      <c r="Y27" s="1065" t="s">
        <v>162</v>
      </c>
      <c r="Z27" s="1100"/>
      <c r="AA27" s="1065" t="s">
        <v>20</v>
      </c>
      <c r="AB27" s="1065" t="s">
        <v>20</v>
      </c>
      <c r="AC27" s="1065"/>
      <c r="AD27" s="1065" t="s">
        <v>31</v>
      </c>
      <c r="AE27" s="1065" t="s">
        <v>31</v>
      </c>
      <c r="AF27" s="1065" t="s">
        <v>20</v>
      </c>
      <c r="AG27" s="1065" t="s">
        <v>2326</v>
      </c>
      <c r="AH27" s="1065"/>
      <c r="AI27" s="1100"/>
      <c r="AJ27" s="1065"/>
      <c r="AK27" s="1065"/>
      <c r="AL27" s="1070"/>
      <c r="AM27" s="1129"/>
      <c r="AN27" s="1129" t="s">
        <v>31</v>
      </c>
      <c r="AO27" s="1151" t="s">
        <v>20</v>
      </c>
      <c r="AP27" s="1151" t="s">
        <v>20</v>
      </c>
      <c r="AQ27" s="1151" t="s">
        <v>2327</v>
      </c>
      <c r="AR27" s="1151" t="s">
        <v>2328</v>
      </c>
      <c r="AS27" s="1151" t="s">
        <v>31</v>
      </c>
      <c r="AT27" s="1151" t="s">
        <v>31</v>
      </c>
      <c r="AU27" s="1151" t="s">
        <v>2151</v>
      </c>
      <c r="AV27" s="1151" t="s">
        <v>31</v>
      </c>
      <c r="AW27" s="1129"/>
      <c r="AX27" s="1151" t="s">
        <v>31</v>
      </c>
      <c r="AY27" s="1129"/>
      <c r="AZ27" s="1151" t="s">
        <v>31</v>
      </c>
      <c r="BA27" s="1151" t="s">
        <v>31</v>
      </c>
      <c r="BB27" s="1151" t="s">
        <v>31</v>
      </c>
      <c r="BC27" s="1151" t="s">
        <v>1843</v>
      </c>
      <c r="BD27" s="1151" t="s">
        <v>31</v>
      </c>
      <c r="BE27" s="1129"/>
      <c r="BF27" s="1129"/>
      <c r="BG27" s="1129"/>
      <c r="BH27" s="1129"/>
      <c r="BI27" s="1129"/>
      <c r="BJ27" s="1129"/>
      <c r="BK27" s="1129"/>
      <c r="BL27" s="1129"/>
      <c r="BM27" s="1129"/>
      <c r="BN27" s="1129"/>
      <c r="BO27" s="1129"/>
      <c r="BP27" s="1124"/>
      <c r="BQ27" s="1124"/>
      <c r="BR27" s="1124"/>
      <c r="BS27" s="1124"/>
      <c r="BT27" s="1124"/>
      <c r="BU27" s="1124"/>
      <c r="BV27" s="1124"/>
      <c r="BW27" s="1124"/>
      <c r="BX27" s="1124"/>
      <c r="BY27" s="1124"/>
      <c r="BZ27" s="1124"/>
      <c r="CA27" s="1124"/>
      <c r="CB27" s="1124"/>
      <c r="CC27" s="1124"/>
      <c r="CD27" s="1124"/>
      <c r="CE27" s="1124"/>
      <c r="CF27" s="1124"/>
      <c r="CG27" s="1124"/>
      <c r="CH27" s="1124"/>
      <c r="CI27" s="1124"/>
      <c r="CJ27" s="1124"/>
      <c r="CK27" s="1124"/>
      <c r="CL27" s="1124"/>
      <c r="CM27" s="1124"/>
      <c r="CN27" s="1124"/>
      <c r="CO27" s="1124"/>
      <c r="CP27" s="1124"/>
      <c r="CQ27" s="1124"/>
      <c r="CR27" s="1124"/>
      <c r="CS27" s="1124"/>
      <c r="CT27" s="1124"/>
      <c r="CU27" s="1124"/>
      <c r="CV27" s="1124"/>
      <c r="CW27" s="1124"/>
      <c r="CX27" s="1124"/>
      <c r="CY27" s="1124"/>
      <c r="CZ27" s="1124"/>
      <c r="DA27" s="1124"/>
      <c r="DB27" s="1124"/>
      <c r="DC27" s="1124"/>
      <c r="DD27" s="1124"/>
      <c r="DE27" s="1124"/>
      <c r="DF27" s="1124"/>
      <c r="DG27" s="1124"/>
      <c r="DH27" s="1124"/>
      <c r="DI27" s="1124"/>
      <c r="DJ27" s="1124"/>
      <c r="DK27" s="1124"/>
      <c r="DL27" s="1124"/>
      <c r="DM27" s="1124"/>
      <c r="DN27" s="1124"/>
      <c r="DO27" s="1124"/>
      <c r="DP27" s="1124"/>
      <c r="DQ27" s="1124"/>
      <c r="DR27" s="1124"/>
      <c r="DS27" s="1124"/>
      <c r="DT27" s="1124"/>
      <c r="DU27" s="1124"/>
      <c r="DV27" s="1124"/>
      <c r="DW27" s="1124"/>
      <c r="DX27" s="1124"/>
      <c r="DY27" s="1124"/>
      <c r="DZ27" s="1124"/>
      <c r="EA27" s="1124"/>
      <c r="EB27" s="1124"/>
      <c r="EC27" s="1124"/>
      <c r="ED27" s="1124"/>
      <c r="EE27" s="1124"/>
      <c r="EF27" s="1124"/>
      <c r="EG27" s="1124"/>
      <c r="EH27" s="1124"/>
      <c r="EI27" s="1124"/>
      <c r="EJ27" s="1124"/>
      <c r="EK27" s="1124"/>
      <c r="EL27" s="1124"/>
      <c r="EM27" s="1124"/>
      <c r="EN27" s="1124"/>
      <c r="EO27" s="1124"/>
      <c r="EP27" s="1124"/>
      <c r="EQ27" s="1124"/>
      <c r="ER27" s="1124"/>
      <c r="ES27" s="1124"/>
      <c r="ET27" s="1124"/>
      <c r="EU27" s="1124"/>
      <c r="EV27" s="1124"/>
      <c r="EW27" s="1124"/>
      <c r="EX27" s="1124"/>
      <c r="EY27" s="1124"/>
      <c r="EZ27" s="1124"/>
      <c r="FA27" s="1124"/>
      <c r="FB27" s="1124"/>
      <c r="FC27" s="1124"/>
      <c r="FD27" s="1124"/>
      <c r="FE27" s="1124"/>
      <c r="FF27" s="1124"/>
      <c r="FG27" s="1124"/>
      <c r="FH27" s="1124"/>
      <c r="FI27" s="1124"/>
      <c r="FJ27" s="1124"/>
      <c r="FK27" s="1124"/>
      <c r="FL27" s="1124"/>
      <c r="FM27" s="1124"/>
      <c r="FN27" s="1124"/>
      <c r="FO27" s="1124"/>
      <c r="FP27" s="1124"/>
      <c r="FQ27" s="1124"/>
      <c r="FR27" s="1124"/>
      <c r="FS27" s="1124"/>
      <c r="FT27" s="1124"/>
      <c r="FU27" s="1124"/>
      <c r="FV27" s="1124"/>
      <c r="FW27" s="1124"/>
      <c r="FX27" s="1124"/>
      <c r="FY27" s="1124"/>
      <c r="FZ27" s="1124"/>
      <c r="GA27" s="1124"/>
      <c r="GB27" s="1124"/>
      <c r="GC27" s="1124"/>
      <c r="GD27" s="1124"/>
      <c r="GE27" s="1124"/>
      <c r="GF27" s="1124"/>
      <c r="GG27" s="1124"/>
      <c r="GH27" s="1124"/>
      <c r="GI27" s="1124"/>
      <c r="GJ27" s="1124"/>
      <c r="GK27" s="1124"/>
      <c r="GL27" s="1124"/>
      <c r="GM27" s="1124"/>
      <c r="GN27" s="1124"/>
      <c r="GO27" s="1124"/>
      <c r="GP27" s="1124"/>
      <c r="GQ27" s="1124"/>
      <c r="GR27" s="1124"/>
      <c r="GS27" s="1124"/>
      <c r="GT27" s="1124"/>
      <c r="GU27" s="1124"/>
      <c r="GV27" s="1124"/>
      <c r="GW27" s="1124"/>
      <c r="GX27" s="1124"/>
      <c r="GY27" s="1124"/>
      <c r="GZ27" s="1124"/>
      <c r="HA27" s="1124"/>
      <c r="HB27" s="1124"/>
      <c r="HC27" s="1124"/>
      <c r="HD27" s="1124"/>
      <c r="HE27" s="1124"/>
      <c r="HF27" s="1124"/>
      <c r="HG27" s="1124"/>
      <c r="HH27" s="1125"/>
      <c r="HI27" s="1125"/>
      <c r="HJ27" s="1125"/>
      <c r="HK27" s="1125"/>
      <c r="HL27" s="1125"/>
      <c r="HM27" s="1125"/>
      <c r="HN27" s="1125"/>
      <c r="HO27" s="1125"/>
      <c r="HP27" s="1125"/>
      <c r="HQ27" s="1125"/>
      <c r="HR27" s="1125"/>
      <c r="HS27" s="1125"/>
      <c r="HT27" s="1125"/>
      <c r="HU27" s="1125"/>
      <c r="HV27" s="1125"/>
      <c r="HW27" s="1125"/>
      <c r="HX27" s="1125"/>
      <c r="HY27" s="1125"/>
      <c r="HZ27" s="1125"/>
      <c r="IA27" s="1125"/>
      <c r="IB27" s="1125"/>
      <c r="IC27" s="1125"/>
      <c r="ID27" s="1125"/>
      <c r="IE27" s="1125"/>
      <c r="IF27" s="1125"/>
      <c r="IG27" s="1125"/>
      <c r="IH27" s="1125"/>
      <c r="II27" s="1125"/>
      <c r="IJ27" s="1125"/>
      <c r="IK27" s="1125"/>
      <c r="IL27" s="1125"/>
      <c r="IM27" s="1125"/>
      <c r="IN27" s="1125"/>
      <c r="IO27" s="1125"/>
      <c r="IP27" s="1125"/>
      <c r="IQ27" s="1125"/>
      <c r="IR27" s="1125"/>
      <c r="IS27" s="1125"/>
      <c r="IT27" s="1125"/>
      <c r="IU27" s="1125"/>
      <c r="IV27" s="1125"/>
      <c r="IW27" s="1125"/>
      <c r="IX27" s="1125"/>
      <c r="IY27" s="1125"/>
      <c r="IZ27" s="1125"/>
      <c r="JA27" s="1125"/>
      <c r="JB27" s="1125"/>
      <c r="JC27" s="1125"/>
      <c r="JD27" s="1125"/>
      <c r="JE27" s="1125"/>
      <c r="JF27" s="1125"/>
      <c r="JG27" s="1125"/>
      <c r="JH27" s="1125"/>
      <c r="JI27" s="1125"/>
      <c r="JJ27" s="1125"/>
      <c r="JK27" s="1125"/>
      <c r="JL27" s="1125"/>
      <c r="JM27" s="1125"/>
      <c r="JN27" s="1125"/>
      <c r="JO27" s="1125"/>
      <c r="JP27" s="1125"/>
      <c r="JQ27" s="1125"/>
      <c r="JR27" s="1125"/>
      <c r="JS27" s="1125"/>
      <c r="JT27" s="1125"/>
      <c r="JU27" s="1125"/>
      <c r="JV27" s="1125"/>
      <c r="JW27" s="1125"/>
      <c r="JX27" s="1125"/>
      <c r="JY27" s="1125"/>
      <c r="JZ27" s="1125"/>
      <c r="KA27" s="1125"/>
      <c r="KB27" s="1125"/>
      <c r="KC27" s="1125"/>
      <c r="KD27" s="1125"/>
      <c r="KE27" s="1125"/>
      <c r="KF27" s="1125"/>
      <c r="KG27" s="1125"/>
      <c r="KH27" s="1125"/>
      <c r="KI27" s="1125"/>
      <c r="KJ27" s="1125"/>
      <c r="KK27" s="1125"/>
      <c r="KL27" s="1125"/>
    </row>
    <row r="28" spans="1:298" x14ac:dyDescent="0.2">
      <c r="A28" s="1334" t="s">
        <v>1579</v>
      </c>
      <c r="B28" s="1335"/>
      <c r="H28" s="1"/>
      <c r="I28" s="4"/>
      <c r="J28" s="1"/>
      <c r="K28" s="4"/>
      <c r="L28" s="1061"/>
      <c r="M28" s="1068"/>
      <c r="N28" s="1060"/>
      <c r="O28" s="1060"/>
      <c r="P28" s="1060"/>
      <c r="Q28" s="1060"/>
      <c r="R28" s="1060"/>
      <c r="S28" s="1060"/>
      <c r="T28" s="1060"/>
      <c r="U28" s="1060"/>
      <c r="V28" s="1060"/>
      <c r="W28" s="1060"/>
      <c r="X28" s="1064"/>
      <c r="Y28" s="1060"/>
      <c r="Z28" s="1060"/>
      <c r="AA28" s="1060"/>
      <c r="AB28" s="1064"/>
      <c r="AC28" s="1064"/>
      <c r="AD28" s="1060"/>
      <c r="AE28" s="1060"/>
      <c r="AF28" s="1060"/>
      <c r="AG28" s="1060"/>
      <c r="AH28" s="1060"/>
      <c r="AI28" s="1060"/>
      <c r="AJ28" s="1060"/>
      <c r="AK28" s="1060"/>
      <c r="AL28" s="1068"/>
      <c r="AM28" s="1081"/>
      <c r="AN28" s="1081"/>
      <c r="AO28" s="1082"/>
      <c r="AP28" s="1081"/>
      <c r="AQ28" s="1082"/>
      <c r="AR28" s="1082"/>
      <c r="AS28" s="1081"/>
      <c r="AT28" s="1081"/>
      <c r="AU28" s="1081"/>
      <c r="AV28" s="1081"/>
      <c r="AW28" s="1081"/>
      <c r="AX28" s="1081"/>
      <c r="AY28" s="1081"/>
      <c r="AZ28" s="1081"/>
      <c r="BA28" s="1081"/>
      <c r="BB28" s="1081"/>
      <c r="BC28" s="1081"/>
      <c r="BD28" s="1081"/>
      <c r="BE28" s="1081"/>
      <c r="BF28" s="1081"/>
      <c r="BG28" s="1081"/>
      <c r="BH28" s="1081"/>
      <c r="BI28" s="1081"/>
      <c r="BJ28" s="1081"/>
      <c r="BK28" s="1081"/>
      <c r="BL28" s="1081"/>
      <c r="BM28" s="1081"/>
      <c r="BN28" s="1081"/>
      <c r="BO28" s="1081"/>
      <c r="BP28" s="1081"/>
      <c r="BQ28" s="1081"/>
      <c r="BR28" s="1081"/>
      <c r="BS28" s="1081"/>
      <c r="BT28" s="1081"/>
      <c r="BU28" s="1081"/>
      <c r="BV28" s="1081"/>
      <c r="BW28" s="1081"/>
      <c r="BX28" s="1081"/>
      <c r="BY28" s="1081"/>
      <c r="BZ28" s="1081"/>
      <c r="CA28" s="1081"/>
      <c r="CB28" s="1081"/>
      <c r="CC28" s="1081"/>
      <c r="CD28" s="1081"/>
      <c r="CE28" s="1081"/>
      <c r="CF28" s="1081"/>
      <c r="CG28" s="1081"/>
      <c r="CH28" s="1081"/>
      <c r="CI28" s="1081"/>
      <c r="CJ28" s="1081"/>
      <c r="CK28" s="1081"/>
      <c r="CL28" s="1081"/>
      <c r="CM28" s="1081"/>
      <c r="CN28" s="1081"/>
      <c r="CO28" s="1081"/>
      <c r="CP28" s="1081"/>
      <c r="CQ28" s="1081"/>
      <c r="CR28" s="1081"/>
      <c r="CS28" s="1081"/>
      <c r="CT28" s="1081"/>
      <c r="CU28" s="1081"/>
      <c r="CV28" s="1081"/>
      <c r="CW28" s="1081"/>
      <c r="CX28" s="1081"/>
      <c r="CY28" s="1081"/>
      <c r="CZ28" s="1081"/>
      <c r="DA28" s="1081"/>
      <c r="DB28" s="1081"/>
      <c r="DC28" s="1081"/>
      <c r="DD28" s="1081"/>
      <c r="DE28" s="1081"/>
      <c r="DF28" s="1081"/>
      <c r="DG28" s="1081"/>
      <c r="DH28" s="1081"/>
      <c r="DI28" s="1081"/>
      <c r="DJ28" s="1081"/>
      <c r="DK28" s="1081"/>
      <c r="DL28" s="1081"/>
      <c r="DM28" s="1081"/>
      <c r="DN28" s="1081"/>
      <c r="DO28" s="1081"/>
      <c r="DP28" s="1081"/>
      <c r="DQ28" s="1081"/>
      <c r="DR28" s="1081"/>
      <c r="DS28" s="1081"/>
      <c r="DT28" s="1081"/>
      <c r="DU28" s="1081"/>
      <c r="DV28" s="1081"/>
      <c r="DW28" s="1081"/>
      <c r="DX28" s="1081"/>
      <c r="DY28" s="1081"/>
      <c r="DZ28" s="1081"/>
      <c r="EA28" s="1081"/>
      <c r="EB28" s="1081"/>
      <c r="EC28" s="1081"/>
      <c r="ED28" s="1081"/>
      <c r="EE28" s="1081"/>
      <c r="EF28" s="1081"/>
      <c r="EG28" s="1081"/>
      <c r="EH28" s="1081"/>
      <c r="EI28" s="1081"/>
      <c r="EJ28" s="1081"/>
      <c r="EK28" s="1081"/>
      <c r="EL28" s="1081"/>
      <c r="EM28" s="1081"/>
      <c r="EN28" s="1081"/>
      <c r="EO28" s="1081"/>
      <c r="EP28" s="1081"/>
      <c r="EQ28" s="1081"/>
      <c r="ER28" s="1081"/>
      <c r="ES28" s="1081"/>
      <c r="ET28" s="1081"/>
      <c r="EU28" s="1081"/>
      <c r="EV28" s="1081"/>
      <c r="EW28" s="1081"/>
      <c r="EX28" s="1081"/>
      <c r="EY28" s="1081"/>
      <c r="EZ28" s="1081"/>
      <c r="FA28" s="1081"/>
      <c r="FB28" s="1081"/>
      <c r="FC28" s="1081"/>
      <c r="FD28" s="1081"/>
      <c r="FE28" s="1081"/>
      <c r="FF28" s="1081"/>
      <c r="FG28" s="1081"/>
      <c r="FH28" s="1081"/>
      <c r="FI28" s="1081"/>
      <c r="FJ28" s="1081"/>
      <c r="FK28" s="1081"/>
      <c r="FL28" s="1081"/>
      <c r="FM28" s="1081"/>
      <c r="FN28" s="1081"/>
      <c r="FO28" s="1081"/>
      <c r="FP28" s="1081"/>
      <c r="FQ28" s="1081"/>
      <c r="FR28" s="1081"/>
      <c r="FS28" s="1081"/>
      <c r="FT28" s="1081"/>
      <c r="FU28" s="1081"/>
      <c r="FV28" s="1081"/>
      <c r="FW28" s="1081"/>
      <c r="FX28" s="1081"/>
      <c r="FY28" s="1081"/>
      <c r="FZ28" s="1081"/>
      <c r="GA28" s="1081"/>
      <c r="GB28" s="1081"/>
      <c r="GC28" s="1081"/>
      <c r="GD28" s="1081"/>
      <c r="GE28" s="1081"/>
      <c r="GF28" s="1081"/>
      <c r="GG28" s="1081"/>
      <c r="GH28" s="1081"/>
      <c r="GI28" s="1081"/>
      <c r="GJ28" s="1081"/>
      <c r="GK28" s="1081"/>
      <c r="GL28" s="1081"/>
      <c r="GM28" s="1081"/>
      <c r="GN28" s="1081"/>
      <c r="GO28" s="1081"/>
      <c r="GP28" s="1081"/>
      <c r="GQ28" s="1081"/>
      <c r="GR28" s="1081"/>
      <c r="GS28" s="1081"/>
      <c r="GT28" s="1081"/>
      <c r="GU28" s="1081"/>
      <c r="GV28" s="1081"/>
      <c r="GW28" s="1081"/>
      <c r="GX28" s="1081"/>
      <c r="GY28" s="1081"/>
      <c r="GZ28" s="1081"/>
      <c r="HA28" s="1081"/>
      <c r="HB28" s="1081"/>
      <c r="HC28" s="1081"/>
      <c r="HD28" s="1081"/>
      <c r="HE28" s="1081"/>
      <c r="HF28" s="1081"/>
      <c r="HG28" s="1081"/>
      <c r="HH28" s="1121"/>
      <c r="HI28" s="1121"/>
      <c r="HJ28" s="1121"/>
      <c r="HK28" s="1121"/>
      <c r="HL28" s="1121"/>
      <c r="HM28" s="1121"/>
      <c r="HN28" s="1121"/>
      <c r="HO28" s="1121"/>
      <c r="HP28" s="1121"/>
      <c r="HQ28" s="1121"/>
      <c r="HR28" s="1121"/>
      <c r="HS28" s="1121"/>
      <c r="HT28" s="1121"/>
      <c r="HU28" s="1121"/>
      <c r="HV28" s="1121"/>
      <c r="HW28" s="1121"/>
      <c r="HX28" s="1121"/>
      <c r="HY28" s="1121"/>
      <c r="HZ28" s="1121"/>
      <c r="IA28" s="1121"/>
      <c r="IB28" s="1121"/>
      <c r="IC28" s="1121"/>
      <c r="ID28" s="1121"/>
      <c r="IE28" s="1121"/>
      <c r="IF28" s="1121"/>
      <c r="IG28" s="1121"/>
      <c r="IH28" s="1121"/>
      <c r="II28" s="1121"/>
      <c r="IJ28" s="1121"/>
      <c r="IK28" s="1121"/>
      <c r="IL28" s="1121"/>
      <c r="IM28" s="1121"/>
      <c r="IN28" s="1121"/>
      <c r="IO28" s="1121"/>
      <c r="IP28" s="1121"/>
      <c r="IQ28" s="1121"/>
      <c r="IR28" s="1121"/>
      <c r="IS28" s="1121"/>
      <c r="IT28" s="1121"/>
      <c r="IU28" s="1121"/>
      <c r="IV28" s="1121"/>
      <c r="IW28" s="1121"/>
      <c r="IX28" s="1121"/>
      <c r="IY28" s="1121"/>
      <c r="IZ28" s="1121"/>
      <c r="JA28" s="1121"/>
      <c r="JB28" s="1121"/>
      <c r="JC28" s="1121"/>
      <c r="JD28" s="1121"/>
      <c r="JE28" s="1121"/>
      <c r="JF28" s="1121"/>
      <c r="JG28" s="1121"/>
      <c r="JH28" s="1121"/>
      <c r="JI28" s="1121"/>
      <c r="JJ28" s="1121"/>
      <c r="JK28" s="1121"/>
      <c r="JL28" s="1121"/>
      <c r="JM28" s="1121"/>
      <c r="JN28" s="1121"/>
      <c r="JO28" s="1121"/>
      <c r="JP28" s="1121"/>
      <c r="JQ28" s="1121"/>
      <c r="JR28" s="1121"/>
      <c r="JS28" s="1121"/>
      <c r="JT28" s="1121"/>
      <c r="JU28" s="1121"/>
      <c r="JV28" s="1121"/>
      <c r="JW28" s="1121"/>
      <c r="JX28" s="1121"/>
      <c r="JY28" s="1121"/>
      <c r="JZ28" s="1121"/>
      <c r="KA28" s="1121"/>
      <c r="KB28" s="1121"/>
      <c r="KC28" s="1121"/>
      <c r="KD28" s="1121"/>
      <c r="KE28" s="1121"/>
      <c r="KF28" s="1121"/>
      <c r="KG28" s="1121"/>
      <c r="KH28" s="1121"/>
      <c r="KI28" s="1121"/>
      <c r="KJ28" s="1121"/>
      <c r="KK28" s="1121"/>
      <c r="KL28" s="1121"/>
    </row>
    <row r="29" spans="1:298" x14ac:dyDescent="0.2">
      <c r="A29" s="1029" t="s">
        <v>2</v>
      </c>
      <c r="B29" s="1030" t="s">
        <v>3</v>
      </c>
      <c r="H29" s="1"/>
      <c r="I29" s="4"/>
      <c r="J29" s="1"/>
      <c r="K29" s="4"/>
      <c r="L29" s="1061"/>
      <c r="M29" s="1068"/>
      <c r="N29" s="1060"/>
      <c r="O29" s="1060"/>
      <c r="P29" s="1060"/>
      <c r="Q29" s="1060"/>
      <c r="R29" s="1060"/>
      <c r="S29" s="1060"/>
      <c r="T29" s="1060"/>
      <c r="U29" s="1060"/>
      <c r="V29" s="1060"/>
      <c r="W29" s="1064"/>
      <c r="X29" s="1064"/>
      <c r="Y29" s="1064"/>
      <c r="Z29" s="1060"/>
      <c r="AA29" s="1060"/>
      <c r="AB29" s="1064"/>
      <c r="AC29" s="1060"/>
      <c r="AD29" s="1064"/>
      <c r="AE29" s="1060"/>
      <c r="AF29" s="1060"/>
      <c r="AG29" s="1060"/>
      <c r="AH29" s="1060"/>
      <c r="AI29" s="1060"/>
      <c r="AJ29" s="1060"/>
      <c r="AK29" s="1060"/>
      <c r="AL29" s="1068"/>
      <c r="AM29" s="1082"/>
      <c r="AN29" s="1082"/>
      <c r="AO29" s="1082"/>
      <c r="AP29" s="1081"/>
      <c r="AQ29" s="1082"/>
      <c r="AR29" s="1082"/>
      <c r="AS29" s="1081"/>
      <c r="AT29" s="1081"/>
      <c r="AU29" s="1081"/>
      <c r="AV29" s="1081"/>
      <c r="AW29" s="1081"/>
      <c r="AX29" s="1081"/>
      <c r="AY29" s="1081"/>
      <c r="AZ29" s="1081"/>
      <c r="BA29" s="1081"/>
      <c r="BB29" s="1081"/>
      <c r="BC29" s="1081"/>
      <c r="BD29" s="1081"/>
      <c r="BE29" s="1081"/>
      <c r="BF29" s="1081"/>
      <c r="BG29" s="1081"/>
      <c r="BH29" s="1081"/>
      <c r="BI29" s="1081"/>
      <c r="BJ29" s="1081"/>
      <c r="BK29" s="1081"/>
      <c r="BL29" s="1081"/>
      <c r="BM29" s="1081"/>
      <c r="BN29" s="1081"/>
      <c r="BO29" s="1081"/>
      <c r="BP29" s="1081"/>
      <c r="BQ29" s="1081"/>
      <c r="BR29" s="1081"/>
      <c r="BS29" s="1081"/>
      <c r="BT29" s="1081"/>
      <c r="BU29" s="1081"/>
      <c r="BV29" s="1081"/>
      <c r="BW29" s="1081"/>
      <c r="BX29" s="1081"/>
      <c r="BY29" s="1081"/>
      <c r="BZ29" s="1081"/>
      <c r="CA29" s="1081"/>
      <c r="CB29" s="1081"/>
      <c r="CC29" s="1081"/>
      <c r="CD29" s="1081"/>
      <c r="CE29" s="1081"/>
      <c r="CF29" s="1081"/>
      <c r="CG29" s="1081"/>
      <c r="CH29" s="1081"/>
      <c r="CI29" s="1081"/>
      <c r="CJ29" s="1081"/>
      <c r="CK29" s="1081"/>
      <c r="CL29" s="1081"/>
      <c r="CM29" s="1081"/>
      <c r="CN29" s="1081"/>
      <c r="CO29" s="1081"/>
      <c r="CP29" s="1081"/>
      <c r="CQ29" s="1081"/>
      <c r="CR29" s="1081"/>
      <c r="CS29" s="1081"/>
      <c r="CT29" s="1081"/>
      <c r="CU29" s="1081"/>
      <c r="CV29" s="1081"/>
      <c r="CW29" s="1081"/>
      <c r="CX29" s="1081"/>
      <c r="CY29" s="1081"/>
      <c r="CZ29" s="1081"/>
      <c r="DA29" s="1081"/>
      <c r="DB29" s="1081"/>
      <c r="DC29" s="1081"/>
      <c r="DD29" s="1081"/>
      <c r="DE29" s="1081"/>
      <c r="DF29" s="1081"/>
      <c r="DG29" s="1081"/>
      <c r="DH29" s="1081"/>
      <c r="DI29" s="1081"/>
      <c r="DJ29" s="1081"/>
      <c r="DK29" s="1081"/>
      <c r="DL29" s="1081"/>
      <c r="DM29" s="1081"/>
      <c r="DN29" s="1081"/>
      <c r="DO29" s="1081"/>
      <c r="DP29" s="1081"/>
      <c r="DQ29" s="1081"/>
      <c r="DR29" s="1081"/>
      <c r="DS29" s="1081"/>
      <c r="DT29" s="1081"/>
      <c r="DU29" s="1081"/>
      <c r="DV29" s="1081"/>
      <c r="DW29" s="1081"/>
      <c r="DX29" s="1081"/>
      <c r="DY29" s="1081"/>
      <c r="DZ29" s="1081"/>
      <c r="EA29" s="1081"/>
      <c r="EB29" s="1081"/>
      <c r="EC29" s="1081"/>
      <c r="ED29" s="1081"/>
      <c r="EE29" s="1081"/>
      <c r="EF29" s="1081"/>
      <c r="EG29" s="1081"/>
      <c r="EH29" s="1081"/>
      <c r="EI29" s="1081"/>
      <c r="EJ29" s="1081"/>
      <c r="EK29" s="1081"/>
      <c r="EL29" s="1081"/>
      <c r="EM29" s="1081"/>
      <c r="EN29" s="1081"/>
      <c r="EO29" s="1081"/>
      <c r="EP29" s="1081"/>
      <c r="EQ29" s="1081"/>
      <c r="ER29" s="1081"/>
      <c r="ES29" s="1081"/>
      <c r="ET29" s="1081"/>
      <c r="EU29" s="1081"/>
      <c r="EV29" s="1081"/>
      <c r="EW29" s="1081"/>
      <c r="EX29" s="1081"/>
      <c r="EY29" s="1081"/>
      <c r="EZ29" s="1081"/>
      <c r="FA29" s="1081"/>
      <c r="FB29" s="1081"/>
      <c r="FC29" s="1081"/>
      <c r="FD29" s="1081"/>
      <c r="FE29" s="1081"/>
      <c r="FF29" s="1081"/>
      <c r="FG29" s="1081"/>
      <c r="FH29" s="1081"/>
      <c r="FI29" s="1081"/>
      <c r="FJ29" s="1081"/>
      <c r="FK29" s="1081"/>
      <c r="FL29" s="1081"/>
      <c r="FM29" s="1081"/>
      <c r="FN29" s="1081"/>
      <c r="FO29" s="1081"/>
      <c r="FP29" s="1081"/>
      <c r="FQ29" s="1081"/>
      <c r="FR29" s="1081"/>
      <c r="FS29" s="1081"/>
      <c r="FT29" s="1081"/>
      <c r="FU29" s="1081"/>
      <c r="FV29" s="1081"/>
      <c r="FW29" s="1081"/>
      <c r="FX29" s="1081"/>
      <c r="FY29" s="1081"/>
      <c r="FZ29" s="1081"/>
      <c r="GA29" s="1081"/>
      <c r="GB29" s="1081"/>
      <c r="GC29" s="1081"/>
      <c r="GD29" s="1081"/>
      <c r="GE29" s="1081"/>
      <c r="GF29" s="1081"/>
      <c r="GG29" s="1081"/>
      <c r="GH29" s="1081"/>
      <c r="GI29" s="1081"/>
      <c r="GJ29" s="1081"/>
      <c r="GK29" s="1081"/>
      <c r="GL29" s="1081"/>
      <c r="GM29" s="1081"/>
      <c r="GN29" s="1081"/>
      <c r="GO29" s="1081"/>
      <c r="GP29" s="1081"/>
      <c r="GQ29" s="1081"/>
      <c r="GR29" s="1081"/>
      <c r="GS29" s="1081"/>
      <c r="GT29" s="1081"/>
      <c r="GU29" s="1081"/>
      <c r="GV29" s="1081"/>
      <c r="GW29" s="1081"/>
      <c r="GX29" s="1081"/>
      <c r="GY29" s="1081"/>
      <c r="GZ29" s="1081"/>
      <c r="HA29" s="1081"/>
      <c r="HB29" s="1081"/>
      <c r="HC29" s="1081"/>
      <c r="HD29" s="1081"/>
      <c r="HE29" s="1081"/>
      <c r="HF29" s="1081"/>
      <c r="HG29" s="1081"/>
      <c r="HH29" s="1121"/>
      <c r="HI29" s="1121"/>
      <c r="HJ29" s="1121"/>
      <c r="HK29" s="1121"/>
      <c r="HL29" s="1121"/>
      <c r="HM29" s="1121"/>
      <c r="HN29" s="1121"/>
      <c r="HO29" s="1121"/>
      <c r="HP29" s="1121"/>
      <c r="HQ29" s="1121"/>
      <c r="HR29" s="1121"/>
      <c r="HS29" s="1121"/>
      <c r="HT29" s="1121"/>
      <c r="HU29" s="1121"/>
      <c r="HV29" s="1121"/>
      <c r="HW29" s="1121"/>
      <c r="HX29" s="1121"/>
      <c r="HY29" s="1121"/>
      <c r="HZ29" s="1121"/>
      <c r="IA29" s="1121"/>
      <c r="IB29" s="1121"/>
      <c r="IC29" s="1121"/>
      <c r="ID29" s="1121"/>
      <c r="IE29" s="1121"/>
      <c r="IF29" s="1121"/>
      <c r="IG29" s="1121"/>
      <c r="IH29" s="1121"/>
      <c r="II29" s="1121"/>
      <c r="IJ29" s="1121"/>
      <c r="IK29" s="1121"/>
      <c r="IL29" s="1121"/>
      <c r="IM29" s="1121"/>
      <c r="IN29" s="1121"/>
      <c r="IO29" s="1121"/>
      <c r="IP29" s="1121"/>
      <c r="IQ29" s="1121"/>
      <c r="IR29" s="1121"/>
      <c r="IS29" s="1121"/>
      <c r="IT29" s="1121"/>
      <c r="IU29" s="1121"/>
      <c r="IV29" s="1121"/>
      <c r="IW29" s="1121"/>
      <c r="IX29" s="1121"/>
      <c r="IY29" s="1121"/>
      <c r="IZ29" s="1121"/>
      <c r="JA29" s="1121"/>
      <c r="JB29" s="1121"/>
      <c r="JC29" s="1121"/>
      <c r="JD29" s="1121"/>
      <c r="JE29" s="1121"/>
      <c r="JF29" s="1121"/>
      <c r="JG29" s="1121"/>
      <c r="JH29" s="1121"/>
      <c r="JI29" s="1121"/>
      <c r="JJ29" s="1121"/>
      <c r="JK29" s="1121"/>
      <c r="JL29" s="1121"/>
      <c r="JM29" s="1121"/>
      <c r="JN29" s="1121"/>
      <c r="JO29" s="1121"/>
      <c r="JP29" s="1121"/>
      <c r="JQ29" s="1121"/>
      <c r="JR29" s="1121"/>
      <c r="JS29" s="1121"/>
      <c r="JT29" s="1121"/>
      <c r="JU29" s="1121"/>
      <c r="JV29" s="1121"/>
      <c r="JW29" s="1121"/>
      <c r="JX29" s="1121"/>
      <c r="JY29" s="1121"/>
      <c r="JZ29" s="1121"/>
      <c r="KA29" s="1121"/>
      <c r="KB29" s="1121"/>
      <c r="KC29" s="1121"/>
      <c r="KD29" s="1121"/>
      <c r="KE29" s="1121"/>
      <c r="KF29" s="1121"/>
      <c r="KG29" s="1121"/>
      <c r="KH29" s="1121"/>
      <c r="KI29" s="1121"/>
      <c r="KJ29" s="1121"/>
      <c r="KK29" s="1121"/>
      <c r="KL29" s="1121"/>
    </row>
    <row r="30" spans="1:298" x14ac:dyDescent="0.2">
      <c r="A30" s="543" t="s">
        <v>55</v>
      </c>
      <c r="B30" s="479" t="str">
        <f>IFERROR(VLOOKUP(A30,Tabla1[],2,FALSE),"")</f>
        <v>9.694.023-8</v>
      </c>
      <c r="D30" s="10" t="s">
        <v>1860</v>
      </c>
      <c r="F30" t="s">
        <v>1086</v>
      </c>
      <c r="H30" s="1"/>
      <c r="I30" s="4"/>
      <c r="J30" s="1"/>
      <c r="K30" s="4"/>
      <c r="L30" s="1061"/>
      <c r="M30" s="1068"/>
      <c r="N30" s="1064" t="s">
        <v>1953</v>
      </c>
      <c r="O30" s="1060"/>
      <c r="P30" s="1060"/>
      <c r="Q30" s="1060"/>
      <c r="R30" s="1064" t="s">
        <v>2329</v>
      </c>
      <c r="S30" s="1060"/>
      <c r="T30" s="1060"/>
      <c r="U30" s="1064" t="s">
        <v>1953</v>
      </c>
      <c r="V30" s="1060"/>
      <c r="W30" s="1060"/>
      <c r="X30" s="1064" t="s">
        <v>1953</v>
      </c>
      <c r="Y30" s="1064" t="s">
        <v>1953</v>
      </c>
      <c r="Z30" s="1060"/>
      <c r="AA30" s="1064"/>
      <c r="AB30" s="1064" t="s">
        <v>1953</v>
      </c>
      <c r="AC30" s="1060"/>
      <c r="AD30" s="1064" t="s">
        <v>1953</v>
      </c>
      <c r="AE30" s="1064" t="s">
        <v>555</v>
      </c>
      <c r="AF30" s="1064"/>
      <c r="AG30" s="1060"/>
      <c r="AH30" s="1060" t="s">
        <v>1953</v>
      </c>
      <c r="AI30" s="1060"/>
      <c r="AJ30" s="1060"/>
      <c r="AK30" s="1060"/>
      <c r="AL30" s="1068"/>
      <c r="AM30" s="1082" t="s">
        <v>555</v>
      </c>
      <c r="AN30" s="1082"/>
      <c r="AO30" s="1082"/>
      <c r="AP30" s="1081"/>
      <c r="AQ30" s="1082"/>
      <c r="AR30" s="1082"/>
      <c r="AS30" s="1081" t="s">
        <v>1953</v>
      </c>
      <c r="AT30" s="1081"/>
      <c r="AU30" s="1081"/>
      <c r="AV30" s="1081"/>
      <c r="AW30" s="1081"/>
      <c r="AX30" s="1081" t="s">
        <v>555</v>
      </c>
      <c r="AY30" s="1081" t="s">
        <v>1953</v>
      </c>
      <c r="AZ30" s="1081"/>
      <c r="BA30" s="1081" t="s">
        <v>1953</v>
      </c>
      <c r="BB30" s="1081"/>
      <c r="BC30" s="1081"/>
      <c r="BD30" s="1081"/>
      <c r="BE30" s="1081"/>
      <c r="BF30" s="1081"/>
      <c r="BG30" s="1081" t="s">
        <v>555</v>
      </c>
      <c r="BH30" s="1081"/>
      <c r="BI30" s="1081" t="s">
        <v>1953</v>
      </c>
      <c r="BJ30" s="1081"/>
      <c r="BK30" s="1081"/>
      <c r="BL30" s="1081" t="s">
        <v>2330</v>
      </c>
      <c r="BM30" s="1081"/>
      <c r="BN30" s="1081"/>
      <c r="BO30" s="1081"/>
      <c r="BP30" s="1081"/>
      <c r="BQ30" s="1081"/>
      <c r="BR30" s="1081"/>
      <c r="BS30" s="1081"/>
      <c r="BT30" s="1081"/>
      <c r="BU30" s="1081"/>
      <c r="BV30" s="1081"/>
      <c r="BW30" s="1081"/>
      <c r="BX30" s="1081"/>
      <c r="BY30" s="1081"/>
      <c r="BZ30" s="1081"/>
      <c r="CA30" s="1081"/>
      <c r="CB30" s="1081"/>
      <c r="CC30" s="1081"/>
      <c r="CD30" s="1081"/>
      <c r="CE30" s="1081"/>
      <c r="CF30" s="1081"/>
      <c r="CG30" s="1081"/>
      <c r="CH30" s="1081"/>
      <c r="CI30" s="1081"/>
      <c r="CJ30" s="1081"/>
      <c r="CK30" s="1081"/>
      <c r="CL30" s="1081"/>
      <c r="CM30" s="1081"/>
      <c r="CN30" s="1081"/>
      <c r="CO30" s="1081"/>
      <c r="CP30" s="1081"/>
      <c r="CQ30" s="1081"/>
      <c r="CR30" s="1081"/>
      <c r="CS30" s="1081"/>
      <c r="CT30" s="1081"/>
      <c r="CU30" s="1081"/>
      <c r="CV30" s="1081"/>
      <c r="CW30" s="1081"/>
      <c r="CX30" s="1081"/>
      <c r="CY30" s="1081"/>
      <c r="CZ30" s="1081"/>
      <c r="DA30" s="1081"/>
      <c r="DB30" s="1081"/>
      <c r="DC30" s="1081"/>
      <c r="DD30" s="1081"/>
      <c r="DE30" s="1081"/>
      <c r="DF30" s="1081"/>
      <c r="DG30" s="1081"/>
      <c r="DH30" s="1081"/>
      <c r="DI30" s="1081"/>
      <c r="DJ30" s="1081"/>
      <c r="DK30" s="1081"/>
      <c r="DL30" s="1081"/>
      <c r="DM30" s="1081"/>
      <c r="DN30" s="1081"/>
      <c r="DO30" s="1081"/>
      <c r="DP30" s="1081"/>
      <c r="DQ30" s="1081"/>
      <c r="DR30" s="1081"/>
      <c r="DS30" s="1081"/>
      <c r="DT30" s="1081"/>
      <c r="DU30" s="1081"/>
      <c r="DV30" s="1081"/>
      <c r="DW30" s="1081"/>
      <c r="DX30" s="1081"/>
      <c r="DY30" s="1081"/>
      <c r="DZ30" s="1081"/>
      <c r="EA30" s="1081"/>
      <c r="EB30" s="1081"/>
      <c r="EC30" s="1081"/>
      <c r="ED30" s="1081"/>
      <c r="EE30" s="1081"/>
      <c r="EF30" s="1081"/>
      <c r="EG30" s="1081"/>
      <c r="EH30" s="1081"/>
      <c r="EI30" s="1081"/>
      <c r="EJ30" s="1081"/>
      <c r="EK30" s="1081"/>
      <c r="EL30" s="1081"/>
      <c r="EM30" s="1081"/>
      <c r="EN30" s="1081"/>
      <c r="EO30" s="1081"/>
      <c r="EP30" s="1081"/>
      <c r="EQ30" s="1081"/>
      <c r="ER30" s="1081"/>
      <c r="ES30" s="1081"/>
      <c r="ET30" s="1081"/>
      <c r="EU30" s="1081"/>
      <c r="EV30" s="1081"/>
      <c r="EW30" s="1081"/>
      <c r="EX30" s="1081"/>
      <c r="EY30" s="1081"/>
      <c r="EZ30" s="1081"/>
      <c r="FA30" s="1081"/>
      <c r="FB30" s="1081"/>
      <c r="FC30" s="1081"/>
      <c r="FD30" s="1081"/>
      <c r="FE30" s="1081"/>
      <c r="FF30" s="1081"/>
      <c r="FG30" s="1081"/>
      <c r="FH30" s="1081"/>
      <c r="FI30" s="1081"/>
      <c r="FJ30" s="1081"/>
      <c r="FK30" s="1081"/>
      <c r="FL30" s="1081"/>
      <c r="FM30" s="1081"/>
      <c r="FN30" s="1081"/>
      <c r="FO30" s="1081"/>
      <c r="FP30" s="1081"/>
      <c r="FQ30" s="1081"/>
      <c r="FR30" s="1081"/>
      <c r="FS30" s="1081"/>
      <c r="FT30" s="1081"/>
      <c r="FU30" s="1081"/>
      <c r="FV30" s="1081"/>
      <c r="FW30" s="1081"/>
      <c r="FX30" s="1081"/>
      <c r="FY30" s="1081"/>
      <c r="FZ30" s="1081"/>
      <c r="GA30" s="1081"/>
      <c r="GB30" s="1081"/>
      <c r="GC30" s="1081"/>
      <c r="GD30" s="1081"/>
      <c r="GE30" s="1081"/>
      <c r="GF30" s="1081"/>
      <c r="GG30" s="1081"/>
      <c r="GH30" s="1081"/>
      <c r="GI30" s="1081"/>
      <c r="GJ30" s="1081"/>
      <c r="GK30" s="1081"/>
      <c r="GL30" s="1081"/>
      <c r="GM30" s="1081"/>
      <c r="GN30" s="1081"/>
      <c r="GO30" s="1081"/>
      <c r="GP30" s="1081"/>
      <c r="GQ30" s="1081"/>
      <c r="GR30" s="1081"/>
      <c r="GS30" s="1081"/>
      <c r="GT30" s="1081"/>
      <c r="GU30" s="1081"/>
      <c r="GV30" s="1081"/>
      <c r="GW30" s="1081"/>
      <c r="GX30" s="1081"/>
      <c r="GY30" s="1081"/>
      <c r="GZ30" s="1081"/>
      <c r="HA30" s="1081"/>
      <c r="HB30" s="1081"/>
      <c r="HC30" s="1081"/>
      <c r="HD30" s="1081"/>
      <c r="HE30" s="1081"/>
      <c r="HF30" s="1081"/>
      <c r="HG30" s="1081"/>
      <c r="HH30" s="1121"/>
      <c r="HI30" s="1121"/>
      <c r="HJ30" s="1121"/>
      <c r="HK30" s="1121"/>
      <c r="HL30" s="1121"/>
      <c r="HM30" s="1121"/>
      <c r="HN30" s="1121"/>
      <c r="HO30" s="1121"/>
      <c r="HP30" s="1121"/>
      <c r="HQ30" s="1121"/>
      <c r="HR30" s="1121"/>
      <c r="HS30" s="1121"/>
      <c r="HT30" s="1121"/>
      <c r="HU30" s="1121"/>
      <c r="HV30" s="1121"/>
      <c r="HW30" s="1121"/>
      <c r="HX30" s="1121"/>
      <c r="HY30" s="1121"/>
      <c r="HZ30" s="1121"/>
      <c r="IA30" s="1121"/>
      <c r="IB30" s="1121"/>
      <c r="IC30" s="1121"/>
      <c r="ID30" s="1121"/>
      <c r="IE30" s="1121"/>
      <c r="IF30" s="1121"/>
      <c r="IG30" s="1121"/>
      <c r="IH30" s="1121"/>
      <c r="II30" s="1121"/>
      <c r="IJ30" s="1121"/>
      <c r="IK30" s="1121"/>
      <c r="IL30" s="1121"/>
      <c r="IM30" s="1121"/>
      <c r="IN30" s="1121"/>
      <c r="IO30" s="1121"/>
      <c r="IP30" s="1121"/>
      <c r="IQ30" s="1121"/>
      <c r="IR30" s="1121"/>
      <c r="IS30" s="1121"/>
      <c r="IT30" s="1121"/>
      <c r="IU30" s="1121"/>
      <c r="IV30" s="1121"/>
      <c r="IW30" s="1121"/>
      <c r="IX30" s="1121"/>
      <c r="IY30" s="1121"/>
      <c r="IZ30" s="1121"/>
      <c r="JA30" s="1121"/>
      <c r="JB30" s="1121"/>
      <c r="JC30" s="1121"/>
      <c r="JD30" s="1121"/>
      <c r="JE30" s="1121"/>
      <c r="JF30" s="1121"/>
      <c r="JG30" s="1121"/>
      <c r="JH30" s="1121"/>
      <c r="JI30" s="1121"/>
      <c r="JJ30" s="1121"/>
      <c r="JK30" s="1121"/>
      <c r="JL30" s="1121"/>
      <c r="JM30" s="1121"/>
      <c r="JN30" s="1121"/>
      <c r="JO30" s="1121"/>
      <c r="JP30" s="1121"/>
      <c r="JQ30" s="1121"/>
      <c r="JR30" s="1121"/>
      <c r="JS30" s="1121"/>
      <c r="JT30" s="1121"/>
      <c r="JU30" s="1121"/>
      <c r="JV30" s="1121"/>
      <c r="JW30" s="1121"/>
      <c r="JX30" s="1121"/>
      <c r="JY30" s="1121"/>
      <c r="JZ30" s="1121"/>
      <c r="KA30" s="1121"/>
      <c r="KB30" s="1121"/>
      <c r="KC30" s="1121"/>
      <c r="KD30" s="1121"/>
      <c r="KE30" s="1121"/>
      <c r="KF30" s="1121"/>
      <c r="KG30" s="1121"/>
      <c r="KH30" s="1121"/>
      <c r="KI30" s="1121"/>
      <c r="KJ30" s="1121"/>
      <c r="KK30" s="1121"/>
      <c r="KL30" s="1121"/>
    </row>
    <row r="31" spans="1:298" x14ac:dyDescent="0.2">
      <c r="A31" s="543" t="s">
        <v>63</v>
      </c>
      <c r="B31" s="479" t="str">
        <f>IFERROR(VLOOKUP(A31,Tabla1[],2,FALSE),"")</f>
        <v>19.980.735-8</v>
      </c>
      <c r="C31" s="9" t="s">
        <v>555</v>
      </c>
      <c r="E31" s="9" t="s">
        <v>555</v>
      </c>
      <c r="H31" s="1"/>
      <c r="I31" s="4" t="s">
        <v>555</v>
      </c>
      <c r="J31" s="1"/>
      <c r="K31" s="4"/>
      <c r="L31" s="1067" t="s">
        <v>1086</v>
      </c>
      <c r="M31" s="1068"/>
      <c r="N31" s="1060"/>
      <c r="O31" s="1064"/>
      <c r="P31" s="1060"/>
      <c r="Q31" s="1060"/>
      <c r="R31" s="1064" t="s">
        <v>555</v>
      </c>
      <c r="S31" s="1060"/>
      <c r="T31" s="1060"/>
      <c r="U31" s="1064" t="s">
        <v>555</v>
      </c>
      <c r="V31" s="1060"/>
      <c r="W31" s="1064" t="s">
        <v>1086</v>
      </c>
      <c r="X31" s="1064"/>
      <c r="Y31" s="1064" t="s">
        <v>555</v>
      </c>
      <c r="Z31" s="1060"/>
      <c r="AA31" s="1064" t="s">
        <v>1086</v>
      </c>
      <c r="AB31" s="1064"/>
      <c r="AC31" s="1060"/>
      <c r="AD31" s="1064"/>
      <c r="AE31" s="1064"/>
      <c r="AF31" s="1064" t="s">
        <v>555</v>
      </c>
      <c r="AG31" s="1060"/>
      <c r="AH31" s="1060" t="s">
        <v>555</v>
      </c>
      <c r="AI31" s="1060"/>
      <c r="AJ31" s="1060"/>
      <c r="AK31" s="1064" t="s">
        <v>555</v>
      </c>
      <c r="AL31" s="1068"/>
      <c r="AM31" s="1082" t="s">
        <v>555</v>
      </c>
      <c r="AN31" s="1082" t="s">
        <v>555</v>
      </c>
      <c r="AO31" s="1082"/>
      <c r="AP31" s="1081"/>
      <c r="AQ31" s="1082"/>
      <c r="AR31" s="1082"/>
      <c r="AS31" s="1081" t="s">
        <v>1086</v>
      </c>
      <c r="AT31" s="1081"/>
      <c r="AU31" s="1081"/>
      <c r="AV31" s="1081" t="s">
        <v>555</v>
      </c>
      <c r="AW31" s="1081"/>
      <c r="AX31" s="1081" t="s">
        <v>555</v>
      </c>
      <c r="AY31" s="1081"/>
      <c r="AZ31" s="1081" t="s">
        <v>1086</v>
      </c>
      <c r="BA31" s="1081"/>
      <c r="BB31" s="1081" t="s">
        <v>1086</v>
      </c>
      <c r="BC31" s="1081"/>
      <c r="BD31" s="1081"/>
      <c r="BE31" s="1081" t="s">
        <v>555</v>
      </c>
      <c r="BF31" s="1081" t="s">
        <v>555</v>
      </c>
      <c r="BG31" s="1081"/>
      <c r="BH31" s="1081"/>
      <c r="BI31" s="1081" t="s">
        <v>555</v>
      </c>
      <c r="BJ31" s="1081"/>
      <c r="BK31" s="1081" t="s">
        <v>2331</v>
      </c>
      <c r="BL31" s="1081" t="s">
        <v>1953</v>
      </c>
      <c r="BM31" s="1081"/>
      <c r="BN31" s="1081"/>
      <c r="BO31" s="1081"/>
      <c r="BP31" s="1081"/>
      <c r="BQ31" s="1081"/>
      <c r="BR31" s="1081"/>
      <c r="BS31" s="1081"/>
      <c r="BT31" s="1081"/>
      <c r="BU31" s="1081"/>
      <c r="BV31" s="1081"/>
      <c r="BW31" s="1081"/>
      <c r="BX31" s="1081"/>
      <c r="BY31" s="1081"/>
      <c r="BZ31" s="1081"/>
      <c r="CA31" s="1081"/>
      <c r="CB31" s="1081"/>
      <c r="CC31" s="1081"/>
      <c r="CD31" s="1081"/>
      <c r="CE31" s="1081"/>
      <c r="CF31" s="1081"/>
      <c r="CG31" s="1081"/>
      <c r="CH31" s="1081"/>
      <c r="CI31" s="1081"/>
      <c r="CJ31" s="1081"/>
      <c r="CK31" s="1081"/>
      <c r="CL31" s="1081"/>
      <c r="CM31" s="1081"/>
      <c r="CN31" s="1081"/>
      <c r="CO31" s="1081"/>
      <c r="CP31" s="1081"/>
      <c r="CQ31" s="1081"/>
      <c r="CR31" s="1081"/>
      <c r="CS31" s="1081"/>
      <c r="CT31" s="1081"/>
      <c r="CU31" s="1081"/>
      <c r="CV31" s="1081"/>
      <c r="CW31" s="1081"/>
      <c r="CX31" s="1081"/>
      <c r="CY31" s="1081"/>
      <c r="CZ31" s="1081"/>
      <c r="DA31" s="1081"/>
      <c r="DB31" s="1081"/>
      <c r="DC31" s="1081"/>
      <c r="DD31" s="1081"/>
      <c r="DE31" s="1081"/>
      <c r="DF31" s="1081"/>
      <c r="DG31" s="1081"/>
      <c r="DH31" s="1081"/>
      <c r="DI31" s="1081"/>
      <c r="DJ31" s="1081"/>
      <c r="DK31" s="1081"/>
      <c r="DL31" s="1081"/>
      <c r="DM31" s="1081"/>
      <c r="DN31" s="1081"/>
      <c r="DO31" s="1081"/>
      <c r="DP31" s="1081"/>
      <c r="DQ31" s="1081"/>
      <c r="DR31" s="1081"/>
      <c r="DS31" s="1081"/>
      <c r="DT31" s="1081"/>
      <c r="DU31" s="1081"/>
      <c r="DV31" s="1081"/>
      <c r="DW31" s="1081"/>
      <c r="DX31" s="1081"/>
      <c r="DY31" s="1081"/>
      <c r="DZ31" s="1081"/>
      <c r="EA31" s="1081"/>
      <c r="EB31" s="1081"/>
      <c r="EC31" s="1081"/>
      <c r="ED31" s="1081"/>
      <c r="EE31" s="1081"/>
      <c r="EF31" s="1081"/>
      <c r="EG31" s="1081"/>
      <c r="EH31" s="1081"/>
      <c r="EI31" s="1081"/>
      <c r="EJ31" s="1081"/>
      <c r="EK31" s="1081"/>
      <c r="EL31" s="1081"/>
      <c r="EM31" s="1081"/>
      <c r="EN31" s="1081"/>
      <c r="EO31" s="1081"/>
      <c r="EP31" s="1081"/>
      <c r="EQ31" s="1081"/>
      <c r="ER31" s="1081"/>
      <c r="ES31" s="1081"/>
      <c r="ET31" s="1081"/>
      <c r="EU31" s="1081"/>
      <c r="EV31" s="1081"/>
      <c r="EW31" s="1081"/>
      <c r="EX31" s="1081"/>
      <c r="EY31" s="1081"/>
      <c r="EZ31" s="1081"/>
      <c r="FA31" s="1081"/>
      <c r="FB31" s="1081"/>
      <c r="FC31" s="1081"/>
      <c r="FD31" s="1081"/>
      <c r="FE31" s="1081"/>
      <c r="FF31" s="1081"/>
      <c r="FG31" s="1081"/>
      <c r="FH31" s="1081"/>
      <c r="FI31" s="1081"/>
      <c r="FJ31" s="1081"/>
      <c r="FK31" s="1081"/>
      <c r="FL31" s="1081"/>
      <c r="FM31" s="1081"/>
      <c r="FN31" s="1081"/>
      <c r="FO31" s="1081"/>
      <c r="FP31" s="1081"/>
      <c r="FQ31" s="1081"/>
      <c r="FR31" s="1081"/>
      <c r="FS31" s="1081"/>
      <c r="FT31" s="1081"/>
      <c r="FU31" s="1081"/>
      <c r="FV31" s="1081"/>
      <c r="FW31" s="1081"/>
      <c r="FX31" s="1081"/>
      <c r="FY31" s="1081"/>
      <c r="FZ31" s="1081"/>
      <c r="GA31" s="1081"/>
      <c r="GB31" s="1081"/>
      <c r="GC31" s="1081"/>
      <c r="GD31" s="1081"/>
      <c r="GE31" s="1081"/>
      <c r="GF31" s="1081"/>
      <c r="GG31" s="1081"/>
      <c r="GH31" s="1081"/>
      <c r="GI31" s="1081"/>
      <c r="GJ31" s="1081"/>
      <c r="GK31" s="1081"/>
      <c r="GL31" s="1081"/>
      <c r="GM31" s="1081"/>
      <c r="GN31" s="1081"/>
      <c r="GO31" s="1081"/>
      <c r="GP31" s="1081"/>
      <c r="GQ31" s="1081"/>
      <c r="GR31" s="1081"/>
      <c r="GS31" s="1081"/>
      <c r="GT31" s="1081"/>
      <c r="GU31" s="1081"/>
      <c r="GV31" s="1081"/>
      <c r="GW31" s="1081"/>
      <c r="GX31" s="1081"/>
      <c r="GY31" s="1081"/>
      <c r="GZ31" s="1081"/>
      <c r="HA31" s="1081"/>
      <c r="HB31" s="1081"/>
      <c r="HC31" s="1081"/>
      <c r="HD31" s="1081"/>
      <c r="HE31" s="1081"/>
      <c r="HF31" s="1081"/>
      <c r="HG31" s="1081"/>
      <c r="HH31" s="1121"/>
      <c r="HI31" s="1121"/>
      <c r="HJ31" s="1121"/>
      <c r="HK31" s="1121"/>
      <c r="HL31" s="1121"/>
      <c r="HM31" s="1121"/>
      <c r="HN31" s="1121"/>
      <c r="HO31" s="1121"/>
      <c r="HP31" s="1121"/>
      <c r="HQ31" s="1121"/>
      <c r="HR31" s="1121"/>
      <c r="HS31" s="1121"/>
      <c r="HT31" s="1121"/>
      <c r="HU31" s="1121"/>
      <c r="HV31" s="1121"/>
      <c r="HW31" s="1121"/>
      <c r="HX31" s="1121"/>
      <c r="HY31" s="1121"/>
      <c r="HZ31" s="1121"/>
      <c r="IA31" s="1121"/>
      <c r="IB31" s="1121"/>
      <c r="IC31" s="1121"/>
      <c r="ID31" s="1121"/>
      <c r="IE31" s="1121"/>
      <c r="IF31" s="1121"/>
      <c r="IG31" s="1121"/>
      <c r="IH31" s="1121"/>
      <c r="II31" s="1121"/>
      <c r="IJ31" s="1121"/>
      <c r="IK31" s="1121"/>
      <c r="IL31" s="1121"/>
      <c r="IM31" s="1121"/>
      <c r="IN31" s="1121"/>
      <c r="IO31" s="1121"/>
      <c r="IP31" s="1121"/>
      <c r="IQ31" s="1121"/>
      <c r="IR31" s="1121"/>
      <c r="IS31" s="1121"/>
      <c r="IT31" s="1121"/>
      <c r="IU31" s="1121"/>
      <c r="IV31" s="1121"/>
      <c r="IW31" s="1121"/>
      <c r="IX31" s="1121"/>
      <c r="IY31" s="1121"/>
      <c r="IZ31" s="1121"/>
      <c r="JA31" s="1121"/>
      <c r="JB31" s="1121"/>
      <c r="JC31" s="1121"/>
      <c r="JD31" s="1121"/>
      <c r="JE31" s="1121"/>
      <c r="JF31" s="1121"/>
      <c r="JG31" s="1121"/>
      <c r="JH31" s="1121"/>
      <c r="JI31" s="1121"/>
      <c r="JJ31" s="1121"/>
      <c r="JK31" s="1121"/>
      <c r="JL31" s="1121"/>
      <c r="JM31" s="1121"/>
      <c r="JN31" s="1121"/>
      <c r="JO31" s="1121"/>
      <c r="JP31" s="1121"/>
      <c r="JQ31" s="1121"/>
      <c r="JR31" s="1121"/>
      <c r="JS31" s="1121"/>
      <c r="JT31" s="1121"/>
      <c r="JU31" s="1121"/>
      <c r="JV31" s="1121"/>
      <c r="JW31" s="1121"/>
      <c r="JX31" s="1121"/>
      <c r="JY31" s="1121"/>
      <c r="JZ31" s="1121"/>
      <c r="KA31" s="1121"/>
      <c r="KB31" s="1121"/>
      <c r="KC31" s="1121"/>
      <c r="KD31" s="1121"/>
      <c r="KE31" s="1121"/>
      <c r="KF31" s="1121"/>
      <c r="KG31" s="1121"/>
      <c r="KH31" s="1121"/>
      <c r="KI31" s="1121"/>
      <c r="KJ31" s="1121"/>
      <c r="KK31" s="1121"/>
      <c r="KL31" s="1121"/>
    </row>
    <row r="32" spans="1:298" x14ac:dyDescent="0.2">
      <c r="A32" s="543" t="s">
        <v>312</v>
      </c>
      <c r="B32" s="479"/>
      <c r="H32" s="1"/>
      <c r="I32" s="4"/>
      <c r="J32" s="1"/>
      <c r="L32" s="1067"/>
      <c r="M32" s="1068"/>
      <c r="N32" s="1060"/>
      <c r="O32" s="1064"/>
      <c r="P32" s="1060"/>
      <c r="Q32" s="1060"/>
      <c r="R32" s="1064"/>
      <c r="S32" s="1060"/>
      <c r="T32" s="1060"/>
      <c r="U32" s="1064"/>
      <c r="V32" s="1060"/>
      <c r="W32" s="1064"/>
      <c r="X32" s="1064"/>
      <c r="Y32" s="1064"/>
      <c r="Z32" s="1060"/>
      <c r="AA32" s="1064"/>
      <c r="AB32" s="1064"/>
      <c r="AC32" s="1060"/>
      <c r="AD32" s="1064" t="s">
        <v>555</v>
      </c>
      <c r="AE32" s="1064"/>
      <c r="AF32" s="1064"/>
      <c r="AG32" s="1060"/>
      <c r="AH32" s="1060"/>
      <c r="AI32" s="1060"/>
      <c r="AJ32" s="1060"/>
      <c r="AK32" s="1064" t="s">
        <v>555</v>
      </c>
      <c r="AL32" s="1068"/>
      <c r="AM32" s="1082"/>
      <c r="AN32" s="1082"/>
      <c r="AO32" s="1082"/>
      <c r="AP32" s="1081"/>
      <c r="AQ32" s="1082"/>
      <c r="AR32" s="1082"/>
      <c r="AS32" s="1081"/>
      <c r="AT32" s="1081"/>
      <c r="AU32" s="1081"/>
      <c r="AV32" s="1081"/>
      <c r="AW32" s="1081"/>
      <c r="AX32" s="1081"/>
      <c r="AY32" s="1081" t="s">
        <v>555</v>
      </c>
      <c r="AZ32" s="1081"/>
      <c r="BA32" s="1081" t="s">
        <v>555</v>
      </c>
      <c r="BB32" s="1081"/>
      <c r="BC32" s="1081"/>
      <c r="BD32" s="1081"/>
      <c r="BE32" s="1081" t="s">
        <v>555</v>
      </c>
      <c r="BF32" s="1081" t="s">
        <v>555</v>
      </c>
      <c r="BG32" s="1081"/>
      <c r="BH32" s="1081"/>
      <c r="BI32" s="1081"/>
      <c r="BJ32" s="1081"/>
      <c r="BK32" s="1081"/>
      <c r="BL32" s="1081"/>
      <c r="BM32" s="1081"/>
      <c r="BN32" s="1081"/>
      <c r="BO32" s="1081"/>
      <c r="BP32" s="1081"/>
      <c r="BQ32" s="1081"/>
      <c r="BR32" s="1081"/>
      <c r="BS32" s="1081"/>
      <c r="BT32" s="1081"/>
      <c r="BU32" s="1081"/>
      <c r="BV32" s="1081"/>
      <c r="BW32" s="1081"/>
      <c r="BX32" s="1081"/>
      <c r="BY32" s="1081"/>
      <c r="BZ32" s="1081"/>
      <c r="CA32" s="1081"/>
      <c r="CB32" s="1081"/>
      <c r="CC32" s="1081"/>
      <c r="CD32" s="1081"/>
      <c r="CE32" s="1081"/>
      <c r="CF32" s="1081"/>
      <c r="CG32" s="1081"/>
      <c r="CH32" s="1081"/>
      <c r="CI32" s="1081"/>
      <c r="CJ32" s="1081"/>
      <c r="CK32" s="1081"/>
      <c r="CL32" s="1081"/>
      <c r="CM32" s="1081"/>
      <c r="CN32" s="1081"/>
      <c r="CO32" s="1081"/>
      <c r="CP32" s="1081"/>
      <c r="CQ32" s="1081"/>
      <c r="CR32" s="1081"/>
      <c r="CS32" s="1081"/>
      <c r="CT32" s="1081"/>
      <c r="CU32" s="1081"/>
      <c r="CV32" s="1081"/>
      <c r="CW32" s="1081"/>
      <c r="CX32" s="1081"/>
      <c r="CY32" s="1081"/>
      <c r="CZ32" s="1081"/>
      <c r="DA32" s="1081"/>
      <c r="DB32" s="1081"/>
      <c r="DC32" s="1081"/>
      <c r="DD32" s="1081"/>
      <c r="DE32" s="1081"/>
      <c r="DF32" s="1081"/>
      <c r="DG32" s="1081"/>
      <c r="DH32" s="1081"/>
      <c r="DI32" s="1081"/>
      <c r="DJ32" s="1081"/>
      <c r="DK32" s="1081"/>
      <c r="DL32" s="1081"/>
      <c r="DM32" s="1081"/>
      <c r="DN32" s="1081"/>
      <c r="DO32" s="1081"/>
      <c r="DP32" s="1081"/>
      <c r="DQ32" s="1081"/>
      <c r="DR32" s="1081"/>
      <c r="DS32" s="1081"/>
      <c r="DT32" s="1081"/>
      <c r="DU32" s="1081"/>
      <c r="DV32" s="1081"/>
      <c r="DW32" s="1081"/>
      <c r="DX32" s="1081"/>
      <c r="DY32" s="1081"/>
      <c r="DZ32" s="1081"/>
      <c r="EA32" s="1081"/>
      <c r="EB32" s="1081"/>
      <c r="EC32" s="1081"/>
      <c r="ED32" s="1081"/>
      <c r="EE32" s="1081"/>
      <c r="EF32" s="1081"/>
      <c r="EG32" s="1081"/>
      <c r="EH32" s="1081"/>
      <c r="EI32" s="1081"/>
      <c r="EJ32" s="1081"/>
      <c r="EK32" s="1081"/>
      <c r="EL32" s="1081"/>
      <c r="EM32" s="1081"/>
      <c r="EN32" s="1081"/>
      <c r="EO32" s="1081"/>
      <c r="EP32" s="1081"/>
      <c r="EQ32" s="1081"/>
      <c r="ER32" s="1081"/>
      <c r="ES32" s="1081"/>
      <c r="ET32" s="1081"/>
      <c r="EU32" s="1081"/>
      <c r="EV32" s="1081"/>
      <c r="EW32" s="1081"/>
      <c r="EX32" s="1081"/>
      <c r="EY32" s="1081"/>
      <c r="EZ32" s="1081"/>
      <c r="FA32" s="1081"/>
      <c r="FB32" s="1081"/>
      <c r="FC32" s="1081"/>
      <c r="FD32" s="1081"/>
      <c r="FE32" s="1081"/>
      <c r="FF32" s="1081"/>
      <c r="FG32" s="1081"/>
      <c r="FH32" s="1081"/>
      <c r="FI32" s="1081"/>
      <c r="FJ32" s="1081"/>
      <c r="FK32" s="1081"/>
      <c r="FL32" s="1081"/>
      <c r="FM32" s="1081"/>
      <c r="FN32" s="1081"/>
      <c r="FO32" s="1081"/>
      <c r="FP32" s="1081"/>
      <c r="FQ32" s="1081"/>
      <c r="FR32" s="1081"/>
      <c r="FS32" s="1081"/>
      <c r="FT32" s="1081"/>
      <c r="FU32" s="1081"/>
      <c r="FV32" s="1081"/>
      <c r="FW32" s="1081"/>
      <c r="FX32" s="1081"/>
      <c r="FY32" s="1081"/>
      <c r="FZ32" s="1081"/>
      <c r="GA32" s="1081"/>
      <c r="GB32" s="1081"/>
      <c r="GC32" s="1081"/>
      <c r="GD32" s="1081"/>
      <c r="GE32" s="1081"/>
      <c r="GF32" s="1081"/>
      <c r="GG32" s="1081"/>
      <c r="GH32" s="1081"/>
      <c r="GI32" s="1081"/>
      <c r="GJ32" s="1081"/>
      <c r="GK32" s="1081"/>
      <c r="GL32" s="1081"/>
      <c r="GM32" s="1081"/>
      <c r="GN32" s="1081"/>
      <c r="GO32" s="1081"/>
      <c r="GP32" s="1081"/>
      <c r="GQ32" s="1081"/>
      <c r="GR32" s="1081"/>
      <c r="GS32" s="1081"/>
      <c r="GT32" s="1081"/>
      <c r="GU32" s="1081"/>
      <c r="GV32" s="1081"/>
      <c r="GW32" s="1081"/>
      <c r="GX32" s="1081"/>
      <c r="GY32" s="1081"/>
      <c r="GZ32" s="1081"/>
      <c r="HA32" s="1081"/>
      <c r="HB32" s="1081"/>
      <c r="HC32" s="1081"/>
      <c r="HD32" s="1081"/>
      <c r="HE32" s="1081"/>
      <c r="HF32" s="1081"/>
      <c r="HG32" s="1081"/>
      <c r="HH32" s="1121"/>
      <c r="HI32" s="1121"/>
      <c r="HJ32" s="1121"/>
      <c r="HK32" s="1121"/>
      <c r="HL32" s="1121"/>
      <c r="HM32" s="1121"/>
      <c r="HN32" s="1121"/>
      <c r="HO32" s="1121"/>
      <c r="HP32" s="1121"/>
      <c r="HQ32" s="1121"/>
      <c r="HR32" s="1121"/>
      <c r="HS32" s="1121"/>
      <c r="HT32" s="1121"/>
      <c r="HU32" s="1121"/>
      <c r="HV32" s="1121"/>
      <c r="HW32" s="1121"/>
      <c r="HX32" s="1121"/>
      <c r="HY32" s="1121"/>
      <c r="HZ32" s="1121"/>
      <c r="IA32" s="1121"/>
      <c r="IB32" s="1121"/>
      <c r="IC32" s="1121"/>
      <c r="ID32" s="1121"/>
      <c r="IE32" s="1121"/>
      <c r="IF32" s="1121"/>
      <c r="IG32" s="1121"/>
      <c r="IH32" s="1121"/>
      <c r="II32" s="1121"/>
      <c r="IJ32" s="1121"/>
      <c r="IK32" s="1121"/>
      <c r="IL32" s="1121"/>
      <c r="IM32" s="1121"/>
      <c r="IN32" s="1121"/>
      <c r="IO32" s="1121"/>
      <c r="IP32" s="1121"/>
      <c r="IQ32" s="1121"/>
      <c r="IR32" s="1121"/>
      <c r="IS32" s="1121"/>
      <c r="IT32" s="1121"/>
      <c r="IU32" s="1121"/>
      <c r="IV32" s="1121"/>
      <c r="IW32" s="1121"/>
      <c r="IX32" s="1121"/>
      <c r="IY32" s="1121"/>
      <c r="IZ32" s="1121"/>
      <c r="JA32" s="1121"/>
      <c r="JB32" s="1121"/>
      <c r="JC32" s="1121"/>
      <c r="JD32" s="1121"/>
      <c r="JE32" s="1121"/>
      <c r="JF32" s="1121"/>
      <c r="JG32" s="1121"/>
      <c r="JH32" s="1121"/>
      <c r="JI32" s="1121"/>
      <c r="JJ32" s="1121"/>
      <c r="JK32" s="1121"/>
      <c r="JL32" s="1121"/>
      <c r="JM32" s="1121"/>
      <c r="JN32" s="1121"/>
      <c r="JO32" s="1121"/>
      <c r="JP32" s="1121"/>
      <c r="JQ32" s="1121"/>
      <c r="JR32" s="1121"/>
      <c r="JS32" s="1121"/>
      <c r="JT32" s="1121"/>
      <c r="JU32" s="1121"/>
      <c r="JV32" s="1121"/>
      <c r="JW32" s="1121"/>
      <c r="JX32" s="1121"/>
      <c r="JY32" s="1121"/>
      <c r="JZ32" s="1121"/>
      <c r="KA32" s="1121"/>
      <c r="KB32" s="1121"/>
      <c r="KC32" s="1121"/>
      <c r="KD32" s="1121"/>
      <c r="KE32" s="1121"/>
      <c r="KF32" s="1121"/>
      <c r="KG32" s="1121"/>
      <c r="KH32" s="1121"/>
      <c r="KI32" s="1121"/>
      <c r="KJ32" s="1121"/>
      <c r="KK32" s="1121"/>
      <c r="KL32" s="1121"/>
    </row>
    <row r="33" spans="1:298" x14ac:dyDescent="0.2">
      <c r="A33" s="543" t="s">
        <v>71</v>
      </c>
      <c r="B33" s="479" t="str">
        <f>IFERROR(VLOOKUP(A33,Tabla1[],2,FALSE),"")</f>
        <v>15.193.212-6</v>
      </c>
      <c r="D33" s="9" t="s">
        <v>1911</v>
      </c>
      <c r="F33" t="s">
        <v>2332</v>
      </c>
      <c r="H33" s="1"/>
      <c r="I33" s="4"/>
      <c r="J33" s="27" t="s">
        <v>2333</v>
      </c>
      <c r="K33" s="10" t="s">
        <v>1880</v>
      </c>
      <c r="L33" s="58" t="s">
        <v>2334</v>
      </c>
      <c r="M33" s="1069"/>
      <c r="N33" s="1064" t="s">
        <v>1864</v>
      </c>
      <c r="O33" s="1071" t="s">
        <v>2335</v>
      </c>
      <c r="P33" s="1060"/>
      <c r="Q33" s="1060"/>
      <c r="R33" s="1064" t="s">
        <v>1864</v>
      </c>
      <c r="S33" s="1060"/>
      <c r="T33" s="1060"/>
      <c r="U33" s="1064" t="s">
        <v>1908</v>
      </c>
      <c r="V33" s="1064"/>
      <c r="W33" s="1064" t="s">
        <v>2336</v>
      </c>
      <c r="X33" s="1064"/>
      <c r="Y33" s="1064" t="s">
        <v>2337</v>
      </c>
      <c r="Z33" s="1060"/>
      <c r="AA33" s="1064" t="s">
        <v>2335</v>
      </c>
      <c r="AB33" s="1064"/>
      <c r="AC33" s="1060"/>
      <c r="AD33" s="1064"/>
      <c r="AE33" s="1064"/>
      <c r="AF33" s="1064" t="s">
        <v>1864</v>
      </c>
      <c r="AG33" s="1064"/>
      <c r="AH33" s="1060" t="s">
        <v>1908</v>
      </c>
      <c r="AI33" s="1060"/>
      <c r="AJ33" s="1060"/>
      <c r="AK33" s="1064"/>
      <c r="AL33" s="1069" t="s">
        <v>2338</v>
      </c>
      <c r="AM33" s="1082" t="s">
        <v>1864</v>
      </c>
      <c r="AN33" s="1082"/>
      <c r="AO33" s="1082"/>
      <c r="AP33" s="1081"/>
      <c r="AQ33" s="1082"/>
      <c r="AR33" s="1082" t="s">
        <v>1864</v>
      </c>
      <c r="AS33" s="1081" t="s">
        <v>1864</v>
      </c>
      <c r="AT33" s="1081"/>
      <c r="AU33" s="1081" t="s">
        <v>1864</v>
      </c>
      <c r="AV33" s="1081" t="s">
        <v>1864</v>
      </c>
      <c r="AW33" s="1081"/>
      <c r="AX33" s="1081"/>
      <c r="AY33" s="1081"/>
      <c r="AZ33" s="1081"/>
      <c r="BA33" s="1081"/>
      <c r="BB33" s="1081"/>
      <c r="BC33" s="1081"/>
      <c r="BD33" s="1081"/>
      <c r="BE33" s="1081"/>
      <c r="BF33" s="1081"/>
      <c r="BG33" s="1081" t="s">
        <v>1864</v>
      </c>
      <c r="BH33" s="1081" t="s">
        <v>2336</v>
      </c>
      <c r="BI33" s="1081"/>
      <c r="BJ33" s="1081"/>
      <c r="BK33" s="1081" t="s">
        <v>2336</v>
      </c>
      <c r="BL33" s="1081"/>
      <c r="BM33" s="1081" t="s">
        <v>559</v>
      </c>
      <c r="BN33" s="1081"/>
      <c r="BO33" s="1081" t="s">
        <v>1908</v>
      </c>
      <c r="BP33" s="1081"/>
      <c r="BQ33" s="1081"/>
      <c r="BR33" s="1081"/>
      <c r="BS33" s="1081"/>
      <c r="BT33" s="1081"/>
      <c r="BU33" s="1081"/>
      <c r="BV33" s="1081"/>
      <c r="BW33" s="1081"/>
      <c r="BX33" s="1081"/>
      <c r="BY33" s="1081"/>
      <c r="BZ33" s="1081"/>
      <c r="CA33" s="1081"/>
      <c r="CB33" s="1081"/>
      <c r="CC33" s="1081"/>
      <c r="CD33" s="1081"/>
      <c r="CE33" s="1081"/>
      <c r="CF33" s="1081"/>
      <c r="CG33" s="1081"/>
      <c r="CH33" s="1081"/>
      <c r="CI33" s="1081"/>
      <c r="CJ33" s="1081"/>
      <c r="CK33" s="1081"/>
      <c r="CL33" s="1081"/>
      <c r="CM33" s="1081"/>
      <c r="CN33" s="1081"/>
      <c r="CO33" s="1081"/>
      <c r="CP33" s="1081"/>
      <c r="CQ33" s="1081"/>
      <c r="CR33" s="1081"/>
      <c r="CS33" s="1081"/>
      <c r="CT33" s="1081"/>
      <c r="CU33" s="1081"/>
      <c r="CV33" s="1081"/>
      <c r="CW33" s="1081"/>
      <c r="CX33" s="1081"/>
      <c r="CY33" s="1081"/>
      <c r="CZ33" s="1081"/>
      <c r="DA33" s="1081"/>
      <c r="DB33" s="1081"/>
      <c r="DC33" s="1081"/>
      <c r="DD33" s="1081"/>
      <c r="DE33" s="1081"/>
      <c r="DF33" s="1081"/>
      <c r="DG33" s="1081"/>
      <c r="DH33" s="1081"/>
      <c r="DI33" s="1081"/>
      <c r="DJ33" s="1081"/>
      <c r="DK33" s="1081"/>
      <c r="DL33" s="1081"/>
      <c r="DM33" s="1081"/>
      <c r="DN33" s="1081"/>
      <c r="DO33" s="1081"/>
      <c r="DP33" s="1081"/>
      <c r="DQ33" s="1081"/>
      <c r="DR33" s="1081"/>
      <c r="DS33" s="1081"/>
      <c r="DT33" s="1081"/>
      <c r="DU33" s="1081"/>
      <c r="DV33" s="1081"/>
      <c r="DW33" s="1081"/>
      <c r="DX33" s="1081"/>
      <c r="DY33" s="1081"/>
      <c r="DZ33" s="1081"/>
      <c r="EA33" s="1081"/>
      <c r="EB33" s="1081"/>
      <c r="EC33" s="1081"/>
      <c r="ED33" s="1081"/>
      <c r="EE33" s="1081"/>
      <c r="EF33" s="1081"/>
      <c r="EG33" s="1081"/>
      <c r="EH33" s="1081"/>
      <c r="EI33" s="1081"/>
      <c r="EJ33" s="1081"/>
      <c r="EK33" s="1081"/>
      <c r="EL33" s="1081"/>
      <c r="EM33" s="1081"/>
      <c r="EN33" s="1081"/>
      <c r="EO33" s="1081"/>
      <c r="EP33" s="1081"/>
      <c r="EQ33" s="1081"/>
      <c r="ER33" s="1081"/>
      <c r="ES33" s="1081"/>
      <c r="ET33" s="1081"/>
      <c r="EU33" s="1081"/>
      <c r="EV33" s="1081"/>
      <c r="EW33" s="1081"/>
      <c r="EX33" s="1081"/>
      <c r="EY33" s="1081"/>
      <c r="EZ33" s="1081"/>
      <c r="FA33" s="1081"/>
      <c r="FB33" s="1081"/>
      <c r="FC33" s="1081"/>
      <c r="FD33" s="1081"/>
      <c r="FE33" s="1081"/>
      <c r="FF33" s="1081"/>
      <c r="FG33" s="1081"/>
      <c r="FH33" s="1081"/>
      <c r="FI33" s="1081"/>
      <c r="FJ33" s="1081"/>
      <c r="FK33" s="1081"/>
      <c r="FL33" s="1081"/>
      <c r="FM33" s="1081"/>
      <c r="FN33" s="1081"/>
      <c r="FO33" s="1081"/>
      <c r="FP33" s="1081"/>
      <c r="FQ33" s="1081"/>
      <c r="FR33" s="1081"/>
      <c r="FS33" s="1081"/>
      <c r="FT33" s="1081"/>
      <c r="FU33" s="1081"/>
      <c r="FV33" s="1081"/>
      <c r="FW33" s="1081"/>
      <c r="FX33" s="1081"/>
      <c r="FY33" s="1081"/>
      <c r="FZ33" s="1081"/>
      <c r="GA33" s="1081"/>
      <c r="GB33" s="1081"/>
      <c r="GC33" s="1081"/>
      <c r="GD33" s="1081"/>
      <c r="GE33" s="1081"/>
      <c r="GF33" s="1081"/>
      <c r="GG33" s="1081"/>
      <c r="GH33" s="1081"/>
      <c r="GI33" s="1081"/>
      <c r="GJ33" s="1081"/>
      <c r="GK33" s="1081"/>
      <c r="GL33" s="1081"/>
      <c r="GM33" s="1081"/>
      <c r="GN33" s="1081"/>
      <c r="GO33" s="1081"/>
      <c r="GP33" s="1081"/>
      <c r="GQ33" s="1081"/>
      <c r="GR33" s="1081"/>
      <c r="GS33" s="1081"/>
      <c r="GT33" s="1081"/>
      <c r="GU33" s="1081"/>
      <c r="GV33" s="1081"/>
      <c r="GW33" s="1081"/>
      <c r="GX33" s="1081"/>
      <c r="GY33" s="1081"/>
      <c r="GZ33" s="1081"/>
      <c r="HA33" s="1081"/>
      <c r="HB33" s="1081"/>
      <c r="HC33" s="1081"/>
      <c r="HD33" s="1081"/>
      <c r="HE33" s="1081"/>
      <c r="HF33" s="1081"/>
      <c r="HG33" s="1081"/>
      <c r="HH33" s="1121"/>
      <c r="HI33" s="1121"/>
      <c r="HJ33" s="1121"/>
      <c r="HK33" s="1121"/>
      <c r="HL33" s="1121"/>
      <c r="HM33" s="1121"/>
      <c r="HN33" s="1121"/>
      <c r="HO33" s="1121"/>
      <c r="HP33" s="1121"/>
      <c r="HQ33" s="1121"/>
      <c r="HR33" s="1121"/>
      <c r="HS33" s="1121"/>
      <c r="HT33" s="1121"/>
      <c r="HU33" s="1121"/>
      <c r="HV33" s="1121"/>
      <c r="HW33" s="1121"/>
      <c r="HX33" s="1121"/>
      <c r="HY33" s="1121"/>
      <c r="HZ33" s="1121"/>
      <c r="IA33" s="1121"/>
      <c r="IB33" s="1121"/>
      <c r="IC33" s="1121"/>
      <c r="ID33" s="1121"/>
      <c r="IE33" s="1121"/>
      <c r="IF33" s="1121"/>
      <c r="IG33" s="1121"/>
      <c r="IH33" s="1121"/>
      <c r="II33" s="1121"/>
      <c r="IJ33" s="1121"/>
      <c r="IK33" s="1121"/>
      <c r="IL33" s="1121"/>
      <c r="IM33" s="1121"/>
      <c r="IN33" s="1121"/>
      <c r="IO33" s="1121"/>
      <c r="IP33" s="1121"/>
      <c r="IQ33" s="1121"/>
      <c r="IR33" s="1121"/>
      <c r="IS33" s="1121"/>
      <c r="IT33" s="1121"/>
      <c r="IU33" s="1121"/>
      <c r="IV33" s="1121"/>
      <c r="IW33" s="1121"/>
      <c r="IX33" s="1121"/>
      <c r="IY33" s="1121"/>
      <c r="IZ33" s="1121"/>
      <c r="JA33" s="1121"/>
      <c r="JB33" s="1121"/>
      <c r="JC33" s="1121"/>
      <c r="JD33" s="1121"/>
      <c r="JE33" s="1121"/>
      <c r="JF33" s="1121"/>
      <c r="JG33" s="1121"/>
      <c r="JH33" s="1121"/>
      <c r="JI33" s="1121"/>
      <c r="JJ33" s="1121"/>
      <c r="JK33" s="1121"/>
      <c r="JL33" s="1121"/>
      <c r="JM33" s="1121"/>
      <c r="JN33" s="1121"/>
      <c r="JO33" s="1121"/>
      <c r="JP33" s="1121"/>
      <c r="JQ33" s="1121"/>
      <c r="JR33" s="1121"/>
      <c r="JS33" s="1121"/>
      <c r="JT33" s="1121"/>
      <c r="JU33" s="1121"/>
      <c r="JV33" s="1121"/>
      <c r="JW33" s="1121"/>
      <c r="JX33" s="1121"/>
      <c r="JY33" s="1121"/>
      <c r="JZ33" s="1121"/>
      <c r="KA33" s="1121"/>
      <c r="KB33" s="1121"/>
      <c r="KC33" s="1121"/>
      <c r="KD33" s="1121"/>
      <c r="KE33" s="1121"/>
      <c r="KF33" s="1121"/>
      <c r="KG33" s="1121"/>
      <c r="KH33" s="1121"/>
      <c r="KI33" s="1121"/>
      <c r="KJ33" s="1121"/>
      <c r="KK33" s="1121"/>
      <c r="KL33" s="1121"/>
    </row>
    <row r="34" spans="1:298" x14ac:dyDescent="0.2">
      <c r="A34" s="543" t="s">
        <v>118</v>
      </c>
      <c r="B34" s="479" t="str">
        <f>IFERROR(VLOOKUP(A34,Tabla1[],2,FALSE),"")</f>
        <v>13.989.684-k</v>
      </c>
      <c r="H34" s="1252"/>
      <c r="I34" s="4"/>
      <c r="J34" s="1"/>
      <c r="K34" s="4"/>
      <c r="L34" s="1061"/>
      <c r="M34" s="1068"/>
      <c r="N34" s="1060"/>
      <c r="O34" s="1060"/>
      <c r="P34" s="1060"/>
      <c r="Q34" s="1060"/>
      <c r="R34" s="1060"/>
      <c r="S34" s="1060"/>
      <c r="T34" s="1060"/>
      <c r="U34" s="1060"/>
      <c r="V34" s="1064"/>
      <c r="W34" s="1060"/>
      <c r="X34" s="1064"/>
      <c r="Y34" s="1064"/>
      <c r="Z34" s="1060"/>
      <c r="AA34" s="1064"/>
      <c r="AB34" s="1064"/>
      <c r="AC34" s="1060"/>
      <c r="AD34" s="1064"/>
      <c r="AE34" s="1064"/>
      <c r="AF34" s="1064"/>
      <c r="AG34" s="1064"/>
      <c r="AH34" s="1060"/>
      <c r="AI34" s="1060"/>
      <c r="AJ34" s="1060"/>
      <c r="AK34" s="1064"/>
      <c r="AL34" s="1068"/>
      <c r="AM34" s="1082"/>
      <c r="AN34" s="1082"/>
      <c r="AO34" s="1082"/>
      <c r="AP34" s="1081"/>
      <c r="AQ34" s="1082"/>
      <c r="AR34" s="1082"/>
      <c r="AS34" s="1081"/>
      <c r="AT34" s="1081"/>
      <c r="AU34" s="1081"/>
      <c r="AV34" s="1081"/>
      <c r="AW34" s="1081"/>
      <c r="AX34" s="1081"/>
      <c r="AY34" s="1081"/>
      <c r="AZ34" s="1081"/>
      <c r="BA34" s="1081"/>
      <c r="BB34" s="1081"/>
      <c r="BC34" s="1081"/>
      <c r="BD34" s="1081"/>
      <c r="BE34" s="1081"/>
      <c r="BF34" s="1081"/>
      <c r="BG34" s="1081"/>
      <c r="BH34" s="1081"/>
      <c r="BI34" s="1081"/>
      <c r="BJ34" s="1081"/>
      <c r="BK34" s="1081"/>
      <c r="BL34" s="1081"/>
      <c r="BM34" s="1081"/>
      <c r="BN34" s="1081"/>
      <c r="BO34" s="1081"/>
      <c r="BP34" s="1081"/>
      <c r="BQ34" s="1081"/>
      <c r="BR34" s="1081"/>
      <c r="BS34" s="1081"/>
      <c r="BT34" s="1081"/>
      <c r="BU34" s="1081"/>
      <c r="BV34" s="1081"/>
      <c r="BW34" s="1081"/>
      <c r="BX34" s="1081"/>
      <c r="BY34" s="1081"/>
      <c r="BZ34" s="1081"/>
      <c r="CA34" s="1081"/>
      <c r="CB34" s="1081"/>
      <c r="CC34" s="1081"/>
      <c r="CD34" s="1081"/>
      <c r="CE34" s="1081"/>
      <c r="CF34" s="1081"/>
      <c r="CG34" s="1081"/>
      <c r="CH34" s="1081"/>
      <c r="CI34" s="1081"/>
      <c r="CJ34" s="1081"/>
      <c r="CK34" s="1081"/>
      <c r="CL34" s="1081"/>
      <c r="CM34" s="1081"/>
      <c r="CN34" s="1081"/>
      <c r="CO34" s="1081"/>
      <c r="CP34" s="1081"/>
      <c r="CQ34" s="1081"/>
      <c r="CR34" s="1081"/>
      <c r="CS34" s="1081"/>
      <c r="CT34" s="1081"/>
      <c r="CU34" s="1081"/>
      <c r="CV34" s="1081"/>
      <c r="CW34" s="1081"/>
      <c r="CX34" s="1081"/>
      <c r="CY34" s="1081"/>
      <c r="CZ34" s="1081"/>
      <c r="DA34" s="1081"/>
      <c r="DB34" s="1081"/>
      <c r="DC34" s="1081"/>
      <c r="DD34" s="1081"/>
      <c r="DE34" s="1081"/>
      <c r="DF34" s="1081"/>
      <c r="DG34" s="1081"/>
      <c r="DH34" s="1081"/>
      <c r="DI34" s="1081"/>
      <c r="DJ34" s="1081"/>
      <c r="DK34" s="1081"/>
      <c r="DL34" s="1081"/>
      <c r="DM34" s="1081"/>
      <c r="DN34" s="1081"/>
      <c r="DO34" s="1081"/>
      <c r="DP34" s="1081"/>
      <c r="DQ34" s="1081"/>
      <c r="DR34" s="1081"/>
      <c r="DS34" s="1081"/>
      <c r="DT34" s="1081"/>
      <c r="DU34" s="1081"/>
      <c r="DV34" s="1081"/>
      <c r="DW34" s="1081"/>
      <c r="DX34" s="1081"/>
      <c r="DY34" s="1081"/>
      <c r="DZ34" s="1081"/>
      <c r="EA34" s="1081"/>
      <c r="EB34" s="1081"/>
      <c r="EC34" s="1081"/>
      <c r="ED34" s="1081"/>
      <c r="EE34" s="1081"/>
      <c r="EF34" s="1081"/>
      <c r="EG34" s="1081"/>
      <c r="EH34" s="1081"/>
      <c r="EI34" s="1081"/>
      <c r="EJ34" s="1081"/>
      <c r="EK34" s="1081"/>
      <c r="EL34" s="1081"/>
      <c r="EM34" s="1081"/>
      <c r="EN34" s="1081"/>
      <c r="EO34" s="1081"/>
      <c r="EP34" s="1081"/>
      <c r="EQ34" s="1081"/>
      <c r="ER34" s="1081"/>
      <c r="ES34" s="1081"/>
      <c r="ET34" s="1081"/>
      <c r="EU34" s="1081"/>
      <c r="EV34" s="1081"/>
      <c r="EW34" s="1081"/>
      <c r="EX34" s="1081"/>
      <c r="EY34" s="1081"/>
      <c r="EZ34" s="1081"/>
      <c r="FA34" s="1081"/>
      <c r="FB34" s="1081"/>
      <c r="FC34" s="1081"/>
      <c r="FD34" s="1081"/>
      <c r="FE34" s="1081"/>
      <c r="FF34" s="1081"/>
      <c r="FG34" s="1081"/>
      <c r="FH34" s="1081"/>
      <c r="FI34" s="1081"/>
      <c r="FJ34" s="1081"/>
      <c r="FK34" s="1081"/>
      <c r="FL34" s="1081"/>
      <c r="FM34" s="1081"/>
      <c r="FN34" s="1081"/>
      <c r="FO34" s="1081"/>
      <c r="FP34" s="1081"/>
      <c r="FQ34" s="1081"/>
      <c r="FR34" s="1081"/>
      <c r="FS34" s="1081"/>
      <c r="FT34" s="1081"/>
      <c r="FU34" s="1081"/>
      <c r="FV34" s="1081"/>
      <c r="FW34" s="1081"/>
      <c r="FX34" s="1081"/>
      <c r="FY34" s="1081"/>
      <c r="FZ34" s="1081"/>
      <c r="GA34" s="1081"/>
      <c r="GB34" s="1081"/>
      <c r="GC34" s="1081"/>
      <c r="GD34" s="1081"/>
      <c r="GE34" s="1081"/>
      <c r="GF34" s="1081"/>
      <c r="GG34" s="1081"/>
      <c r="GH34" s="1081"/>
      <c r="GI34" s="1081"/>
      <c r="GJ34" s="1081"/>
      <c r="GK34" s="1081"/>
      <c r="GL34" s="1081"/>
      <c r="GM34" s="1081"/>
      <c r="GN34" s="1081"/>
      <c r="GO34" s="1081"/>
      <c r="GP34" s="1081"/>
      <c r="GQ34" s="1081"/>
      <c r="GR34" s="1081"/>
      <c r="GS34" s="1081"/>
      <c r="GT34" s="1081"/>
      <c r="GU34" s="1081"/>
      <c r="GV34" s="1081"/>
      <c r="GW34" s="1081"/>
      <c r="GX34" s="1081"/>
      <c r="GY34" s="1081"/>
      <c r="GZ34" s="1081"/>
      <c r="HA34" s="1081"/>
      <c r="HB34" s="1081"/>
      <c r="HC34" s="1081"/>
      <c r="HD34" s="1081"/>
      <c r="HE34" s="1081"/>
      <c r="HF34" s="1081"/>
      <c r="HG34" s="1081"/>
      <c r="HH34" s="1121"/>
      <c r="HI34" s="1121"/>
      <c r="HJ34" s="1121"/>
      <c r="HK34" s="1121"/>
      <c r="HL34" s="1121"/>
      <c r="HM34" s="1121"/>
      <c r="HN34" s="1121"/>
      <c r="HO34" s="1121"/>
      <c r="HP34" s="1121"/>
      <c r="HQ34" s="1121"/>
      <c r="HR34" s="1121"/>
      <c r="HS34" s="1121"/>
      <c r="HT34" s="1121"/>
      <c r="HU34" s="1121"/>
      <c r="HV34" s="1121"/>
      <c r="HW34" s="1121"/>
      <c r="HX34" s="1121"/>
      <c r="HY34" s="1121"/>
      <c r="HZ34" s="1121"/>
      <c r="IA34" s="1121"/>
      <c r="IB34" s="1121"/>
      <c r="IC34" s="1121"/>
      <c r="ID34" s="1121"/>
      <c r="IE34" s="1121"/>
      <c r="IF34" s="1121"/>
      <c r="IG34" s="1121"/>
      <c r="IH34" s="1121"/>
      <c r="II34" s="1121"/>
      <c r="IJ34" s="1121"/>
      <c r="IK34" s="1121"/>
      <c r="IL34" s="1121"/>
      <c r="IM34" s="1121"/>
      <c r="IN34" s="1121"/>
      <c r="IO34" s="1121"/>
      <c r="IP34" s="1121"/>
      <c r="IQ34" s="1121"/>
      <c r="IR34" s="1121"/>
      <c r="IS34" s="1121"/>
      <c r="IT34" s="1121"/>
      <c r="IU34" s="1121"/>
      <c r="IV34" s="1121"/>
      <c r="IW34" s="1121"/>
      <c r="IX34" s="1121"/>
      <c r="IY34" s="1121"/>
      <c r="IZ34" s="1121"/>
      <c r="JA34" s="1121"/>
      <c r="JB34" s="1121"/>
      <c r="JC34" s="1121"/>
      <c r="JD34" s="1121"/>
      <c r="JE34" s="1121"/>
      <c r="JF34" s="1121"/>
      <c r="JG34" s="1121"/>
      <c r="JH34" s="1121"/>
      <c r="JI34" s="1121"/>
      <c r="JJ34" s="1121"/>
      <c r="JK34" s="1121"/>
      <c r="JL34" s="1121"/>
      <c r="JM34" s="1121"/>
      <c r="JN34" s="1121"/>
      <c r="JO34" s="1121"/>
      <c r="JP34" s="1121"/>
      <c r="JQ34" s="1121"/>
      <c r="JR34" s="1121"/>
      <c r="JS34" s="1121"/>
      <c r="JT34" s="1121"/>
      <c r="JU34" s="1121"/>
      <c r="JV34" s="1121"/>
      <c r="JW34" s="1121"/>
      <c r="JX34" s="1121"/>
      <c r="JY34" s="1121"/>
      <c r="JZ34" s="1121"/>
      <c r="KA34" s="1121"/>
      <c r="KB34" s="1121"/>
      <c r="KC34" s="1121"/>
      <c r="KD34" s="1121"/>
      <c r="KE34" s="1121"/>
      <c r="KF34" s="1121"/>
      <c r="KG34" s="1121"/>
      <c r="KH34" s="1121"/>
      <c r="KI34" s="1121"/>
      <c r="KJ34" s="1121"/>
      <c r="KK34" s="1121"/>
      <c r="KL34" s="1121"/>
    </row>
    <row r="35" spans="1:298" x14ac:dyDescent="0.2">
      <c r="A35" s="543" t="s">
        <v>128</v>
      </c>
      <c r="B35" s="479" t="str">
        <f>IFERROR(VLOOKUP(A35,Tabla1[],2,FALSE),"")</f>
        <v>26.631.361-6</v>
      </c>
      <c r="D35" s="9" t="s">
        <v>555</v>
      </c>
      <c r="F35" t="s">
        <v>1086</v>
      </c>
      <c r="H35" s="1"/>
      <c r="I35" s="58" t="s">
        <v>555</v>
      </c>
      <c r="J35" s="1"/>
      <c r="K35" s="7"/>
      <c r="L35" s="1061"/>
      <c r="M35" s="1068"/>
      <c r="N35" s="1071" t="s">
        <v>2339</v>
      </c>
      <c r="O35" s="1060"/>
      <c r="P35" s="1060"/>
      <c r="Q35" s="1060"/>
      <c r="R35" s="1064" t="s">
        <v>2340</v>
      </c>
      <c r="S35" s="1060"/>
      <c r="T35" s="1060"/>
      <c r="U35" s="27" t="s">
        <v>555</v>
      </c>
      <c r="V35" s="1064" t="s">
        <v>555</v>
      </c>
      <c r="W35" s="1060"/>
      <c r="X35" s="1064"/>
      <c r="Y35" s="1064" t="s">
        <v>2340</v>
      </c>
      <c r="Z35" s="1060"/>
      <c r="AA35" s="1064"/>
      <c r="AB35" s="1064" t="s">
        <v>555</v>
      </c>
      <c r="AC35" s="1060"/>
      <c r="AD35" s="1064" t="s">
        <v>555</v>
      </c>
      <c r="AE35" s="1064" t="s">
        <v>555</v>
      </c>
      <c r="AF35" s="1064"/>
      <c r="AG35" s="1064"/>
      <c r="AH35" s="1060" t="s">
        <v>555</v>
      </c>
      <c r="AI35" s="1060"/>
      <c r="AJ35" s="1060"/>
      <c r="AK35" s="1087" t="s">
        <v>2340</v>
      </c>
      <c r="AL35" s="1068"/>
      <c r="AM35" s="1082" t="s">
        <v>2340</v>
      </c>
      <c r="AN35" s="1082"/>
      <c r="AO35" s="1082"/>
      <c r="AP35" s="1081"/>
      <c r="AQ35" s="1082"/>
      <c r="AR35" s="1082"/>
      <c r="AS35" s="1081" t="s">
        <v>555</v>
      </c>
      <c r="AT35" s="1081"/>
      <c r="AU35" s="1081"/>
      <c r="AV35" s="1081"/>
      <c r="AW35" s="1081"/>
      <c r="AX35" s="1081" t="s">
        <v>555</v>
      </c>
      <c r="AY35" s="1081" t="s">
        <v>2340</v>
      </c>
      <c r="AZ35" s="1081"/>
      <c r="BA35" s="1081" t="s">
        <v>2340</v>
      </c>
      <c r="BB35" s="1081"/>
      <c r="BC35" s="1081"/>
      <c r="BD35" s="1081"/>
      <c r="BE35" s="1081"/>
      <c r="BF35" s="1081"/>
      <c r="BG35" s="1081" t="s">
        <v>555</v>
      </c>
      <c r="BH35" s="1081"/>
      <c r="BI35" s="1081" t="s">
        <v>555</v>
      </c>
      <c r="BJ35" s="1081"/>
      <c r="BK35" s="1081" t="s">
        <v>555</v>
      </c>
      <c r="BL35" s="1081" t="s">
        <v>2340</v>
      </c>
      <c r="BM35" s="1081"/>
      <c r="BN35" s="1081"/>
      <c r="BO35" s="1081"/>
      <c r="BP35" s="1081"/>
      <c r="BQ35" s="1081"/>
      <c r="BR35" s="1081"/>
      <c r="BS35" s="1081"/>
      <c r="BT35" s="1081"/>
      <c r="BU35" s="1081"/>
      <c r="BV35" s="1081"/>
      <c r="BW35" s="1081"/>
      <c r="BX35" s="1081"/>
      <c r="BY35" s="1081"/>
      <c r="BZ35" s="1081"/>
      <c r="CA35" s="1081"/>
      <c r="CB35" s="1081"/>
      <c r="CC35" s="1081"/>
      <c r="CD35" s="1081"/>
      <c r="CE35" s="1081"/>
      <c r="CF35" s="1081"/>
      <c r="CG35" s="1081"/>
      <c r="CH35" s="1081"/>
      <c r="CI35" s="1081"/>
      <c r="CJ35" s="1081"/>
      <c r="CK35" s="1081"/>
      <c r="CL35" s="1081"/>
      <c r="CM35" s="1081"/>
      <c r="CN35" s="1081"/>
      <c r="CO35" s="1081"/>
      <c r="CP35" s="1081"/>
      <c r="CQ35" s="1081"/>
      <c r="CR35" s="1081"/>
      <c r="CS35" s="1081"/>
      <c r="CT35" s="1081"/>
      <c r="CU35" s="1081"/>
      <c r="CV35" s="1081"/>
      <c r="CW35" s="1081"/>
      <c r="CX35" s="1081"/>
      <c r="CY35" s="1081"/>
      <c r="CZ35" s="1081"/>
      <c r="DA35" s="1081"/>
      <c r="DB35" s="1081"/>
      <c r="DC35" s="1081"/>
      <c r="DD35" s="1081"/>
      <c r="DE35" s="1081"/>
      <c r="DF35" s="1081"/>
      <c r="DG35" s="1081"/>
      <c r="DH35" s="1081"/>
      <c r="DI35" s="1081"/>
      <c r="DJ35" s="1081"/>
      <c r="DK35" s="1081"/>
      <c r="DL35" s="1081"/>
      <c r="DM35" s="1081"/>
      <c r="DN35" s="1081"/>
      <c r="DO35" s="1081"/>
      <c r="DP35" s="1081"/>
      <c r="DQ35" s="1081"/>
      <c r="DR35" s="1081"/>
      <c r="DS35" s="1081"/>
      <c r="DT35" s="1081"/>
      <c r="DU35" s="1081"/>
      <c r="DV35" s="1081"/>
      <c r="DW35" s="1081"/>
      <c r="DX35" s="1081"/>
      <c r="DY35" s="1081"/>
      <c r="DZ35" s="1081"/>
      <c r="EA35" s="1081"/>
      <c r="EB35" s="1081"/>
      <c r="EC35" s="1081"/>
      <c r="ED35" s="1081"/>
      <c r="EE35" s="1081"/>
      <c r="EF35" s="1081"/>
      <c r="EG35" s="1081"/>
      <c r="EH35" s="1081"/>
      <c r="EI35" s="1081"/>
      <c r="EJ35" s="1081"/>
      <c r="EK35" s="1081"/>
      <c r="EL35" s="1081"/>
      <c r="EM35" s="1081"/>
      <c r="EN35" s="1081"/>
      <c r="EO35" s="1081"/>
      <c r="EP35" s="1081"/>
      <c r="EQ35" s="1081"/>
      <c r="ER35" s="1081"/>
      <c r="ES35" s="1081"/>
      <c r="ET35" s="1081"/>
      <c r="EU35" s="1081"/>
      <c r="EV35" s="1081"/>
      <c r="EW35" s="1081"/>
      <c r="EX35" s="1081"/>
      <c r="EY35" s="1081"/>
      <c r="EZ35" s="1081"/>
      <c r="FA35" s="1081"/>
      <c r="FB35" s="1081"/>
      <c r="FC35" s="1081"/>
      <c r="FD35" s="1081"/>
      <c r="FE35" s="1081"/>
      <c r="FF35" s="1081"/>
      <c r="FG35" s="1081"/>
      <c r="FH35" s="1081"/>
      <c r="FI35" s="1081"/>
      <c r="FJ35" s="1081"/>
      <c r="FK35" s="1081"/>
      <c r="FL35" s="1081"/>
      <c r="FM35" s="1081"/>
      <c r="FN35" s="1081"/>
      <c r="FO35" s="1081"/>
      <c r="FP35" s="1081"/>
      <c r="FQ35" s="1081"/>
      <c r="FR35" s="1081"/>
      <c r="FS35" s="1081"/>
      <c r="FT35" s="1081"/>
      <c r="FU35" s="1081"/>
      <c r="FV35" s="1081"/>
      <c r="FW35" s="1081"/>
      <c r="FX35" s="1081"/>
      <c r="FY35" s="1081"/>
      <c r="FZ35" s="1081"/>
      <c r="GA35" s="1081"/>
      <c r="GB35" s="1081"/>
      <c r="GC35" s="1081"/>
      <c r="GD35" s="1081"/>
      <c r="GE35" s="1081"/>
      <c r="GF35" s="1081"/>
      <c r="GG35" s="1081"/>
      <c r="GH35" s="1081"/>
      <c r="GI35" s="1081"/>
      <c r="GJ35" s="1081"/>
      <c r="GK35" s="1081"/>
      <c r="GL35" s="1081"/>
      <c r="GM35" s="1081"/>
      <c r="GN35" s="1081"/>
      <c r="GO35" s="1081"/>
      <c r="GP35" s="1081"/>
      <c r="GQ35" s="1081"/>
      <c r="GR35" s="1081"/>
      <c r="GS35" s="1081"/>
      <c r="GT35" s="1081"/>
      <c r="GU35" s="1081"/>
      <c r="GV35" s="1081"/>
      <c r="GW35" s="1081"/>
      <c r="GX35" s="1081"/>
      <c r="GY35" s="1081"/>
      <c r="GZ35" s="1081"/>
      <c r="HA35" s="1081"/>
      <c r="HB35" s="1081"/>
      <c r="HC35" s="1081"/>
      <c r="HD35" s="1081"/>
      <c r="HE35" s="1081"/>
      <c r="HF35" s="1081"/>
      <c r="HG35" s="1081"/>
      <c r="HH35" s="1121"/>
      <c r="HI35" s="1121"/>
      <c r="HJ35" s="1121"/>
      <c r="HK35" s="1121"/>
      <c r="HL35" s="1121"/>
      <c r="HM35" s="1121"/>
      <c r="HN35" s="1121"/>
      <c r="HO35" s="1121"/>
      <c r="HP35" s="1121"/>
      <c r="HQ35" s="1121"/>
      <c r="HR35" s="1121"/>
      <c r="HS35" s="1121"/>
      <c r="HT35" s="1121"/>
      <c r="HU35" s="1121"/>
      <c r="HV35" s="1121"/>
      <c r="HW35" s="1121"/>
      <c r="HX35" s="1121"/>
      <c r="HY35" s="1121"/>
      <c r="HZ35" s="1121"/>
      <c r="IA35" s="1121"/>
      <c r="IB35" s="1121"/>
      <c r="IC35" s="1121"/>
      <c r="ID35" s="1121"/>
      <c r="IE35" s="1121"/>
      <c r="IF35" s="1121"/>
      <c r="IG35" s="1121"/>
      <c r="IH35" s="1121"/>
      <c r="II35" s="1121"/>
      <c r="IJ35" s="1121"/>
      <c r="IK35" s="1121"/>
      <c r="IL35" s="1121"/>
      <c r="IM35" s="1121"/>
      <c r="IN35" s="1121"/>
      <c r="IO35" s="1121"/>
      <c r="IP35" s="1121"/>
      <c r="IQ35" s="1121"/>
      <c r="IR35" s="1121"/>
      <c r="IS35" s="1121"/>
      <c r="IT35" s="1121"/>
      <c r="IU35" s="1121"/>
      <c r="IV35" s="1121"/>
      <c r="IW35" s="1121"/>
      <c r="IX35" s="1121"/>
      <c r="IY35" s="1121"/>
      <c r="IZ35" s="1121"/>
      <c r="JA35" s="1121"/>
      <c r="JB35" s="1121"/>
      <c r="JC35" s="1121"/>
      <c r="JD35" s="1121"/>
      <c r="JE35" s="1121"/>
      <c r="JF35" s="1121"/>
      <c r="JG35" s="1121"/>
      <c r="JH35" s="1121"/>
      <c r="JI35" s="1121"/>
      <c r="JJ35" s="1121"/>
      <c r="JK35" s="1121"/>
      <c r="JL35" s="1121"/>
      <c r="JM35" s="1121"/>
      <c r="JN35" s="1121"/>
      <c r="JO35" s="1121"/>
      <c r="JP35" s="1121"/>
      <c r="JQ35" s="1121"/>
      <c r="JR35" s="1121"/>
      <c r="JS35" s="1121"/>
      <c r="JT35" s="1121"/>
      <c r="JU35" s="1121"/>
      <c r="JV35" s="1121"/>
      <c r="JW35" s="1121"/>
      <c r="JX35" s="1121"/>
      <c r="JY35" s="1121"/>
      <c r="JZ35" s="1121"/>
      <c r="KA35" s="1121"/>
      <c r="KB35" s="1121"/>
      <c r="KC35" s="1121"/>
      <c r="KD35" s="1121"/>
      <c r="KE35" s="1121"/>
      <c r="KF35" s="1121"/>
      <c r="KG35" s="1121"/>
      <c r="KH35" s="1121"/>
      <c r="KI35" s="1121"/>
      <c r="KJ35" s="1121"/>
      <c r="KK35" s="1121"/>
      <c r="KL35" s="1121"/>
    </row>
    <row r="36" spans="1:298" x14ac:dyDescent="0.2">
      <c r="A36" s="543" t="s">
        <v>133</v>
      </c>
      <c r="B36" s="479" t="str">
        <f>IFERROR(VLOOKUP(A36,Tabla1[],2,FALSE),"")</f>
        <v>15.187.361-8</v>
      </c>
      <c r="C36" s="9" t="s">
        <v>555</v>
      </c>
      <c r="E36" s="9" t="s">
        <v>2341</v>
      </c>
      <c r="H36" s="1"/>
      <c r="I36" s="4" t="s">
        <v>2010</v>
      </c>
      <c r="J36" s="1" t="s">
        <v>1086</v>
      </c>
      <c r="K36" s="4"/>
      <c r="L36" s="1067" t="s">
        <v>1105</v>
      </c>
      <c r="M36" s="1068"/>
      <c r="N36" s="1060"/>
      <c r="O36" s="1060"/>
      <c r="P36" s="1064" t="s">
        <v>2342</v>
      </c>
      <c r="Q36" s="1064" t="s">
        <v>1105</v>
      </c>
      <c r="R36" s="1060"/>
      <c r="S36" s="58" t="s">
        <v>559</v>
      </c>
      <c r="T36" s="1060"/>
      <c r="U36" s="1060"/>
      <c r="V36" s="1064" t="s">
        <v>559</v>
      </c>
      <c r="W36" s="1060"/>
      <c r="X36" s="1064"/>
      <c r="Y36" s="1064"/>
      <c r="Z36" s="1064"/>
      <c r="AA36" s="1064"/>
      <c r="AB36" s="1064" t="s">
        <v>1908</v>
      </c>
      <c r="AC36" s="1060"/>
      <c r="AD36" s="1064" t="s">
        <v>559</v>
      </c>
      <c r="AE36" s="1064"/>
      <c r="AF36" s="1064"/>
      <c r="AG36" s="1064" t="s">
        <v>559</v>
      </c>
      <c r="AH36" s="1060"/>
      <c r="AI36" s="1060"/>
      <c r="AJ36" s="1064" t="s">
        <v>1106</v>
      </c>
      <c r="AK36" s="1064" t="s">
        <v>2343</v>
      </c>
      <c r="AL36" s="1068"/>
      <c r="AM36" s="1082"/>
      <c r="AN36" s="1082"/>
      <c r="AO36" s="1082" t="s">
        <v>2336</v>
      </c>
      <c r="AP36" s="1081"/>
      <c r="AQ36" s="1082" t="s">
        <v>2344</v>
      </c>
      <c r="AR36" s="1082"/>
      <c r="AS36" s="1081"/>
      <c r="AT36" s="1081"/>
      <c r="AU36" s="1081"/>
      <c r="AV36" s="1081"/>
      <c r="AW36" s="1082" t="s">
        <v>2336</v>
      </c>
      <c r="AX36" s="1081" t="s">
        <v>1864</v>
      </c>
      <c r="AY36" s="1081" t="s">
        <v>1864</v>
      </c>
      <c r="AZ36" s="1081"/>
      <c r="BA36" s="1081" t="s">
        <v>555</v>
      </c>
      <c r="BB36" s="1081" t="s">
        <v>1105</v>
      </c>
      <c r="BC36" s="1081"/>
      <c r="BD36" s="1081"/>
      <c r="BE36" s="1081" t="s">
        <v>2345</v>
      </c>
      <c r="BF36" s="1081" t="s">
        <v>1908</v>
      </c>
      <c r="BG36" s="1081"/>
      <c r="BH36" s="1081"/>
      <c r="BI36" s="1081"/>
      <c r="BJ36" s="1081" t="s">
        <v>1105</v>
      </c>
      <c r="BK36" s="1081" t="s">
        <v>1864</v>
      </c>
      <c r="BL36" s="1081"/>
      <c r="BM36" s="1081" t="s">
        <v>559</v>
      </c>
      <c r="BN36" s="1081"/>
      <c r="BO36" s="1081" t="s">
        <v>559</v>
      </c>
      <c r="BP36" s="1081"/>
      <c r="BQ36" s="1081"/>
      <c r="BR36" s="1081"/>
      <c r="BS36" s="1081"/>
      <c r="BT36" s="1081"/>
      <c r="BU36" s="1081"/>
      <c r="BV36" s="1081"/>
      <c r="BW36" s="1081"/>
      <c r="BX36" s="1081"/>
      <c r="BY36" s="1081"/>
      <c r="BZ36" s="1081"/>
      <c r="CA36" s="1081"/>
      <c r="CB36" s="1081"/>
      <c r="CC36" s="1081"/>
      <c r="CD36" s="1081"/>
      <c r="CE36" s="1081"/>
      <c r="CF36" s="1081"/>
      <c r="CG36" s="1081"/>
      <c r="CH36" s="1081"/>
      <c r="CI36" s="1081"/>
      <c r="CJ36" s="1081"/>
      <c r="CK36" s="1081"/>
      <c r="CL36" s="1081"/>
      <c r="CM36" s="1081"/>
      <c r="CN36" s="1081"/>
      <c r="CO36" s="1081"/>
      <c r="CP36" s="1081"/>
      <c r="CQ36" s="1081"/>
      <c r="CR36" s="1081"/>
      <c r="CS36" s="1081"/>
      <c r="CT36" s="1081"/>
      <c r="CU36" s="1081"/>
      <c r="CV36" s="1081"/>
      <c r="CW36" s="1081"/>
      <c r="CX36" s="1081"/>
      <c r="CY36" s="1081"/>
      <c r="CZ36" s="1081"/>
      <c r="DA36" s="1081"/>
      <c r="DB36" s="1081"/>
      <c r="DC36" s="1081"/>
      <c r="DD36" s="1081"/>
      <c r="DE36" s="1081"/>
      <c r="DF36" s="1081"/>
      <c r="DG36" s="1081"/>
      <c r="DH36" s="1081"/>
      <c r="DI36" s="1081"/>
      <c r="DJ36" s="1081"/>
      <c r="DK36" s="1081"/>
      <c r="DL36" s="1081"/>
      <c r="DM36" s="1081"/>
      <c r="DN36" s="1081"/>
      <c r="DO36" s="1081"/>
      <c r="DP36" s="1081"/>
      <c r="DQ36" s="1081"/>
      <c r="DR36" s="1081"/>
      <c r="DS36" s="1081"/>
      <c r="DT36" s="1081"/>
      <c r="DU36" s="1081"/>
      <c r="DV36" s="1081"/>
      <c r="DW36" s="1081"/>
      <c r="DX36" s="1081"/>
      <c r="DY36" s="1081"/>
      <c r="DZ36" s="1081"/>
      <c r="EA36" s="1081"/>
      <c r="EB36" s="1081"/>
      <c r="EC36" s="1081"/>
      <c r="ED36" s="1081"/>
      <c r="EE36" s="1081"/>
      <c r="EF36" s="1081"/>
      <c r="EG36" s="1081"/>
      <c r="EH36" s="1081"/>
      <c r="EI36" s="1081"/>
      <c r="EJ36" s="1081"/>
      <c r="EK36" s="1081"/>
      <c r="EL36" s="1081"/>
      <c r="EM36" s="1081"/>
      <c r="EN36" s="1081"/>
      <c r="EO36" s="1081"/>
      <c r="EP36" s="1081"/>
      <c r="EQ36" s="1081"/>
      <c r="ER36" s="1081"/>
      <c r="ES36" s="1081"/>
      <c r="ET36" s="1081"/>
      <c r="EU36" s="1081"/>
      <c r="EV36" s="1081"/>
      <c r="EW36" s="1081"/>
      <c r="EX36" s="1081"/>
      <c r="EY36" s="1081"/>
      <c r="EZ36" s="1081"/>
      <c r="FA36" s="1081"/>
      <c r="FB36" s="1081"/>
      <c r="FC36" s="1081"/>
      <c r="FD36" s="1081"/>
      <c r="FE36" s="1081"/>
      <c r="FF36" s="1081"/>
      <c r="FG36" s="1081"/>
      <c r="FH36" s="1081"/>
      <c r="FI36" s="1081"/>
      <c r="FJ36" s="1081"/>
      <c r="FK36" s="1081"/>
      <c r="FL36" s="1081"/>
      <c r="FM36" s="1081"/>
      <c r="FN36" s="1081"/>
      <c r="FO36" s="1081"/>
      <c r="FP36" s="1081"/>
      <c r="FQ36" s="1081"/>
      <c r="FR36" s="1081"/>
      <c r="FS36" s="1081"/>
      <c r="FT36" s="1081"/>
      <c r="FU36" s="1081"/>
      <c r="FV36" s="1081"/>
      <c r="FW36" s="1081"/>
      <c r="FX36" s="1081"/>
      <c r="FY36" s="1081"/>
      <c r="FZ36" s="1081"/>
      <c r="GA36" s="1081"/>
      <c r="GB36" s="1081"/>
      <c r="GC36" s="1081"/>
      <c r="GD36" s="1081"/>
      <c r="GE36" s="1081"/>
      <c r="GF36" s="1081"/>
      <c r="GG36" s="1081"/>
      <c r="GH36" s="1081"/>
      <c r="GI36" s="1081"/>
      <c r="GJ36" s="1081"/>
      <c r="GK36" s="1081"/>
      <c r="GL36" s="1081"/>
      <c r="GM36" s="1081"/>
      <c r="GN36" s="1081"/>
      <c r="GO36" s="1081"/>
      <c r="GP36" s="1081"/>
      <c r="GQ36" s="1081"/>
      <c r="GR36" s="1081"/>
      <c r="GS36" s="1081"/>
      <c r="GT36" s="1081"/>
      <c r="GU36" s="1081"/>
      <c r="GV36" s="1081"/>
      <c r="GW36" s="1081"/>
      <c r="GX36" s="1081"/>
      <c r="GY36" s="1081"/>
      <c r="GZ36" s="1081"/>
      <c r="HA36" s="1081"/>
      <c r="HB36" s="1081"/>
      <c r="HC36" s="1081"/>
      <c r="HD36" s="1081"/>
      <c r="HE36" s="1081"/>
      <c r="HF36" s="1081"/>
      <c r="HG36" s="1081"/>
      <c r="HH36" s="1121"/>
      <c r="HI36" s="1121"/>
      <c r="HJ36" s="1121"/>
      <c r="HK36" s="1121"/>
      <c r="HL36" s="1121"/>
      <c r="HM36" s="1121"/>
      <c r="HN36" s="1121"/>
      <c r="HO36" s="1121"/>
      <c r="HP36" s="1121"/>
      <c r="HQ36" s="1121"/>
      <c r="HR36" s="1121"/>
      <c r="HS36" s="1121"/>
      <c r="HT36" s="1121"/>
      <c r="HU36" s="1121"/>
      <c r="HV36" s="1121"/>
      <c r="HW36" s="1121"/>
      <c r="HX36" s="1121"/>
      <c r="HY36" s="1121"/>
      <c r="HZ36" s="1121"/>
      <c r="IA36" s="1121"/>
      <c r="IB36" s="1121"/>
      <c r="IC36" s="1121"/>
      <c r="ID36" s="1121"/>
      <c r="IE36" s="1121"/>
      <c r="IF36" s="1121"/>
      <c r="IG36" s="1121"/>
      <c r="IH36" s="1121"/>
      <c r="II36" s="1121"/>
      <c r="IJ36" s="1121"/>
      <c r="IK36" s="1121"/>
      <c r="IL36" s="1121"/>
      <c r="IM36" s="1121"/>
      <c r="IN36" s="1121"/>
      <c r="IO36" s="1121"/>
      <c r="IP36" s="1121"/>
      <c r="IQ36" s="1121"/>
      <c r="IR36" s="1121"/>
      <c r="IS36" s="1121"/>
      <c r="IT36" s="1121"/>
      <c r="IU36" s="1121"/>
      <c r="IV36" s="1121"/>
      <c r="IW36" s="1121"/>
      <c r="IX36" s="1121"/>
      <c r="IY36" s="1121"/>
      <c r="IZ36" s="1121"/>
      <c r="JA36" s="1121"/>
      <c r="JB36" s="1121"/>
      <c r="JC36" s="1121"/>
      <c r="JD36" s="1121"/>
      <c r="JE36" s="1121"/>
      <c r="JF36" s="1121"/>
      <c r="JG36" s="1121"/>
      <c r="JH36" s="1121"/>
      <c r="JI36" s="1121"/>
      <c r="JJ36" s="1121"/>
      <c r="JK36" s="1121"/>
      <c r="JL36" s="1121"/>
      <c r="JM36" s="1121"/>
      <c r="JN36" s="1121"/>
      <c r="JO36" s="1121"/>
      <c r="JP36" s="1121"/>
      <c r="JQ36" s="1121"/>
      <c r="JR36" s="1121"/>
      <c r="JS36" s="1121"/>
      <c r="JT36" s="1121"/>
      <c r="JU36" s="1121"/>
      <c r="JV36" s="1121"/>
      <c r="JW36" s="1121"/>
      <c r="JX36" s="1121"/>
      <c r="JY36" s="1121"/>
      <c r="JZ36" s="1121"/>
      <c r="KA36" s="1121"/>
      <c r="KB36" s="1121"/>
      <c r="KC36" s="1121"/>
      <c r="KD36" s="1121"/>
      <c r="KE36" s="1121"/>
      <c r="KF36" s="1121"/>
      <c r="KG36" s="1121"/>
      <c r="KH36" s="1121"/>
      <c r="KI36" s="1121"/>
      <c r="KJ36" s="1121"/>
      <c r="KK36" s="1121"/>
      <c r="KL36" s="1121"/>
    </row>
    <row r="37" spans="1:298" x14ac:dyDescent="0.2">
      <c r="A37" s="543" t="s">
        <v>306</v>
      </c>
      <c r="B37" s="479" t="s">
        <v>307</v>
      </c>
      <c r="H37" s="1"/>
      <c r="I37" s="4"/>
      <c r="J37" s="1"/>
      <c r="K37" s="4"/>
      <c r="L37" s="1061"/>
      <c r="M37" s="1068"/>
      <c r="N37" s="1060"/>
      <c r="O37" s="1060"/>
      <c r="P37" s="1060"/>
      <c r="Q37" s="1060"/>
      <c r="R37" s="1060"/>
      <c r="S37" s="1060"/>
      <c r="T37" s="1060"/>
      <c r="U37" s="1060"/>
      <c r="V37" s="1064" t="s">
        <v>555</v>
      </c>
      <c r="W37" s="1060"/>
      <c r="X37" s="1064"/>
      <c r="Y37" s="1064"/>
      <c r="Z37" s="1064"/>
      <c r="AA37" s="1064"/>
      <c r="AB37" s="1064"/>
      <c r="AC37" s="1060"/>
      <c r="AD37" s="1064"/>
      <c r="AE37" s="1064"/>
      <c r="AF37" s="1064"/>
      <c r="AG37" s="1064"/>
      <c r="AH37" s="1060"/>
      <c r="AI37" s="1060"/>
      <c r="AJ37" s="1060"/>
      <c r="AK37" s="1064"/>
      <c r="AL37" s="1068"/>
      <c r="AM37" s="1082"/>
      <c r="AN37" s="1082"/>
      <c r="AO37" s="1082" t="s">
        <v>555</v>
      </c>
      <c r="AP37" s="1081"/>
      <c r="AQ37" s="1082" t="s">
        <v>2346</v>
      </c>
      <c r="AR37" s="1082"/>
      <c r="AS37" s="1081"/>
      <c r="AT37" s="1081"/>
      <c r="AU37" s="1081"/>
      <c r="AV37" s="1081"/>
      <c r="AW37" s="1082" t="s">
        <v>555</v>
      </c>
      <c r="AX37" s="1081"/>
      <c r="AY37" s="1081"/>
      <c r="AZ37" s="1081"/>
      <c r="BA37" s="1081"/>
      <c r="BB37" s="1081" t="s">
        <v>1201</v>
      </c>
      <c r="BC37" s="1081"/>
      <c r="BD37" s="1081"/>
      <c r="BE37" s="1081" t="s">
        <v>555</v>
      </c>
      <c r="BF37" s="1081"/>
      <c r="BG37" s="1081"/>
      <c r="BH37" s="1081"/>
      <c r="BI37" s="1081"/>
      <c r="BJ37" s="1081"/>
      <c r="BK37" s="1081"/>
      <c r="BL37" s="1081"/>
      <c r="BM37" s="1081"/>
      <c r="BN37" s="1081"/>
      <c r="BO37" s="1081" t="s">
        <v>1085</v>
      </c>
      <c r="BP37" s="1081"/>
      <c r="BQ37" s="1081"/>
      <c r="BR37" s="1081"/>
      <c r="BS37" s="1081"/>
      <c r="BT37" s="1081"/>
      <c r="BU37" s="1081"/>
      <c r="BV37" s="1081"/>
      <c r="BW37" s="1081"/>
      <c r="BX37" s="1081"/>
      <c r="BY37" s="1081"/>
      <c r="BZ37" s="1081"/>
      <c r="CA37" s="1081"/>
      <c r="CB37" s="1081"/>
      <c r="CC37" s="1081"/>
      <c r="CD37" s="1081"/>
      <c r="CE37" s="1081"/>
      <c r="CF37" s="1081"/>
      <c r="CG37" s="1081"/>
      <c r="CH37" s="1081"/>
      <c r="CI37" s="1081"/>
      <c r="CJ37" s="1081"/>
      <c r="CK37" s="1081"/>
      <c r="CL37" s="1081"/>
      <c r="CM37" s="1081"/>
      <c r="CN37" s="1081"/>
      <c r="CO37" s="1081"/>
      <c r="CP37" s="1081"/>
      <c r="CQ37" s="1081"/>
      <c r="CR37" s="1081"/>
      <c r="CS37" s="1081"/>
      <c r="CT37" s="1081"/>
      <c r="CU37" s="1081"/>
      <c r="CV37" s="1081"/>
      <c r="CW37" s="1081"/>
      <c r="CX37" s="1081"/>
      <c r="CY37" s="1081"/>
      <c r="CZ37" s="1081"/>
      <c r="DA37" s="1081"/>
      <c r="DB37" s="1081"/>
      <c r="DC37" s="1081"/>
      <c r="DD37" s="1081"/>
      <c r="DE37" s="1081"/>
      <c r="DF37" s="1081"/>
      <c r="DG37" s="1081"/>
      <c r="DH37" s="1081"/>
      <c r="DI37" s="1081"/>
      <c r="DJ37" s="1081"/>
      <c r="DK37" s="1081"/>
      <c r="DL37" s="1081"/>
      <c r="DM37" s="1081"/>
      <c r="DN37" s="1081"/>
      <c r="DO37" s="1081"/>
      <c r="DP37" s="1081"/>
      <c r="DQ37" s="1081"/>
      <c r="DR37" s="1081"/>
      <c r="DS37" s="1081"/>
      <c r="DT37" s="1081"/>
      <c r="DU37" s="1081"/>
      <c r="DV37" s="1081"/>
      <c r="DW37" s="1081"/>
      <c r="DX37" s="1081"/>
      <c r="DY37" s="1081"/>
      <c r="DZ37" s="1081"/>
      <c r="EA37" s="1081"/>
      <c r="EB37" s="1081"/>
      <c r="EC37" s="1081"/>
      <c r="ED37" s="1081"/>
      <c r="EE37" s="1081"/>
      <c r="EF37" s="1081"/>
      <c r="EG37" s="1081"/>
      <c r="EH37" s="1081"/>
      <c r="EI37" s="1081"/>
      <c r="EJ37" s="1081"/>
      <c r="EK37" s="1081"/>
      <c r="EL37" s="1081"/>
      <c r="EM37" s="1081"/>
      <c r="EN37" s="1081"/>
      <c r="EO37" s="1081"/>
      <c r="EP37" s="1081"/>
      <c r="EQ37" s="1081"/>
      <c r="ER37" s="1081"/>
      <c r="ES37" s="1081"/>
      <c r="ET37" s="1081"/>
      <c r="EU37" s="1081"/>
      <c r="EV37" s="1081"/>
      <c r="EW37" s="1081"/>
      <c r="EX37" s="1081"/>
      <c r="EY37" s="1081"/>
      <c r="EZ37" s="1081"/>
      <c r="FA37" s="1081"/>
      <c r="FB37" s="1081"/>
      <c r="FC37" s="1081"/>
      <c r="FD37" s="1081"/>
      <c r="FE37" s="1081"/>
      <c r="FF37" s="1081"/>
      <c r="FG37" s="1081"/>
      <c r="FH37" s="1081"/>
      <c r="FI37" s="1081"/>
      <c r="FJ37" s="1081"/>
      <c r="FK37" s="1081"/>
      <c r="FL37" s="1081"/>
      <c r="FM37" s="1081"/>
      <c r="FN37" s="1081"/>
      <c r="FO37" s="1081"/>
      <c r="FP37" s="1081"/>
      <c r="FQ37" s="1081"/>
      <c r="FR37" s="1081"/>
      <c r="FS37" s="1081"/>
      <c r="FT37" s="1081"/>
      <c r="FU37" s="1081"/>
      <c r="FV37" s="1081"/>
      <c r="FW37" s="1081"/>
      <c r="FX37" s="1081"/>
      <c r="FY37" s="1081"/>
      <c r="FZ37" s="1081"/>
      <c r="GA37" s="1081"/>
      <c r="GB37" s="1081"/>
      <c r="GC37" s="1081"/>
      <c r="GD37" s="1081"/>
      <c r="GE37" s="1081"/>
      <c r="GF37" s="1081"/>
      <c r="GG37" s="1081"/>
      <c r="GH37" s="1081"/>
      <c r="GI37" s="1081"/>
      <c r="GJ37" s="1081"/>
      <c r="GK37" s="1081"/>
      <c r="GL37" s="1081"/>
      <c r="GM37" s="1081"/>
      <c r="GN37" s="1081"/>
      <c r="GO37" s="1081"/>
      <c r="GP37" s="1081"/>
      <c r="GQ37" s="1081"/>
      <c r="GR37" s="1081"/>
      <c r="GS37" s="1081"/>
      <c r="GT37" s="1081"/>
      <c r="GU37" s="1081"/>
      <c r="GV37" s="1081"/>
      <c r="GW37" s="1081"/>
      <c r="GX37" s="1081"/>
      <c r="GY37" s="1081"/>
      <c r="GZ37" s="1081"/>
      <c r="HA37" s="1081"/>
      <c r="HB37" s="1081"/>
      <c r="HC37" s="1081"/>
      <c r="HD37" s="1081"/>
      <c r="HE37" s="1081"/>
      <c r="HF37" s="1081"/>
      <c r="HG37" s="1081"/>
      <c r="HH37" s="1121"/>
      <c r="HI37" s="1121"/>
      <c r="HJ37" s="1121"/>
      <c r="HK37" s="1121"/>
      <c r="HL37" s="1121"/>
      <c r="HM37" s="1121"/>
      <c r="HN37" s="1121"/>
      <c r="HO37" s="1121"/>
      <c r="HP37" s="1121"/>
      <c r="HQ37" s="1121"/>
      <c r="HR37" s="1121"/>
      <c r="HS37" s="1121"/>
      <c r="HT37" s="1121"/>
      <c r="HU37" s="1121"/>
      <c r="HV37" s="1121"/>
      <c r="HW37" s="1121"/>
      <c r="HX37" s="1121"/>
      <c r="HY37" s="1121"/>
      <c r="HZ37" s="1121"/>
      <c r="IA37" s="1121"/>
      <c r="IB37" s="1121"/>
      <c r="IC37" s="1121"/>
      <c r="ID37" s="1121"/>
      <c r="IE37" s="1121"/>
      <c r="IF37" s="1121"/>
      <c r="IG37" s="1121"/>
      <c r="IH37" s="1121"/>
      <c r="II37" s="1121"/>
      <c r="IJ37" s="1121"/>
      <c r="IK37" s="1121"/>
      <c r="IL37" s="1121"/>
      <c r="IM37" s="1121"/>
      <c r="IN37" s="1121"/>
      <c r="IO37" s="1121"/>
      <c r="IP37" s="1121"/>
      <c r="IQ37" s="1121"/>
      <c r="IR37" s="1121"/>
      <c r="IS37" s="1121"/>
      <c r="IT37" s="1121"/>
      <c r="IU37" s="1121"/>
      <c r="IV37" s="1121"/>
      <c r="IW37" s="1121"/>
      <c r="IX37" s="1121"/>
      <c r="IY37" s="1121"/>
      <c r="IZ37" s="1121"/>
      <c r="JA37" s="1121"/>
      <c r="JB37" s="1121"/>
      <c r="JC37" s="1121"/>
      <c r="JD37" s="1121"/>
      <c r="JE37" s="1121"/>
      <c r="JF37" s="1121"/>
      <c r="JG37" s="1121"/>
      <c r="JH37" s="1121"/>
      <c r="JI37" s="1121"/>
      <c r="JJ37" s="1121"/>
      <c r="JK37" s="1121"/>
      <c r="JL37" s="1121"/>
      <c r="JM37" s="1121"/>
      <c r="JN37" s="1121"/>
      <c r="JO37" s="1121"/>
      <c r="JP37" s="1121"/>
      <c r="JQ37" s="1121"/>
      <c r="JR37" s="1121"/>
      <c r="JS37" s="1121"/>
      <c r="JT37" s="1121"/>
      <c r="JU37" s="1121"/>
      <c r="JV37" s="1121"/>
      <c r="JW37" s="1121"/>
      <c r="JX37" s="1121"/>
      <c r="JY37" s="1121"/>
      <c r="JZ37" s="1121"/>
      <c r="KA37" s="1121"/>
      <c r="KB37" s="1121"/>
      <c r="KC37" s="1121"/>
      <c r="KD37" s="1121"/>
      <c r="KE37" s="1121"/>
      <c r="KF37" s="1121"/>
      <c r="KG37" s="1121"/>
      <c r="KH37" s="1121"/>
      <c r="KI37" s="1121"/>
      <c r="KJ37" s="1121"/>
      <c r="KK37" s="1121"/>
      <c r="KL37" s="1121"/>
    </row>
    <row r="38" spans="1:298" x14ac:dyDescent="0.2">
      <c r="A38" s="543" t="s">
        <v>137</v>
      </c>
      <c r="B38" s="479" t="str">
        <f>IFERROR(VLOOKUP(A38,Tabla1[],2,FALSE),"")</f>
        <v>5.270.542-8</v>
      </c>
      <c r="D38" s="9" t="s">
        <v>555</v>
      </c>
      <c r="F38" t="s">
        <v>1086</v>
      </c>
      <c r="H38" s="1"/>
      <c r="I38" s="4"/>
      <c r="J38" s="1"/>
      <c r="K38" s="4"/>
      <c r="L38" s="1061"/>
      <c r="M38" s="1068"/>
      <c r="N38" s="1064" t="s">
        <v>555</v>
      </c>
      <c r="O38" s="1060"/>
      <c r="P38" s="1060"/>
      <c r="Q38" s="1060"/>
      <c r="R38" s="1060"/>
      <c r="S38" s="1064" t="s">
        <v>555</v>
      </c>
      <c r="T38" s="1060"/>
      <c r="U38" s="1064" t="s">
        <v>555</v>
      </c>
      <c r="V38" s="1064"/>
      <c r="W38" s="1060"/>
      <c r="X38" s="1064" t="s">
        <v>555</v>
      </c>
      <c r="Y38" s="1064" t="s">
        <v>555</v>
      </c>
      <c r="Z38" s="1064"/>
      <c r="AA38" s="1064"/>
      <c r="AB38" s="1064"/>
      <c r="AC38" s="1060"/>
      <c r="AD38" s="1064"/>
      <c r="AE38" s="1064" t="s">
        <v>555</v>
      </c>
      <c r="AF38" s="1064"/>
      <c r="AG38" s="1064"/>
      <c r="AH38" s="1060" t="s">
        <v>555</v>
      </c>
      <c r="AI38" s="1060"/>
      <c r="AJ38" s="1060"/>
      <c r="AK38" s="1064"/>
      <c r="AL38" s="1068"/>
      <c r="AM38" s="1082"/>
      <c r="AN38" s="1082"/>
      <c r="AO38" s="1082"/>
      <c r="AP38" s="1081"/>
      <c r="AQ38" s="1082" t="s">
        <v>2347</v>
      </c>
      <c r="AR38" s="1082"/>
      <c r="AS38" s="1081"/>
      <c r="AT38" s="1081"/>
      <c r="AU38" s="1081"/>
      <c r="AV38" s="1081"/>
      <c r="AW38" s="1082"/>
      <c r="AX38" s="1081" t="s">
        <v>555</v>
      </c>
      <c r="AY38" s="1081" t="s">
        <v>555</v>
      </c>
      <c r="AZ38" s="1081"/>
      <c r="BA38" s="1081" t="s">
        <v>555</v>
      </c>
      <c r="BB38" s="1081"/>
      <c r="BC38" s="1081"/>
      <c r="BD38" s="1081"/>
      <c r="BE38" s="1081" t="s">
        <v>555</v>
      </c>
      <c r="BF38" s="1081"/>
      <c r="BG38" s="1081"/>
      <c r="BH38" s="1081"/>
      <c r="BI38" s="1081" t="s">
        <v>555</v>
      </c>
      <c r="BJ38" s="1081"/>
      <c r="BK38" s="1081"/>
      <c r="BL38" s="1081" t="s">
        <v>555</v>
      </c>
      <c r="BM38" s="1081"/>
      <c r="BN38" s="1081"/>
      <c r="BO38" s="1081"/>
      <c r="BP38" s="1081"/>
      <c r="BQ38" s="1081"/>
      <c r="BR38" s="1081"/>
      <c r="BS38" s="1081"/>
      <c r="BT38" s="1081"/>
      <c r="BU38" s="1081"/>
      <c r="BV38" s="1081"/>
      <c r="BW38" s="1081"/>
      <c r="BX38" s="1081"/>
      <c r="BY38" s="1081"/>
      <c r="BZ38" s="1081"/>
      <c r="CA38" s="1081"/>
      <c r="CB38" s="1081"/>
      <c r="CC38" s="1081"/>
      <c r="CD38" s="1081"/>
      <c r="CE38" s="1081"/>
      <c r="CF38" s="1081"/>
      <c r="CG38" s="1081"/>
      <c r="CH38" s="1081"/>
      <c r="CI38" s="1081"/>
      <c r="CJ38" s="1081"/>
      <c r="CK38" s="1081"/>
      <c r="CL38" s="1081"/>
      <c r="CM38" s="1081"/>
      <c r="CN38" s="1081"/>
      <c r="CO38" s="1081"/>
      <c r="CP38" s="1081"/>
      <c r="CQ38" s="1081"/>
      <c r="CR38" s="1081"/>
      <c r="CS38" s="1081"/>
      <c r="CT38" s="1081"/>
      <c r="CU38" s="1081"/>
      <c r="CV38" s="1081"/>
      <c r="CW38" s="1081"/>
      <c r="CX38" s="1081"/>
      <c r="CY38" s="1081"/>
      <c r="CZ38" s="1081"/>
      <c r="DA38" s="1081"/>
      <c r="DB38" s="1081"/>
      <c r="DC38" s="1081"/>
      <c r="DD38" s="1081"/>
      <c r="DE38" s="1081"/>
      <c r="DF38" s="1081"/>
      <c r="DG38" s="1081"/>
      <c r="DH38" s="1081"/>
      <c r="DI38" s="1081"/>
      <c r="DJ38" s="1081"/>
      <c r="DK38" s="1081"/>
      <c r="DL38" s="1081"/>
      <c r="DM38" s="1081"/>
      <c r="DN38" s="1081"/>
      <c r="DO38" s="1081"/>
      <c r="DP38" s="1081"/>
      <c r="DQ38" s="1081"/>
      <c r="DR38" s="1081"/>
      <c r="DS38" s="1081"/>
      <c r="DT38" s="1081"/>
      <c r="DU38" s="1081"/>
      <c r="DV38" s="1081"/>
      <c r="DW38" s="1081"/>
      <c r="DX38" s="1081"/>
      <c r="DY38" s="1081"/>
      <c r="DZ38" s="1081"/>
      <c r="EA38" s="1081"/>
      <c r="EB38" s="1081"/>
      <c r="EC38" s="1081"/>
      <c r="ED38" s="1081"/>
      <c r="EE38" s="1081"/>
      <c r="EF38" s="1081"/>
      <c r="EG38" s="1081"/>
      <c r="EH38" s="1081"/>
      <c r="EI38" s="1081"/>
      <c r="EJ38" s="1081"/>
      <c r="EK38" s="1081"/>
      <c r="EL38" s="1081"/>
      <c r="EM38" s="1081"/>
      <c r="EN38" s="1081"/>
      <c r="EO38" s="1081"/>
      <c r="EP38" s="1081"/>
      <c r="EQ38" s="1081"/>
      <c r="ER38" s="1081"/>
      <c r="ES38" s="1081"/>
      <c r="ET38" s="1081"/>
      <c r="EU38" s="1081"/>
      <c r="EV38" s="1081"/>
      <c r="EW38" s="1081"/>
      <c r="EX38" s="1081"/>
      <c r="EY38" s="1081"/>
      <c r="EZ38" s="1081"/>
      <c r="FA38" s="1081"/>
      <c r="FB38" s="1081"/>
      <c r="FC38" s="1081"/>
      <c r="FD38" s="1081"/>
      <c r="FE38" s="1081"/>
      <c r="FF38" s="1081"/>
      <c r="FG38" s="1081"/>
      <c r="FH38" s="1081"/>
      <c r="FI38" s="1081"/>
      <c r="FJ38" s="1081"/>
      <c r="FK38" s="1081"/>
      <c r="FL38" s="1081"/>
      <c r="FM38" s="1081"/>
      <c r="FN38" s="1081"/>
      <c r="FO38" s="1081"/>
      <c r="FP38" s="1081"/>
      <c r="FQ38" s="1081"/>
      <c r="FR38" s="1081"/>
      <c r="FS38" s="1081"/>
      <c r="FT38" s="1081"/>
      <c r="FU38" s="1081"/>
      <c r="FV38" s="1081"/>
      <c r="FW38" s="1081"/>
      <c r="FX38" s="1081"/>
      <c r="FY38" s="1081"/>
      <c r="FZ38" s="1081"/>
      <c r="GA38" s="1081"/>
      <c r="GB38" s="1081"/>
      <c r="GC38" s="1081"/>
      <c r="GD38" s="1081"/>
      <c r="GE38" s="1081"/>
      <c r="GF38" s="1081"/>
      <c r="GG38" s="1081"/>
      <c r="GH38" s="1081"/>
      <c r="GI38" s="1081"/>
      <c r="GJ38" s="1081"/>
      <c r="GK38" s="1081"/>
      <c r="GL38" s="1081"/>
      <c r="GM38" s="1081"/>
      <c r="GN38" s="1081"/>
      <c r="GO38" s="1081"/>
      <c r="GP38" s="1081"/>
      <c r="GQ38" s="1081"/>
      <c r="GR38" s="1081"/>
      <c r="GS38" s="1081"/>
      <c r="GT38" s="1081"/>
      <c r="GU38" s="1081"/>
      <c r="GV38" s="1081"/>
      <c r="GW38" s="1081"/>
      <c r="GX38" s="1081"/>
      <c r="GY38" s="1081"/>
      <c r="GZ38" s="1081"/>
      <c r="HA38" s="1081"/>
      <c r="HB38" s="1081"/>
      <c r="HC38" s="1081"/>
      <c r="HD38" s="1081"/>
      <c r="HE38" s="1081"/>
      <c r="HF38" s="1081"/>
      <c r="HG38" s="1081"/>
      <c r="HH38" s="1121"/>
      <c r="HI38" s="1121"/>
      <c r="HJ38" s="1121"/>
      <c r="HK38" s="1121"/>
      <c r="HL38" s="1121"/>
      <c r="HM38" s="1121"/>
      <c r="HN38" s="1121"/>
      <c r="HO38" s="1121"/>
      <c r="HP38" s="1121"/>
      <c r="HQ38" s="1121"/>
      <c r="HR38" s="1121"/>
      <c r="HS38" s="1121"/>
      <c r="HT38" s="1121"/>
      <c r="HU38" s="1121"/>
      <c r="HV38" s="1121"/>
      <c r="HW38" s="1121"/>
      <c r="HX38" s="1121"/>
      <c r="HY38" s="1121"/>
      <c r="HZ38" s="1121"/>
      <c r="IA38" s="1121"/>
      <c r="IB38" s="1121"/>
      <c r="IC38" s="1121"/>
      <c r="ID38" s="1121"/>
      <c r="IE38" s="1121"/>
      <c r="IF38" s="1121"/>
      <c r="IG38" s="1121"/>
      <c r="IH38" s="1121"/>
      <c r="II38" s="1121"/>
      <c r="IJ38" s="1121"/>
      <c r="IK38" s="1121"/>
      <c r="IL38" s="1121"/>
      <c r="IM38" s="1121"/>
      <c r="IN38" s="1121"/>
      <c r="IO38" s="1121"/>
      <c r="IP38" s="1121"/>
      <c r="IQ38" s="1121"/>
      <c r="IR38" s="1121"/>
      <c r="IS38" s="1121"/>
      <c r="IT38" s="1121"/>
      <c r="IU38" s="1121"/>
      <c r="IV38" s="1121"/>
      <c r="IW38" s="1121"/>
      <c r="IX38" s="1121"/>
      <c r="IY38" s="1121"/>
      <c r="IZ38" s="1121"/>
      <c r="JA38" s="1121"/>
      <c r="JB38" s="1121"/>
      <c r="JC38" s="1121"/>
      <c r="JD38" s="1121"/>
      <c r="JE38" s="1121"/>
      <c r="JF38" s="1121"/>
      <c r="JG38" s="1121"/>
      <c r="JH38" s="1121"/>
      <c r="JI38" s="1121"/>
      <c r="JJ38" s="1121"/>
      <c r="JK38" s="1121"/>
      <c r="JL38" s="1121"/>
      <c r="JM38" s="1121"/>
      <c r="JN38" s="1121"/>
      <c r="JO38" s="1121"/>
      <c r="JP38" s="1121"/>
      <c r="JQ38" s="1121"/>
      <c r="JR38" s="1121"/>
      <c r="JS38" s="1121"/>
      <c r="JT38" s="1121"/>
      <c r="JU38" s="1121"/>
      <c r="JV38" s="1121"/>
      <c r="JW38" s="1121"/>
      <c r="JX38" s="1121"/>
      <c r="JY38" s="1121"/>
      <c r="JZ38" s="1121"/>
      <c r="KA38" s="1121"/>
      <c r="KB38" s="1121"/>
      <c r="KC38" s="1121"/>
      <c r="KD38" s="1121"/>
      <c r="KE38" s="1121"/>
      <c r="KF38" s="1121"/>
      <c r="KG38" s="1121"/>
      <c r="KH38" s="1121"/>
      <c r="KI38" s="1121"/>
      <c r="KJ38" s="1121"/>
      <c r="KK38" s="1121"/>
      <c r="KL38" s="1121"/>
    </row>
    <row r="39" spans="1:298" x14ac:dyDescent="0.2">
      <c r="A39" s="543" t="s">
        <v>243</v>
      </c>
      <c r="B39" s="479" t="s">
        <v>244</v>
      </c>
      <c r="C39" s="9" t="s">
        <v>2348</v>
      </c>
      <c r="H39" s="1"/>
      <c r="I39" s="58"/>
      <c r="J39" s="27" t="s">
        <v>2349</v>
      </c>
      <c r="K39" s="7"/>
      <c r="L39" s="1061"/>
      <c r="M39" s="1068"/>
      <c r="N39" s="1064" t="s">
        <v>555</v>
      </c>
      <c r="O39" s="1060"/>
      <c r="P39" s="1060"/>
      <c r="Q39" s="1060"/>
      <c r="R39" s="1060"/>
      <c r="S39" s="1064" t="s">
        <v>2340</v>
      </c>
      <c r="T39" s="1060"/>
      <c r="U39" s="1064" t="s">
        <v>555</v>
      </c>
      <c r="V39" s="1064" t="s">
        <v>1953</v>
      </c>
      <c r="W39" s="1060"/>
      <c r="X39" s="1064"/>
      <c r="Y39" s="1064"/>
      <c r="Z39" s="1064"/>
      <c r="AA39" s="1064"/>
      <c r="AB39" s="1064" t="s">
        <v>2340</v>
      </c>
      <c r="AC39" s="1060"/>
      <c r="AD39" s="1064"/>
      <c r="AE39" s="1064" t="s">
        <v>555</v>
      </c>
      <c r="AF39" s="1064"/>
      <c r="AG39" s="1064"/>
      <c r="AH39" s="1060" t="s">
        <v>2350</v>
      </c>
      <c r="AI39" s="1060"/>
      <c r="AJ39" s="1060"/>
      <c r="AK39" s="1064"/>
      <c r="AL39" s="1068"/>
      <c r="AM39" s="1082"/>
      <c r="AN39" s="1082"/>
      <c r="AO39" s="1082" t="s">
        <v>1953</v>
      </c>
      <c r="AP39" s="1081" t="s">
        <v>1953</v>
      </c>
      <c r="AQ39" s="1082"/>
      <c r="AR39" s="1082"/>
      <c r="AS39" s="1081"/>
      <c r="AT39" s="1081" t="s">
        <v>555</v>
      </c>
      <c r="AU39" s="1081"/>
      <c r="AV39" s="1081"/>
      <c r="AW39" s="1082"/>
      <c r="AX39" s="1081"/>
      <c r="AY39" s="1081" t="s">
        <v>1953</v>
      </c>
      <c r="AZ39" s="1081"/>
      <c r="BA39" s="1081" t="s">
        <v>2351</v>
      </c>
      <c r="BB39" s="1081"/>
      <c r="BC39" s="1081"/>
      <c r="BD39" s="1081" t="s">
        <v>1953</v>
      </c>
      <c r="BE39" s="1081" t="s">
        <v>2351</v>
      </c>
      <c r="BF39" s="1081" t="s">
        <v>1953</v>
      </c>
      <c r="BG39" s="1081"/>
      <c r="BH39" s="1081"/>
      <c r="BI39" s="1081" t="s">
        <v>555</v>
      </c>
      <c r="BJ39" s="1081"/>
      <c r="BK39" s="1081"/>
      <c r="BL39" s="1081"/>
      <c r="BM39" s="1081" t="s">
        <v>555</v>
      </c>
      <c r="BN39" s="1081" t="s">
        <v>1865</v>
      </c>
      <c r="BO39" s="1081"/>
      <c r="BP39" s="1081"/>
      <c r="BQ39" s="1081"/>
      <c r="BR39" s="1081"/>
      <c r="BS39" s="1081"/>
      <c r="BT39" s="1081"/>
      <c r="BU39" s="1081"/>
      <c r="BV39" s="1081"/>
      <c r="BW39" s="1081"/>
      <c r="BX39" s="1081"/>
      <c r="BY39" s="1081"/>
      <c r="BZ39" s="1081"/>
      <c r="CA39" s="1081"/>
      <c r="CB39" s="1081"/>
      <c r="CC39" s="1081"/>
      <c r="CD39" s="1081"/>
      <c r="CE39" s="1081"/>
      <c r="CF39" s="1081"/>
      <c r="CG39" s="1081"/>
      <c r="CH39" s="1081"/>
      <c r="CI39" s="1081"/>
      <c r="CJ39" s="1081"/>
      <c r="CK39" s="1081"/>
      <c r="CL39" s="1081"/>
      <c r="CM39" s="1081"/>
      <c r="CN39" s="1081"/>
      <c r="CO39" s="1081"/>
      <c r="CP39" s="1081"/>
      <c r="CQ39" s="1081"/>
      <c r="CR39" s="1081"/>
      <c r="CS39" s="1081"/>
      <c r="CT39" s="1081"/>
      <c r="CU39" s="1081"/>
      <c r="CV39" s="1081"/>
      <c r="CW39" s="1081"/>
      <c r="CX39" s="1081"/>
      <c r="CY39" s="1081"/>
      <c r="CZ39" s="1081"/>
      <c r="DA39" s="1081"/>
      <c r="DB39" s="1081"/>
      <c r="DC39" s="1081"/>
      <c r="DD39" s="1081"/>
      <c r="DE39" s="1081"/>
      <c r="DF39" s="1081"/>
      <c r="DG39" s="1081"/>
      <c r="DH39" s="1081"/>
      <c r="DI39" s="1081"/>
      <c r="DJ39" s="1081"/>
      <c r="DK39" s="1081"/>
      <c r="DL39" s="1081"/>
      <c r="DM39" s="1081"/>
      <c r="DN39" s="1081"/>
      <c r="DO39" s="1081"/>
      <c r="DP39" s="1081"/>
      <c r="DQ39" s="1081"/>
      <c r="DR39" s="1081"/>
      <c r="DS39" s="1081"/>
      <c r="DT39" s="1081"/>
      <c r="DU39" s="1081"/>
      <c r="DV39" s="1081"/>
      <c r="DW39" s="1081"/>
      <c r="DX39" s="1081"/>
      <c r="DY39" s="1081"/>
      <c r="DZ39" s="1081"/>
      <c r="EA39" s="1081"/>
      <c r="EB39" s="1081"/>
      <c r="EC39" s="1081"/>
      <c r="ED39" s="1081"/>
      <c r="EE39" s="1081"/>
      <c r="EF39" s="1081"/>
      <c r="EG39" s="1081"/>
      <c r="EH39" s="1081"/>
      <c r="EI39" s="1081"/>
      <c r="EJ39" s="1081"/>
      <c r="EK39" s="1081"/>
      <c r="EL39" s="1081"/>
      <c r="EM39" s="1081"/>
      <c r="EN39" s="1081"/>
      <c r="EO39" s="1081"/>
      <c r="EP39" s="1081"/>
      <c r="EQ39" s="1081"/>
      <c r="ER39" s="1081"/>
      <c r="ES39" s="1081"/>
      <c r="ET39" s="1081"/>
      <c r="EU39" s="1081"/>
      <c r="EV39" s="1081"/>
      <c r="EW39" s="1081"/>
      <c r="EX39" s="1081"/>
      <c r="EY39" s="1081"/>
      <c r="EZ39" s="1081"/>
      <c r="FA39" s="1081"/>
      <c r="FB39" s="1081"/>
      <c r="FC39" s="1081"/>
      <c r="FD39" s="1081"/>
      <c r="FE39" s="1081"/>
      <c r="FF39" s="1081"/>
      <c r="FG39" s="1081"/>
      <c r="FH39" s="1081"/>
      <c r="FI39" s="1081"/>
      <c r="FJ39" s="1081"/>
      <c r="FK39" s="1081"/>
      <c r="FL39" s="1081"/>
      <c r="FM39" s="1081"/>
      <c r="FN39" s="1081"/>
      <c r="FO39" s="1081"/>
      <c r="FP39" s="1081"/>
      <c r="FQ39" s="1081"/>
      <c r="FR39" s="1081"/>
      <c r="FS39" s="1081"/>
      <c r="FT39" s="1081"/>
      <c r="FU39" s="1081"/>
      <c r="FV39" s="1081"/>
      <c r="FW39" s="1081"/>
      <c r="FX39" s="1081"/>
      <c r="FY39" s="1081"/>
      <c r="FZ39" s="1081"/>
      <c r="GA39" s="1081"/>
      <c r="GB39" s="1081"/>
      <c r="GC39" s="1081"/>
      <c r="GD39" s="1081"/>
      <c r="GE39" s="1081"/>
      <c r="GF39" s="1081"/>
      <c r="GG39" s="1081"/>
      <c r="GH39" s="1081"/>
      <c r="GI39" s="1081"/>
      <c r="GJ39" s="1081"/>
      <c r="GK39" s="1081"/>
      <c r="GL39" s="1081"/>
      <c r="GM39" s="1081"/>
      <c r="GN39" s="1081"/>
      <c r="GO39" s="1081"/>
      <c r="GP39" s="1081"/>
      <c r="GQ39" s="1081"/>
      <c r="GR39" s="1081"/>
      <c r="GS39" s="1081"/>
      <c r="GT39" s="1081"/>
      <c r="GU39" s="1081"/>
      <c r="GV39" s="1081"/>
      <c r="GW39" s="1081"/>
      <c r="GX39" s="1081"/>
      <c r="GY39" s="1081"/>
      <c r="GZ39" s="1081"/>
      <c r="HA39" s="1081"/>
      <c r="HB39" s="1081"/>
      <c r="HC39" s="1081"/>
      <c r="HD39" s="1081"/>
      <c r="HE39" s="1081"/>
      <c r="HF39" s="1081"/>
      <c r="HG39" s="1081"/>
      <c r="HH39" s="1121"/>
      <c r="HI39" s="1121"/>
      <c r="HJ39" s="1121"/>
      <c r="HK39" s="1121"/>
      <c r="HL39" s="1121"/>
      <c r="HM39" s="1121"/>
      <c r="HN39" s="1121"/>
      <c r="HO39" s="1121"/>
      <c r="HP39" s="1121"/>
      <c r="HQ39" s="1121"/>
      <c r="HR39" s="1121"/>
      <c r="HS39" s="1121"/>
      <c r="HT39" s="1121"/>
      <c r="HU39" s="1121"/>
      <c r="HV39" s="1121"/>
      <c r="HW39" s="1121"/>
      <c r="HX39" s="1121"/>
      <c r="HY39" s="1121"/>
      <c r="HZ39" s="1121"/>
      <c r="IA39" s="1121"/>
      <c r="IB39" s="1121"/>
      <c r="IC39" s="1121"/>
      <c r="ID39" s="1121"/>
      <c r="IE39" s="1121"/>
      <c r="IF39" s="1121"/>
      <c r="IG39" s="1121"/>
      <c r="IH39" s="1121"/>
      <c r="II39" s="1121"/>
      <c r="IJ39" s="1121"/>
      <c r="IK39" s="1121"/>
      <c r="IL39" s="1121"/>
      <c r="IM39" s="1121"/>
      <c r="IN39" s="1121"/>
      <c r="IO39" s="1121"/>
      <c r="IP39" s="1121"/>
      <c r="IQ39" s="1121"/>
      <c r="IR39" s="1121"/>
      <c r="IS39" s="1121"/>
      <c r="IT39" s="1121"/>
      <c r="IU39" s="1121"/>
      <c r="IV39" s="1121"/>
      <c r="IW39" s="1121"/>
      <c r="IX39" s="1121"/>
      <c r="IY39" s="1121"/>
      <c r="IZ39" s="1121"/>
      <c r="JA39" s="1121"/>
      <c r="JB39" s="1121"/>
      <c r="JC39" s="1121"/>
      <c r="JD39" s="1121"/>
      <c r="JE39" s="1121"/>
      <c r="JF39" s="1121"/>
      <c r="JG39" s="1121"/>
      <c r="JH39" s="1121"/>
      <c r="JI39" s="1121"/>
      <c r="JJ39" s="1121"/>
      <c r="JK39" s="1121"/>
      <c r="JL39" s="1121"/>
      <c r="JM39" s="1121"/>
      <c r="JN39" s="1121"/>
      <c r="JO39" s="1121"/>
      <c r="JP39" s="1121"/>
      <c r="JQ39" s="1121"/>
      <c r="JR39" s="1121"/>
      <c r="JS39" s="1121"/>
      <c r="JT39" s="1121"/>
      <c r="JU39" s="1121"/>
      <c r="JV39" s="1121"/>
      <c r="JW39" s="1121"/>
      <c r="JX39" s="1121"/>
      <c r="JY39" s="1121"/>
      <c r="JZ39" s="1121"/>
      <c r="KA39" s="1121"/>
      <c r="KB39" s="1121"/>
      <c r="KC39" s="1121"/>
      <c r="KD39" s="1121"/>
      <c r="KE39" s="1121"/>
      <c r="KF39" s="1121"/>
      <c r="KG39" s="1121"/>
      <c r="KH39" s="1121"/>
      <c r="KI39" s="1121"/>
      <c r="KJ39" s="1121"/>
      <c r="KK39" s="1121"/>
      <c r="KL39" s="1121"/>
    </row>
    <row r="40" spans="1:298" x14ac:dyDescent="0.2">
      <c r="A40" s="543" t="s">
        <v>227</v>
      </c>
      <c r="B40" s="479" t="s">
        <v>228</v>
      </c>
      <c r="C40" s="9" t="s">
        <v>1860</v>
      </c>
      <c r="E40" s="9" t="s">
        <v>555</v>
      </c>
      <c r="H40" s="1"/>
      <c r="I40" s="4" t="s">
        <v>555</v>
      </c>
      <c r="J40" s="1"/>
      <c r="K40" s="4" t="s">
        <v>1086</v>
      </c>
      <c r="L40" s="1061"/>
      <c r="M40" s="1068"/>
      <c r="N40" s="1060"/>
      <c r="O40" s="1064" t="s">
        <v>555</v>
      </c>
      <c r="P40" s="1060"/>
      <c r="Q40" s="1060"/>
      <c r="R40" s="1064" t="s">
        <v>555</v>
      </c>
      <c r="S40" s="1060"/>
      <c r="T40" s="1060"/>
      <c r="U40" s="1064" t="s">
        <v>555</v>
      </c>
      <c r="V40" s="1064"/>
      <c r="W40" s="1064" t="s">
        <v>1086</v>
      </c>
      <c r="X40" s="1064"/>
      <c r="Y40" s="1064" t="s">
        <v>1086</v>
      </c>
      <c r="Z40" s="1064" t="s">
        <v>555</v>
      </c>
      <c r="AA40" s="1064"/>
      <c r="AB40" s="1064" t="s">
        <v>555</v>
      </c>
      <c r="AC40" s="1060"/>
      <c r="AD40" s="1064" t="s">
        <v>555</v>
      </c>
      <c r="AE40" s="1064"/>
      <c r="AF40" s="1064" t="s">
        <v>555</v>
      </c>
      <c r="AG40" s="1064"/>
      <c r="AH40" s="1060" t="s">
        <v>555</v>
      </c>
      <c r="AI40" s="1060"/>
      <c r="AJ40" s="1060"/>
      <c r="AK40" s="1064" t="s">
        <v>555</v>
      </c>
      <c r="AL40" s="1068"/>
      <c r="AM40" s="1082" t="s">
        <v>555</v>
      </c>
      <c r="AN40" s="1082" t="s">
        <v>555</v>
      </c>
      <c r="AO40" s="1082"/>
      <c r="AP40" s="1081"/>
      <c r="AQ40" s="1082"/>
      <c r="AR40" s="1082"/>
      <c r="AS40" s="1081"/>
      <c r="AT40" s="1081"/>
      <c r="AU40" s="1081"/>
      <c r="AV40" s="1081"/>
      <c r="AW40" s="1082"/>
      <c r="AX40" s="1081" t="s">
        <v>555</v>
      </c>
      <c r="AY40" s="1081" t="s">
        <v>555</v>
      </c>
      <c r="AZ40" s="1081"/>
      <c r="BA40" s="1081" t="s">
        <v>555</v>
      </c>
      <c r="BB40" s="1081"/>
      <c r="BC40" s="1081"/>
      <c r="BD40" s="1081" t="s">
        <v>1086</v>
      </c>
      <c r="BE40" s="1081"/>
      <c r="BF40" s="1081"/>
      <c r="BG40" s="1081" t="s">
        <v>555</v>
      </c>
      <c r="BH40" s="1081" t="s">
        <v>1086</v>
      </c>
      <c r="BI40" s="1081" t="s">
        <v>555</v>
      </c>
      <c r="BJ40" s="1081"/>
      <c r="BK40" s="1081"/>
      <c r="BL40" s="1081" t="s">
        <v>555</v>
      </c>
      <c r="BM40" s="1081"/>
      <c r="BN40" s="1081"/>
      <c r="BO40" s="1081"/>
      <c r="BP40" s="1081"/>
      <c r="BQ40" s="1081"/>
      <c r="BR40" s="1081"/>
      <c r="BS40" s="1081"/>
      <c r="BT40" s="1081"/>
      <c r="BU40" s="1081"/>
      <c r="BV40" s="1081"/>
      <c r="BW40" s="1081"/>
      <c r="BX40" s="1081"/>
      <c r="BY40" s="1081"/>
      <c r="BZ40" s="1081"/>
      <c r="CA40" s="1081"/>
      <c r="CB40" s="1081"/>
      <c r="CC40" s="1081"/>
      <c r="CD40" s="1081"/>
      <c r="CE40" s="1081"/>
      <c r="CF40" s="1081"/>
      <c r="CG40" s="1081"/>
      <c r="CH40" s="1081"/>
      <c r="CI40" s="1081"/>
      <c r="CJ40" s="1081"/>
      <c r="CK40" s="1081"/>
      <c r="CL40" s="1081"/>
      <c r="CM40" s="1081"/>
      <c r="CN40" s="1081"/>
      <c r="CO40" s="1081"/>
      <c r="CP40" s="1081"/>
      <c r="CQ40" s="1081"/>
      <c r="CR40" s="1081"/>
      <c r="CS40" s="1081"/>
      <c r="CT40" s="1081"/>
      <c r="CU40" s="1081"/>
      <c r="CV40" s="1081"/>
      <c r="CW40" s="1081"/>
      <c r="CX40" s="1081"/>
      <c r="CY40" s="1081"/>
      <c r="CZ40" s="1081"/>
      <c r="DA40" s="1081"/>
      <c r="DB40" s="1081"/>
      <c r="DC40" s="1081"/>
      <c r="DD40" s="1081"/>
      <c r="DE40" s="1081"/>
      <c r="DF40" s="1081"/>
      <c r="DG40" s="1081"/>
      <c r="DH40" s="1081"/>
      <c r="DI40" s="1081"/>
      <c r="DJ40" s="1081"/>
      <c r="DK40" s="1081"/>
      <c r="DL40" s="1081"/>
      <c r="DM40" s="1081"/>
      <c r="DN40" s="1081"/>
      <c r="DO40" s="1081"/>
      <c r="DP40" s="1081"/>
      <c r="DQ40" s="1081"/>
      <c r="DR40" s="1081"/>
      <c r="DS40" s="1081"/>
      <c r="DT40" s="1081"/>
      <c r="DU40" s="1081"/>
      <c r="DV40" s="1081"/>
      <c r="DW40" s="1081"/>
      <c r="DX40" s="1081"/>
      <c r="DY40" s="1081"/>
      <c r="DZ40" s="1081"/>
      <c r="EA40" s="1081"/>
      <c r="EB40" s="1081"/>
      <c r="EC40" s="1081"/>
      <c r="ED40" s="1081"/>
      <c r="EE40" s="1081"/>
      <c r="EF40" s="1081"/>
      <c r="EG40" s="1081"/>
      <c r="EH40" s="1081"/>
      <c r="EI40" s="1081"/>
      <c r="EJ40" s="1081"/>
      <c r="EK40" s="1081"/>
      <c r="EL40" s="1081"/>
      <c r="EM40" s="1081"/>
      <c r="EN40" s="1081"/>
      <c r="EO40" s="1081"/>
      <c r="EP40" s="1081"/>
      <c r="EQ40" s="1081"/>
      <c r="ER40" s="1081"/>
      <c r="ES40" s="1081"/>
      <c r="ET40" s="1081"/>
      <c r="EU40" s="1081"/>
      <c r="EV40" s="1081"/>
      <c r="EW40" s="1081"/>
      <c r="EX40" s="1081"/>
      <c r="EY40" s="1081"/>
      <c r="EZ40" s="1081"/>
      <c r="FA40" s="1081"/>
      <c r="FB40" s="1081"/>
      <c r="FC40" s="1081"/>
      <c r="FD40" s="1081"/>
      <c r="FE40" s="1081"/>
      <c r="FF40" s="1081"/>
      <c r="FG40" s="1081"/>
      <c r="FH40" s="1081"/>
      <c r="FI40" s="1081"/>
      <c r="FJ40" s="1081"/>
      <c r="FK40" s="1081"/>
      <c r="FL40" s="1081"/>
      <c r="FM40" s="1081"/>
      <c r="FN40" s="1081"/>
      <c r="FO40" s="1081"/>
      <c r="FP40" s="1081"/>
      <c r="FQ40" s="1081"/>
      <c r="FR40" s="1081"/>
      <c r="FS40" s="1081"/>
      <c r="FT40" s="1081"/>
      <c r="FU40" s="1081"/>
      <c r="FV40" s="1081"/>
      <c r="FW40" s="1081"/>
      <c r="FX40" s="1081"/>
      <c r="FY40" s="1081"/>
      <c r="FZ40" s="1081"/>
      <c r="GA40" s="1081"/>
      <c r="GB40" s="1081"/>
      <c r="GC40" s="1081"/>
      <c r="GD40" s="1081"/>
      <c r="GE40" s="1081"/>
      <c r="GF40" s="1081"/>
      <c r="GG40" s="1081"/>
      <c r="GH40" s="1081"/>
      <c r="GI40" s="1081"/>
      <c r="GJ40" s="1081"/>
      <c r="GK40" s="1081"/>
      <c r="GL40" s="1081"/>
      <c r="GM40" s="1081"/>
      <c r="GN40" s="1081"/>
      <c r="GO40" s="1081"/>
      <c r="GP40" s="1081"/>
      <c r="GQ40" s="1081"/>
      <c r="GR40" s="1081"/>
      <c r="GS40" s="1081"/>
      <c r="GT40" s="1081"/>
      <c r="GU40" s="1081"/>
      <c r="GV40" s="1081"/>
      <c r="GW40" s="1081"/>
      <c r="GX40" s="1081"/>
      <c r="GY40" s="1081"/>
      <c r="GZ40" s="1081"/>
      <c r="HA40" s="1081"/>
      <c r="HB40" s="1081"/>
      <c r="HC40" s="1081"/>
      <c r="HD40" s="1081"/>
      <c r="HE40" s="1081"/>
      <c r="HF40" s="1081"/>
      <c r="HG40" s="1081"/>
      <c r="HH40" s="1121"/>
      <c r="HI40" s="1121"/>
      <c r="HJ40" s="1121"/>
      <c r="HK40" s="1121"/>
      <c r="HL40" s="1121"/>
      <c r="HM40" s="1121"/>
      <c r="HN40" s="1121"/>
      <c r="HO40" s="1121"/>
      <c r="HP40" s="1121"/>
      <c r="HQ40" s="1121"/>
      <c r="HR40" s="1121"/>
      <c r="HS40" s="1121"/>
      <c r="HT40" s="1121"/>
      <c r="HU40" s="1121"/>
      <c r="HV40" s="1121"/>
      <c r="HW40" s="1121"/>
      <c r="HX40" s="1121"/>
      <c r="HY40" s="1121"/>
      <c r="HZ40" s="1121"/>
      <c r="IA40" s="1121"/>
      <c r="IB40" s="1121"/>
      <c r="IC40" s="1121"/>
      <c r="ID40" s="1121"/>
      <c r="IE40" s="1121"/>
      <c r="IF40" s="1121"/>
      <c r="IG40" s="1121"/>
      <c r="IH40" s="1121"/>
      <c r="II40" s="1121"/>
      <c r="IJ40" s="1121"/>
      <c r="IK40" s="1121"/>
      <c r="IL40" s="1121"/>
      <c r="IM40" s="1121"/>
      <c r="IN40" s="1121"/>
      <c r="IO40" s="1121"/>
      <c r="IP40" s="1121"/>
      <c r="IQ40" s="1121"/>
      <c r="IR40" s="1121"/>
      <c r="IS40" s="1121"/>
      <c r="IT40" s="1121"/>
      <c r="IU40" s="1121"/>
      <c r="IV40" s="1121"/>
      <c r="IW40" s="1121"/>
      <c r="IX40" s="1121"/>
      <c r="IY40" s="1121"/>
      <c r="IZ40" s="1121"/>
      <c r="JA40" s="1121"/>
      <c r="JB40" s="1121"/>
      <c r="JC40" s="1121"/>
      <c r="JD40" s="1121"/>
      <c r="JE40" s="1121"/>
      <c r="JF40" s="1121"/>
      <c r="JG40" s="1121"/>
      <c r="JH40" s="1121"/>
      <c r="JI40" s="1121"/>
      <c r="JJ40" s="1121"/>
      <c r="JK40" s="1121"/>
      <c r="JL40" s="1121"/>
      <c r="JM40" s="1121"/>
      <c r="JN40" s="1121"/>
      <c r="JO40" s="1121"/>
      <c r="JP40" s="1121"/>
      <c r="JQ40" s="1121"/>
      <c r="JR40" s="1121"/>
      <c r="JS40" s="1121"/>
      <c r="JT40" s="1121"/>
      <c r="JU40" s="1121"/>
      <c r="JV40" s="1121"/>
      <c r="JW40" s="1121"/>
      <c r="JX40" s="1121"/>
      <c r="JY40" s="1121"/>
      <c r="JZ40" s="1121"/>
      <c r="KA40" s="1121"/>
      <c r="KB40" s="1121"/>
      <c r="KC40" s="1121"/>
      <c r="KD40" s="1121"/>
      <c r="KE40" s="1121"/>
      <c r="KF40" s="1121"/>
      <c r="KG40" s="1121"/>
      <c r="KH40" s="1121"/>
      <c r="KI40" s="1121"/>
      <c r="KJ40" s="1121"/>
      <c r="KK40" s="1121"/>
      <c r="KL40" s="1121"/>
    </row>
    <row r="41" spans="1:298" x14ac:dyDescent="0.2">
      <c r="A41" s="543" t="s">
        <v>2352</v>
      </c>
      <c r="B41" s="479"/>
      <c r="H41" s="1"/>
      <c r="I41" s="4"/>
      <c r="J41" s="1"/>
      <c r="K41" s="4"/>
      <c r="L41" s="1061"/>
      <c r="M41" s="1068"/>
      <c r="N41" s="1060"/>
      <c r="O41" s="1064"/>
      <c r="P41" s="1060"/>
      <c r="Q41" s="1060"/>
      <c r="R41" s="1064"/>
      <c r="S41" s="1060"/>
      <c r="T41" s="1060"/>
      <c r="U41" s="1064"/>
      <c r="V41" s="1064"/>
      <c r="W41" s="1064"/>
      <c r="X41" s="1064"/>
      <c r="Y41" s="1064"/>
      <c r="Z41" s="1064"/>
      <c r="AA41" s="1064"/>
      <c r="AB41" s="1064"/>
      <c r="AC41" s="1060"/>
      <c r="AD41" s="1064"/>
      <c r="AE41" s="1064"/>
      <c r="AF41" s="1064"/>
      <c r="AG41" s="1064"/>
      <c r="AH41" s="1060"/>
      <c r="AI41" s="1060"/>
      <c r="AJ41" s="1060"/>
      <c r="AK41" s="1064" t="s">
        <v>555</v>
      </c>
      <c r="AL41" s="1068"/>
      <c r="AM41" s="1082"/>
      <c r="AN41" s="1082"/>
      <c r="AO41" s="1082"/>
      <c r="AP41" s="1081"/>
      <c r="AQ41" s="1082"/>
      <c r="AR41" s="1082"/>
      <c r="AS41" s="1081" t="s">
        <v>555</v>
      </c>
      <c r="AT41" s="1081"/>
      <c r="AU41" s="1081"/>
      <c r="AV41" s="1081" t="s">
        <v>555</v>
      </c>
      <c r="AW41" s="1082"/>
      <c r="AX41" s="1081"/>
      <c r="AY41" s="1081"/>
      <c r="AZ41" s="1081"/>
      <c r="BA41" s="1081"/>
      <c r="BB41" s="1081"/>
      <c r="BC41" s="1081"/>
      <c r="BD41" s="1081"/>
      <c r="BE41" s="1081"/>
      <c r="BF41" s="1081"/>
      <c r="BG41" s="1081"/>
      <c r="BH41" s="1081"/>
      <c r="BI41" s="1081"/>
      <c r="BJ41" s="1081"/>
      <c r="BK41" s="1081"/>
      <c r="BL41" s="1081"/>
      <c r="BM41" s="1081"/>
      <c r="BN41" s="1081"/>
      <c r="BO41" s="1081"/>
      <c r="BP41" s="1081"/>
      <c r="BQ41" s="1081"/>
      <c r="BR41" s="1081"/>
      <c r="BS41" s="1081"/>
      <c r="BT41" s="1081"/>
      <c r="BU41" s="1081"/>
      <c r="BV41" s="1081"/>
      <c r="BW41" s="1081"/>
      <c r="BX41" s="1081"/>
      <c r="BY41" s="1081"/>
      <c r="BZ41" s="1081"/>
      <c r="CA41" s="1081"/>
      <c r="CB41" s="1081"/>
      <c r="CC41" s="1081"/>
      <c r="CD41" s="1081"/>
      <c r="CE41" s="1081"/>
      <c r="CF41" s="1081"/>
      <c r="CG41" s="1081"/>
      <c r="CH41" s="1081"/>
      <c r="CI41" s="1081"/>
      <c r="CJ41" s="1081"/>
      <c r="CK41" s="1081"/>
      <c r="CL41" s="1081"/>
      <c r="CM41" s="1081"/>
      <c r="CN41" s="1081"/>
      <c r="CO41" s="1081"/>
      <c r="CP41" s="1081"/>
      <c r="CQ41" s="1081"/>
      <c r="CR41" s="1081"/>
      <c r="CS41" s="1081"/>
      <c r="CT41" s="1081"/>
      <c r="CU41" s="1081"/>
      <c r="CV41" s="1081"/>
      <c r="CW41" s="1081"/>
      <c r="CX41" s="1081"/>
      <c r="CY41" s="1081"/>
      <c r="CZ41" s="1081"/>
      <c r="DA41" s="1081"/>
      <c r="DB41" s="1081"/>
      <c r="DC41" s="1081"/>
      <c r="DD41" s="1081"/>
      <c r="DE41" s="1081"/>
      <c r="DF41" s="1081"/>
      <c r="DG41" s="1081"/>
      <c r="DH41" s="1081"/>
      <c r="DI41" s="1081"/>
      <c r="DJ41" s="1081"/>
      <c r="DK41" s="1081"/>
      <c r="DL41" s="1081"/>
      <c r="DM41" s="1081"/>
      <c r="DN41" s="1081"/>
      <c r="DO41" s="1081"/>
      <c r="DP41" s="1081"/>
      <c r="DQ41" s="1081"/>
      <c r="DR41" s="1081"/>
      <c r="DS41" s="1081"/>
      <c r="DT41" s="1081"/>
      <c r="DU41" s="1081"/>
      <c r="DV41" s="1081"/>
      <c r="DW41" s="1081"/>
      <c r="DX41" s="1081"/>
      <c r="DY41" s="1081"/>
      <c r="DZ41" s="1081"/>
      <c r="EA41" s="1081"/>
      <c r="EB41" s="1081"/>
      <c r="EC41" s="1081"/>
      <c r="ED41" s="1081"/>
      <c r="EE41" s="1081"/>
      <c r="EF41" s="1081"/>
      <c r="EG41" s="1081"/>
      <c r="EH41" s="1081"/>
      <c r="EI41" s="1081"/>
      <c r="EJ41" s="1081"/>
      <c r="EK41" s="1081"/>
      <c r="EL41" s="1081"/>
      <c r="EM41" s="1081"/>
      <c r="EN41" s="1081"/>
      <c r="EO41" s="1081"/>
      <c r="EP41" s="1081"/>
      <c r="EQ41" s="1081"/>
      <c r="ER41" s="1081"/>
      <c r="ES41" s="1081"/>
      <c r="ET41" s="1081"/>
      <c r="EU41" s="1081"/>
      <c r="EV41" s="1081"/>
      <c r="EW41" s="1081"/>
      <c r="EX41" s="1081"/>
      <c r="EY41" s="1081"/>
      <c r="EZ41" s="1081"/>
      <c r="FA41" s="1081"/>
      <c r="FB41" s="1081"/>
      <c r="FC41" s="1081"/>
      <c r="FD41" s="1081"/>
      <c r="FE41" s="1081"/>
      <c r="FF41" s="1081"/>
      <c r="FG41" s="1081"/>
      <c r="FH41" s="1081"/>
      <c r="FI41" s="1081"/>
      <c r="FJ41" s="1081"/>
      <c r="FK41" s="1081"/>
      <c r="FL41" s="1081"/>
      <c r="FM41" s="1081"/>
      <c r="FN41" s="1081"/>
      <c r="FO41" s="1081"/>
      <c r="FP41" s="1081"/>
      <c r="FQ41" s="1081"/>
      <c r="FR41" s="1081"/>
      <c r="FS41" s="1081"/>
      <c r="FT41" s="1081"/>
      <c r="FU41" s="1081"/>
      <c r="FV41" s="1081"/>
      <c r="FW41" s="1081"/>
      <c r="FX41" s="1081"/>
      <c r="FY41" s="1081"/>
      <c r="FZ41" s="1081"/>
      <c r="GA41" s="1081"/>
      <c r="GB41" s="1081"/>
      <c r="GC41" s="1081"/>
      <c r="GD41" s="1081"/>
      <c r="GE41" s="1081"/>
      <c r="GF41" s="1081"/>
      <c r="GG41" s="1081"/>
      <c r="GH41" s="1081"/>
      <c r="GI41" s="1081"/>
      <c r="GJ41" s="1081"/>
      <c r="GK41" s="1081"/>
      <c r="GL41" s="1081"/>
      <c r="GM41" s="1081"/>
      <c r="GN41" s="1081"/>
      <c r="GO41" s="1081"/>
      <c r="GP41" s="1081"/>
      <c r="GQ41" s="1081"/>
      <c r="GR41" s="1081"/>
      <c r="GS41" s="1081"/>
      <c r="GT41" s="1081"/>
      <c r="GU41" s="1081"/>
      <c r="GV41" s="1081"/>
      <c r="GW41" s="1081"/>
      <c r="GX41" s="1081"/>
      <c r="GY41" s="1081"/>
      <c r="GZ41" s="1081"/>
      <c r="HA41" s="1081"/>
      <c r="HB41" s="1081"/>
      <c r="HC41" s="1081"/>
      <c r="HD41" s="1081"/>
      <c r="HE41" s="1081"/>
      <c r="HF41" s="1081"/>
      <c r="HG41" s="1081"/>
      <c r="HH41" s="1121"/>
      <c r="HI41" s="1121"/>
      <c r="HJ41" s="1121"/>
      <c r="HK41" s="1121"/>
      <c r="HL41" s="1121"/>
      <c r="HM41" s="1121"/>
      <c r="HN41" s="1121"/>
      <c r="HO41" s="1121"/>
      <c r="HP41" s="1121"/>
      <c r="HQ41" s="1121"/>
      <c r="HR41" s="1121"/>
      <c r="HS41" s="1121"/>
      <c r="HT41" s="1121"/>
      <c r="HU41" s="1121"/>
      <c r="HV41" s="1121"/>
      <c r="HW41" s="1121"/>
      <c r="HX41" s="1121"/>
      <c r="HY41" s="1121"/>
      <c r="HZ41" s="1121"/>
      <c r="IA41" s="1121"/>
      <c r="IB41" s="1121"/>
      <c r="IC41" s="1121"/>
      <c r="ID41" s="1121"/>
      <c r="IE41" s="1121"/>
      <c r="IF41" s="1121"/>
      <c r="IG41" s="1121"/>
      <c r="IH41" s="1121"/>
      <c r="II41" s="1121"/>
      <c r="IJ41" s="1121"/>
      <c r="IK41" s="1121"/>
      <c r="IL41" s="1121"/>
      <c r="IM41" s="1121"/>
      <c r="IN41" s="1121"/>
      <c r="IO41" s="1121"/>
      <c r="IP41" s="1121"/>
      <c r="IQ41" s="1121"/>
      <c r="IR41" s="1121"/>
      <c r="IS41" s="1121"/>
      <c r="IT41" s="1121"/>
      <c r="IU41" s="1121"/>
      <c r="IV41" s="1121"/>
      <c r="IW41" s="1121"/>
      <c r="IX41" s="1121"/>
      <c r="IY41" s="1121"/>
      <c r="IZ41" s="1121"/>
      <c r="JA41" s="1121"/>
      <c r="JB41" s="1121"/>
      <c r="JC41" s="1121"/>
      <c r="JD41" s="1121"/>
      <c r="JE41" s="1121"/>
      <c r="JF41" s="1121"/>
      <c r="JG41" s="1121"/>
      <c r="JH41" s="1121"/>
      <c r="JI41" s="1121"/>
      <c r="JJ41" s="1121"/>
      <c r="JK41" s="1121"/>
      <c r="JL41" s="1121"/>
      <c r="JM41" s="1121"/>
      <c r="JN41" s="1121"/>
      <c r="JO41" s="1121"/>
      <c r="JP41" s="1121"/>
      <c r="JQ41" s="1121"/>
      <c r="JR41" s="1121"/>
      <c r="JS41" s="1121"/>
      <c r="JT41" s="1121"/>
      <c r="JU41" s="1121"/>
      <c r="JV41" s="1121"/>
      <c r="JW41" s="1121"/>
      <c r="JX41" s="1121"/>
      <c r="JY41" s="1121"/>
      <c r="JZ41" s="1121"/>
      <c r="KA41" s="1121"/>
      <c r="KB41" s="1121"/>
      <c r="KC41" s="1121"/>
      <c r="KD41" s="1121"/>
      <c r="KE41" s="1121"/>
      <c r="KF41" s="1121"/>
      <c r="KG41" s="1121"/>
      <c r="KH41" s="1121"/>
      <c r="KI41" s="1121"/>
      <c r="KJ41" s="1121"/>
      <c r="KK41" s="1121"/>
      <c r="KL41" s="1121"/>
    </row>
    <row r="42" spans="1:298" x14ac:dyDescent="0.2">
      <c r="A42" s="543" t="s">
        <v>245</v>
      </c>
      <c r="B42" s="479" t="s">
        <v>246</v>
      </c>
      <c r="D42" s="9" t="s">
        <v>555</v>
      </c>
      <c r="F42" t="s">
        <v>1086</v>
      </c>
      <c r="H42" s="1"/>
      <c r="I42" s="58"/>
      <c r="J42" s="1" t="s">
        <v>1086</v>
      </c>
      <c r="K42" s="7"/>
      <c r="L42" s="1061"/>
      <c r="M42" s="1068"/>
      <c r="N42" s="1064" t="s">
        <v>555</v>
      </c>
      <c r="O42" s="1060"/>
      <c r="P42" s="1060"/>
      <c r="Q42" s="1060"/>
      <c r="R42" s="1064" t="s">
        <v>555</v>
      </c>
      <c r="S42" s="1060"/>
      <c r="T42" s="1060"/>
      <c r="U42" s="1064" t="s">
        <v>555</v>
      </c>
      <c r="V42" s="1064"/>
      <c r="W42" s="1064" t="s">
        <v>1086</v>
      </c>
      <c r="X42" s="1064"/>
      <c r="Y42" s="1064"/>
      <c r="Z42" s="1064"/>
      <c r="AA42" s="1064" t="s">
        <v>1086</v>
      </c>
      <c r="AB42" s="1064"/>
      <c r="AC42" s="1060" t="s">
        <v>555</v>
      </c>
      <c r="AD42" s="1064"/>
      <c r="AE42" s="1064" t="s">
        <v>555</v>
      </c>
      <c r="AF42" s="1064"/>
      <c r="AG42" s="1064"/>
      <c r="AH42" s="1060"/>
      <c r="AI42" s="1064" t="s">
        <v>1086</v>
      </c>
      <c r="AJ42" s="1060"/>
      <c r="AK42" s="1064"/>
      <c r="AL42" s="1068"/>
      <c r="AM42" s="1082" t="s">
        <v>555</v>
      </c>
      <c r="AN42" s="1082"/>
      <c r="AO42" s="1082"/>
      <c r="AP42" s="1081"/>
      <c r="AQ42" s="1082"/>
      <c r="AR42" s="1082" t="s">
        <v>555</v>
      </c>
      <c r="AS42" s="1081"/>
      <c r="AT42" s="1081"/>
      <c r="AU42" s="1081" t="s">
        <v>555</v>
      </c>
      <c r="AV42" s="1081" t="s">
        <v>1086</v>
      </c>
      <c r="AW42" s="1082"/>
      <c r="AX42" s="1081" t="s">
        <v>555</v>
      </c>
      <c r="AY42" s="1081"/>
      <c r="AZ42" s="1081"/>
      <c r="BA42" s="1081"/>
      <c r="BB42" s="1081"/>
      <c r="BC42" s="1081"/>
      <c r="BD42" s="1081" t="s">
        <v>1086</v>
      </c>
      <c r="BE42" s="1081" t="s">
        <v>555</v>
      </c>
      <c r="BF42" s="1081" t="s">
        <v>555</v>
      </c>
      <c r="BG42" s="1081"/>
      <c r="BH42" s="1081"/>
      <c r="BI42" s="1081"/>
      <c r="BJ42" s="1081" t="s">
        <v>1086</v>
      </c>
      <c r="BK42" s="1081" t="s">
        <v>555</v>
      </c>
      <c r="BL42" s="1081" t="s">
        <v>555</v>
      </c>
      <c r="BM42" s="1081"/>
      <c r="BN42" s="1081"/>
      <c r="BO42" s="1081"/>
      <c r="BP42" s="1081"/>
      <c r="BQ42" s="1081"/>
      <c r="BR42" s="1081"/>
      <c r="BS42" s="1081"/>
      <c r="BT42" s="1081"/>
      <c r="BU42" s="1081"/>
      <c r="BV42" s="1081"/>
      <c r="BW42" s="1081"/>
      <c r="BX42" s="1081"/>
      <c r="BY42" s="1081"/>
      <c r="BZ42" s="1081"/>
      <c r="CA42" s="1081"/>
      <c r="CB42" s="1081"/>
      <c r="CC42" s="1081"/>
      <c r="CD42" s="1081"/>
      <c r="CE42" s="1081"/>
      <c r="CF42" s="1081"/>
      <c r="CG42" s="1081"/>
      <c r="CH42" s="1081"/>
      <c r="CI42" s="1081"/>
      <c r="CJ42" s="1081"/>
      <c r="CK42" s="1081"/>
      <c r="CL42" s="1081"/>
      <c r="CM42" s="1081"/>
      <c r="CN42" s="1081"/>
      <c r="CO42" s="1081"/>
      <c r="CP42" s="1081"/>
      <c r="CQ42" s="1081"/>
      <c r="CR42" s="1081"/>
      <c r="CS42" s="1081"/>
      <c r="CT42" s="1081"/>
      <c r="CU42" s="1081"/>
      <c r="CV42" s="1081"/>
      <c r="CW42" s="1081"/>
      <c r="CX42" s="1081"/>
      <c r="CY42" s="1081"/>
      <c r="CZ42" s="1081"/>
      <c r="DA42" s="1081"/>
      <c r="DB42" s="1081"/>
      <c r="DC42" s="1081"/>
      <c r="DD42" s="1081"/>
      <c r="DE42" s="1081"/>
      <c r="DF42" s="1081"/>
      <c r="DG42" s="1081"/>
      <c r="DH42" s="1081"/>
      <c r="DI42" s="1081"/>
      <c r="DJ42" s="1081"/>
      <c r="DK42" s="1081"/>
      <c r="DL42" s="1081"/>
      <c r="DM42" s="1081"/>
      <c r="DN42" s="1081"/>
      <c r="DO42" s="1081"/>
      <c r="DP42" s="1081"/>
      <c r="DQ42" s="1081"/>
      <c r="DR42" s="1081"/>
      <c r="DS42" s="1081"/>
      <c r="DT42" s="1081"/>
      <c r="DU42" s="1081"/>
      <c r="DV42" s="1081"/>
      <c r="DW42" s="1081"/>
      <c r="DX42" s="1081"/>
      <c r="DY42" s="1081"/>
      <c r="DZ42" s="1081"/>
      <c r="EA42" s="1081"/>
      <c r="EB42" s="1081"/>
      <c r="EC42" s="1081"/>
      <c r="ED42" s="1081"/>
      <c r="EE42" s="1081"/>
      <c r="EF42" s="1081"/>
      <c r="EG42" s="1081"/>
      <c r="EH42" s="1081"/>
      <c r="EI42" s="1081"/>
      <c r="EJ42" s="1081"/>
      <c r="EK42" s="1081"/>
      <c r="EL42" s="1081"/>
      <c r="EM42" s="1081"/>
      <c r="EN42" s="1081"/>
      <c r="EO42" s="1081"/>
      <c r="EP42" s="1081"/>
      <c r="EQ42" s="1081"/>
      <c r="ER42" s="1081"/>
      <c r="ES42" s="1081"/>
      <c r="ET42" s="1081"/>
      <c r="EU42" s="1081"/>
      <c r="EV42" s="1081"/>
      <c r="EW42" s="1081"/>
      <c r="EX42" s="1081"/>
      <c r="EY42" s="1081"/>
      <c r="EZ42" s="1081"/>
      <c r="FA42" s="1081"/>
      <c r="FB42" s="1081"/>
      <c r="FC42" s="1081"/>
      <c r="FD42" s="1081"/>
      <c r="FE42" s="1081"/>
      <c r="FF42" s="1081"/>
      <c r="FG42" s="1081"/>
      <c r="FH42" s="1081"/>
      <c r="FI42" s="1081"/>
      <c r="FJ42" s="1081"/>
      <c r="FK42" s="1081"/>
      <c r="FL42" s="1081"/>
      <c r="FM42" s="1081"/>
      <c r="FN42" s="1081"/>
      <c r="FO42" s="1081"/>
      <c r="FP42" s="1081"/>
      <c r="FQ42" s="1081"/>
      <c r="FR42" s="1081"/>
      <c r="FS42" s="1081"/>
      <c r="FT42" s="1081"/>
      <c r="FU42" s="1081"/>
      <c r="FV42" s="1081"/>
      <c r="FW42" s="1081"/>
      <c r="FX42" s="1081"/>
      <c r="FY42" s="1081"/>
      <c r="FZ42" s="1081"/>
      <c r="GA42" s="1081"/>
      <c r="GB42" s="1081"/>
      <c r="GC42" s="1081"/>
      <c r="GD42" s="1081"/>
      <c r="GE42" s="1081"/>
      <c r="GF42" s="1081"/>
      <c r="GG42" s="1081"/>
      <c r="GH42" s="1081"/>
      <c r="GI42" s="1081"/>
      <c r="GJ42" s="1081"/>
      <c r="GK42" s="1081"/>
      <c r="GL42" s="1081"/>
      <c r="GM42" s="1081"/>
      <c r="GN42" s="1081"/>
      <c r="GO42" s="1081"/>
      <c r="GP42" s="1081"/>
      <c r="GQ42" s="1081"/>
      <c r="GR42" s="1081"/>
      <c r="GS42" s="1081"/>
      <c r="GT42" s="1081"/>
      <c r="GU42" s="1081"/>
      <c r="GV42" s="1081"/>
      <c r="GW42" s="1081"/>
      <c r="GX42" s="1081"/>
      <c r="GY42" s="1081"/>
      <c r="GZ42" s="1081"/>
      <c r="HA42" s="1081"/>
      <c r="HB42" s="1081"/>
      <c r="HC42" s="1081"/>
      <c r="HD42" s="1081"/>
      <c r="HE42" s="1081"/>
      <c r="HF42" s="1081"/>
      <c r="HG42" s="1081"/>
      <c r="HH42" s="1121"/>
      <c r="HI42" s="1121"/>
      <c r="HJ42" s="1121"/>
      <c r="HK42" s="1121"/>
      <c r="HL42" s="1121"/>
      <c r="HM42" s="1121"/>
      <c r="HN42" s="1121"/>
      <c r="HO42" s="1121"/>
      <c r="HP42" s="1121"/>
      <c r="HQ42" s="1121"/>
      <c r="HR42" s="1121"/>
      <c r="HS42" s="1121"/>
      <c r="HT42" s="1121"/>
      <c r="HU42" s="1121"/>
      <c r="HV42" s="1121"/>
      <c r="HW42" s="1121"/>
      <c r="HX42" s="1121"/>
      <c r="HY42" s="1121"/>
      <c r="HZ42" s="1121"/>
      <c r="IA42" s="1121"/>
      <c r="IB42" s="1121"/>
      <c r="IC42" s="1121"/>
      <c r="ID42" s="1121"/>
      <c r="IE42" s="1121"/>
      <c r="IF42" s="1121"/>
      <c r="IG42" s="1121"/>
      <c r="IH42" s="1121"/>
      <c r="II42" s="1121"/>
      <c r="IJ42" s="1121"/>
      <c r="IK42" s="1121"/>
      <c r="IL42" s="1121"/>
      <c r="IM42" s="1121"/>
      <c r="IN42" s="1121"/>
      <c r="IO42" s="1121"/>
      <c r="IP42" s="1121"/>
      <c r="IQ42" s="1121"/>
      <c r="IR42" s="1121"/>
      <c r="IS42" s="1121"/>
      <c r="IT42" s="1121"/>
      <c r="IU42" s="1121"/>
      <c r="IV42" s="1121"/>
      <c r="IW42" s="1121"/>
      <c r="IX42" s="1121"/>
      <c r="IY42" s="1121"/>
      <c r="IZ42" s="1121"/>
      <c r="JA42" s="1121"/>
      <c r="JB42" s="1121"/>
      <c r="JC42" s="1121"/>
      <c r="JD42" s="1121"/>
      <c r="JE42" s="1121"/>
      <c r="JF42" s="1121"/>
      <c r="JG42" s="1121"/>
      <c r="JH42" s="1121"/>
      <c r="JI42" s="1121"/>
      <c r="JJ42" s="1121"/>
      <c r="JK42" s="1121"/>
      <c r="JL42" s="1121"/>
      <c r="JM42" s="1121"/>
      <c r="JN42" s="1121"/>
      <c r="JO42" s="1121"/>
      <c r="JP42" s="1121"/>
      <c r="JQ42" s="1121"/>
      <c r="JR42" s="1121"/>
      <c r="JS42" s="1121"/>
      <c r="JT42" s="1121"/>
      <c r="JU42" s="1121"/>
      <c r="JV42" s="1121"/>
      <c r="JW42" s="1121"/>
      <c r="JX42" s="1121"/>
      <c r="JY42" s="1121"/>
      <c r="JZ42" s="1121"/>
      <c r="KA42" s="1121"/>
      <c r="KB42" s="1121"/>
      <c r="KC42" s="1121"/>
      <c r="KD42" s="1121"/>
      <c r="KE42" s="1121"/>
      <c r="KF42" s="1121"/>
      <c r="KG42" s="1121"/>
      <c r="KH42" s="1121"/>
      <c r="KI42" s="1121"/>
      <c r="KJ42" s="1121"/>
      <c r="KK42" s="1121"/>
      <c r="KL42" s="1121"/>
    </row>
    <row r="43" spans="1:298" x14ac:dyDescent="0.2">
      <c r="A43" s="543" t="s">
        <v>158</v>
      </c>
      <c r="B43" s="479" t="str">
        <f>IFERROR(VLOOKUP(A43,Tabla1[],2,FALSE),"")</f>
        <v>8.922.016-5</v>
      </c>
      <c r="C43" s="9" t="s">
        <v>2353</v>
      </c>
      <c r="E43" s="9" t="s">
        <v>1956</v>
      </c>
      <c r="H43" s="1"/>
      <c r="I43" s="4" t="s">
        <v>1956</v>
      </c>
      <c r="J43" s="1"/>
      <c r="K43" s="4"/>
      <c r="L43" s="1061"/>
      <c r="M43" s="61" t="s">
        <v>2354</v>
      </c>
      <c r="N43" s="1060"/>
      <c r="O43" s="1064" t="s">
        <v>1086</v>
      </c>
      <c r="P43" s="1060"/>
      <c r="Q43" s="1060"/>
      <c r="R43" s="1060"/>
      <c r="S43" s="1064" t="s">
        <v>555</v>
      </c>
      <c r="T43" s="1060"/>
      <c r="U43" s="1060"/>
      <c r="V43" s="1064" t="s">
        <v>555</v>
      </c>
      <c r="W43" s="1060"/>
      <c r="X43" s="1064"/>
      <c r="Y43" s="1064"/>
      <c r="Z43" s="1064"/>
      <c r="AA43" s="1064"/>
      <c r="AB43" s="1064"/>
      <c r="AC43" s="1060" t="s">
        <v>1086</v>
      </c>
      <c r="AD43" s="1064"/>
      <c r="AE43" s="1064"/>
      <c r="AF43" s="1064"/>
      <c r="AG43" s="1064" t="s">
        <v>555</v>
      </c>
      <c r="AH43" s="1060"/>
      <c r="AI43" s="1060"/>
      <c r="AJ43" s="1060"/>
      <c r="AK43" s="1064" t="s">
        <v>1953</v>
      </c>
      <c r="AL43" s="1068"/>
      <c r="AM43" s="1082"/>
      <c r="AN43" s="1082"/>
      <c r="AO43" s="1082"/>
      <c r="AP43" s="1081"/>
      <c r="AQ43" s="1082"/>
      <c r="AR43" s="1082"/>
      <c r="AS43" s="1081"/>
      <c r="AT43" s="1081"/>
      <c r="AU43" s="1081"/>
      <c r="AV43" s="1081"/>
      <c r="AW43" s="1082" t="s">
        <v>1953</v>
      </c>
      <c r="AX43" s="1081"/>
      <c r="AY43" s="1081"/>
      <c r="AZ43" s="1081"/>
      <c r="BA43" s="1081"/>
      <c r="BB43" s="1081"/>
      <c r="BC43" s="1081" t="s">
        <v>2355</v>
      </c>
      <c r="BD43" s="1081"/>
      <c r="BE43" s="1081" t="s">
        <v>555</v>
      </c>
      <c r="BF43" s="1081" t="s">
        <v>555</v>
      </c>
      <c r="BG43" s="1081"/>
      <c r="BH43" s="1081"/>
      <c r="BI43" s="1081"/>
      <c r="BJ43" s="1081"/>
      <c r="BK43" s="1081"/>
      <c r="BL43" s="1081"/>
      <c r="BM43" s="1081"/>
      <c r="BN43" s="1081" t="s">
        <v>1086</v>
      </c>
      <c r="BO43" s="1081"/>
      <c r="BP43" s="1081"/>
      <c r="BQ43" s="1081"/>
      <c r="BR43" s="1081"/>
      <c r="BS43" s="1081"/>
      <c r="BT43" s="1081"/>
      <c r="BU43" s="1081"/>
      <c r="BV43" s="1081"/>
      <c r="BW43" s="1081"/>
      <c r="BX43" s="1081"/>
      <c r="BY43" s="1081"/>
      <c r="BZ43" s="1081"/>
      <c r="CA43" s="1081"/>
      <c r="CB43" s="1081"/>
      <c r="CC43" s="1081"/>
      <c r="CD43" s="1081"/>
      <c r="CE43" s="1081"/>
      <c r="CF43" s="1081"/>
      <c r="CG43" s="1081"/>
      <c r="CH43" s="1081"/>
      <c r="CI43" s="1081"/>
      <c r="CJ43" s="1081"/>
      <c r="CK43" s="1081"/>
      <c r="CL43" s="1081"/>
      <c r="CM43" s="1081"/>
      <c r="CN43" s="1081"/>
      <c r="CO43" s="1081"/>
      <c r="CP43" s="1081"/>
      <c r="CQ43" s="1081"/>
      <c r="CR43" s="1081"/>
      <c r="CS43" s="1081"/>
      <c r="CT43" s="1081"/>
      <c r="CU43" s="1081"/>
      <c r="CV43" s="1081"/>
      <c r="CW43" s="1081"/>
      <c r="CX43" s="1081"/>
      <c r="CY43" s="1081"/>
      <c r="CZ43" s="1081"/>
      <c r="DA43" s="1081"/>
      <c r="DB43" s="1081"/>
      <c r="DC43" s="1081"/>
      <c r="DD43" s="1081"/>
      <c r="DE43" s="1081"/>
      <c r="DF43" s="1081"/>
      <c r="DG43" s="1081"/>
      <c r="DH43" s="1081"/>
      <c r="DI43" s="1081"/>
      <c r="DJ43" s="1081"/>
      <c r="DK43" s="1081"/>
      <c r="DL43" s="1081"/>
      <c r="DM43" s="1081"/>
      <c r="DN43" s="1081"/>
      <c r="DO43" s="1081"/>
      <c r="DP43" s="1081"/>
      <c r="DQ43" s="1081"/>
      <c r="DR43" s="1081"/>
      <c r="DS43" s="1081"/>
      <c r="DT43" s="1081"/>
      <c r="DU43" s="1081"/>
      <c r="DV43" s="1081"/>
      <c r="DW43" s="1081"/>
      <c r="DX43" s="1081"/>
      <c r="DY43" s="1081"/>
      <c r="DZ43" s="1081"/>
      <c r="EA43" s="1081"/>
      <c r="EB43" s="1081"/>
      <c r="EC43" s="1081"/>
      <c r="ED43" s="1081"/>
      <c r="EE43" s="1081"/>
      <c r="EF43" s="1081"/>
      <c r="EG43" s="1081"/>
      <c r="EH43" s="1081"/>
      <c r="EI43" s="1081"/>
      <c r="EJ43" s="1081"/>
      <c r="EK43" s="1081"/>
      <c r="EL43" s="1081"/>
      <c r="EM43" s="1081"/>
      <c r="EN43" s="1081"/>
      <c r="EO43" s="1081"/>
      <c r="EP43" s="1081"/>
      <c r="EQ43" s="1081"/>
      <c r="ER43" s="1081"/>
      <c r="ES43" s="1081"/>
      <c r="ET43" s="1081"/>
      <c r="EU43" s="1081"/>
      <c r="EV43" s="1081"/>
      <c r="EW43" s="1081"/>
      <c r="EX43" s="1081"/>
      <c r="EY43" s="1081"/>
      <c r="EZ43" s="1081"/>
      <c r="FA43" s="1081"/>
      <c r="FB43" s="1081"/>
      <c r="FC43" s="1081"/>
      <c r="FD43" s="1081"/>
      <c r="FE43" s="1081"/>
      <c r="FF43" s="1081"/>
      <c r="FG43" s="1081"/>
      <c r="FH43" s="1081"/>
      <c r="FI43" s="1081"/>
      <c r="FJ43" s="1081"/>
      <c r="FK43" s="1081"/>
      <c r="FL43" s="1081"/>
      <c r="FM43" s="1081"/>
      <c r="FN43" s="1081"/>
      <c r="FO43" s="1081"/>
      <c r="FP43" s="1081"/>
      <c r="FQ43" s="1081"/>
      <c r="FR43" s="1081"/>
      <c r="FS43" s="1081"/>
      <c r="FT43" s="1081"/>
      <c r="FU43" s="1081"/>
      <c r="FV43" s="1081"/>
      <c r="FW43" s="1081"/>
      <c r="FX43" s="1081"/>
      <c r="FY43" s="1081"/>
      <c r="FZ43" s="1081"/>
      <c r="GA43" s="1081"/>
      <c r="GB43" s="1081"/>
      <c r="GC43" s="1081"/>
      <c r="GD43" s="1081"/>
      <c r="GE43" s="1081"/>
      <c r="GF43" s="1081"/>
      <c r="GG43" s="1081"/>
      <c r="GH43" s="1081"/>
      <c r="GI43" s="1081"/>
      <c r="GJ43" s="1081"/>
      <c r="GK43" s="1081"/>
      <c r="GL43" s="1081"/>
      <c r="GM43" s="1081"/>
      <c r="GN43" s="1081"/>
      <c r="GO43" s="1081"/>
      <c r="GP43" s="1081"/>
      <c r="GQ43" s="1081"/>
      <c r="GR43" s="1081"/>
      <c r="GS43" s="1081"/>
      <c r="GT43" s="1081"/>
      <c r="GU43" s="1081"/>
      <c r="GV43" s="1081"/>
      <c r="GW43" s="1081"/>
      <c r="GX43" s="1081"/>
      <c r="GY43" s="1081"/>
      <c r="GZ43" s="1081"/>
      <c r="HA43" s="1081"/>
      <c r="HB43" s="1081"/>
      <c r="HC43" s="1081"/>
      <c r="HD43" s="1081"/>
      <c r="HE43" s="1081"/>
      <c r="HF43" s="1081"/>
      <c r="HG43" s="1081"/>
      <c r="HH43" s="1121"/>
      <c r="HI43" s="1121"/>
      <c r="HJ43" s="1121"/>
      <c r="HK43" s="1121"/>
      <c r="HL43" s="1121"/>
      <c r="HM43" s="1121"/>
      <c r="HN43" s="1121"/>
      <c r="HO43" s="1121"/>
      <c r="HP43" s="1121"/>
      <c r="HQ43" s="1121"/>
      <c r="HR43" s="1121"/>
      <c r="HS43" s="1121"/>
      <c r="HT43" s="1121"/>
      <c r="HU43" s="1121"/>
      <c r="HV43" s="1121"/>
      <c r="HW43" s="1121"/>
      <c r="HX43" s="1121"/>
      <c r="HY43" s="1121"/>
      <c r="HZ43" s="1121"/>
      <c r="IA43" s="1121"/>
      <c r="IB43" s="1121"/>
      <c r="IC43" s="1121"/>
      <c r="ID43" s="1121"/>
      <c r="IE43" s="1121"/>
      <c r="IF43" s="1121"/>
      <c r="IG43" s="1121"/>
      <c r="IH43" s="1121"/>
      <c r="II43" s="1121"/>
      <c r="IJ43" s="1121"/>
      <c r="IK43" s="1121"/>
      <c r="IL43" s="1121"/>
      <c r="IM43" s="1121"/>
      <c r="IN43" s="1121"/>
      <c r="IO43" s="1121"/>
      <c r="IP43" s="1121"/>
      <c r="IQ43" s="1121"/>
      <c r="IR43" s="1121"/>
      <c r="IS43" s="1121"/>
      <c r="IT43" s="1121"/>
      <c r="IU43" s="1121"/>
      <c r="IV43" s="1121"/>
      <c r="IW43" s="1121"/>
      <c r="IX43" s="1121"/>
      <c r="IY43" s="1121"/>
      <c r="IZ43" s="1121"/>
      <c r="JA43" s="1121"/>
      <c r="JB43" s="1121"/>
      <c r="JC43" s="1121"/>
      <c r="JD43" s="1121"/>
      <c r="JE43" s="1121"/>
      <c r="JF43" s="1121"/>
      <c r="JG43" s="1121"/>
      <c r="JH43" s="1121"/>
      <c r="JI43" s="1121"/>
      <c r="JJ43" s="1121"/>
      <c r="JK43" s="1121"/>
      <c r="JL43" s="1121"/>
      <c r="JM43" s="1121"/>
      <c r="JN43" s="1121"/>
      <c r="JO43" s="1121"/>
      <c r="JP43" s="1121"/>
      <c r="JQ43" s="1121"/>
      <c r="JR43" s="1121"/>
      <c r="JS43" s="1121"/>
      <c r="JT43" s="1121"/>
      <c r="JU43" s="1121"/>
      <c r="JV43" s="1121"/>
      <c r="JW43" s="1121"/>
      <c r="JX43" s="1121"/>
      <c r="JY43" s="1121"/>
      <c r="JZ43" s="1121"/>
      <c r="KA43" s="1121"/>
      <c r="KB43" s="1121"/>
      <c r="KC43" s="1121"/>
      <c r="KD43" s="1121"/>
      <c r="KE43" s="1121"/>
      <c r="KF43" s="1121"/>
      <c r="KG43" s="1121"/>
      <c r="KH43" s="1121"/>
      <c r="KI43" s="1121"/>
      <c r="KJ43" s="1121"/>
      <c r="KK43" s="1121"/>
      <c r="KL43" s="1121"/>
    </row>
    <row r="44" spans="1:298" x14ac:dyDescent="0.2">
      <c r="A44" s="543" t="s">
        <v>251</v>
      </c>
      <c r="B44" s="479" t="s">
        <v>252</v>
      </c>
      <c r="C44" s="9" t="s">
        <v>555</v>
      </c>
      <c r="E44" s="9" t="s">
        <v>1948</v>
      </c>
      <c r="H44" s="1"/>
      <c r="I44" s="4" t="s">
        <v>555</v>
      </c>
      <c r="J44" s="1"/>
      <c r="K44" s="4"/>
      <c r="L44" s="1061"/>
      <c r="M44" s="1068"/>
      <c r="N44" s="1064" t="s">
        <v>555</v>
      </c>
      <c r="O44" s="1060"/>
      <c r="P44" s="1064" t="s">
        <v>1086</v>
      </c>
      <c r="Q44" s="1060"/>
      <c r="R44" s="1060"/>
      <c r="S44" s="1064" t="s">
        <v>555</v>
      </c>
      <c r="T44" s="1064" t="s">
        <v>1086</v>
      </c>
      <c r="U44" s="1060"/>
      <c r="V44" s="1064" t="s">
        <v>555</v>
      </c>
      <c r="W44" s="1060"/>
      <c r="X44" s="1064"/>
      <c r="Y44" s="1064" t="s">
        <v>555</v>
      </c>
      <c r="Z44" s="1064"/>
      <c r="AA44" s="1064" t="s">
        <v>1086</v>
      </c>
      <c r="AB44" s="1064"/>
      <c r="AC44" s="1060"/>
      <c r="AD44" s="1064" t="s">
        <v>555</v>
      </c>
      <c r="AE44" s="1064"/>
      <c r="AF44" s="1064"/>
      <c r="AG44" s="1064" t="s">
        <v>555</v>
      </c>
      <c r="AH44" s="1060"/>
      <c r="AI44" s="1060"/>
      <c r="AJ44" s="1060"/>
      <c r="AK44" s="1064"/>
      <c r="AL44" s="1069" t="s">
        <v>1086</v>
      </c>
      <c r="AM44" s="1082"/>
      <c r="AN44" s="1082"/>
      <c r="AO44" s="1082"/>
      <c r="AP44" s="1081" t="s">
        <v>555</v>
      </c>
      <c r="AQ44" s="1082"/>
      <c r="AR44" s="1082"/>
      <c r="AS44" s="1081"/>
      <c r="AT44" s="1081" t="s">
        <v>555</v>
      </c>
      <c r="AU44" s="1081"/>
      <c r="AV44" s="1081" t="s">
        <v>555</v>
      </c>
      <c r="AW44" s="1082"/>
      <c r="AX44" s="1081"/>
      <c r="AY44" s="1081"/>
      <c r="AZ44" s="1081"/>
      <c r="BA44" s="1081"/>
      <c r="BB44" s="1081"/>
      <c r="BC44" s="1081"/>
      <c r="BD44" s="1081"/>
      <c r="BE44" s="1081" t="s">
        <v>555</v>
      </c>
      <c r="BF44" s="1081" t="s">
        <v>555</v>
      </c>
      <c r="BG44" s="1081"/>
      <c r="BH44" s="1081"/>
      <c r="BI44" s="1081"/>
      <c r="BJ44" s="1081"/>
      <c r="BK44" s="1081" t="s">
        <v>2331</v>
      </c>
      <c r="BL44" s="1081"/>
      <c r="BM44" s="1081"/>
      <c r="BN44" s="1081" t="s">
        <v>1086</v>
      </c>
      <c r="BO44" s="1081"/>
      <c r="BP44" s="1081"/>
      <c r="BQ44" s="1081"/>
      <c r="BR44" s="1081"/>
      <c r="BS44" s="1081"/>
      <c r="BT44" s="1081"/>
      <c r="BU44" s="1081"/>
      <c r="BV44" s="1081"/>
      <c r="BW44" s="1081"/>
      <c r="BX44" s="1081"/>
      <c r="BY44" s="1081"/>
      <c r="BZ44" s="1081"/>
      <c r="CA44" s="1081"/>
      <c r="CB44" s="1081"/>
      <c r="CC44" s="1081"/>
      <c r="CD44" s="1081"/>
      <c r="CE44" s="1081"/>
      <c r="CF44" s="1081"/>
      <c r="CG44" s="1081"/>
      <c r="CH44" s="1081"/>
      <c r="CI44" s="1081"/>
      <c r="CJ44" s="1081"/>
      <c r="CK44" s="1081"/>
      <c r="CL44" s="1081"/>
      <c r="CM44" s="1081"/>
      <c r="CN44" s="1081"/>
      <c r="CO44" s="1081"/>
      <c r="CP44" s="1081"/>
      <c r="CQ44" s="1081"/>
      <c r="CR44" s="1081"/>
      <c r="CS44" s="1081"/>
      <c r="CT44" s="1081"/>
      <c r="CU44" s="1081"/>
      <c r="CV44" s="1081"/>
      <c r="CW44" s="1081"/>
      <c r="CX44" s="1081"/>
      <c r="CY44" s="1081"/>
      <c r="CZ44" s="1081"/>
      <c r="DA44" s="1081"/>
      <c r="DB44" s="1081"/>
      <c r="DC44" s="1081"/>
      <c r="DD44" s="1081"/>
      <c r="DE44" s="1081"/>
      <c r="DF44" s="1081"/>
      <c r="DG44" s="1081"/>
      <c r="DH44" s="1081"/>
      <c r="DI44" s="1081"/>
      <c r="DJ44" s="1081"/>
      <c r="DK44" s="1081"/>
      <c r="DL44" s="1081"/>
      <c r="DM44" s="1081"/>
      <c r="DN44" s="1081"/>
      <c r="DO44" s="1081"/>
      <c r="DP44" s="1081"/>
      <c r="DQ44" s="1081"/>
      <c r="DR44" s="1081"/>
      <c r="DS44" s="1081"/>
      <c r="DT44" s="1081"/>
      <c r="DU44" s="1081"/>
      <c r="DV44" s="1081"/>
      <c r="DW44" s="1081"/>
      <c r="DX44" s="1081"/>
      <c r="DY44" s="1081"/>
      <c r="DZ44" s="1081"/>
      <c r="EA44" s="1081"/>
      <c r="EB44" s="1081"/>
      <c r="EC44" s="1081"/>
      <c r="ED44" s="1081"/>
      <c r="EE44" s="1081"/>
      <c r="EF44" s="1081"/>
      <c r="EG44" s="1081"/>
      <c r="EH44" s="1081"/>
      <c r="EI44" s="1081"/>
      <c r="EJ44" s="1081"/>
      <c r="EK44" s="1081"/>
      <c r="EL44" s="1081"/>
      <c r="EM44" s="1081"/>
      <c r="EN44" s="1081"/>
      <c r="EO44" s="1081"/>
      <c r="EP44" s="1081"/>
      <c r="EQ44" s="1081"/>
      <c r="ER44" s="1081"/>
      <c r="ES44" s="1081"/>
      <c r="ET44" s="1081"/>
      <c r="EU44" s="1081"/>
      <c r="EV44" s="1081"/>
      <c r="EW44" s="1081"/>
      <c r="EX44" s="1081"/>
      <c r="EY44" s="1081"/>
      <c r="EZ44" s="1081"/>
      <c r="FA44" s="1081"/>
      <c r="FB44" s="1081"/>
      <c r="FC44" s="1081"/>
      <c r="FD44" s="1081"/>
      <c r="FE44" s="1081"/>
      <c r="FF44" s="1081"/>
      <c r="FG44" s="1081"/>
      <c r="FH44" s="1081"/>
      <c r="FI44" s="1081"/>
      <c r="FJ44" s="1081"/>
      <c r="FK44" s="1081"/>
      <c r="FL44" s="1081"/>
      <c r="FM44" s="1081"/>
      <c r="FN44" s="1081"/>
      <c r="FO44" s="1081"/>
      <c r="FP44" s="1081"/>
      <c r="FQ44" s="1081"/>
      <c r="FR44" s="1081"/>
      <c r="FS44" s="1081"/>
      <c r="FT44" s="1081"/>
      <c r="FU44" s="1081"/>
      <c r="FV44" s="1081"/>
      <c r="FW44" s="1081"/>
      <c r="FX44" s="1081"/>
      <c r="FY44" s="1081"/>
      <c r="FZ44" s="1081"/>
      <c r="GA44" s="1081"/>
      <c r="GB44" s="1081"/>
      <c r="GC44" s="1081"/>
      <c r="GD44" s="1081"/>
      <c r="GE44" s="1081"/>
      <c r="GF44" s="1081"/>
      <c r="GG44" s="1081"/>
      <c r="GH44" s="1081"/>
      <c r="GI44" s="1081"/>
      <c r="GJ44" s="1081"/>
      <c r="GK44" s="1081"/>
      <c r="GL44" s="1081"/>
      <c r="GM44" s="1081"/>
      <c r="GN44" s="1081"/>
      <c r="GO44" s="1081"/>
      <c r="GP44" s="1081"/>
      <c r="GQ44" s="1081"/>
      <c r="GR44" s="1081"/>
      <c r="GS44" s="1081"/>
      <c r="GT44" s="1081"/>
      <c r="GU44" s="1081"/>
      <c r="GV44" s="1081"/>
      <c r="GW44" s="1081"/>
      <c r="GX44" s="1081"/>
      <c r="GY44" s="1081"/>
      <c r="GZ44" s="1081"/>
      <c r="HA44" s="1081"/>
      <c r="HB44" s="1081"/>
      <c r="HC44" s="1081"/>
      <c r="HD44" s="1081"/>
      <c r="HE44" s="1081"/>
      <c r="HF44" s="1081"/>
      <c r="HG44" s="1081"/>
      <c r="HH44" s="1121"/>
      <c r="HI44" s="1121"/>
      <c r="HJ44" s="1121"/>
      <c r="HK44" s="1121"/>
      <c r="HL44" s="1121"/>
      <c r="HM44" s="1121"/>
      <c r="HN44" s="1121"/>
      <c r="HO44" s="1121"/>
      <c r="HP44" s="1121"/>
      <c r="HQ44" s="1121"/>
      <c r="HR44" s="1121"/>
      <c r="HS44" s="1121"/>
      <c r="HT44" s="1121"/>
      <c r="HU44" s="1121"/>
      <c r="HV44" s="1121"/>
      <c r="HW44" s="1121"/>
      <c r="HX44" s="1121"/>
      <c r="HY44" s="1121"/>
      <c r="HZ44" s="1121"/>
      <c r="IA44" s="1121"/>
      <c r="IB44" s="1121"/>
      <c r="IC44" s="1121"/>
      <c r="ID44" s="1121"/>
      <c r="IE44" s="1121"/>
      <c r="IF44" s="1121"/>
      <c r="IG44" s="1121"/>
      <c r="IH44" s="1121"/>
      <c r="II44" s="1121"/>
      <c r="IJ44" s="1121"/>
      <c r="IK44" s="1121"/>
      <c r="IL44" s="1121"/>
      <c r="IM44" s="1121"/>
      <c r="IN44" s="1121"/>
      <c r="IO44" s="1121"/>
      <c r="IP44" s="1121"/>
      <c r="IQ44" s="1121"/>
      <c r="IR44" s="1121"/>
      <c r="IS44" s="1121"/>
      <c r="IT44" s="1121"/>
      <c r="IU44" s="1121"/>
      <c r="IV44" s="1121"/>
      <c r="IW44" s="1121"/>
      <c r="IX44" s="1121"/>
      <c r="IY44" s="1121"/>
      <c r="IZ44" s="1121"/>
      <c r="JA44" s="1121"/>
      <c r="JB44" s="1121"/>
      <c r="JC44" s="1121"/>
      <c r="JD44" s="1121"/>
      <c r="JE44" s="1121"/>
      <c r="JF44" s="1121"/>
      <c r="JG44" s="1121"/>
      <c r="JH44" s="1121"/>
      <c r="JI44" s="1121"/>
      <c r="JJ44" s="1121"/>
      <c r="JK44" s="1121"/>
      <c r="JL44" s="1121"/>
      <c r="JM44" s="1121"/>
      <c r="JN44" s="1121"/>
      <c r="JO44" s="1121"/>
      <c r="JP44" s="1121"/>
      <c r="JQ44" s="1121"/>
      <c r="JR44" s="1121"/>
      <c r="JS44" s="1121"/>
      <c r="JT44" s="1121"/>
      <c r="JU44" s="1121"/>
      <c r="JV44" s="1121"/>
      <c r="JW44" s="1121"/>
      <c r="JX44" s="1121"/>
      <c r="JY44" s="1121"/>
      <c r="JZ44" s="1121"/>
      <c r="KA44" s="1121"/>
      <c r="KB44" s="1121"/>
      <c r="KC44" s="1121"/>
      <c r="KD44" s="1121"/>
      <c r="KE44" s="1121"/>
      <c r="KF44" s="1121"/>
      <c r="KG44" s="1121"/>
      <c r="KH44" s="1121"/>
      <c r="KI44" s="1121"/>
      <c r="KJ44" s="1121"/>
      <c r="KK44" s="1121"/>
      <c r="KL44" s="1121"/>
    </row>
    <row r="45" spans="1:298" x14ac:dyDescent="0.2">
      <c r="A45" s="543" t="s">
        <v>160</v>
      </c>
      <c r="B45" s="479" t="str">
        <f>IFERROR(VLOOKUP(A45,Tabla1[],2,FALSE),"")</f>
        <v>15.082.438-9</v>
      </c>
      <c r="D45" s="9" t="s">
        <v>1956</v>
      </c>
      <c r="H45" s="1" t="s">
        <v>2356</v>
      </c>
      <c r="I45" s="4"/>
      <c r="J45" s="1" t="s">
        <v>2357</v>
      </c>
      <c r="K45" s="4"/>
      <c r="L45" s="1061"/>
      <c r="M45" s="1068"/>
      <c r="N45" s="1060"/>
      <c r="O45" s="1060"/>
      <c r="P45" s="1060"/>
      <c r="Q45" s="1060"/>
      <c r="R45" s="1064" t="s">
        <v>1864</v>
      </c>
      <c r="S45" s="1060"/>
      <c r="T45" s="1064" t="s">
        <v>2336</v>
      </c>
      <c r="U45" s="1060"/>
      <c r="V45" s="1064"/>
      <c r="W45" s="1060"/>
      <c r="X45" s="1064" t="s">
        <v>1864</v>
      </c>
      <c r="Y45" s="1064" t="s">
        <v>1908</v>
      </c>
      <c r="Z45" s="1064"/>
      <c r="AA45" s="1064" t="s">
        <v>2336</v>
      </c>
      <c r="AB45" s="1064"/>
      <c r="AC45" s="1060"/>
      <c r="AD45" s="1064"/>
      <c r="AE45" s="1064"/>
      <c r="AF45" s="1064" t="s">
        <v>1864</v>
      </c>
      <c r="AG45" s="1064"/>
      <c r="AH45" s="27" t="s">
        <v>2337</v>
      </c>
      <c r="AI45" s="1060"/>
      <c r="AJ45" s="1060"/>
      <c r="AK45" s="1064"/>
      <c r="AL45" s="1069" t="s">
        <v>2358</v>
      </c>
      <c r="AM45" s="1082"/>
      <c r="AN45" s="1082"/>
      <c r="AO45" s="1082"/>
      <c r="AP45" s="1081" t="s">
        <v>1908</v>
      </c>
      <c r="AQ45" s="1082"/>
      <c r="AR45" s="1082"/>
      <c r="AS45" s="1081"/>
      <c r="AT45" s="1081" t="s">
        <v>559</v>
      </c>
      <c r="AU45" s="1081"/>
      <c r="AV45" s="1081" t="s">
        <v>1864</v>
      </c>
      <c r="AW45" s="1082"/>
      <c r="AX45" s="1081"/>
      <c r="AY45" s="1081"/>
      <c r="AZ45" s="1081" t="s">
        <v>1105</v>
      </c>
      <c r="BA45" s="1081" t="s">
        <v>1908</v>
      </c>
      <c r="BB45" s="1081"/>
      <c r="BC45" s="1081" t="s">
        <v>1105</v>
      </c>
      <c r="BD45" s="1081"/>
      <c r="BE45" s="1081" t="s">
        <v>1908</v>
      </c>
      <c r="BF45" s="1081" t="s">
        <v>1908</v>
      </c>
      <c r="BG45" s="1081"/>
      <c r="BH45" s="1081"/>
      <c r="BI45" s="1081" t="s">
        <v>2359</v>
      </c>
      <c r="BJ45" s="1081"/>
      <c r="BK45" s="1081"/>
      <c r="BL45" s="1081"/>
      <c r="BM45" s="1081"/>
      <c r="BN45" s="1081" t="s">
        <v>1871</v>
      </c>
      <c r="BO45" s="1081"/>
      <c r="BP45" s="1081"/>
      <c r="BQ45" s="1081"/>
      <c r="BR45" s="1081"/>
      <c r="BS45" s="1081"/>
      <c r="BT45" s="1081"/>
      <c r="BU45" s="1081"/>
      <c r="BV45" s="1081"/>
      <c r="BW45" s="1081"/>
      <c r="BX45" s="1081"/>
      <c r="BY45" s="1081"/>
      <c r="BZ45" s="1081"/>
      <c r="CA45" s="1081"/>
      <c r="CB45" s="1081"/>
      <c r="CC45" s="1081"/>
      <c r="CD45" s="1081"/>
      <c r="CE45" s="1081"/>
      <c r="CF45" s="1081"/>
      <c r="CG45" s="1081"/>
      <c r="CH45" s="1081"/>
      <c r="CI45" s="1081"/>
      <c r="CJ45" s="1081"/>
      <c r="CK45" s="1081"/>
      <c r="CL45" s="1081"/>
      <c r="CM45" s="1081"/>
      <c r="CN45" s="1081"/>
      <c r="CO45" s="1081"/>
      <c r="CP45" s="1081"/>
      <c r="CQ45" s="1081"/>
      <c r="CR45" s="1081"/>
      <c r="CS45" s="1081"/>
      <c r="CT45" s="1081"/>
      <c r="CU45" s="1081"/>
      <c r="CV45" s="1081"/>
      <c r="CW45" s="1081"/>
      <c r="CX45" s="1081"/>
      <c r="CY45" s="1081"/>
      <c r="CZ45" s="1081"/>
      <c r="DA45" s="1081"/>
      <c r="DB45" s="1081"/>
      <c r="DC45" s="1081"/>
      <c r="DD45" s="1081"/>
      <c r="DE45" s="1081"/>
      <c r="DF45" s="1081"/>
      <c r="DG45" s="1081"/>
      <c r="DH45" s="1081"/>
      <c r="DI45" s="1081"/>
      <c r="DJ45" s="1081"/>
      <c r="DK45" s="1081"/>
      <c r="DL45" s="1081"/>
      <c r="DM45" s="1081"/>
      <c r="DN45" s="1081"/>
      <c r="DO45" s="1081"/>
      <c r="DP45" s="1081"/>
      <c r="DQ45" s="1081"/>
      <c r="DR45" s="1081"/>
      <c r="DS45" s="1081"/>
      <c r="DT45" s="1081"/>
      <c r="DU45" s="1081"/>
      <c r="DV45" s="1081"/>
      <c r="DW45" s="1081"/>
      <c r="DX45" s="1081"/>
      <c r="DY45" s="1081"/>
      <c r="DZ45" s="1081"/>
      <c r="EA45" s="1081"/>
      <c r="EB45" s="1081"/>
      <c r="EC45" s="1081"/>
      <c r="ED45" s="1081"/>
      <c r="EE45" s="1081"/>
      <c r="EF45" s="1081"/>
      <c r="EG45" s="1081"/>
      <c r="EH45" s="1081"/>
      <c r="EI45" s="1081"/>
      <c r="EJ45" s="1081"/>
      <c r="EK45" s="1081"/>
      <c r="EL45" s="1081"/>
      <c r="EM45" s="1081"/>
      <c r="EN45" s="1081"/>
      <c r="EO45" s="1081"/>
      <c r="EP45" s="1081"/>
      <c r="EQ45" s="1081"/>
      <c r="ER45" s="1081"/>
      <c r="ES45" s="1081"/>
      <c r="ET45" s="1081"/>
      <c r="EU45" s="1081"/>
      <c r="EV45" s="1081"/>
      <c r="EW45" s="1081"/>
      <c r="EX45" s="1081"/>
      <c r="EY45" s="1081"/>
      <c r="EZ45" s="1081"/>
      <c r="FA45" s="1081"/>
      <c r="FB45" s="1081"/>
      <c r="FC45" s="1081"/>
      <c r="FD45" s="1081"/>
      <c r="FE45" s="1081"/>
      <c r="FF45" s="1081"/>
      <c r="FG45" s="1081"/>
      <c r="FH45" s="1081"/>
      <c r="FI45" s="1081"/>
      <c r="FJ45" s="1081"/>
      <c r="FK45" s="1081"/>
      <c r="FL45" s="1081"/>
      <c r="FM45" s="1081"/>
      <c r="FN45" s="1081"/>
      <c r="FO45" s="1081"/>
      <c r="FP45" s="1081"/>
      <c r="FQ45" s="1081"/>
      <c r="FR45" s="1081"/>
      <c r="FS45" s="1081"/>
      <c r="FT45" s="1081"/>
      <c r="FU45" s="1081"/>
      <c r="FV45" s="1081"/>
      <c r="FW45" s="1081"/>
      <c r="FX45" s="1081"/>
      <c r="FY45" s="1081"/>
      <c r="FZ45" s="1081"/>
      <c r="GA45" s="1081"/>
      <c r="GB45" s="1081"/>
      <c r="GC45" s="1081"/>
      <c r="GD45" s="1081"/>
      <c r="GE45" s="1081"/>
      <c r="GF45" s="1081"/>
      <c r="GG45" s="1081"/>
      <c r="GH45" s="1081"/>
      <c r="GI45" s="1081"/>
      <c r="GJ45" s="1081"/>
      <c r="GK45" s="1081"/>
      <c r="GL45" s="1081"/>
      <c r="GM45" s="1081"/>
      <c r="GN45" s="1081"/>
      <c r="GO45" s="1081"/>
      <c r="GP45" s="1081"/>
      <c r="GQ45" s="1081"/>
      <c r="GR45" s="1081"/>
      <c r="GS45" s="1081"/>
      <c r="GT45" s="1081"/>
      <c r="GU45" s="1081"/>
      <c r="GV45" s="1081"/>
      <c r="GW45" s="1081"/>
      <c r="GX45" s="1081"/>
      <c r="GY45" s="1081"/>
      <c r="GZ45" s="1081"/>
      <c r="HA45" s="1081"/>
      <c r="HB45" s="1081"/>
      <c r="HC45" s="1081"/>
      <c r="HD45" s="1081"/>
      <c r="HE45" s="1081"/>
      <c r="HF45" s="1081"/>
      <c r="HG45" s="1081"/>
      <c r="HH45" s="1121"/>
      <c r="HI45" s="1121"/>
      <c r="HJ45" s="1121"/>
      <c r="HK45" s="1121"/>
      <c r="HL45" s="1121"/>
      <c r="HM45" s="1121"/>
      <c r="HN45" s="1121"/>
      <c r="HO45" s="1121"/>
      <c r="HP45" s="1121"/>
      <c r="HQ45" s="1121"/>
      <c r="HR45" s="1121"/>
      <c r="HS45" s="1121"/>
      <c r="HT45" s="1121"/>
      <c r="HU45" s="1121"/>
      <c r="HV45" s="1121"/>
      <c r="HW45" s="1121"/>
      <c r="HX45" s="1121"/>
      <c r="HY45" s="1121"/>
      <c r="HZ45" s="1121"/>
      <c r="IA45" s="1121"/>
      <c r="IB45" s="1121"/>
      <c r="IC45" s="1121"/>
      <c r="ID45" s="1121"/>
      <c r="IE45" s="1121"/>
      <c r="IF45" s="1121"/>
      <c r="IG45" s="1121"/>
      <c r="IH45" s="1121"/>
      <c r="II45" s="1121"/>
      <c r="IJ45" s="1121"/>
      <c r="IK45" s="1121"/>
      <c r="IL45" s="1121"/>
      <c r="IM45" s="1121"/>
      <c r="IN45" s="1121"/>
      <c r="IO45" s="1121"/>
      <c r="IP45" s="1121"/>
      <c r="IQ45" s="1121"/>
      <c r="IR45" s="1121"/>
      <c r="IS45" s="1121"/>
      <c r="IT45" s="1121"/>
      <c r="IU45" s="1121"/>
      <c r="IV45" s="1121"/>
      <c r="IW45" s="1121"/>
      <c r="IX45" s="1121"/>
      <c r="IY45" s="1121"/>
      <c r="IZ45" s="1121"/>
      <c r="JA45" s="1121"/>
      <c r="JB45" s="1121"/>
      <c r="JC45" s="1121"/>
      <c r="JD45" s="1121"/>
      <c r="JE45" s="1121"/>
      <c r="JF45" s="1121"/>
      <c r="JG45" s="1121"/>
      <c r="JH45" s="1121"/>
      <c r="JI45" s="1121"/>
      <c r="JJ45" s="1121"/>
      <c r="JK45" s="1121"/>
      <c r="JL45" s="1121"/>
      <c r="JM45" s="1121"/>
      <c r="JN45" s="1121"/>
      <c r="JO45" s="1121"/>
      <c r="JP45" s="1121"/>
      <c r="JQ45" s="1121"/>
      <c r="JR45" s="1121"/>
      <c r="JS45" s="1121"/>
      <c r="JT45" s="1121"/>
      <c r="JU45" s="1121"/>
      <c r="JV45" s="1121"/>
      <c r="JW45" s="1121"/>
      <c r="JX45" s="1121"/>
      <c r="JY45" s="1121"/>
      <c r="JZ45" s="1121"/>
      <c r="KA45" s="1121"/>
      <c r="KB45" s="1121"/>
      <c r="KC45" s="1121"/>
      <c r="KD45" s="1121"/>
      <c r="KE45" s="1121"/>
      <c r="KF45" s="1121"/>
      <c r="KG45" s="1121"/>
      <c r="KH45" s="1121"/>
      <c r="KI45" s="1121"/>
      <c r="KJ45" s="1121"/>
      <c r="KK45" s="1121"/>
      <c r="KL45" s="1121"/>
    </row>
    <row r="46" spans="1:298" x14ac:dyDescent="0.2">
      <c r="A46" s="543" t="s">
        <v>165</v>
      </c>
      <c r="B46" s="479" t="str">
        <f>IFERROR(VLOOKUP(A46,Tabla1[],2,FALSE),"")</f>
        <v>15.763.975-7</v>
      </c>
      <c r="H46" s="1"/>
      <c r="I46" s="4"/>
      <c r="J46" s="1"/>
      <c r="K46" s="4"/>
      <c r="L46" s="1061"/>
      <c r="M46" s="1069" t="s">
        <v>2335</v>
      </c>
      <c r="N46" s="1060"/>
      <c r="O46" s="1060"/>
      <c r="P46" s="1060"/>
      <c r="Q46" s="1064" t="s">
        <v>2360</v>
      </c>
      <c r="R46" s="1060"/>
      <c r="S46" s="1060"/>
      <c r="T46" s="1060"/>
      <c r="U46" s="1060"/>
      <c r="V46" s="1064"/>
      <c r="W46" s="1060"/>
      <c r="X46" s="1064" t="s">
        <v>1865</v>
      </c>
      <c r="Y46" s="1064"/>
      <c r="Z46" s="1064"/>
      <c r="AA46" s="1064"/>
      <c r="AB46" s="1064"/>
      <c r="AC46" s="1060" t="s">
        <v>1865</v>
      </c>
      <c r="AD46" s="1064"/>
      <c r="AE46" s="1064"/>
      <c r="AF46" s="1064"/>
      <c r="AG46" s="1064"/>
      <c r="AH46" s="1060"/>
      <c r="AI46" s="1064" t="s">
        <v>2361</v>
      </c>
      <c r="AJ46" s="1060"/>
      <c r="AK46" s="1064"/>
      <c r="AL46" s="1068"/>
      <c r="AM46" s="1082"/>
      <c r="AN46" s="1082"/>
      <c r="AO46" s="1082"/>
      <c r="AP46" s="1081"/>
      <c r="AQ46" s="1082"/>
      <c r="AR46" s="1082"/>
      <c r="AS46" s="1081"/>
      <c r="AT46" s="1081"/>
      <c r="AU46" s="1081"/>
      <c r="AV46" s="1081"/>
      <c r="AW46" s="1082" t="s">
        <v>1908</v>
      </c>
      <c r="AX46" s="1081" t="s">
        <v>1875</v>
      </c>
      <c r="AY46" s="1081"/>
      <c r="AZ46" s="1081"/>
      <c r="BA46" s="1081"/>
      <c r="BB46" s="1081"/>
      <c r="BC46" s="1081"/>
      <c r="BD46" s="1081"/>
      <c r="BE46" s="1081"/>
      <c r="BF46" s="1081"/>
      <c r="BG46" s="1081"/>
      <c r="BH46" s="1081"/>
      <c r="BI46" s="1081"/>
      <c r="BJ46" s="1081"/>
      <c r="BK46" s="1081"/>
      <c r="BL46" s="1081"/>
      <c r="BM46" s="1081"/>
      <c r="BN46" s="1081"/>
      <c r="BO46" s="1081"/>
      <c r="BP46" s="1081"/>
      <c r="BQ46" s="1081"/>
      <c r="BR46" s="1081"/>
      <c r="BS46" s="1081"/>
      <c r="BT46" s="1081"/>
      <c r="BU46" s="1081"/>
      <c r="BV46" s="1081"/>
      <c r="BW46" s="1081"/>
      <c r="BX46" s="1081"/>
      <c r="BY46" s="1081"/>
      <c r="BZ46" s="1081"/>
      <c r="CA46" s="1081"/>
      <c r="CB46" s="1081"/>
      <c r="CC46" s="1081"/>
      <c r="CD46" s="1081"/>
      <c r="CE46" s="1081"/>
      <c r="CF46" s="1081"/>
      <c r="CG46" s="1081"/>
      <c r="CH46" s="1081"/>
      <c r="CI46" s="1081"/>
      <c r="CJ46" s="1081"/>
      <c r="CK46" s="1081"/>
      <c r="CL46" s="1081"/>
      <c r="CM46" s="1081"/>
      <c r="CN46" s="1081"/>
      <c r="CO46" s="1081"/>
      <c r="CP46" s="1081"/>
      <c r="CQ46" s="1081"/>
      <c r="CR46" s="1081"/>
      <c r="CS46" s="1081"/>
      <c r="CT46" s="1081"/>
      <c r="CU46" s="1081"/>
      <c r="CV46" s="1081"/>
      <c r="CW46" s="1081"/>
      <c r="CX46" s="1081"/>
      <c r="CY46" s="1081"/>
      <c r="CZ46" s="1081"/>
      <c r="DA46" s="1081"/>
      <c r="DB46" s="1081"/>
      <c r="DC46" s="1081"/>
      <c r="DD46" s="1081"/>
      <c r="DE46" s="1081"/>
      <c r="DF46" s="1081"/>
      <c r="DG46" s="1081"/>
      <c r="DH46" s="1081"/>
      <c r="DI46" s="1081"/>
      <c r="DJ46" s="1081"/>
      <c r="DK46" s="1081"/>
      <c r="DL46" s="1081"/>
      <c r="DM46" s="1081"/>
      <c r="DN46" s="1081"/>
      <c r="DO46" s="1081"/>
      <c r="DP46" s="1081"/>
      <c r="DQ46" s="1081"/>
      <c r="DR46" s="1081"/>
      <c r="DS46" s="1081"/>
      <c r="DT46" s="1081"/>
      <c r="DU46" s="1081"/>
      <c r="DV46" s="1081"/>
      <c r="DW46" s="1081"/>
      <c r="DX46" s="1081"/>
      <c r="DY46" s="1081"/>
      <c r="DZ46" s="1081"/>
      <c r="EA46" s="1081"/>
      <c r="EB46" s="1081"/>
      <c r="EC46" s="1081"/>
      <c r="ED46" s="1081"/>
      <c r="EE46" s="1081"/>
      <c r="EF46" s="1081"/>
      <c r="EG46" s="1081"/>
      <c r="EH46" s="1081"/>
      <c r="EI46" s="1081"/>
      <c r="EJ46" s="1081"/>
      <c r="EK46" s="1081"/>
      <c r="EL46" s="1081"/>
      <c r="EM46" s="1081"/>
      <c r="EN46" s="1081"/>
      <c r="EO46" s="1081"/>
      <c r="EP46" s="1081"/>
      <c r="EQ46" s="1081"/>
      <c r="ER46" s="1081"/>
      <c r="ES46" s="1081"/>
      <c r="ET46" s="1081"/>
      <c r="EU46" s="1081"/>
      <c r="EV46" s="1081"/>
      <c r="EW46" s="1081"/>
      <c r="EX46" s="1081"/>
      <c r="EY46" s="1081"/>
      <c r="EZ46" s="1081"/>
      <c r="FA46" s="1081"/>
      <c r="FB46" s="1081"/>
      <c r="FC46" s="1081"/>
      <c r="FD46" s="1081"/>
      <c r="FE46" s="1081"/>
      <c r="FF46" s="1081"/>
      <c r="FG46" s="1081"/>
      <c r="FH46" s="1081"/>
      <c r="FI46" s="1081"/>
      <c r="FJ46" s="1081"/>
      <c r="FK46" s="1081"/>
      <c r="FL46" s="1081"/>
      <c r="FM46" s="1081"/>
      <c r="FN46" s="1081"/>
      <c r="FO46" s="1081"/>
      <c r="FP46" s="1081"/>
      <c r="FQ46" s="1081"/>
      <c r="FR46" s="1081"/>
      <c r="FS46" s="1081"/>
      <c r="FT46" s="1081"/>
      <c r="FU46" s="1081"/>
      <c r="FV46" s="1081"/>
      <c r="FW46" s="1081"/>
      <c r="FX46" s="1081"/>
      <c r="FY46" s="1081"/>
      <c r="FZ46" s="1081"/>
      <c r="GA46" s="1081"/>
      <c r="GB46" s="1081"/>
      <c r="GC46" s="1081"/>
      <c r="GD46" s="1081"/>
      <c r="GE46" s="1081"/>
      <c r="GF46" s="1081"/>
      <c r="GG46" s="1081"/>
      <c r="GH46" s="1081"/>
      <c r="GI46" s="1081"/>
      <c r="GJ46" s="1081"/>
      <c r="GK46" s="1081"/>
      <c r="GL46" s="1081"/>
      <c r="GM46" s="1081"/>
      <c r="GN46" s="1081"/>
      <c r="GO46" s="1081"/>
      <c r="GP46" s="1081"/>
      <c r="GQ46" s="1081"/>
      <c r="GR46" s="1081"/>
      <c r="GS46" s="1081"/>
      <c r="GT46" s="1081"/>
      <c r="GU46" s="1081"/>
      <c r="GV46" s="1081"/>
      <c r="GW46" s="1081"/>
      <c r="GX46" s="1081"/>
      <c r="GY46" s="1081"/>
      <c r="GZ46" s="1081"/>
      <c r="HA46" s="1081"/>
      <c r="HB46" s="1081"/>
      <c r="HC46" s="1081"/>
      <c r="HD46" s="1081"/>
      <c r="HE46" s="1081"/>
      <c r="HF46" s="1081"/>
      <c r="HG46" s="1081"/>
      <c r="HH46" s="1121"/>
      <c r="HI46" s="1121"/>
      <c r="HJ46" s="1121"/>
      <c r="HK46" s="1121"/>
      <c r="HL46" s="1121"/>
      <c r="HM46" s="1121"/>
      <c r="HN46" s="1121"/>
      <c r="HO46" s="1121"/>
      <c r="HP46" s="1121"/>
      <c r="HQ46" s="1121"/>
      <c r="HR46" s="1121"/>
      <c r="HS46" s="1121"/>
      <c r="HT46" s="1121"/>
      <c r="HU46" s="1121"/>
      <c r="HV46" s="1121"/>
      <c r="HW46" s="1121"/>
      <c r="HX46" s="1121"/>
      <c r="HY46" s="1121"/>
      <c r="HZ46" s="1121"/>
      <c r="IA46" s="1121"/>
      <c r="IB46" s="1121"/>
      <c r="IC46" s="1121"/>
      <c r="ID46" s="1121"/>
      <c r="IE46" s="1121"/>
      <c r="IF46" s="1121"/>
      <c r="IG46" s="1121"/>
      <c r="IH46" s="1121"/>
      <c r="II46" s="1121"/>
      <c r="IJ46" s="1121"/>
      <c r="IK46" s="1121"/>
      <c r="IL46" s="1121"/>
      <c r="IM46" s="1121"/>
      <c r="IN46" s="1121"/>
      <c r="IO46" s="1121"/>
      <c r="IP46" s="1121"/>
      <c r="IQ46" s="1121"/>
      <c r="IR46" s="1121"/>
      <c r="IS46" s="1121"/>
      <c r="IT46" s="1121"/>
      <c r="IU46" s="1121"/>
      <c r="IV46" s="1121"/>
      <c r="IW46" s="1121"/>
      <c r="IX46" s="1121"/>
      <c r="IY46" s="1121"/>
      <c r="IZ46" s="1121"/>
      <c r="JA46" s="1121"/>
      <c r="JB46" s="1121"/>
      <c r="JC46" s="1121"/>
      <c r="JD46" s="1121"/>
      <c r="JE46" s="1121"/>
      <c r="JF46" s="1121"/>
      <c r="JG46" s="1121"/>
      <c r="JH46" s="1121"/>
      <c r="JI46" s="1121"/>
      <c r="JJ46" s="1121"/>
      <c r="JK46" s="1121"/>
      <c r="JL46" s="1121"/>
      <c r="JM46" s="1121"/>
      <c r="JN46" s="1121"/>
      <c r="JO46" s="1121"/>
      <c r="JP46" s="1121"/>
      <c r="JQ46" s="1121"/>
      <c r="JR46" s="1121"/>
      <c r="JS46" s="1121"/>
      <c r="JT46" s="1121"/>
      <c r="JU46" s="1121"/>
      <c r="JV46" s="1121"/>
      <c r="JW46" s="1121"/>
      <c r="JX46" s="1121"/>
      <c r="JY46" s="1121"/>
      <c r="JZ46" s="1121"/>
      <c r="KA46" s="1121"/>
      <c r="KB46" s="1121"/>
      <c r="KC46" s="1121"/>
      <c r="KD46" s="1121"/>
      <c r="KE46" s="1121"/>
      <c r="KF46" s="1121"/>
      <c r="KG46" s="1121"/>
      <c r="KH46" s="1121"/>
      <c r="KI46" s="1121"/>
      <c r="KJ46" s="1121"/>
      <c r="KK46" s="1121"/>
      <c r="KL46" s="1121"/>
    </row>
    <row r="47" spans="1:298" x14ac:dyDescent="0.2">
      <c r="A47" s="1141" t="s">
        <v>167</v>
      </c>
      <c r="B47" s="1140" t="str">
        <f>IFERROR(VLOOKUP(A47,Tabla1[],2,FALSE),"")</f>
        <v>26.415.660-2</v>
      </c>
      <c r="C47" s="9" t="s">
        <v>555</v>
      </c>
      <c r="E47" s="9" t="s">
        <v>1849</v>
      </c>
      <c r="H47" s="1"/>
      <c r="I47" s="4" t="s">
        <v>555</v>
      </c>
      <c r="J47" s="1"/>
      <c r="K47" s="4"/>
      <c r="L47" s="1061"/>
      <c r="M47" s="61" t="s">
        <v>555</v>
      </c>
      <c r="N47" s="1071" t="s">
        <v>2339</v>
      </c>
      <c r="O47" s="1060"/>
      <c r="P47" s="1060"/>
      <c r="Q47" s="1060"/>
      <c r="R47" s="1064" t="s">
        <v>555</v>
      </c>
      <c r="S47" s="1060"/>
      <c r="T47" s="1060"/>
      <c r="U47" s="1064" t="s">
        <v>555</v>
      </c>
      <c r="V47" s="1064"/>
      <c r="W47" s="1060"/>
      <c r="X47" s="1064" t="s">
        <v>555</v>
      </c>
      <c r="Y47" s="1064" t="s">
        <v>1086</v>
      </c>
      <c r="Z47" s="1064" t="s">
        <v>1953</v>
      </c>
      <c r="AA47" s="1064"/>
      <c r="AB47" s="1064" t="s">
        <v>1953</v>
      </c>
      <c r="AC47" s="1060" t="s">
        <v>1202</v>
      </c>
      <c r="AD47" s="1064"/>
      <c r="AE47" s="1064" t="s">
        <v>1953</v>
      </c>
      <c r="AF47" s="1064"/>
      <c r="AG47" s="1064"/>
      <c r="AH47" s="1060"/>
      <c r="AI47" s="1064" t="s">
        <v>1202</v>
      </c>
      <c r="AJ47" s="1060"/>
      <c r="AK47" s="1064"/>
      <c r="AL47" s="1068"/>
      <c r="AM47" s="1082" t="s">
        <v>1875</v>
      </c>
      <c r="AN47" s="1082" t="s">
        <v>2362</v>
      </c>
      <c r="AO47" s="1082"/>
      <c r="AP47" s="1081"/>
      <c r="AQ47" s="1082"/>
      <c r="AR47" s="1082" t="s">
        <v>1875</v>
      </c>
      <c r="AS47" s="1081"/>
      <c r="AT47" s="1081"/>
      <c r="AU47" s="1081"/>
      <c r="AV47" s="1081"/>
      <c r="AW47" s="1082"/>
      <c r="AX47" s="1081"/>
      <c r="AY47" s="1081"/>
      <c r="AZ47" s="1081"/>
      <c r="BA47" s="1081"/>
      <c r="BB47" s="1081"/>
      <c r="BC47" s="1081"/>
      <c r="BD47" s="1081"/>
      <c r="BE47" s="1081"/>
      <c r="BF47" s="1081"/>
      <c r="BG47" s="1081" t="s">
        <v>2363</v>
      </c>
      <c r="BH47" s="1081"/>
      <c r="BI47" s="1081"/>
      <c r="BJ47" s="1081"/>
      <c r="BK47" s="1081"/>
      <c r="BL47" s="1081"/>
      <c r="BM47" s="1081"/>
      <c r="BN47" s="1081"/>
      <c r="BO47" s="1081"/>
      <c r="BP47" s="1081"/>
      <c r="BQ47" s="1081"/>
      <c r="BR47" s="1081"/>
      <c r="BS47" s="1081"/>
      <c r="BT47" s="1081"/>
      <c r="BU47" s="1081"/>
      <c r="BV47" s="1081"/>
      <c r="BW47" s="1081"/>
      <c r="BX47" s="1081"/>
      <c r="BY47" s="1081"/>
      <c r="BZ47" s="1081"/>
      <c r="CA47" s="1081"/>
      <c r="CB47" s="1081"/>
      <c r="CC47" s="1081"/>
      <c r="CD47" s="1081"/>
      <c r="CE47" s="1081"/>
      <c r="CF47" s="1081"/>
      <c r="CG47" s="1081"/>
      <c r="CH47" s="1081"/>
      <c r="CI47" s="1081"/>
      <c r="CJ47" s="1081"/>
      <c r="CK47" s="1081"/>
      <c r="CL47" s="1081"/>
      <c r="CM47" s="1081"/>
      <c r="CN47" s="1081"/>
      <c r="CO47" s="1081"/>
      <c r="CP47" s="1081"/>
      <c r="CQ47" s="1081"/>
      <c r="CR47" s="1081"/>
      <c r="CS47" s="1081"/>
      <c r="CT47" s="1081"/>
      <c r="CU47" s="1081"/>
      <c r="CV47" s="1081"/>
      <c r="CW47" s="1081"/>
      <c r="CX47" s="1081"/>
      <c r="CY47" s="1081"/>
      <c r="CZ47" s="1081"/>
      <c r="DA47" s="1081"/>
      <c r="DB47" s="1081"/>
      <c r="DC47" s="1081"/>
      <c r="DD47" s="1081"/>
      <c r="DE47" s="1081"/>
      <c r="DF47" s="1081"/>
      <c r="DG47" s="1081"/>
      <c r="DH47" s="1081"/>
      <c r="DI47" s="1081"/>
      <c r="DJ47" s="1081"/>
      <c r="DK47" s="1081"/>
      <c r="DL47" s="1081"/>
      <c r="DM47" s="1081"/>
      <c r="DN47" s="1081"/>
      <c r="DO47" s="1081"/>
      <c r="DP47" s="1081"/>
      <c r="DQ47" s="1081"/>
      <c r="DR47" s="1081"/>
      <c r="DS47" s="1081"/>
      <c r="DT47" s="1081"/>
      <c r="DU47" s="1081"/>
      <c r="DV47" s="1081"/>
      <c r="DW47" s="1081"/>
      <c r="DX47" s="1081"/>
      <c r="DY47" s="1081"/>
      <c r="DZ47" s="1081"/>
      <c r="EA47" s="1081"/>
      <c r="EB47" s="1081"/>
      <c r="EC47" s="1081"/>
      <c r="ED47" s="1081"/>
      <c r="EE47" s="1081"/>
      <c r="EF47" s="1081"/>
      <c r="EG47" s="1081"/>
      <c r="EH47" s="1081"/>
      <c r="EI47" s="1081"/>
      <c r="EJ47" s="1081"/>
      <c r="EK47" s="1081"/>
      <c r="EL47" s="1081"/>
      <c r="EM47" s="1081"/>
      <c r="EN47" s="1081"/>
      <c r="EO47" s="1081"/>
      <c r="EP47" s="1081"/>
      <c r="EQ47" s="1081"/>
      <c r="ER47" s="1081"/>
      <c r="ES47" s="1081"/>
      <c r="ET47" s="1081"/>
      <c r="EU47" s="1081"/>
      <c r="EV47" s="1081"/>
      <c r="EW47" s="1081"/>
      <c r="EX47" s="1081"/>
      <c r="EY47" s="1081"/>
      <c r="EZ47" s="1081"/>
      <c r="FA47" s="1081"/>
      <c r="FB47" s="1081"/>
      <c r="FC47" s="1081"/>
      <c r="FD47" s="1081"/>
      <c r="FE47" s="1081"/>
      <c r="FF47" s="1081"/>
      <c r="FG47" s="1081"/>
      <c r="FH47" s="1081"/>
      <c r="FI47" s="1081"/>
      <c r="FJ47" s="1081"/>
      <c r="FK47" s="1081"/>
      <c r="FL47" s="1081"/>
      <c r="FM47" s="1081"/>
      <c r="FN47" s="1081"/>
      <c r="FO47" s="1081"/>
      <c r="FP47" s="1081"/>
      <c r="FQ47" s="1081"/>
      <c r="FR47" s="1081"/>
      <c r="FS47" s="1081"/>
      <c r="FT47" s="1081"/>
      <c r="FU47" s="1081"/>
      <c r="FV47" s="1081"/>
      <c r="FW47" s="1081"/>
      <c r="FX47" s="1081"/>
      <c r="FY47" s="1081"/>
      <c r="FZ47" s="1081"/>
      <c r="GA47" s="1081"/>
      <c r="GB47" s="1081"/>
      <c r="GC47" s="1081"/>
      <c r="GD47" s="1081"/>
      <c r="GE47" s="1081"/>
      <c r="GF47" s="1081"/>
      <c r="GG47" s="1081"/>
      <c r="GH47" s="1081"/>
      <c r="GI47" s="1081"/>
      <c r="GJ47" s="1081"/>
      <c r="GK47" s="1081"/>
      <c r="GL47" s="1081"/>
      <c r="GM47" s="1081"/>
      <c r="GN47" s="1081"/>
      <c r="GO47" s="1081"/>
      <c r="GP47" s="1081"/>
      <c r="GQ47" s="1081"/>
      <c r="GR47" s="1081"/>
      <c r="GS47" s="1081"/>
      <c r="GT47" s="1081"/>
      <c r="GU47" s="1081"/>
      <c r="GV47" s="1081"/>
      <c r="GW47" s="1081"/>
      <c r="GX47" s="1081"/>
      <c r="GY47" s="1081"/>
      <c r="GZ47" s="1081"/>
      <c r="HA47" s="1081"/>
      <c r="HB47" s="1081"/>
      <c r="HC47" s="1081"/>
      <c r="HD47" s="1081"/>
      <c r="HE47" s="1081"/>
      <c r="HF47" s="1081"/>
      <c r="HG47" s="1081"/>
      <c r="HH47" s="1121"/>
      <c r="HI47" s="1121"/>
      <c r="HJ47" s="1121"/>
      <c r="HK47" s="1121"/>
      <c r="HL47" s="1121"/>
      <c r="HM47" s="1121"/>
      <c r="HN47" s="1121"/>
      <c r="HO47" s="1121"/>
      <c r="HP47" s="1121"/>
      <c r="HQ47" s="1121"/>
      <c r="HR47" s="1121"/>
      <c r="HS47" s="1121"/>
      <c r="HT47" s="1121"/>
      <c r="HU47" s="1121"/>
      <c r="HV47" s="1121"/>
      <c r="HW47" s="1121"/>
      <c r="HX47" s="1121"/>
      <c r="HY47" s="1121"/>
      <c r="HZ47" s="1121"/>
      <c r="IA47" s="1121"/>
      <c r="IB47" s="1121"/>
      <c r="IC47" s="1121"/>
      <c r="ID47" s="1121"/>
      <c r="IE47" s="1121"/>
      <c r="IF47" s="1121"/>
      <c r="IG47" s="1121"/>
      <c r="IH47" s="1121"/>
      <c r="II47" s="1121"/>
      <c r="IJ47" s="1121"/>
      <c r="IK47" s="1121"/>
      <c r="IL47" s="1121"/>
      <c r="IM47" s="1121"/>
      <c r="IN47" s="1121"/>
      <c r="IO47" s="1121"/>
      <c r="IP47" s="1121"/>
      <c r="IQ47" s="1121"/>
      <c r="IR47" s="1121"/>
      <c r="IS47" s="1121"/>
      <c r="IT47" s="1121"/>
      <c r="IU47" s="1121"/>
      <c r="IV47" s="1121"/>
      <c r="IW47" s="1121"/>
      <c r="IX47" s="1121"/>
      <c r="IY47" s="1121"/>
      <c r="IZ47" s="1121"/>
      <c r="JA47" s="1121"/>
      <c r="JB47" s="1121"/>
      <c r="JC47" s="1121"/>
      <c r="JD47" s="1121"/>
      <c r="JE47" s="1121"/>
      <c r="JF47" s="1121"/>
      <c r="JG47" s="1121"/>
      <c r="JH47" s="1121"/>
      <c r="JI47" s="1121"/>
      <c r="JJ47" s="1121"/>
      <c r="JK47" s="1121"/>
      <c r="JL47" s="1121"/>
      <c r="JM47" s="1121"/>
      <c r="JN47" s="1121"/>
      <c r="JO47" s="1121"/>
      <c r="JP47" s="1121"/>
      <c r="JQ47" s="1121"/>
      <c r="JR47" s="1121"/>
      <c r="JS47" s="1121"/>
      <c r="JT47" s="1121"/>
      <c r="JU47" s="1121"/>
      <c r="JV47" s="1121"/>
      <c r="JW47" s="1121"/>
      <c r="JX47" s="1121"/>
      <c r="JY47" s="1121"/>
      <c r="JZ47" s="1121"/>
      <c r="KA47" s="1121"/>
      <c r="KB47" s="1121"/>
      <c r="KC47" s="1121"/>
      <c r="KD47" s="1121"/>
      <c r="KE47" s="1121"/>
      <c r="KF47" s="1121"/>
      <c r="KG47" s="1121"/>
      <c r="KH47" s="1121"/>
      <c r="KI47" s="1121"/>
      <c r="KJ47" s="1121"/>
      <c r="KK47" s="1121"/>
      <c r="KL47" s="1121"/>
    </row>
    <row r="48" spans="1:298" x14ac:dyDescent="0.2">
      <c r="A48" s="543" t="s">
        <v>2364</v>
      </c>
      <c r="B48" s="479"/>
      <c r="D48" s="10" t="s">
        <v>555</v>
      </c>
      <c r="H48" s="1"/>
      <c r="I48" s="4" t="s">
        <v>2365</v>
      </c>
      <c r="J48" s="1"/>
      <c r="K48" s="4"/>
      <c r="L48" s="1061"/>
      <c r="M48" s="1068"/>
      <c r="N48" s="1060"/>
      <c r="O48" s="1060"/>
      <c r="P48" s="1060"/>
      <c r="Q48" s="1060"/>
      <c r="R48" s="1060"/>
      <c r="S48" s="1060"/>
      <c r="T48" s="1080"/>
      <c r="U48" s="1060"/>
      <c r="V48" s="1064"/>
      <c r="W48" s="1060"/>
      <c r="X48" s="1064"/>
      <c r="Y48" s="1064"/>
      <c r="Z48" s="1064"/>
      <c r="AA48" s="1064"/>
      <c r="AB48" s="1064"/>
      <c r="AC48" s="1060"/>
      <c r="AD48" s="1064"/>
      <c r="AE48" s="1064"/>
      <c r="AF48" s="1064"/>
      <c r="AG48" s="1064"/>
      <c r="AH48" s="1060"/>
      <c r="AI48" s="1060"/>
      <c r="AJ48" s="1060"/>
      <c r="AK48" s="1064"/>
      <c r="AL48" s="1068"/>
      <c r="AM48" s="1082"/>
      <c r="AN48" s="1082"/>
      <c r="AO48" s="1082"/>
      <c r="AP48" s="1081"/>
      <c r="AQ48" s="1082"/>
      <c r="AR48" s="1082"/>
      <c r="AS48" s="1081"/>
      <c r="AT48" s="1081"/>
      <c r="AU48" s="1081"/>
      <c r="AV48" s="1081"/>
      <c r="AW48" s="1082"/>
      <c r="AX48" s="1081"/>
      <c r="AY48" s="1081"/>
      <c r="AZ48" s="1081"/>
      <c r="BA48" s="1081"/>
      <c r="BB48" s="1081"/>
      <c r="BC48" s="1081"/>
      <c r="BD48" s="1081"/>
      <c r="BE48" s="1081"/>
      <c r="BF48" s="1081"/>
      <c r="BG48" s="1081"/>
      <c r="BH48" s="1081"/>
      <c r="BI48" s="1081"/>
      <c r="BJ48" s="1081"/>
      <c r="BK48" s="1081"/>
      <c r="BL48" s="1081"/>
      <c r="BM48" s="1081"/>
      <c r="BN48" s="1081"/>
      <c r="BO48" s="1081"/>
      <c r="BP48" s="1081"/>
      <c r="BQ48" s="1081"/>
      <c r="BR48" s="1081"/>
      <c r="BS48" s="1081"/>
      <c r="BT48" s="1081"/>
      <c r="BU48" s="1081"/>
      <c r="BV48" s="1081"/>
      <c r="BW48" s="1081"/>
      <c r="BX48" s="1081"/>
      <c r="BY48" s="1081"/>
      <c r="BZ48" s="1081"/>
      <c r="CA48" s="1081"/>
      <c r="CB48" s="1081"/>
      <c r="CC48" s="1081"/>
      <c r="CD48" s="1081"/>
      <c r="CE48" s="1081"/>
      <c r="CF48" s="1081"/>
      <c r="CG48" s="1081"/>
      <c r="CH48" s="1081"/>
      <c r="CI48" s="1081"/>
      <c r="CJ48" s="1081"/>
      <c r="CK48" s="1081"/>
      <c r="CL48" s="1081"/>
      <c r="CM48" s="1081"/>
      <c r="CN48" s="1081"/>
      <c r="CO48" s="1081"/>
      <c r="CP48" s="1081"/>
      <c r="CQ48" s="1081"/>
      <c r="CR48" s="1081"/>
      <c r="CS48" s="1081"/>
      <c r="CT48" s="1081"/>
      <c r="CU48" s="1081"/>
      <c r="CV48" s="1081"/>
      <c r="CW48" s="1081"/>
      <c r="CX48" s="1081"/>
      <c r="CY48" s="1081"/>
      <c r="CZ48" s="1081"/>
      <c r="DA48" s="1081"/>
      <c r="DB48" s="1081"/>
      <c r="DC48" s="1081"/>
      <c r="DD48" s="1081"/>
      <c r="DE48" s="1081"/>
      <c r="DF48" s="1081"/>
      <c r="DG48" s="1081"/>
      <c r="DH48" s="1081"/>
      <c r="DI48" s="1081"/>
      <c r="DJ48" s="1081"/>
      <c r="DK48" s="1081"/>
      <c r="DL48" s="1081"/>
      <c r="DM48" s="1081"/>
      <c r="DN48" s="1081"/>
      <c r="DO48" s="1081"/>
      <c r="DP48" s="1081"/>
      <c r="DQ48" s="1081"/>
      <c r="DR48" s="1081"/>
      <c r="DS48" s="1081"/>
      <c r="DT48" s="1081"/>
      <c r="DU48" s="1081"/>
      <c r="DV48" s="1081"/>
      <c r="DW48" s="1081"/>
      <c r="DX48" s="1081"/>
      <c r="DY48" s="1081"/>
      <c r="DZ48" s="1081"/>
      <c r="EA48" s="1081"/>
      <c r="EB48" s="1081"/>
      <c r="EC48" s="1081"/>
      <c r="ED48" s="1081"/>
      <c r="EE48" s="1081"/>
      <c r="EF48" s="1081"/>
      <c r="EG48" s="1081"/>
      <c r="EH48" s="1081"/>
      <c r="EI48" s="1081"/>
      <c r="EJ48" s="1081"/>
      <c r="EK48" s="1081"/>
      <c r="EL48" s="1081"/>
      <c r="EM48" s="1081"/>
      <c r="EN48" s="1081"/>
      <c r="EO48" s="1081"/>
      <c r="EP48" s="1081"/>
      <c r="EQ48" s="1081"/>
      <c r="ER48" s="1081"/>
      <c r="ES48" s="1081"/>
      <c r="ET48" s="1081"/>
      <c r="EU48" s="1081"/>
      <c r="EV48" s="1081"/>
      <c r="EW48" s="1081"/>
      <c r="EX48" s="1081"/>
      <c r="EY48" s="1081"/>
      <c r="EZ48" s="1081"/>
      <c r="FA48" s="1081"/>
      <c r="FB48" s="1081"/>
      <c r="FC48" s="1081"/>
      <c r="FD48" s="1081"/>
      <c r="FE48" s="1081"/>
      <c r="FF48" s="1081"/>
      <c r="FG48" s="1081"/>
      <c r="FH48" s="1081"/>
      <c r="FI48" s="1081"/>
      <c r="FJ48" s="1081"/>
      <c r="FK48" s="1081"/>
      <c r="FL48" s="1081"/>
      <c r="FM48" s="1081"/>
      <c r="FN48" s="1081"/>
      <c r="FO48" s="1081"/>
      <c r="FP48" s="1081"/>
      <c r="FQ48" s="1081"/>
      <c r="FR48" s="1081"/>
      <c r="FS48" s="1081"/>
      <c r="FT48" s="1081"/>
      <c r="FU48" s="1081"/>
      <c r="FV48" s="1081"/>
      <c r="FW48" s="1081"/>
      <c r="FX48" s="1081"/>
      <c r="FY48" s="1081"/>
      <c r="FZ48" s="1081"/>
      <c r="GA48" s="1081"/>
      <c r="GB48" s="1081"/>
      <c r="GC48" s="1081"/>
      <c r="GD48" s="1081"/>
      <c r="GE48" s="1081"/>
      <c r="GF48" s="1081"/>
      <c r="GG48" s="1081"/>
      <c r="GH48" s="1081"/>
      <c r="GI48" s="1081"/>
      <c r="GJ48" s="1081"/>
      <c r="GK48" s="1081"/>
      <c r="GL48" s="1081"/>
      <c r="GM48" s="1081"/>
      <c r="GN48" s="1081"/>
      <c r="GO48" s="1081"/>
      <c r="GP48" s="1081"/>
      <c r="GQ48" s="1081"/>
      <c r="GR48" s="1081"/>
      <c r="GS48" s="1081"/>
      <c r="GT48" s="1081"/>
      <c r="GU48" s="1081"/>
      <c r="GV48" s="1081"/>
      <c r="GW48" s="1081"/>
      <c r="GX48" s="1081"/>
      <c r="GY48" s="1081"/>
      <c r="GZ48" s="1081"/>
      <c r="HA48" s="1081"/>
      <c r="HB48" s="1081"/>
      <c r="HC48" s="1081"/>
      <c r="HD48" s="1081"/>
      <c r="HE48" s="1081"/>
      <c r="HF48" s="1081"/>
      <c r="HG48" s="1081"/>
      <c r="HH48" s="1121"/>
      <c r="HI48" s="1121"/>
      <c r="HJ48" s="1121"/>
      <c r="HK48" s="1121"/>
      <c r="HL48" s="1121"/>
      <c r="HM48" s="1121"/>
      <c r="HN48" s="1121"/>
      <c r="HO48" s="1121"/>
      <c r="HP48" s="1121"/>
      <c r="HQ48" s="1121"/>
      <c r="HR48" s="1121"/>
      <c r="HS48" s="1121"/>
      <c r="HT48" s="1121"/>
      <c r="HU48" s="1121"/>
      <c r="HV48" s="1121"/>
      <c r="HW48" s="1121"/>
      <c r="HX48" s="1121"/>
      <c r="HY48" s="1121"/>
      <c r="HZ48" s="1121"/>
      <c r="IA48" s="1121"/>
      <c r="IB48" s="1121"/>
      <c r="IC48" s="1121"/>
      <c r="ID48" s="1121"/>
      <c r="IE48" s="1121"/>
      <c r="IF48" s="1121"/>
      <c r="IG48" s="1121"/>
      <c r="IH48" s="1121"/>
      <c r="II48" s="1121"/>
      <c r="IJ48" s="1121"/>
      <c r="IK48" s="1121"/>
      <c r="IL48" s="1121"/>
      <c r="IM48" s="1121"/>
      <c r="IN48" s="1121"/>
      <c r="IO48" s="1121"/>
      <c r="IP48" s="1121"/>
      <c r="IQ48" s="1121"/>
      <c r="IR48" s="1121"/>
      <c r="IS48" s="1121"/>
      <c r="IT48" s="1121"/>
      <c r="IU48" s="1121"/>
      <c r="IV48" s="1121"/>
      <c r="IW48" s="1121"/>
      <c r="IX48" s="1121"/>
      <c r="IY48" s="1121"/>
      <c r="IZ48" s="1121"/>
      <c r="JA48" s="1121"/>
      <c r="JB48" s="1121"/>
      <c r="JC48" s="1121"/>
      <c r="JD48" s="1121"/>
      <c r="JE48" s="1121"/>
      <c r="JF48" s="1121"/>
      <c r="JG48" s="1121"/>
      <c r="JH48" s="1121"/>
      <c r="JI48" s="1121"/>
      <c r="JJ48" s="1121"/>
      <c r="JK48" s="1121"/>
      <c r="JL48" s="1121"/>
      <c r="JM48" s="1121"/>
      <c r="JN48" s="1121"/>
      <c r="JO48" s="1121"/>
      <c r="JP48" s="1121"/>
      <c r="JQ48" s="1121"/>
      <c r="JR48" s="1121"/>
      <c r="JS48" s="1121"/>
      <c r="JT48" s="1121"/>
      <c r="JU48" s="1121"/>
      <c r="JV48" s="1121"/>
      <c r="JW48" s="1121"/>
      <c r="JX48" s="1121"/>
      <c r="JY48" s="1121"/>
      <c r="JZ48" s="1121"/>
      <c r="KA48" s="1121"/>
      <c r="KB48" s="1121"/>
      <c r="KC48" s="1121"/>
      <c r="KD48" s="1121"/>
      <c r="KE48" s="1121"/>
      <c r="KF48" s="1121"/>
      <c r="KG48" s="1121"/>
      <c r="KH48" s="1121"/>
      <c r="KI48" s="1121"/>
      <c r="KJ48" s="1121"/>
      <c r="KK48" s="1121"/>
      <c r="KL48" s="1121"/>
    </row>
    <row r="49" spans="1:298" x14ac:dyDescent="0.2">
      <c r="A49" s="543" t="s">
        <v>169</v>
      </c>
      <c r="B49" s="479" t="s">
        <v>170</v>
      </c>
      <c r="D49" s="9" t="s">
        <v>1956</v>
      </c>
      <c r="G49" t="s">
        <v>2366</v>
      </c>
      <c r="H49" s="1"/>
      <c r="I49" s="4" t="s">
        <v>1956</v>
      </c>
      <c r="J49" s="1"/>
      <c r="K49" s="4" t="s">
        <v>1086</v>
      </c>
      <c r="L49" s="1061"/>
      <c r="M49" s="1068"/>
      <c r="N49" s="1060"/>
      <c r="O49" s="1060"/>
      <c r="P49" s="1064" t="s">
        <v>619</v>
      </c>
      <c r="Q49" s="1060"/>
      <c r="R49" s="1060"/>
      <c r="S49" s="1069" t="s">
        <v>1953</v>
      </c>
      <c r="T49" s="1082" t="s">
        <v>1086</v>
      </c>
      <c r="U49" s="1060"/>
      <c r="V49" s="1064" t="s">
        <v>1953</v>
      </c>
      <c r="W49" s="1060"/>
      <c r="X49" s="1064"/>
      <c r="Y49" s="1064"/>
      <c r="Z49" s="1064"/>
      <c r="AA49" s="1064"/>
      <c r="AB49" s="1064" t="s">
        <v>1953</v>
      </c>
      <c r="AC49" s="1060" t="s">
        <v>1086</v>
      </c>
      <c r="AD49" s="1064"/>
      <c r="AE49" s="1064" t="s">
        <v>1953</v>
      </c>
      <c r="AF49" s="1064"/>
      <c r="AG49" s="1064"/>
      <c r="AH49" s="1060"/>
      <c r="AI49" s="1060"/>
      <c r="AJ49" s="1064" t="s">
        <v>1202</v>
      </c>
      <c r="AK49" s="1064" t="s">
        <v>2343</v>
      </c>
      <c r="AL49" s="1068"/>
      <c r="AM49" s="1082" t="s">
        <v>1875</v>
      </c>
      <c r="AN49" s="1082" t="s">
        <v>2362</v>
      </c>
      <c r="AO49" s="1082"/>
      <c r="AP49" s="1081"/>
      <c r="AQ49" s="1082"/>
      <c r="AR49" s="1082" t="s">
        <v>1875</v>
      </c>
      <c r="AS49" s="1081" t="s">
        <v>1953</v>
      </c>
      <c r="AT49" s="1081"/>
      <c r="AU49" s="1081"/>
      <c r="AV49" s="1081" t="s">
        <v>2367</v>
      </c>
      <c r="AW49" s="1082"/>
      <c r="AX49" s="1081"/>
      <c r="AY49" s="1081"/>
      <c r="AZ49" s="1081"/>
      <c r="BA49" s="1081"/>
      <c r="BB49" s="1081"/>
      <c r="BC49" s="1081"/>
      <c r="BD49" s="1081"/>
      <c r="BE49" s="1081"/>
      <c r="BF49" s="1081"/>
      <c r="BG49" s="1081" t="s">
        <v>2363</v>
      </c>
      <c r="BH49" s="1081"/>
      <c r="BI49" s="1081"/>
      <c r="BJ49" s="1081"/>
      <c r="BK49" s="1081"/>
      <c r="BL49" s="1081"/>
      <c r="BM49" s="1081"/>
      <c r="BN49" s="1081"/>
      <c r="BO49" s="1081"/>
      <c r="BP49" s="1081"/>
      <c r="BQ49" s="1081"/>
      <c r="BR49" s="1081"/>
      <c r="BS49" s="1081"/>
      <c r="BT49" s="1081"/>
      <c r="BU49" s="1081"/>
      <c r="BV49" s="1081"/>
      <c r="BW49" s="1081"/>
      <c r="BX49" s="1081"/>
      <c r="BY49" s="1081"/>
      <c r="BZ49" s="1081"/>
      <c r="CA49" s="1081"/>
      <c r="CB49" s="1081"/>
      <c r="CC49" s="1081"/>
      <c r="CD49" s="1081"/>
      <c r="CE49" s="1081"/>
      <c r="CF49" s="1081"/>
      <c r="CG49" s="1081"/>
      <c r="CH49" s="1081"/>
      <c r="CI49" s="1081"/>
      <c r="CJ49" s="1081"/>
      <c r="CK49" s="1081"/>
      <c r="CL49" s="1081"/>
      <c r="CM49" s="1081"/>
      <c r="CN49" s="1081"/>
      <c r="CO49" s="1081"/>
      <c r="CP49" s="1081"/>
      <c r="CQ49" s="1081"/>
      <c r="CR49" s="1081"/>
      <c r="CS49" s="1081"/>
      <c r="CT49" s="1081"/>
      <c r="CU49" s="1081"/>
      <c r="CV49" s="1081"/>
      <c r="CW49" s="1081"/>
      <c r="CX49" s="1081"/>
      <c r="CY49" s="1081"/>
      <c r="CZ49" s="1081"/>
      <c r="DA49" s="1081"/>
      <c r="DB49" s="1081"/>
      <c r="DC49" s="1081"/>
      <c r="DD49" s="1081"/>
      <c r="DE49" s="1081"/>
      <c r="DF49" s="1081"/>
      <c r="DG49" s="1081"/>
      <c r="DH49" s="1081"/>
      <c r="DI49" s="1081"/>
      <c r="DJ49" s="1081"/>
      <c r="DK49" s="1081"/>
      <c r="DL49" s="1081"/>
      <c r="DM49" s="1081"/>
      <c r="DN49" s="1081"/>
      <c r="DO49" s="1081"/>
      <c r="DP49" s="1081"/>
      <c r="DQ49" s="1081"/>
      <c r="DR49" s="1081"/>
      <c r="DS49" s="1081"/>
      <c r="DT49" s="1081"/>
      <c r="DU49" s="1081"/>
      <c r="DV49" s="1081"/>
      <c r="DW49" s="1081"/>
      <c r="DX49" s="1081"/>
      <c r="DY49" s="1081"/>
      <c r="DZ49" s="1081"/>
      <c r="EA49" s="1081"/>
      <c r="EB49" s="1081"/>
      <c r="EC49" s="1081"/>
      <c r="ED49" s="1081"/>
      <c r="EE49" s="1081"/>
      <c r="EF49" s="1081"/>
      <c r="EG49" s="1081"/>
      <c r="EH49" s="1081"/>
      <c r="EI49" s="1081"/>
      <c r="EJ49" s="1081"/>
      <c r="EK49" s="1081"/>
      <c r="EL49" s="1081"/>
      <c r="EM49" s="1081"/>
      <c r="EN49" s="1081"/>
      <c r="EO49" s="1081"/>
      <c r="EP49" s="1081"/>
      <c r="EQ49" s="1081"/>
      <c r="ER49" s="1081"/>
      <c r="ES49" s="1081"/>
      <c r="ET49" s="1081"/>
      <c r="EU49" s="1081"/>
      <c r="EV49" s="1081"/>
      <c r="EW49" s="1081"/>
      <c r="EX49" s="1081"/>
      <c r="EY49" s="1081"/>
      <c r="EZ49" s="1081"/>
      <c r="FA49" s="1081"/>
      <c r="FB49" s="1081"/>
      <c r="FC49" s="1081"/>
      <c r="FD49" s="1081"/>
      <c r="FE49" s="1081"/>
      <c r="FF49" s="1081"/>
      <c r="FG49" s="1081"/>
      <c r="FH49" s="1081"/>
      <c r="FI49" s="1081"/>
      <c r="FJ49" s="1081"/>
      <c r="FK49" s="1081"/>
      <c r="FL49" s="1081"/>
      <c r="FM49" s="1081"/>
      <c r="FN49" s="1081"/>
      <c r="FO49" s="1081"/>
      <c r="FP49" s="1081"/>
      <c r="FQ49" s="1081"/>
      <c r="FR49" s="1081"/>
      <c r="FS49" s="1081"/>
      <c r="FT49" s="1081"/>
      <c r="FU49" s="1081"/>
      <c r="FV49" s="1081"/>
      <c r="FW49" s="1081"/>
      <c r="FX49" s="1081"/>
      <c r="FY49" s="1081"/>
      <c r="FZ49" s="1081"/>
      <c r="GA49" s="1081"/>
      <c r="GB49" s="1081"/>
      <c r="GC49" s="1081"/>
      <c r="GD49" s="1081"/>
      <c r="GE49" s="1081"/>
      <c r="GF49" s="1081"/>
      <c r="GG49" s="1081"/>
      <c r="GH49" s="1081"/>
      <c r="GI49" s="1081"/>
      <c r="GJ49" s="1081"/>
      <c r="GK49" s="1081"/>
      <c r="GL49" s="1081"/>
      <c r="GM49" s="1081"/>
      <c r="GN49" s="1081"/>
      <c r="GO49" s="1081"/>
      <c r="GP49" s="1081"/>
      <c r="GQ49" s="1081"/>
      <c r="GR49" s="1081"/>
      <c r="GS49" s="1081"/>
      <c r="GT49" s="1081"/>
      <c r="GU49" s="1081"/>
      <c r="GV49" s="1081"/>
      <c r="GW49" s="1081"/>
      <c r="GX49" s="1081"/>
      <c r="GY49" s="1081"/>
      <c r="GZ49" s="1081"/>
      <c r="HA49" s="1081"/>
      <c r="HB49" s="1081"/>
      <c r="HC49" s="1081"/>
      <c r="HD49" s="1081"/>
      <c r="HE49" s="1081"/>
      <c r="HF49" s="1081"/>
      <c r="HG49" s="1081"/>
      <c r="HH49" s="1121"/>
      <c r="HI49" s="1121"/>
      <c r="HJ49" s="1121"/>
      <c r="HK49" s="1121"/>
      <c r="HL49" s="1121"/>
      <c r="HM49" s="1121"/>
      <c r="HN49" s="1121"/>
      <c r="HO49" s="1121"/>
      <c r="HP49" s="1121"/>
      <c r="HQ49" s="1121"/>
      <c r="HR49" s="1121"/>
      <c r="HS49" s="1121"/>
      <c r="HT49" s="1121"/>
      <c r="HU49" s="1121"/>
      <c r="HV49" s="1121"/>
      <c r="HW49" s="1121"/>
      <c r="HX49" s="1121"/>
      <c r="HY49" s="1121"/>
      <c r="HZ49" s="1121"/>
      <c r="IA49" s="1121"/>
      <c r="IB49" s="1121"/>
      <c r="IC49" s="1121"/>
      <c r="ID49" s="1121"/>
      <c r="IE49" s="1121"/>
      <c r="IF49" s="1121"/>
      <c r="IG49" s="1121"/>
      <c r="IH49" s="1121"/>
      <c r="II49" s="1121"/>
      <c r="IJ49" s="1121"/>
      <c r="IK49" s="1121"/>
      <c r="IL49" s="1121"/>
      <c r="IM49" s="1121"/>
      <c r="IN49" s="1121"/>
      <c r="IO49" s="1121"/>
      <c r="IP49" s="1121"/>
      <c r="IQ49" s="1121"/>
      <c r="IR49" s="1121"/>
      <c r="IS49" s="1121"/>
      <c r="IT49" s="1121"/>
      <c r="IU49" s="1121"/>
      <c r="IV49" s="1121"/>
      <c r="IW49" s="1121"/>
      <c r="IX49" s="1121"/>
      <c r="IY49" s="1121"/>
      <c r="IZ49" s="1121"/>
      <c r="JA49" s="1121"/>
      <c r="JB49" s="1121"/>
      <c r="JC49" s="1121"/>
      <c r="JD49" s="1121"/>
      <c r="JE49" s="1121"/>
      <c r="JF49" s="1121"/>
      <c r="JG49" s="1121"/>
      <c r="JH49" s="1121"/>
      <c r="JI49" s="1121"/>
      <c r="JJ49" s="1121"/>
      <c r="JK49" s="1121"/>
      <c r="JL49" s="1121"/>
      <c r="JM49" s="1121"/>
      <c r="JN49" s="1121"/>
      <c r="JO49" s="1121"/>
      <c r="JP49" s="1121"/>
      <c r="JQ49" s="1121"/>
      <c r="JR49" s="1121"/>
      <c r="JS49" s="1121"/>
      <c r="JT49" s="1121"/>
      <c r="JU49" s="1121"/>
      <c r="JV49" s="1121"/>
      <c r="JW49" s="1121"/>
      <c r="JX49" s="1121"/>
      <c r="JY49" s="1121"/>
      <c r="JZ49" s="1121"/>
      <c r="KA49" s="1121"/>
      <c r="KB49" s="1121"/>
      <c r="KC49" s="1121"/>
      <c r="KD49" s="1121"/>
      <c r="KE49" s="1121"/>
      <c r="KF49" s="1121"/>
      <c r="KG49" s="1121"/>
      <c r="KH49" s="1121"/>
      <c r="KI49" s="1121"/>
      <c r="KJ49" s="1121"/>
      <c r="KK49" s="1121"/>
      <c r="KL49" s="1121"/>
    </row>
    <row r="50" spans="1:298" x14ac:dyDescent="0.2">
      <c r="A50" s="543" t="s">
        <v>247</v>
      </c>
      <c r="B50" s="479" t="s">
        <v>248</v>
      </c>
      <c r="C50" s="9" t="s">
        <v>555</v>
      </c>
      <c r="E50" s="9" t="s">
        <v>555</v>
      </c>
      <c r="H50" s="1"/>
      <c r="I50" s="4"/>
      <c r="J50" s="1"/>
      <c r="K50" s="4"/>
      <c r="L50" s="1061"/>
      <c r="M50" s="1069" t="s">
        <v>2368</v>
      </c>
      <c r="N50" s="1060"/>
      <c r="O50" s="1060"/>
      <c r="P50" s="1064" t="s">
        <v>1086</v>
      </c>
      <c r="Q50" s="1060"/>
      <c r="R50" s="1060"/>
      <c r="S50" s="1069" t="s">
        <v>555</v>
      </c>
      <c r="T50" s="1081"/>
      <c r="U50" s="1060"/>
      <c r="V50" s="1064" t="s">
        <v>555</v>
      </c>
      <c r="W50" s="1060"/>
      <c r="X50" s="1064"/>
      <c r="Y50" s="1064"/>
      <c r="Z50" s="1064"/>
      <c r="AA50" s="1064"/>
      <c r="AB50" s="1064"/>
      <c r="AC50" s="1060"/>
      <c r="AD50" s="1064" t="s">
        <v>555</v>
      </c>
      <c r="AE50" s="1064"/>
      <c r="AF50" s="1064"/>
      <c r="AG50" s="1064"/>
      <c r="AH50" s="1060"/>
      <c r="AI50" s="1060"/>
      <c r="AJ50" s="1060"/>
      <c r="AK50" s="1064" t="s">
        <v>555</v>
      </c>
      <c r="AL50" s="1068"/>
      <c r="AM50" s="1082"/>
      <c r="AN50" s="1082"/>
      <c r="AO50" s="1082"/>
      <c r="AP50" s="1081"/>
      <c r="AQ50" s="1082"/>
      <c r="AR50" s="1082"/>
      <c r="AS50" s="1081" t="s">
        <v>555</v>
      </c>
      <c r="AT50" s="1081"/>
      <c r="AU50" s="1081"/>
      <c r="AV50" s="1081"/>
      <c r="AW50" s="1082"/>
      <c r="AX50" s="1081" t="s">
        <v>555</v>
      </c>
      <c r="AY50" s="1081" t="s">
        <v>555</v>
      </c>
      <c r="AZ50" s="1081"/>
      <c r="BA50" s="1081" t="s">
        <v>555</v>
      </c>
      <c r="BB50" s="1081"/>
      <c r="BC50" s="1081"/>
      <c r="BD50" s="1081"/>
      <c r="BE50" s="1081" t="s">
        <v>555</v>
      </c>
      <c r="BF50" s="1081" t="s">
        <v>555</v>
      </c>
      <c r="BG50" s="1081"/>
      <c r="BH50" s="1081"/>
      <c r="BI50" s="1081"/>
      <c r="BJ50" s="1081"/>
      <c r="BK50" s="1081" t="s">
        <v>555</v>
      </c>
      <c r="BL50" s="1081"/>
      <c r="BM50" s="1081"/>
      <c r="BN50" s="1081" t="s">
        <v>555</v>
      </c>
      <c r="BO50" s="1081"/>
      <c r="BP50" s="1081"/>
      <c r="BQ50" s="1081"/>
      <c r="BR50" s="1081"/>
      <c r="BS50" s="1081"/>
      <c r="BT50" s="1081"/>
      <c r="BU50" s="1081"/>
      <c r="BV50" s="1081"/>
      <c r="BW50" s="1081"/>
      <c r="BX50" s="1081"/>
      <c r="BY50" s="1081"/>
      <c r="BZ50" s="1081"/>
      <c r="CA50" s="1081"/>
      <c r="CB50" s="1081"/>
      <c r="CC50" s="1081"/>
      <c r="CD50" s="1081"/>
      <c r="CE50" s="1081"/>
      <c r="CF50" s="1081"/>
      <c r="CG50" s="1081"/>
      <c r="CH50" s="1081"/>
      <c r="CI50" s="1081"/>
      <c r="CJ50" s="1081"/>
      <c r="CK50" s="1081"/>
      <c r="CL50" s="1081"/>
      <c r="CM50" s="1081"/>
      <c r="CN50" s="1081"/>
      <c r="CO50" s="1081"/>
      <c r="CP50" s="1081"/>
      <c r="CQ50" s="1081"/>
      <c r="CR50" s="1081"/>
      <c r="CS50" s="1081"/>
      <c r="CT50" s="1081"/>
      <c r="CU50" s="1081"/>
      <c r="CV50" s="1081"/>
      <c r="CW50" s="1081"/>
      <c r="CX50" s="1081"/>
      <c r="CY50" s="1081"/>
      <c r="CZ50" s="1081"/>
      <c r="DA50" s="1081"/>
      <c r="DB50" s="1081"/>
      <c r="DC50" s="1081"/>
      <c r="DD50" s="1081"/>
      <c r="DE50" s="1081"/>
      <c r="DF50" s="1081"/>
      <c r="DG50" s="1081"/>
      <c r="DH50" s="1081"/>
      <c r="DI50" s="1081"/>
      <c r="DJ50" s="1081"/>
      <c r="DK50" s="1081"/>
      <c r="DL50" s="1081"/>
      <c r="DM50" s="1081"/>
      <c r="DN50" s="1081"/>
      <c r="DO50" s="1081"/>
      <c r="DP50" s="1081"/>
      <c r="DQ50" s="1081"/>
      <c r="DR50" s="1081"/>
      <c r="DS50" s="1081"/>
      <c r="DT50" s="1081"/>
      <c r="DU50" s="1081"/>
      <c r="DV50" s="1081"/>
      <c r="DW50" s="1081"/>
      <c r="DX50" s="1081"/>
      <c r="DY50" s="1081"/>
      <c r="DZ50" s="1081"/>
      <c r="EA50" s="1081"/>
      <c r="EB50" s="1081"/>
      <c r="EC50" s="1081"/>
      <c r="ED50" s="1081"/>
      <c r="EE50" s="1081"/>
      <c r="EF50" s="1081"/>
      <c r="EG50" s="1081"/>
      <c r="EH50" s="1081"/>
      <c r="EI50" s="1081"/>
      <c r="EJ50" s="1081"/>
      <c r="EK50" s="1081"/>
      <c r="EL50" s="1081"/>
      <c r="EM50" s="1081"/>
      <c r="EN50" s="1081"/>
      <c r="EO50" s="1081"/>
      <c r="EP50" s="1081"/>
      <c r="EQ50" s="1081"/>
      <c r="ER50" s="1081"/>
      <c r="ES50" s="1081"/>
      <c r="ET50" s="1081"/>
      <c r="EU50" s="1081"/>
      <c r="EV50" s="1081"/>
      <c r="EW50" s="1081"/>
      <c r="EX50" s="1081"/>
      <c r="EY50" s="1081"/>
      <c r="EZ50" s="1081"/>
      <c r="FA50" s="1081"/>
      <c r="FB50" s="1081"/>
      <c r="FC50" s="1081"/>
      <c r="FD50" s="1081"/>
      <c r="FE50" s="1081"/>
      <c r="FF50" s="1081"/>
      <c r="FG50" s="1081"/>
      <c r="FH50" s="1081"/>
      <c r="FI50" s="1081"/>
      <c r="FJ50" s="1081"/>
      <c r="FK50" s="1081"/>
      <c r="FL50" s="1081"/>
      <c r="FM50" s="1081"/>
      <c r="FN50" s="1081"/>
      <c r="FO50" s="1081"/>
      <c r="FP50" s="1081"/>
      <c r="FQ50" s="1081"/>
      <c r="FR50" s="1081"/>
      <c r="FS50" s="1081"/>
      <c r="FT50" s="1081"/>
      <c r="FU50" s="1081"/>
      <c r="FV50" s="1081"/>
      <c r="FW50" s="1081"/>
      <c r="FX50" s="1081"/>
      <c r="FY50" s="1081"/>
      <c r="FZ50" s="1081"/>
      <c r="GA50" s="1081"/>
      <c r="GB50" s="1081"/>
      <c r="GC50" s="1081"/>
      <c r="GD50" s="1081"/>
      <c r="GE50" s="1081"/>
      <c r="GF50" s="1081"/>
      <c r="GG50" s="1081"/>
      <c r="GH50" s="1081"/>
      <c r="GI50" s="1081"/>
      <c r="GJ50" s="1081"/>
      <c r="GK50" s="1081"/>
      <c r="GL50" s="1081"/>
      <c r="GM50" s="1081"/>
      <c r="GN50" s="1081"/>
      <c r="GO50" s="1081"/>
      <c r="GP50" s="1081"/>
      <c r="GQ50" s="1081"/>
      <c r="GR50" s="1081"/>
      <c r="GS50" s="1081"/>
      <c r="GT50" s="1081"/>
      <c r="GU50" s="1081"/>
      <c r="GV50" s="1081"/>
      <c r="GW50" s="1081"/>
      <c r="GX50" s="1081"/>
      <c r="GY50" s="1081"/>
      <c r="GZ50" s="1081"/>
      <c r="HA50" s="1081"/>
      <c r="HB50" s="1081"/>
      <c r="HC50" s="1081"/>
      <c r="HD50" s="1081"/>
      <c r="HE50" s="1081"/>
      <c r="HF50" s="1081"/>
      <c r="HG50" s="1081"/>
      <c r="HH50" s="1121"/>
      <c r="HI50" s="1121"/>
      <c r="HJ50" s="1121"/>
      <c r="HK50" s="1121"/>
      <c r="HL50" s="1121"/>
      <c r="HM50" s="1121"/>
      <c r="HN50" s="1121"/>
      <c r="HO50" s="1121"/>
      <c r="HP50" s="1121"/>
      <c r="HQ50" s="1121"/>
      <c r="HR50" s="1121"/>
      <c r="HS50" s="1121"/>
      <c r="HT50" s="1121"/>
      <c r="HU50" s="1121"/>
      <c r="HV50" s="1121"/>
      <c r="HW50" s="1121"/>
      <c r="HX50" s="1121"/>
      <c r="HY50" s="1121"/>
      <c r="HZ50" s="1121"/>
      <c r="IA50" s="1121"/>
      <c r="IB50" s="1121"/>
      <c r="IC50" s="1121"/>
      <c r="ID50" s="1121"/>
      <c r="IE50" s="1121"/>
      <c r="IF50" s="1121"/>
      <c r="IG50" s="1121"/>
      <c r="IH50" s="1121"/>
      <c r="II50" s="1121"/>
      <c r="IJ50" s="1121"/>
      <c r="IK50" s="1121"/>
      <c r="IL50" s="1121"/>
      <c r="IM50" s="1121"/>
      <c r="IN50" s="1121"/>
      <c r="IO50" s="1121"/>
      <c r="IP50" s="1121"/>
      <c r="IQ50" s="1121"/>
      <c r="IR50" s="1121"/>
      <c r="IS50" s="1121"/>
      <c r="IT50" s="1121"/>
      <c r="IU50" s="1121"/>
      <c r="IV50" s="1121"/>
      <c r="IW50" s="1121"/>
      <c r="IX50" s="1121"/>
      <c r="IY50" s="1121"/>
      <c r="IZ50" s="1121"/>
      <c r="JA50" s="1121"/>
      <c r="JB50" s="1121"/>
      <c r="JC50" s="1121"/>
      <c r="JD50" s="1121"/>
      <c r="JE50" s="1121"/>
      <c r="JF50" s="1121"/>
      <c r="JG50" s="1121"/>
      <c r="JH50" s="1121"/>
      <c r="JI50" s="1121"/>
      <c r="JJ50" s="1121"/>
      <c r="JK50" s="1121"/>
      <c r="JL50" s="1121"/>
      <c r="JM50" s="1121"/>
      <c r="JN50" s="1121"/>
      <c r="JO50" s="1121"/>
      <c r="JP50" s="1121"/>
      <c r="JQ50" s="1121"/>
      <c r="JR50" s="1121"/>
      <c r="JS50" s="1121"/>
      <c r="JT50" s="1121"/>
      <c r="JU50" s="1121"/>
      <c r="JV50" s="1121"/>
      <c r="JW50" s="1121"/>
      <c r="JX50" s="1121"/>
      <c r="JY50" s="1121"/>
      <c r="JZ50" s="1121"/>
      <c r="KA50" s="1121"/>
      <c r="KB50" s="1121"/>
      <c r="KC50" s="1121"/>
      <c r="KD50" s="1121"/>
      <c r="KE50" s="1121"/>
      <c r="KF50" s="1121"/>
      <c r="KG50" s="1121"/>
      <c r="KH50" s="1121"/>
      <c r="KI50" s="1121"/>
      <c r="KJ50" s="1121"/>
      <c r="KK50" s="1121"/>
      <c r="KL50" s="1121"/>
    </row>
    <row r="51" spans="1:298" x14ac:dyDescent="0.2">
      <c r="A51" s="543" t="s">
        <v>173</v>
      </c>
      <c r="B51" s="479" t="str">
        <f>IFERROR(VLOOKUP(A51,Tabla1[],2,FALSE),"")</f>
        <v>16.539.866-1</v>
      </c>
      <c r="C51" s="9" t="s">
        <v>1968</v>
      </c>
      <c r="E51" s="9" t="s">
        <v>2369</v>
      </c>
      <c r="H51" s="1"/>
      <c r="I51" s="4" t="s">
        <v>555</v>
      </c>
      <c r="J51" s="1"/>
      <c r="K51" s="4"/>
      <c r="L51" s="1061"/>
      <c r="M51" s="1068"/>
      <c r="N51" s="1071" t="s">
        <v>555</v>
      </c>
      <c r="O51" s="1060"/>
      <c r="P51" s="1060"/>
      <c r="Q51" s="1060"/>
      <c r="R51" s="1064" t="s">
        <v>555</v>
      </c>
      <c r="S51" s="1060"/>
      <c r="T51" s="1079"/>
      <c r="U51" s="1064" t="s">
        <v>2340</v>
      </c>
      <c r="V51" s="1064" t="s">
        <v>1953</v>
      </c>
      <c r="W51" s="1060"/>
      <c r="X51" s="1064" t="s">
        <v>2340</v>
      </c>
      <c r="Y51" s="1064" t="s">
        <v>555</v>
      </c>
      <c r="Z51" s="1064"/>
      <c r="AA51" s="1064"/>
      <c r="AB51" s="1064"/>
      <c r="AC51" s="1060"/>
      <c r="AD51" s="1064" t="s">
        <v>555</v>
      </c>
      <c r="AE51" s="1064" t="s">
        <v>555</v>
      </c>
      <c r="AF51" s="1064"/>
      <c r="AG51" s="1064"/>
      <c r="AH51" s="1060"/>
      <c r="AI51" s="1060"/>
      <c r="AJ51" s="1064" t="s">
        <v>1086</v>
      </c>
      <c r="AK51" s="1064" t="s">
        <v>2343</v>
      </c>
      <c r="AL51" s="1068"/>
      <c r="AM51" s="1082"/>
      <c r="AN51" s="1082"/>
      <c r="AO51" s="1082"/>
      <c r="AP51" s="1081"/>
      <c r="AQ51" s="1082"/>
      <c r="AR51" s="1082"/>
      <c r="AS51" s="1081" t="s">
        <v>2351</v>
      </c>
      <c r="AT51" s="1081"/>
      <c r="AU51" s="1081"/>
      <c r="AV51" s="1081"/>
      <c r="AW51" s="1082" t="s">
        <v>1086</v>
      </c>
      <c r="AX51" s="1081"/>
      <c r="AY51" s="1081"/>
      <c r="AZ51" s="1081" t="s">
        <v>1953</v>
      </c>
      <c r="BA51" s="1081"/>
      <c r="BB51" s="1081" t="s">
        <v>1086</v>
      </c>
      <c r="BC51" s="1081"/>
      <c r="BD51" s="1081"/>
      <c r="BE51" s="1081"/>
      <c r="BF51" s="1081"/>
      <c r="BG51" s="1081"/>
      <c r="BH51" s="1081"/>
      <c r="BI51" s="1081" t="s">
        <v>2340</v>
      </c>
      <c r="BJ51" s="1081"/>
      <c r="BK51" s="1081"/>
      <c r="BL51" s="1081" t="s">
        <v>2340</v>
      </c>
      <c r="BM51" s="1081"/>
      <c r="BN51" s="1081"/>
      <c r="BO51" s="1081"/>
      <c r="BP51" s="1081"/>
      <c r="BQ51" s="1081"/>
      <c r="BR51" s="1081"/>
      <c r="BS51" s="1081"/>
      <c r="BT51" s="1081"/>
      <c r="BU51" s="1081"/>
      <c r="BV51" s="1081"/>
      <c r="BW51" s="1081"/>
      <c r="BX51" s="1081"/>
      <c r="BY51" s="1081"/>
      <c r="BZ51" s="1081"/>
      <c r="CA51" s="1081"/>
      <c r="CB51" s="1081"/>
      <c r="CC51" s="1081"/>
      <c r="CD51" s="1081"/>
      <c r="CE51" s="1081"/>
      <c r="CF51" s="1081"/>
      <c r="CG51" s="1081"/>
      <c r="CH51" s="1081"/>
      <c r="CI51" s="1081"/>
      <c r="CJ51" s="1081"/>
      <c r="CK51" s="1081"/>
      <c r="CL51" s="1081"/>
      <c r="CM51" s="1081"/>
      <c r="CN51" s="1081"/>
      <c r="CO51" s="1081"/>
      <c r="CP51" s="1081"/>
      <c r="CQ51" s="1081"/>
      <c r="CR51" s="1081"/>
      <c r="CS51" s="1081"/>
      <c r="CT51" s="1081"/>
      <c r="CU51" s="1081"/>
      <c r="CV51" s="1081"/>
      <c r="CW51" s="1081"/>
      <c r="CX51" s="1081"/>
      <c r="CY51" s="1081"/>
      <c r="CZ51" s="1081"/>
      <c r="DA51" s="1081"/>
      <c r="DB51" s="1081"/>
      <c r="DC51" s="1081"/>
      <c r="DD51" s="1081"/>
      <c r="DE51" s="1081"/>
      <c r="DF51" s="1081"/>
      <c r="DG51" s="1081"/>
      <c r="DH51" s="1081"/>
      <c r="DI51" s="1081"/>
      <c r="DJ51" s="1081"/>
      <c r="DK51" s="1081"/>
      <c r="DL51" s="1081"/>
      <c r="DM51" s="1081"/>
      <c r="DN51" s="1081"/>
      <c r="DO51" s="1081"/>
      <c r="DP51" s="1081"/>
      <c r="DQ51" s="1081"/>
      <c r="DR51" s="1081"/>
      <c r="DS51" s="1081"/>
      <c r="DT51" s="1081"/>
      <c r="DU51" s="1081"/>
      <c r="DV51" s="1081"/>
      <c r="DW51" s="1081"/>
      <c r="DX51" s="1081"/>
      <c r="DY51" s="1081"/>
      <c r="DZ51" s="1081"/>
      <c r="EA51" s="1081"/>
      <c r="EB51" s="1081"/>
      <c r="EC51" s="1081"/>
      <c r="ED51" s="1081"/>
      <c r="EE51" s="1081"/>
      <c r="EF51" s="1081"/>
      <c r="EG51" s="1081"/>
      <c r="EH51" s="1081"/>
      <c r="EI51" s="1081"/>
      <c r="EJ51" s="1081"/>
      <c r="EK51" s="1081"/>
      <c r="EL51" s="1081"/>
      <c r="EM51" s="1081"/>
      <c r="EN51" s="1081"/>
      <c r="EO51" s="1081"/>
      <c r="EP51" s="1081"/>
      <c r="EQ51" s="1081"/>
      <c r="ER51" s="1081"/>
      <c r="ES51" s="1081"/>
      <c r="ET51" s="1081"/>
      <c r="EU51" s="1081"/>
      <c r="EV51" s="1081"/>
      <c r="EW51" s="1081"/>
      <c r="EX51" s="1081"/>
      <c r="EY51" s="1081"/>
      <c r="EZ51" s="1081"/>
      <c r="FA51" s="1081"/>
      <c r="FB51" s="1081"/>
      <c r="FC51" s="1081"/>
      <c r="FD51" s="1081"/>
      <c r="FE51" s="1081"/>
      <c r="FF51" s="1081"/>
      <c r="FG51" s="1081"/>
      <c r="FH51" s="1081"/>
      <c r="FI51" s="1081"/>
      <c r="FJ51" s="1081"/>
      <c r="FK51" s="1081"/>
      <c r="FL51" s="1081"/>
      <c r="FM51" s="1081"/>
      <c r="FN51" s="1081"/>
      <c r="FO51" s="1081"/>
      <c r="FP51" s="1081"/>
      <c r="FQ51" s="1081"/>
      <c r="FR51" s="1081"/>
      <c r="FS51" s="1081"/>
      <c r="FT51" s="1081"/>
      <c r="FU51" s="1081"/>
      <c r="FV51" s="1081"/>
      <c r="FW51" s="1081"/>
      <c r="FX51" s="1081"/>
      <c r="FY51" s="1081"/>
      <c r="FZ51" s="1081"/>
      <c r="GA51" s="1081"/>
      <c r="GB51" s="1081"/>
      <c r="GC51" s="1081"/>
      <c r="GD51" s="1081"/>
      <c r="GE51" s="1081"/>
      <c r="GF51" s="1081"/>
      <c r="GG51" s="1081"/>
      <c r="GH51" s="1081"/>
      <c r="GI51" s="1081"/>
      <c r="GJ51" s="1081"/>
      <c r="GK51" s="1081"/>
      <c r="GL51" s="1081"/>
      <c r="GM51" s="1081"/>
      <c r="GN51" s="1081"/>
      <c r="GO51" s="1081"/>
      <c r="GP51" s="1081"/>
      <c r="GQ51" s="1081"/>
      <c r="GR51" s="1081"/>
      <c r="GS51" s="1081"/>
      <c r="GT51" s="1081"/>
      <c r="GU51" s="1081"/>
      <c r="GV51" s="1081"/>
      <c r="GW51" s="1081"/>
      <c r="GX51" s="1081"/>
      <c r="GY51" s="1081"/>
      <c r="GZ51" s="1081"/>
      <c r="HA51" s="1081"/>
      <c r="HB51" s="1081"/>
      <c r="HC51" s="1081"/>
      <c r="HD51" s="1081"/>
      <c r="HE51" s="1081"/>
      <c r="HF51" s="1081"/>
      <c r="HG51" s="1081"/>
      <c r="HH51" s="1121"/>
      <c r="HI51" s="1121"/>
      <c r="HJ51" s="1121"/>
      <c r="HK51" s="1121"/>
      <c r="HL51" s="1121"/>
      <c r="HM51" s="1121"/>
      <c r="HN51" s="1121"/>
      <c r="HO51" s="1121"/>
      <c r="HP51" s="1121"/>
      <c r="HQ51" s="1121"/>
      <c r="HR51" s="1121"/>
      <c r="HS51" s="1121"/>
      <c r="HT51" s="1121"/>
      <c r="HU51" s="1121"/>
      <c r="HV51" s="1121"/>
      <c r="HW51" s="1121"/>
      <c r="HX51" s="1121"/>
      <c r="HY51" s="1121"/>
      <c r="HZ51" s="1121"/>
      <c r="IA51" s="1121"/>
      <c r="IB51" s="1121"/>
      <c r="IC51" s="1121"/>
      <c r="ID51" s="1121"/>
      <c r="IE51" s="1121"/>
      <c r="IF51" s="1121"/>
      <c r="IG51" s="1121"/>
      <c r="IH51" s="1121"/>
      <c r="II51" s="1121"/>
      <c r="IJ51" s="1121"/>
      <c r="IK51" s="1121"/>
      <c r="IL51" s="1121"/>
      <c r="IM51" s="1121"/>
      <c r="IN51" s="1121"/>
      <c r="IO51" s="1121"/>
      <c r="IP51" s="1121"/>
      <c r="IQ51" s="1121"/>
      <c r="IR51" s="1121"/>
      <c r="IS51" s="1121"/>
      <c r="IT51" s="1121"/>
      <c r="IU51" s="1121"/>
      <c r="IV51" s="1121"/>
      <c r="IW51" s="1121"/>
      <c r="IX51" s="1121"/>
      <c r="IY51" s="1121"/>
      <c r="IZ51" s="1121"/>
      <c r="JA51" s="1121"/>
      <c r="JB51" s="1121"/>
      <c r="JC51" s="1121"/>
      <c r="JD51" s="1121"/>
      <c r="JE51" s="1121"/>
      <c r="JF51" s="1121"/>
      <c r="JG51" s="1121"/>
      <c r="JH51" s="1121"/>
      <c r="JI51" s="1121"/>
      <c r="JJ51" s="1121"/>
      <c r="JK51" s="1121"/>
      <c r="JL51" s="1121"/>
      <c r="JM51" s="1121"/>
      <c r="JN51" s="1121"/>
      <c r="JO51" s="1121"/>
      <c r="JP51" s="1121"/>
      <c r="JQ51" s="1121"/>
      <c r="JR51" s="1121"/>
      <c r="JS51" s="1121"/>
      <c r="JT51" s="1121"/>
      <c r="JU51" s="1121"/>
      <c r="JV51" s="1121"/>
      <c r="JW51" s="1121"/>
      <c r="JX51" s="1121"/>
      <c r="JY51" s="1121"/>
      <c r="JZ51" s="1121"/>
      <c r="KA51" s="1121"/>
      <c r="KB51" s="1121"/>
      <c r="KC51" s="1121"/>
      <c r="KD51" s="1121"/>
      <c r="KE51" s="1121"/>
      <c r="KF51" s="1121"/>
      <c r="KG51" s="1121"/>
      <c r="KH51" s="1121"/>
      <c r="KI51" s="1121"/>
      <c r="KJ51" s="1121"/>
      <c r="KK51" s="1121"/>
      <c r="KL51" s="1121"/>
    </row>
    <row r="52" spans="1:298" x14ac:dyDescent="0.2">
      <c r="A52" s="543" t="s">
        <v>2370</v>
      </c>
      <c r="B52" s="479"/>
      <c r="H52" s="1"/>
      <c r="I52" s="4"/>
      <c r="J52" s="1"/>
      <c r="K52" s="4"/>
      <c r="L52" s="1061"/>
      <c r="M52" s="1068"/>
      <c r="N52" s="1071"/>
      <c r="O52" s="1060"/>
      <c r="P52" s="1060"/>
      <c r="Q52" s="1060"/>
      <c r="R52" s="1064"/>
      <c r="S52" s="1060"/>
      <c r="T52" s="1079"/>
      <c r="U52" s="1064"/>
      <c r="V52" s="1064"/>
      <c r="W52" s="1060"/>
      <c r="X52" s="1064"/>
      <c r="Y52" s="1064"/>
      <c r="Z52" s="1064"/>
      <c r="AA52" s="1064"/>
      <c r="AB52" s="1064"/>
      <c r="AC52" s="1060"/>
      <c r="AD52" s="1064"/>
      <c r="AE52" s="1064"/>
      <c r="AF52" s="1064"/>
      <c r="AG52" s="1064"/>
      <c r="AH52" s="1060"/>
      <c r="AI52" s="1060"/>
      <c r="AJ52" s="1064"/>
      <c r="AK52" s="1064" t="s">
        <v>555</v>
      </c>
      <c r="AL52" s="1068"/>
      <c r="AM52" s="1082"/>
      <c r="AN52" s="1082"/>
      <c r="AO52" s="1082"/>
      <c r="AP52" s="1081"/>
      <c r="AQ52" s="1082" t="s">
        <v>555</v>
      </c>
      <c r="AR52" s="1082"/>
      <c r="AS52" s="1081"/>
      <c r="AT52" s="1081"/>
      <c r="AU52" s="1081"/>
      <c r="AV52" s="1081"/>
      <c r="AW52" s="1082"/>
      <c r="AX52" s="1081" t="s">
        <v>555</v>
      </c>
      <c r="AY52" s="1081"/>
      <c r="AZ52" s="1081" t="s">
        <v>555</v>
      </c>
      <c r="BA52" s="1081"/>
      <c r="BB52" s="1081"/>
      <c r="BC52" s="1081"/>
      <c r="BD52" s="1081"/>
      <c r="BE52" s="1081"/>
      <c r="BF52" s="1081"/>
      <c r="BG52" s="1081" t="s">
        <v>555</v>
      </c>
      <c r="BH52" s="1081"/>
      <c r="BI52" s="1081"/>
      <c r="BJ52" s="1081"/>
      <c r="BK52" s="1081"/>
      <c r="BL52" s="1081" t="s">
        <v>555</v>
      </c>
      <c r="BM52" s="1081"/>
      <c r="BN52" s="1081"/>
      <c r="BO52" s="1081"/>
      <c r="BP52" s="1081"/>
      <c r="BQ52" s="1081"/>
      <c r="BR52" s="1081"/>
      <c r="BS52" s="1081"/>
      <c r="BT52" s="1081"/>
      <c r="BU52" s="1081"/>
      <c r="BV52" s="1081"/>
      <c r="BW52" s="1081"/>
      <c r="BX52" s="1081"/>
      <c r="BY52" s="1081"/>
      <c r="BZ52" s="1081"/>
      <c r="CA52" s="1081"/>
      <c r="CB52" s="1081"/>
      <c r="CC52" s="1081"/>
      <c r="CD52" s="1081"/>
      <c r="CE52" s="1081"/>
      <c r="CF52" s="1081"/>
      <c r="CG52" s="1081"/>
      <c r="CH52" s="1081"/>
      <c r="CI52" s="1081"/>
      <c r="CJ52" s="1081"/>
      <c r="CK52" s="1081"/>
      <c r="CL52" s="1081"/>
      <c r="CM52" s="1081"/>
      <c r="CN52" s="1081"/>
      <c r="CO52" s="1081"/>
      <c r="CP52" s="1081"/>
      <c r="CQ52" s="1081"/>
      <c r="CR52" s="1081"/>
      <c r="CS52" s="1081"/>
      <c r="CT52" s="1081"/>
      <c r="CU52" s="1081"/>
      <c r="CV52" s="1081"/>
      <c r="CW52" s="1081"/>
      <c r="CX52" s="1081"/>
      <c r="CY52" s="1081"/>
      <c r="CZ52" s="1081"/>
      <c r="DA52" s="1081"/>
      <c r="DB52" s="1081"/>
      <c r="DC52" s="1081"/>
      <c r="DD52" s="1081"/>
      <c r="DE52" s="1081"/>
      <c r="DF52" s="1081"/>
      <c r="DG52" s="1081"/>
      <c r="DH52" s="1081"/>
      <c r="DI52" s="1081"/>
      <c r="DJ52" s="1081"/>
      <c r="DK52" s="1081"/>
      <c r="DL52" s="1081"/>
      <c r="DM52" s="1081"/>
      <c r="DN52" s="1081"/>
      <c r="DO52" s="1081"/>
      <c r="DP52" s="1081"/>
      <c r="DQ52" s="1081"/>
      <c r="DR52" s="1081"/>
      <c r="DS52" s="1081"/>
      <c r="DT52" s="1081"/>
      <c r="DU52" s="1081"/>
      <c r="DV52" s="1081"/>
      <c r="DW52" s="1081"/>
      <c r="DX52" s="1081"/>
      <c r="DY52" s="1081"/>
      <c r="DZ52" s="1081"/>
      <c r="EA52" s="1081"/>
      <c r="EB52" s="1081"/>
      <c r="EC52" s="1081"/>
      <c r="ED52" s="1081"/>
      <c r="EE52" s="1081"/>
      <c r="EF52" s="1081"/>
      <c r="EG52" s="1081"/>
      <c r="EH52" s="1081"/>
      <c r="EI52" s="1081"/>
      <c r="EJ52" s="1081"/>
      <c r="EK52" s="1081"/>
      <c r="EL52" s="1081"/>
      <c r="EM52" s="1081"/>
      <c r="EN52" s="1081"/>
      <c r="EO52" s="1081"/>
      <c r="EP52" s="1081"/>
      <c r="EQ52" s="1081"/>
      <c r="ER52" s="1081"/>
      <c r="ES52" s="1081"/>
      <c r="ET52" s="1081"/>
      <c r="EU52" s="1081"/>
      <c r="EV52" s="1081"/>
      <c r="EW52" s="1081"/>
      <c r="EX52" s="1081"/>
      <c r="EY52" s="1081"/>
      <c r="EZ52" s="1081"/>
      <c r="FA52" s="1081"/>
      <c r="FB52" s="1081"/>
      <c r="FC52" s="1081"/>
      <c r="FD52" s="1081"/>
      <c r="FE52" s="1081"/>
      <c r="FF52" s="1081"/>
      <c r="FG52" s="1081"/>
      <c r="FH52" s="1081"/>
      <c r="FI52" s="1081"/>
      <c r="FJ52" s="1081"/>
      <c r="FK52" s="1081"/>
      <c r="FL52" s="1081"/>
      <c r="FM52" s="1081"/>
      <c r="FN52" s="1081"/>
      <c r="FO52" s="1081"/>
      <c r="FP52" s="1081"/>
      <c r="FQ52" s="1081"/>
      <c r="FR52" s="1081"/>
      <c r="FS52" s="1081"/>
      <c r="FT52" s="1081"/>
      <c r="FU52" s="1081"/>
      <c r="FV52" s="1081"/>
      <c r="FW52" s="1081"/>
      <c r="FX52" s="1081"/>
      <c r="FY52" s="1081"/>
      <c r="FZ52" s="1081"/>
      <c r="GA52" s="1081"/>
      <c r="GB52" s="1081"/>
      <c r="GC52" s="1081"/>
      <c r="GD52" s="1081"/>
      <c r="GE52" s="1081"/>
      <c r="GF52" s="1081"/>
      <c r="GG52" s="1081"/>
      <c r="GH52" s="1081"/>
      <c r="GI52" s="1081"/>
      <c r="GJ52" s="1081"/>
      <c r="GK52" s="1081"/>
      <c r="GL52" s="1081"/>
      <c r="GM52" s="1081"/>
      <c r="GN52" s="1081"/>
      <c r="GO52" s="1081"/>
      <c r="GP52" s="1081"/>
      <c r="GQ52" s="1081"/>
      <c r="GR52" s="1081"/>
      <c r="GS52" s="1081"/>
      <c r="GT52" s="1081"/>
      <c r="GU52" s="1081"/>
      <c r="GV52" s="1081"/>
      <c r="GW52" s="1081"/>
      <c r="GX52" s="1081"/>
      <c r="GY52" s="1081"/>
      <c r="GZ52" s="1081"/>
      <c r="HA52" s="1081"/>
      <c r="HB52" s="1081"/>
      <c r="HC52" s="1081"/>
      <c r="HD52" s="1081"/>
      <c r="HE52" s="1081"/>
      <c r="HF52" s="1081"/>
      <c r="HG52" s="1081"/>
      <c r="HH52" s="1121"/>
      <c r="HI52" s="1121"/>
      <c r="HJ52" s="1121"/>
      <c r="HK52" s="1121"/>
      <c r="HL52" s="1121"/>
      <c r="HM52" s="1121"/>
      <c r="HN52" s="1121"/>
      <c r="HO52" s="1121"/>
      <c r="HP52" s="1121"/>
      <c r="HQ52" s="1121"/>
      <c r="HR52" s="1121"/>
      <c r="HS52" s="1121"/>
      <c r="HT52" s="1121"/>
      <c r="HU52" s="1121"/>
      <c r="HV52" s="1121"/>
      <c r="HW52" s="1121"/>
      <c r="HX52" s="1121"/>
      <c r="HY52" s="1121"/>
      <c r="HZ52" s="1121"/>
      <c r="IA52" s="1121"/>
      <c r="IB52" s="1121"/>
      <c r="IC52" s="1121"/>
      <c r="ID52" s="1121"/>
      <c r="IE52" s="1121"/>
      <c r="IF52" s="1121"/>
      <c r="IG52" s="1121"/>
      <c r="IH52" s="1121"/>
      <c r="II52" s="1121"/>
      <c r="IJ52" s="1121"/>
      <c r="IK52" s="1121"/>
      <c r="IL52" s="1121"/>
      <c r="IM52" s="1121"/>
      <c r="IN52" s="1121"/>
      <c r="IO52" s="1121"/>
      <c r="IP52" s="1121"/>
      <c r="IQ52" s="1121"/>
      <c r="IR52" s="1121"/>
      <c r="IS52" s="1121"/>
      <c r="IT52" s="1121"/>
      <c r="IU52" s="1121"/>
      <c r="IV52" s="1121"/>
      <c r="IW52" s="1121"/>
      <c r="IX52" s="1121"/>
      <c r="IY52" s="1121"/>
      <c r="IZ52" s="1121"/>
      <c r="JA52" s="1121"/>
      <c r="JB52" s="1121"/>
      <c r="JC52" s="1121"/>
      <c r="JD52" s="1121"/>
      <c r="JE52" s="1121"/>
      <c r="JF52" s="1121"/>
      <c r="JG52" s="1121"/>
      <c r="JH52" s="1121"/>
      <c r="JI52" s="1121"/>
      <c r="JJ52" s="1121"/>
      <c r="JK52" s="1121"/>
      <c r="JL52" s="1121"/>
      <c r="JM52" s="1121"/>
      <c r="JN52" s="1121"/>
      <c r="JO52" s="1121"/>
      <c r="JP52" s="1121"/>
      <c r="JQ52" s="1121"/>
      <c r="JR52" s="1121"/>
      <c r="JS52" s="1121"/>
      <c r="JT52" s="1121"/>
      <c r="JU52" s="1121"/>
      <c r="JV52" s="1121"/>
      <c r="JW52" s="1121"/>
      <c r="JX52" s="1121"/>
      <c r="JY52" s="1121"/>
      <c r="JZ52" s="1121"/>
      <c r="KA52" s="1121"/>
      <c r="KB52" s="1121"/>
      <c r="KC52" s="1121"/>
      <c r="KD52" s="1121"/>
      <c r="KE52" s="1121"/>
      <c r="KF52" s="1121"/>
      <c r="KG52" s="1121"/>
      <c r="KH52" s="1121"/>
      <c r="KI52" s="1121"/>
      <c r="KJ52" s="1121"/>
      <c r="KK52" s="1121"/>
      <c r="KL52" s="1121"/>
    </row>
    <row r="53" spans="1:298" x14ac:dyDescent="0.2">
      <c r="A53" s="543" t="s">
        <v>179</v>
      </c>
      <c r="B53" s="479" t="str">
        <f>IFERROR(VLOOKUP(A53,Tabla1[],2,FALSE),"")</f>
        <v>26.404.568-1</v>
      </c>
      <c r="D53" s="9" t="s">
        <v>1956</v>
      </c>
      <c r="H53" s="1"/>
      <c r="I53" s="4"/>
      <c r="J53" s="1"/>
      <c r="K53" s="4"/>
      <c r="L53" s="1061"/>
      <c r="M53" s="1069" t="s">
        <v>2368</v>
      </c>
      <c r="N53" s="1060"/>
      <c r="O53" s="1060"/>
      <c r="P53" s="1060"/>
      <c r="Q53" s="1060"/>
      <c r="R53" s="1060"/>
      <c r="S53" s="1060"/>
      <c r="T53" s="1060"/>
      <c r="U53" s="1060"/>
      <c r="V53" s="1064"/>
      <c r="W53" s="1060"/>
      <c r="X53" s="1064" t="s">
        <v>555</v>
      </c>
      <c r="Y53" s="1064"/>
      <c r="Z53" s="1064"/>
      <c r="AA53" s="1064"/>
      <c r="AB53" s="1064"/>
      <c r="AC53" s="1060"/>
      <c r="AD53" s="1064"/>
      <c r="AE53" s="1064"/>
      <c r="AF53" s="1064"/>
      <c r="AG53" s="1064"/>
      <c r="AH53" s="1060"/>
      <c r="AI53" s="1060"/>
      <c r="AJ53" s="1060"/>
      <c r="AK53" s="1064" t="s">
        <v>555</v>
      </c>
      <c r="AL53" s="1068"/>
      <c r="AM53" s="1082"/>
      <c r="AN53" s="1082"/>
      <c r="AO53" s="1082"/>
      <c r="AP53" s="1081"/>
      <c r="AQ53" s="1082"/>
      <c r="AR53" s="1082"/>
      <c r="AS53" s="1081"/>
      <c r="AT53" s="1081"/>
      <c r="AU53" s="1081"/>
      <c r="AV53" s="1081"/>
      <c r="AW53" s="1082" t="s">
        <v>1953</v>
      </c>
      <c r="AX53" s="1081"/>
      <c r="AY53" s="1081"/>
      <c r="AZ53" s="1081" t="s">
        <v>2371</v>
      </c>
      <c r="BA53" s="1081"/>
      <c r="BB53" s="1081"/>
      <c r="BC53" s="1081"/>
      <c r="BD53" s="1081"/>
      <c r="BE53" s="1081"/>
      <c r="BF53" s="1081"/>
      <c r="BG53" s="1081" t="s">
        <v>2363</v>
      </c>
      <c r="BH53" s="1081"/>
      <c r="BI53" s="1081"/>
      <c r="BJ53" s="1081"/>
      <c r="BK53" s="1081"/>
      <c r="BL53" s="1081"/>
      <c r="BM53" s="1081"/>
      <c r="BN53" s="1081"/>
      <c r="BO53" s="1081" t="s">
        <v>555</v>
      </c>
      <c r="BP53" s="1081"/>
      <c r="BQ53" s="1081"/>
      <c r="BR53" s="1081"/>
      <c r="BS53" s="1081"/>
      <c r="BT53" s="1081"/>
      <c r="BU53" s="1081"/>
      <c r="BV53" s="1081"/>
      <c r="BW53" s="1081"/>
      <c r="BX53" s="1081"/>
      <c r="BY53" s="1081"/>
      <c r="BZ53" s="1081"/>
      <c r="CA53" s="1081"/>
      <c r="CB53" s="1081"/>
      <c r="CC53" s="1081"/>
      <c r="CD53" s="1081"/>
      <c r="CE53" s="1081"/>
      <c r="CF53" s="1081"/>
      <c r="CG53" s="1081"/>
      <c r="CH53" s="1081"/>
      <c r="CI53" s="1081"/>
      <c r="CJ53" s="1081"/>
      <c r="CK53" s="1081"/>
      <c r="CL53" s="1081"/>
      <c r="CM53" s="1081"/>
      <c r="CN53" s="1081"/>
      <c r="CO53" s="1081"/>
      <c r="CP53" s="1081"/>
      <c r="CQ53" s="1081"/>
      <c r="CR53" s="1081"/>
      <c r="CS53" s="1081"/>
      <c r="CT53" s="1081"/>
      <c r="CU53" s="1081"/>
      <c r="CV53" s="1081"/>
      <c r="CW53" s="1081"/>
      <c r="CX53" s="1081"/>
      <c r="CY53" s="1081"/>
      <c r="CZ53" s="1081"/>
      <c r="DA53" s="1081"/>
      <c r="DB53" s="1081"/>
      <c r="DC53" s="1081"/>
      <c r="DD53" s="1081"/>
      <c r="DE53" s="1081"/>
      <c r="DF53" s="1081"/>
      <c r="DG53" s="1081"/>
      <c r="DH53" s="1081"/>
      <c r="DI53" s="1081"/>
      <c r="DJ53" s="1081"/>
      <c r="DK53" s="1081"/>
      <c r="DL53" s="1081"/>
      <c r="DM53" s="1081"/>
      <c r="DN53" s="1081"/>
      <c r="DO53" s="1081"/>
      <c r="DP53" s="1081"/>
      <c r="DQ53" s="1081"/>
      <c r="DR53" s="1081"/>
      <c r="DS53" s="1081"/>
      <c r="DT53" s="1081"/>
      <c r="DU53" s="1081"/>
      <c r="DV53" s="1081"/>
      <c r="DW53" s="1081"/>
      <c r="DX53" s="1081"/>
      <c r="DY53" s="1081"/>
      <c r="DZ53" s="1081"/>
      <c r="EA53" s="1081"/>
      <c r="EB53" s="1081"/>
      <c r="EC53" s="1081"/>
      <c r="ED53" s="1081"/>
      <c r="EE53" s="1081"/>
      <c r="EF53" s="1081"/>
      <c r="EG53" s="1081"/>
      <c r="EH53" s="1081"/>
      <c r="EI53" s="1081"/>
      <c r="EJ53" s="1081"/>
      <c r="EK53" s="1081"/>
      <c r="EL53" s="1081"/>
      <c r="EM53" s="1081"/>
      <c r="EN53" s="1081"/>
      <c r="EO53" s="1081"/>
      <c r="EP53" s="1081"/>
      <c r="EQ53" s="1081"/>
      <c r="ER53" s="1081"/>
      <c r="ES53" s="1081"/>
      <c r="ET53" s="1081"/>
      <c r="EU53" s="1081"/>
      <c r="EV53" s="1081"/>
      <c r="EW53" s="1081"/>
      <c r="EX53" s="1081"/>
      <c r="EY53" s="1081"/>
      <c r="EZ53" s="1081"/>
      <c r="FA53" s="1081"/>
      <c r="FB53" s="1081"/>
      <c r="FC53" s="1081"/>
      <c r="FD53" s="1081"/>
      <c r="FE53" s="1081"/>
      <c r="FF53" s="1081"/>
      <c r="FG53" s="1081"/>
      <c r="FH53" s="1081"/>
      <c r="FI53" s="1081"/>
      <c r="FJ53" s="1081"/>
      <c r="FK53" s="1081"/>
      <c r="FL53" s="1081"/>
      <c r="FM53" s="1081"/>
      <c r="FN53" s="1081"/>
      <c r="FO53" s="1081"/>
      <c r="FP53" s="1081"/>
      <c r="FQ53" s="1081"/>
      <c r="FR53" s="1081"/>
      <c r="FS53" s="1081"/>
      <c r="FT53" s="1081"/>
      <c r="FU53" s="1081"/>
      <c r="FV53" s="1081"/>
      <c r="FW53" s="1081"/>
      <c r="FX53" s="1081"/>
      <c r="FY53" s="1081"/>
      <c r="FZ53" s="1081"/>
      <c r="GA53" s="1081"/>
      <c r="GB53" s="1081"/>
      <c r="GC53" s="1081"/>
      <c r="GD53" s="1081"/>
      <c r="GE53" s="1081"/>
      <c r="GF53" s="1081"/>
      <c r="GG53" s="1081"/>
      <c r="GH53" s="1081"/>
      <c r="GI53" s="1081"/>
      <c r="GJ53" s="1081"/>
      <c r="GK53" s="1081"/>
      <c r="GL53" s="1081"/>
      <c r="GM53" s="1081"/>
      <c r="GN53" s="1081"/>
      <c r="GO53" s="1081"/>
      <c r="GP53" s="1081"/>
      <c r="GQ53" s="1081"/>
      <c r="GR53" s="1081"/>
      <c r="GS53" s="1081"/>
      <c r="GT53" s="1081"/>
      <c r="GU53" s="1081"/>
      <c r="GV53" s="1081"/>
      <c r="GW53" s="1081"/>
      <c r="GX53" s="1081"/>
      <c r="GY53" s="1081"/>
      <c r="GZ53" s="1081"/>
      <c r="HA53" s="1081"/>
      <c r="HB53" s="1081"/>
      <c r="HC53" s="1081"/>
      <c r="HD53" s="1081"/>
      <c r="HE53" s="1081"/>
      <c r="HF53" s="1081"/>
      <c r="HG53" s="1081"/>
      <c r="HH53" s="1121"/>
      <c r="HI53" s="1121"/>
      <c r="HJ53" s="1121"/>
      <c r="HK53" s="1121"/>
      <c r="HL53" s="1121"/>
      <c r="HM53" s="1121"/>
      <c r="HN53" s="1121"/>
      <c r="HO53" s="1121"/>
      <c r="HP53" s="1121"/>
      <c r="HQ53" s="1121"/>
      <c r="HR53" s="1121"/>
      <c r="HS53" s="1121"/>
      <c r="HT53" s="1121"/>
      <c r="HU53" s="1121"/>
      <c r="HV53" s="1121"/>
      <c r="HW53" s="1121"/>
      <c r="HX53" s="1121"/>
      <c r="HY53" s="1121"/>
      <c r="HZ53" s="1121"/>
      <c r="IA53" s="1121"/>
      <c r="IB53" s="1121"/>
      <c r="IC53" s="1121"/>
      <c r="ID53" s="1121"/>
      <c r="IE53" s="1121"/>
      <c r="IF53" s="1121"/>
      <c r="IG53" s="1121"/>
      <c r="IH53" s="1121"/>
      <c r="II53" s="1121"/>
      <c r="IJ53" s="1121"/>
      <c r="IK53" s="1121"/>
      <c r="IL53" s="1121"/>
      <c r="IM53" s="1121"/>
      <c r="IN53" s="1121"/>
      <c r="IO53" s="1121"/>
      <c r="IP53" s="1121"/>
      <c r="IQ53" s="1121"/>
      <c r="IR53" s="1121"/>
      <c r="IS53" s="1121"/>
      <c r="IT53" s="1121"/>
      <c r="IU53" s="1121"/>
      <c r="IV53" s="1121"/>
      <c r="IW53" s="1121"/>
      <c r="IX53" s="1121"/>
      <c r="IY53" s="1121"/>
      <c r="IZ53" s="1121"/>
      <c r="JA53" s="1121"/>
      <c r="JB53" s="1121"/>
      <c r="JC53" s="1121"/>
      <c r="JD53" s="1121"/>
      <c r="JE53" s="1121"/>
      <c r="JF53" s="1121"/>
      <c r="JG53" s="1121"/>
      <c r="JH53" s="1121"/>
      <c r="JI53" s="1121"/>
      <c r="JJ53" s="1121"/>
      <c r="JK53" s="1121"/>
      <c r="JL53" s="1121"/>
      <c r="JM53" s="1121"/>
      <c r="JN53" s="1121"/>
      <c r="JO53" s="1121"/>
      <c r="JP53" s="1121"/>
      <c r="JQ53" s="1121"/>
      <c r="JR53" s="1121"/>
      <c r="JS53" s="1121"/>
      <c r="JT53" s="1121"/>
      <c r="JU53" s="1121"/>
      <c r="JV53" s="1121"/>
      <c r="JW53" s="1121"/>
      <c r="JX53" s="1121"/>
      <c r="JY53" s="1121"/>
      <c r="JZ53" s="1121"/>
      <c r="KA53" s="1121"/>
      <c r="KB53" s="1121"/>
      <c r="KC53" s="1121"/>
      <c r="KD53" s="1121"/>
      <c r="KE53" s="1121"/>
      <c r="KF53" s="1121"/>
      <c r="KG53" s="1121"/>
      <c r="KH53" s="1121"/>
      <c r="KI53" s="1121"/>
      <c r="KJ53" s="1121"/>
      <c r="KK53" s="1121"/>
      <c r="KL53" s="1121"/>
    </row>
    <row r="54" spans="1:298" x14ac:dyDescent="0.2">
      <c r="A54" s="543" t="s">
        <v>268</v>
      </c>
      <c r="B54" s="479" t="s">
        <v>269</v>
      </c>
      <c r="C54" s="9" t="s">
        <v>2372</v>
      </c>
      <c r="E54" s="10" t="s">
        <v>2373</v>
      </c>
      <c r="H54" s="1" t="s">
        <v>2374</v>
      </c>
      <c r="I54" s="4"/>
      <c r="J54" s="1"/>
      <c r="K54" s="4"/>
      <c r="L54" s="1061"/>
      <c r="M54" s="1069" t="s">
        <v>2368</v>
      </c>
      <c r="N54" s="1060"/>
      <c r="O54" s="1064" t="s">
        <v>1086</v>
      </c>
      <c r="P54" s="1060"/>
      <c r="Q54" s="1060"/>
      <c r="R54" s="1060"/>
      <c r="S54" s="1064" t="s">
        <v>2340</v>
      </c>
      <c r="T54" s="1064" t="s">
        <v>1953</v>
      </c>
      <c r="U54" s="58" t="s">
        <v>555</v>
      </c>
      <c r="V54" s="1064" t="s">
        <v>1953</v>
      </c>
      <c r="W54" s="1060"/>
      <c r="X54" s="1064"/>
      <c r="Y54" s="1064" t="s">
        <v>555</v>
      </c>
      <c r="Z54" s="1064"/>
      <c r="AA54" s="1064"/>
      <c r="AB54" s="1064"/>
      <c r="AC54" s="1060"/>
      <c r="AD54" s="1064"/>
      <c r="AE54" s="1064" t="s">
        <v>555</v>
      </c>
      <c r="AF54" s="1064"/>
      <c r="AG54" s="1060"/>
      <c r="AH54" s="1060" t="s">
        <v>555</v>
      </c>
      <c r="AI54" s="1060"/>
      <c r="AJ54" s="1060"/>
      <c r="AK54" s="1064" t="s">
        <v>2350</v>
      </c>
      <c r="AL54" s="1068"/>
      <c r="AM54" s="1082"/>
      <c r="AN54" s="1081"/>
      <c r="AO54" s="1082" t="s">
        <v>1953</v>
      </c>
      <c r="AP54" s="1081" t="s">
        <v>555</v>
      </c>
      <c r="AQ54" s="1082"/>
      <c r="AR54" s="1082"/>
      <c r="AS54" s="1081"/>
      <c r="AT54" s="1081" t="s">
        <v>555</v>
      </c>
      <c r="AU54" s="1081"/>
      <c r="AV54" s="1081" t="s">
        <v>2340</v>
      </c>
      <c r="AW54" s="1082"/>
      <c r="AX54" s="1081"/>
      <c r="AY54" s="1081"/>
      <c r="AZ54" s="1081"/>
      <c r="BA54" s="1081"/>
      <c r="BB54" s="1081"/>
      <c r="BC54" s="1081" t="s">
        <v>1086</v>
      </c>
      <c r="BD54" s="1081"/>
      <c r="BE54" s="1081"/>
      <c r="BF54" s="1081"/>
      <c r="BG54" s="1081"/>
      <c r="BH54" s="1081"/>
      <c r="BI54" s="1081"/>
      <c r="BJ54" s="1081"/>
      <c r="BK54" s="1081"/>
      <c r="BL54" s="1081"/>
      <c r="BM54" s="1081"/>
      <c r="BN54" s="1081"/>
      <c r="BO54" s="1081" t="s">
        <v>555</v>
      </c>
      <c r="BP54" s="1081"/>
      <c r="BQ54" s="1081"/>
      <c r="BR54" s="1081"/>
      <c r="BS54" s="1081"/>
      <c r="BT54" s="1081"/>
      <c r="BU54" s="1081"/>
      <c r="BV54" s="1081"/>
      <c r="BW54" s="1081"/>
      <c r="BX54" s="1081"/>
      <c r="BY54" s="1081"/>
      <c r="BZ54" s="1081"/>
      <c r="CA54" s="1081"/>
      <c r="CB54" s="1081"/>
      <c r="CC54" s="1081"/>
      <c r="CD54" s="1081"/>
      <c r="CE54" s="1081"/>
      <c r="CF54" s="1081"/>
      <c r="CG54" s="1081"/>
      <c r="CH54" s="1081"/>
      <c r="CI54" s="1081"/>
      <c r="CJ54" s="1081"/>
      <c r="CK54" s="1081"/>
      <c r="CL54" s="1081"/>
      <c r="CM54" s="1081"/>
      <c r="CN54" s="1081"/>
      <c r="CO54" s="1081"/>
      <c r="CP54" s="1081"/>
      <c r="CQ54" s="1081"/>
      <c r="CR54" s="1081"/>
      <c r="CS54" s="1081"/>
      <c r="CT54" s="1081"/>
      <c r="CU54" s="1081"/>
      <c r="CV54" s="1081"/>
      <c r="CW54" s="1081"/>
      <c r="CX54" s="1081"/>
      <c r="CY54" s="1081"/>
      <c r="CZ54" s="1081"/>
      <c r="DA54" s="1081"/>
      <c r="DB54" s="1081"/>
      <c r="DC54" s="1081"/>
      <c r="DD54" s="1081"/>
      <c r="DE54" s="1081"/>
      <c r="DF54" s="1081"/>
      <c r="DG54" s="1081"/>
      <c r="DH54" s="1081"/>
      <c r="DI54" s="1081"/>
      <c r="DJ54" s="1081"/>
      <c r="DK54" s="1081"/>
      <c r="DL54" s="1081"/>
      <c r="DM54" s="1081"/>
      <c r="DN54" s="1081"/>
      <c r="DO54" s="1081"/>
      <c r="DP54" s="1081"/>
      <c r="DQ54" s="1081"/>
      <c r="DR54" s="1081"/>
      <c r="DS54" s="1081"/>
      <c r="DT54" s="1081"/>
      <c r="DU54" s="1081"/>
      <c r="DV54" s="1081"/>
      <c r="DW54" s="1081"/>
      <c r="DX54" s="1081"/>
      <c r="DY54" s="1081"/>
      <c r="DZ54" s="1081"/>
      <c r="EA54" s="1081"/>
      <c r="EB54" s="1081"/>
      <c r="EC54" s="1081"/>
      <c r="ED54" s="1081"/>
      <c r="EE54" s="1081"/>
      <c r="EF54" s="1081"/>
      <c r="EG54" s="1081"/>
      <c r="EH54" s="1081"/>
      <c r="EI54" s="1081"/>
      <c r="EJ54" s="1081"/>
      <c r="EK54" s="1081"/>
      <c r="EL54" s="1081"/>
      <c r="EM54" s="1081"/>
      <c r="EN54" s="1081"/>
      <c r="EO54" s="1081"/>
      <c r="EP54" s="1081"/>
      <c r="EQ54" s="1081"/>
      <c r="ER54" s="1081"/>
      <c r="ES54" s="1081"/>
      <c r="ET54" s="1081"/>
      <c r="EU54" s="1081"/>
      <c r="EV54" s="1081"/>
      <c r="EW54" s="1081"/>
      <c r="EX54" s="1081"/>
      <c r="EY54" s="1081"/>
      <c r="EZ54" s="1081"/>
      <c r="FA54" s="1081"/>
      <c r="FB54" s="1081"/>
      <c r="FC54" s="1081"/>
      <c r="FD54" s="1081"/>
      <c r="FE54" s="1081"/>
      <c r="FF54" s="1081"/>
      <c r="FG54" s="1081"/>
      <c r="FH54" s="1081"/>
      <c r="FI54" s="1081"/>
      <c r="FJ54" s="1081"/>
      <c r="FK54" s="1081"/>
      <c r="FL54" s="1081"/>
      <c r="FM54" s="1081"/>
      <c r="FN54" s="1081"/>
      <c r="FO54" s="1081"/>
      <c r="FP54" s="1081"/>
      <c r="FQ54" s="1081"/>
      <c r="FR54" s="1081"/>
      <c r="FS54" s="1081"/>
      <c r="FT54" s="1081"/>
      <c r="FU54" s="1081"/>
      <c r="FV54" s="1081"/>
      <c r="FW54" s="1081"/>
      <c r="FX54" s="1081"/>
      <c r="FY54" s="1081"/>
      <c r="FZ54" s="1081"/>
      <c r="GA54" s="1081"/>
      <c r="GB54" s="1081"/>
      <c r="GC54" s="1081"/>
      <c r="GD54" s="1081"/>
      <c r="GE54" s="1081"/>
      <c r="GF54" s="1081"/>
      <c r="GG54" s="1081"/>
      <c r="GH54" s="1081"/>
      <c r="GI54" s="1081"/>
      <c r="GJ54" s="1081"/>
      <c r="GK54" s="1081"/>
      <c r="GL54" s="1081"/>
      <c r="GM54" s="1081"/>
      <c r="GN54" s="1081"/>
      <c r="GO54" s="1081"/>
      <c r="GP54" s="1081"/>
      <c r="GQ54" s="1081"/>
      <c r="GR54" s="1081"/>
      <c r="GS54" s="1081"/>
      <c r="GT54" s="1081"/>
      <c r="GU54" s="1081"/>
      <c r="GV54" s="1081"/>
      <c r="GW54" s="1081"/>
      <c r="GX54" s="1081"/>
      <c r="GY54" s="1081"/>
      <c r="GZ54" s="1081"/>
      <c r="HA54" s="1081"/>
      <c r="HB54" s="1081"/>
      <c r="HC54" s="1081"/>
      <c r="HD54" s="1081"/>
      <c r="HE54" s="1081"/>
      <c r="HF54" s="1081"/>
      <c r="HG54" s="1081"/>
      <c r="HH54" s="1121"/>
      <c r="HI54" s="1121"/>
      <c r="HJ54" s="1121"/>
      <c r="HK54" s="1121"/>
      <c r="HL54" s="1121"/>
      <c r="HM54" s="1121"/>
      <c r="HN54" s="1121"/>
      <c r="HO54" s="1121"/>
      <c r="HP54" s="1121"/>
      <c r="HQ54" s="1121"/>
      <c r="HR54" s="1121"/>
      <c r="HS54" s="1121"/>
      <c r="HT54" s="1121"/>
      <c r="HU54" s="1121"/>
      <c r="HV54" s="1121"/>
      <c r="HW54" s="1121"/>
      <c r="HX54" s="1121"/>
      <c r="HY54" s="1121"/>
      <c r="HZ54" s="1121"/>
      <c r="IA54" s="1121"/>
      <c r="IB54" s="1121"/>
      <c r="IC54" s="1121"/>
      <c r="ID54" s="1121"/>
      <c r="IE54" s="1121"/>
      <c r="IF54" s="1121"/>
      <c r="IG54" s="1121"/>
      <c r="IH54" s="1121"/>
      <c r="II54" s="1121"/>
      <c r="IJ54" s="1121"/>
      <c r="IK54" s="1121"/>
      <c r="IL54" s="1121"/>
      <c r="IM54" s="1121"/>
      <c r="IN54" s="1121"/>
      <c r="IO54" s="1121"/>
      <c r="IP54" s="1121"/>
      <c r="IQ54" s="1121"/>
      <c r="IR54" s="1121"/>
      <c r="IS54" s="1121"/>
      <c r="IT54" s="1121"/>
      <c r="IU54" s="1121"/>
      <c r="IV54" s="1121"/>
      <c r="IW54" s="1121"/>
      <c r="IX54" s="1121"/>
      <c r="IY54" s="1121"/>
      <c r="IZ54" s="1121"/>
      <c r="JA54" s="1121"/>
      <c r="JB54" s="1121"/>
      <c r="JC54" s="1121"/>
      <c r="JD54" s="1121"/>
      <c r="JE54" s="1121"/>
      <c r="JF54" s="1121"/>
      <c r="JG54" s="1121"/>
      <c r="JH54" s="1121"/>
      <c r="JI54" s="1121"/>
      <c r="JJ54" s="1121"/>
      <c r="JK54" s="1121"/>
      <c r="JL54" s="1121"/>
      <c r="JM54" s="1121"/>
      <c r="JN54" s="1121"/>
      <c r="JO54" s="1121"/>
      <c r="JP54" s="1121"/>
      <c r="JQ54" s="1121"/>
      <c r="JR54" s="1121"/>
      <c r="JS54" s="1121"/>
      <c r="JT54" s="1121"/>
      <c r="JU54" s="1121"/>
      <c r="JV54" s="1121"/>
      <c r="JW54" s="1121"/>
      <c r="JX54" s="1121"/>
      <c r="JY54" s="1121"/>
      <c r="JZ54" s="1121"/>
      <c r="KA54" s="1121"/>
      <c r="KB54" s="1121"/>
      <c r="KC54" s="1121"/>
      <c r="KD54" s="1121"/>
      <c r="KE54" s="1121"/>
      <c r="KF54" s="1121"/>
      <c r="KG54" s="1121"/>
      <c r="KH54" s="1121"/>
      <c r="KI54" s="1121"/>
      <c r="KJ54" s="1121"/>
      <c r="KK54" s="1121"/>
      <c r="KL54" s="1121"/>
    </row>
    <row r="55" spans="1:298" x14ac:dyDescent="0.2">
      <c r="A55" s="543" t="s">
        <v>187</v>
      </c>
      <c r="B55" s="479" t="str">
        <f>IFERROR(VLOOKUP(A55,Tabla1[],2,FALSE),"")</f>
        <v>10.078.246-4</v>
      </c>
      <c r="C55" s="9" t="s">
        <v>555</v>
      </c>
      <c r="E55" s="9" t="s">
        <v>555</v>
      </c>
      <c r="H55" s="1" t="s">
        <v>2375</v>
      </c>
      <c r="I55" s="4"/>
      <c r="J55" s="1"/>
      <c r="K55" s="4"/>
      <c r="L55" s="1067" t="s">
        <v>1086</v>
      </c>
      <c r="M55" s="1068"/>
      <c r="N55" s="1060"/>
      <c r="O55" s="1064"/>
      <c r="P55" s="1064" t="s">
        <v>1086</v>
      </c>
      <c r="Q55" s="1064" t="s">
        <v>1917</v>
      </c>
      <c r="R55" s="1060"/>
      <c r="S55" s="58" t="s">
        <v>555</v>
      </c>
      <c r="T55" s="1060"/>
      <c r="U55" s="1060"/>
      <c r="V55" s="1064" t="s">
        <v>555</v>
      </c>
      <c r="W55" s="1060"/>
      <c r="X55" s="1064"/>
      <c r="Y55" s="1064"/>
      <c r="Z55" s="1064"/>
      <c r="AA55" s="1064"/>
      <c r="AB55" s="1064" t="s">
        <v>555</v>
      </c>
      <c r="AC55" s="1060"/>
      <c r="AD55" s="1064" t="s">
        <v>555</v>
      </c>
      <c r="AE55" s="1064"/>
      <c r="AF55" s="1064"/>
      <c r="AG55" s="1060"/>
      <c r="AH55" s="1060" t="s">
        <v>555</v>
      </c>
      <c r="AI55" s="1060"/>
      <c r="AJ55" s="1060"/>
      <c r="AK55" s="1064" t="s">
        <v>555</v>
      </c>
      <c r="AL55" s="1068"/>
      <c r="AM55" s="1082" t="s">
        <v>555</v>
      </c>
      <c r="AN55" s="1081"/>
      <c r="AO55" s="1082"/>
      <c r="AP55" s="1081"/>
      <c r="AQ55" s="1082"/>
      <c r="AR55" s="1082" t="s">
        <v>555</v>
      </c>
      <c r="AS55" s="1081"/>
      <c r="AT55" s="1081" t="s">
        <v>555</v>
      </c>
      <c r="AU55" s="1081"/>
      <c r="AV55" s="1081" t="s">
        <v>555</v>
      </c>
      <c r="AW55" s="1082"/>
      <c r="AX55" s="1081"/>
      <c r="AY55" s="1081" t="s">
        <v>555</v>
      </c>
      <c r="AZ55" s="1081"/>
      <c r="BA55" s="1081" t="s">
        <v>555</v>
      </c>
      <c r="BB55" s="1081"/>
      <c r="BC55" s="1081"/>
      <c r="BD55" s="1081" t="s">
        <v>555</v>
      </c>
      <c r="BE55" s="1081"/>
      <c r="BF55" s="1081"/>
      <c r="BG55" s="1081" t="s">
        <v>555</v>
      </c>
      <c r="BH55" s="1081" t="s">
        <v>1086</v>
      </c>
      <c r="BI55" s="1081"/>
      <c r="BJ55" s="1081" t="s">
        <v>1086</v>
      </c>
      <c r="BK55" s="1081" t="s">
        <v>555</v>
      </c>
      <c r="BL55" s="1081"/>
      <c r="BM55" s="1081" t="s">
        <v>555</v>
      </c>
      <c r="BN55" s="1081"/>
      <c r="BO55" s="1081" t="s">
        <v>555</v>
      </c>
      <c r="BP55" s="1081"/>
      <c r="BQ55" s="1081"/>
      <c r="BR55" s="1081"/>
      <c r="BS55" s="1081"/>
      <c r="BT55" s="1081"/>
      <c r="BU55" s="1081"/>
      <c r="BV55" s="1081"/>
      <c r="BW55" s="1081"/>
      <c r="BX55" s="1081"/>
      <c r="BY55" s="1081"/>
      <c r="BZ55" s="1081"/>
      <c r="CA55" s="1081"/>
      <c r="CB55" s="1081"/>
      <c r="CC55" s="1081"/>
      <c r="CD55" s="1081"/>
      <c r="CE55" s="1081"/>
      <c r="CF55" s="1081"/>
      <c r="CG55" s="1081"/>
      <c r="CH55" s="1081"/>
      <c r="CI55" s="1081"/>
      <c r="CJ55" s="1081"/>
      <c r="CK55" s="1081"/>
      <c r="CL55" s="1081"/>
      <c r="CM55" s="1081"/>
      <c r="CN55" s="1081"/>
      <c r="CO55" s="1081"/>
      <c r="CP55" s="1081"/>
      <c r="CQ55" s="1081"/>
      <c r="CR55" s="1081"/>
      <c r="CS55" s="1081"/>
      <c r="CT55" s="1081"/>
      <c r="CU55" s="1081"/>
      <c r="CV55" s="1081"/>
      <c r="CW55" s="1081"/>
      <c r="CX55" s="1081"/>
      <c r="CY55" s="1081"/>
      <c r="CZ55" s="1081"/>
      <c r="DA55" s="1081"/>
      <c r="DB55" s="1081"/>
      <c r="DC55" s="1081"/>
      <c r="DD55" s="1081"/>
      <c r="DE55" s="1081"/>
      <c r="DF55" s="1081"/>
      <c r="DG55" s="1081"/>
      <c r="DH55" s="1081"/>
      <c r="DI55" s="1081"/>
      <c r="DJ55" s="1081"/>
      <c r="DK55" s="1081"/>
      <c r="DL55" s="1081"/>
      <c r="DM55" s="1081"/>
      <c r="DN55" s="1081"/>
      <c r="DO55" s="1081"/>
      <c r="DP55" s="1081"/>
      <c r="DQ55" s="1081"/>
      <c r="DR55" s="1081"/>
      <c r="DS55" s="1081"/>
      <c r="DT55" s="1081"/>
      <c r="DU55" s="1081"/>
      <c r="DV55" s="1081"/>
      <c r="DW55" s="1081"/>
      <c r="DX55" s="1081"/>
      <c r="DY55" s="1081"/>
      <c r="DZ55" s="1081"/>
      <c r="EA55" s="1081"/>
      <c r="EB55" s="1081"/>
      <c r="EC55" s="1081"/>
      <c r="ED55" s="1081"/>
      <c r="EE55" s="1081"/>
      <c r="EF55" s="1081"/>
      <c r="EG55" s="1081"/>
      <c r="EH55" s="1081"/>
      <c r="EI55" s="1081"/>
      <c r="EJ55" s="1081"/>
      <c r="EK55" s="1081"/>
      <c r="EL55" s="1081"/>
      <c r="EM55" s="1081"/>
      <c r="EN55" s="1081"/>
      <c r="EO55" s="1081"/>
      <c r="EP55" s="1081"/>
      <c r="EQ55" s="1081"/>
      <c r="ER55" s="1081"/>
      <c r="ES55" s="1081"/>
      <c r="ET55" s="1081"/>
      <c r="EU55" s="1081"/>
      <c r="EV55" s="1081"/>
      <c r="EW55" s="1081"/>
      <c r="EX55" s="1081"/>
      <c r="EY55" s="1081"/>
      <c r="EZ55" s="1081"/>
      <c r="FA55" s="1081"/>
      <c r="FB55" s="1081"/>
      <c r="FC55" s="1081"/>
      <c r="FD55" s="1081"/>
      <c r="FE55" s="1081"/>
      <c r="FF55" s="1081"/>
      <c r="FG55" s="1081"/>
      <c r="FH55" s="1081"/>
      <c r="FI55" s="1081"/>
      <c r="FJ55" s="1081"/>
      <c r="FK55" s="1081"/>
      <c r="FL55" s="1081"/>
      <c r="FM55" s="1081"/>
      <c r="FN55" s="1081"/>
      <c r="FO55" s="1081"/>
      <c r="FP55" s="1081"/>
      <c r="FQ55" s="1081"/>
      <c r="FR55" s="1081"/>
      <c r="FS55" s="1081"/>
      <c r="FT55" s="1081"/>
      <c r="FU55" s="1081"/>
      <c r="FV55" s="1081"/>
      <c r="FW55" s="1081"/>
      <c r="FX55" s="1081"/>
      <c r="FY55" s="1081"/>
      <c r="FZ55" s="1081"/>
      <c r="GA55" s="1081"/>
      <c r="GB55" s="1081"/>
      <c r="GC55" s="1081"/>
      <c r="GD55" s="1081"/>
      <c r="GE55" s="1081"/>
      <c r="GF55" s="1081"/>
      <c r="GG55" s="1081"/>
      <c r="GH55" s="1081"/>
      <c r="GI55" s="1081"/>
      <c r="GJ55" s="1081"/>
      <c r="GK55" s="1081"/>
      <c r="GL55" s="1081"/>
      <c r="GM55" s="1081"/>
      <c r="GN55" s="1081"/>
      <c r="GO55" s="1081"/>
      <c r="GP55" s="1081"/>
      <c r="GQ55" s="1081"/>
      <c r="GR55" s="1081"/>
      <c r="GS55" s="1081"/>
      <c r="GT55" s="1081"/>
      <c r="GU55" s="1081"/>
      <c r="GV55" s="1081"/>
      <c r="GW55" s="1081"/>
      <c r="GX55" s="1081"/>
      <c r="GY55" s="1081"/>
      <c r="GZ55" s="1081"/>
      <c r="HA55" s="1081"/>
      <c r="HB55" s="1081"/>
      <c r="HC55" s="1081"/>
      <c r="HD55" s="1081"/>
      <c r="HE55" s="1081"/>
      <c r="HF55" s="1081"/>
      <c r="HG55" s="1081"/>
      <c r="HH55" s="1121"/>
      <c r="HI55" s="1121"/>
      <c r="HJ55" s="1121"/>
      <c r="HK55" s="1121"/>
      <c r="HL55" s="1121"/>
      <c r="HM55" s="1121"/>
      <c r="HN55" s="1121"/>
      <c r="HO55" s="1121"/>
      <c r="HP55" s="1121"/>
      <c r="HQ55" s="1121"/>
      <c r="HR55" s="1121"/>
      <c r="HS55" s="1121"/>
      <c r="HT55" s="1121"/>
      <c r="HU55" s="1121"/>
      <c r="HV55" s="1121"/>
      <c r="HW55" s="1121"/>
      <c r="HX55" s="1121"/>
      <c r="HY55" s="1121"/>
      <c r="HZ55" s="1121"/>
      <c r="IA55" s="1121"/>
      <c r="IB55" s="1121"/>
      <c r="IC55" s="1121"/>
      <c r="ID55" s="1121"/>
      <c r="IE55" s="1121"/>
      <c r="IF55" s="1121"/>
      <c r="IG55" s="1121"/>
      <c r="IH55" s="1121"/>
      <c r="II55" s="1121"/>
      <c r="IJ55" s="1121"/>
      <c r="IK55" s="1121"/>
      <c r="IL55" s="1121"/>
      <c r="IM55" s="1121"/>
      <c r="IN55" s="1121"/>
      <c r="IO55" s="1121"/>
      <c r="IP55" s="1121"/>
      <c r="IQ55" s="1121"/>
      <c r="IR55" s="1121"/>
      <c r="IS55" s="1121"/>
      <c r="IT55" s="1121"/>
      <c r="IU55" s="1121"/>
      <c r="IV55" s="1121"/>
      <c r="IW55" s="1121"/>
      <c r="IX55" s="1121"/>
      <c r="IY55" s="1121"/>
      <c r="IZ55" s="1121"/>
      <c r="JA55" s="1121"/>
      <c r="JB55" s="1121"/>
      <c r="JC55" s="1121"/>
      <c r="JD55" s="1121"/>
      <c r="JE55" s="1121"/>
      <c r="JF55" s="1121"/>
      <c r="JG55" s="1121"/>
      <c r="JH55" s="1121"/>
      <c r="JI55" s="1121"/>
      <c r="JJ55" s="1121"/>
      <c r="JK55" s="1121"/>
      <c r="JL55" s="1121"/>
      <c r="JM55" s="1121"/>
      <c r="JN55" s="1121"/>
      <c r="JO55" s="1121"/>
      <c r="JP55" s="1121"/>
      <c r="JQ55" s="1121"/>
      <c r="JR55" s="1121"/>
      <c r="JS55" s="1121"/>
      <c r="JT55" s="1121"/>
      <c r="JU55" s="1121"/>
      <c r="JV55" s="1121"/>
      <c r="JW55" s="1121"/>
      <c r="JX55" s="1121"/>
      <c r="JY55" s="1121"/>
      <c r="JZ55" s="1121"/>
      <c r="KA55" s="1121"/>
      <c r="KB55" s="1121"/>
      <c r="KC55" s="1121"/>
      <c r="KD55" s="1121"/>
      <c r="KE55" s="1121"/>
      <c r="KF55" s="1121"/>
      <c r="KG55" s="1121"/>
      <c r="KH55" s="1121"/>
      <c r="KI55" s="1121"/>
      <c r="KJ55" s="1121"/>
      <c r="KK55" s="1121"/>
      <c r="KL55" s="1121"/>
    </row>
    <row r="56" spans="1:298" x14ac:dyDescent="0.2">
      <c r="A56" s="543" t="s">
        <v>2376</v>
      </c>
      <c r="B56" s="479"/>
      <c r="D56" s="10" t="s">
        <v>555</v>
      </c>
      <c r="H56" s="1"/>
      <c r="I56" s="4" t="s">
        <v>555</v>
      </c>
      <c r="J56" s="1"/>
      <c r="K56" s="4"/>
      <c r="L56" s="1061"/>
      <c r="M56" s="1068"/>
      <c r="N56" s="1064" t="s">
        <v>555</v>
      </c>
      <c r="O56" s="1060"/>
      <c r="P56" s="1060"/>
      <c r="Q56" s="1060"/>
      <c r="R56" s="1064" t="s">
        <v>555</v>
      </c>
      <c r="S56" s="1060"/>
      <c r="T56" s="1060"/>
      <c r="U56" s="1064" t="s">
        <v>555</v>
      </c>
      <c r="V56" s="1064"/>
      <c r="W56" s="1060"/>
      <c r="X56" s="1064" t="s">
        <v>555</v>
      </c>
      <c r="Y56" s="1064" t="s">
        <v>555</v>
      </c>
      <c r="Z56" s="1064"/>
      <c r="AA56" s="1064"/>
      <c r="AB56" s="1064"/>
      <c r="AC56" s="1060"/>
      <c r="AD56" s="1060"/>
      <c r="AE56" s="1064" t="s">
        <v>555</v>
      </c>
      <c r="AF56" s="1064"/>
      <c r="AG56" s="1060"/>
      <c r="AH56" s="1060" t="s">
        <v>555</v>
      </c>
      <c r="AI56" s="1060"/>
      <c r="AJ56" s="1060"/>
      <c r="AK56" s="1064"/>
      <c r="AL56" s="1068"/>
      <c r="AM56" s="1082" t="s">
        <v>555</v>
      </c>
      <c r="AN56" s="1081"/>
      <c r="AO56" s="1082"/>
      <c r="AP56" s="1081"/>
      <c r="AQ56" s="1082"/>
      <c r="AR56" s="1082"/>
      <c r="AS56" s="1081" t="s">
        <v>555</v>
      </c>
      <c r="AT56" s="1081"/>
      <c r="AU56" s="1081" t="s">
        <v>555</v>
      </c>
      <c r="AV56" s="1081" t="s">
        <v>555</v>
      </c>
      <c r="AW56" s="1082"/>
      <c r="AX56" s="1081"/>
      <c r="AY56" s="1081"/>
      <c r="AZ56" s="1081"/>
      <c r="BA56" s="1081"/>
      <c r="BB56" s="1081" t="s">
        <v>1201</v>
      </c>
      <c r="BC56" s="1081"/>
      <c r="BD56" s="1081"/>
      <c r="BE56" s="1081"/>
      <c r="BF56" s="1081"/>
      <c r="BG56" s="1081"/>
      <c r="BH56" s="1081" t="s">
        <v>1201</v>
      </c>
      <c r="BI56" s="1081" t="s">
        <v>555</v>
      </c>
      <c r="BJ56" s="1081"/>
      <c r="BK56" s="1081" t="s">
        <v>555</v>
      </c>
      <c r="BL56" s="1081" t="s">
        <v>555</v>
      </c>
      <c r="BM56" s="1081"/>
      <c r="BN56" s="1081"/>
      <c r="BO56" s="1081"/>
      <c r="BP56" s="1081"/>
      <c r="BQ56" s="1081"/>
      <c r="BR56" s="1081"/>
      <c r="BS56" s="1081"/>
      <c r="BT56" s="1081"/>
      <c r="BU56" s="1081"/>
      <c r="BV56" s="1081"/>
      <c r="BW56" s="1081"/>
      <c r="BX56" s="1081"/>
      <c r="BY56" s="1081"/>
      <c r="BZ56" s="1081"/>
      <c r="CA56" s="1081"/>
      <c r="CB56" s="1081"/>
      <c r="CC56" s="1081"/>
      <c r="CD56" s="1081"/>
      <c r="CE56" s="1081"/>
      <c r="CF56" s="1081"/>
      <c r="CG56" s="1081"/>
      <c r="CH56" s="1081"/>
      <c r="CI56" s="1081"/>
      <c r="CJ56" s="1081"/>
      <c r="CK56" s="1081"/>
      <c r="CL56" s="1081"/>
      <c r="CM56" s="1081"/>
      <c r="CN56" s="1081"/>
      <c r="CO56" s="1081"/>
      <c r="CP56" s="1081"/>
      <c r="CQ56" s="1081"/>
      <c r="CR56" s="1081"/>
      <c r="CS56" s="1081"/>
      <c r="CT56" s="1081"/>
      <c r="CU56" s="1081"/>
      <c r="CV56" s="1081"/>
      <c r="CW56" s="1081"/>
      <c r="CX56" s="1081"/>
      <c r="CY56" s="1081"/>
      <c r="CZ56" s="1081"/>
      <c r="DA56" s="1081"/>
      <c r="DB56" s="1081"/>
      <c r="DC56" s="1081"/>
      <c r="DD56" s="1081"/>
      <c r="DE56" s="1081"/>
      <c r="DF56" s="1081"/>
      <c r="DG56" s="1081"/>
      <c r="DH56" s="1081"/>
      <c r="DI56" s="1081"/>
      <c r="DJ56" s="1081"/>
      <c r="DK56" s="1081"/>
      <c r="DL56" s="1081"/>
      <c r="DM56" s="1081"/>
      <c r="DN56" s="1081"/>
      <c r="DO56" s="1081"/>
      <c r="DP56" s="1081"/>
      <c r="DQ56" s="1081"/>
      <c r="DR56" s="1081"/>
      <c r="DS56" s="1081"/>
      <c r="DT56" s="1081"/>
      <c r="DU56" s="1081"/>
      <c r="DV56" s="1081"/>
      <c r="DW56" s="1081"/>
      <c r="DX56" s="1081"/>
      <c r="DY56" s="1081"/>
      <c r="DZ56" s="1081"/>
      <c r="EA56" s="1081"/>
      <c r="EB56" s="1081"/>
      <c r="EC56" s="1081"/>
      <c r="ED56" s="1081"/>
      <c r="EE56" s="1081"/>
      <c r="EF56" s="1081"/>
      <c r="EG56" s="1081"/>
      <c r="EH56" s="1081"/>
      <c r="EI56" s="1081"/>
      <c r="EJ56" s="1081"/>
      <c r="EK56" s="1081"/>
      <c r="EL56" s="1081"/>
      <c r="EM56" s="1081"/>
      <c r="EN56" s="1081"/>
      <c r="EO56" s="1081"/>
      <c r="EP56" s="1081"/>
      <c r="EQ56" s="1081"/>
      <c r="ER56" s="1081"/>
      <c r="ES56" s="1081"/>
      <c r="ET56" s="1081"/>
      <c r="EU56" s="1081"/>
      <c r="EV56" s="1081"/>
      <c r="EW56" s="1081"/>
      <c r="EX56" s="1081"/>
      <c r="EY56" s="1081"/>
      <c r="EZ56" s="1081"/>
      <c r="FA56" s="1081"/>
      <c r="FB56" s="1081"/>
      <c r="FC56" s="1081"/>
      <c r="FD56" s="1081"/>
      <c r="FE56" s="1081"/>
      <c r="FF56" s="1081"/>
      <c r="FG56" s="1081"/>
      <c r="FH56" s="1081"/>
      <c r="FI56" s="1081"/>
      <c r="FJ56" s="1081"/>
      <c r="FK56" s="1081"/>
      <c r="FL56" s="1081"/>
      <c r="FM56" s="1081"/>
      <c r="FN56" s="1081"/>
      <c r="FO56" s="1081"/>
      <c r="FP56" s="1081"/>
      <c r="FQ56" s="1081"/>
      <c r="FR56" s="1081"/>
      <c r="FS56" s="1081"/>
      <c r="FT56" s="1081"/>
      <c r="FU56" s="1081"/>
      <c r="FV56" s="1081"/>
      <c r="FW56" s="1081"/>
      <c r="FX56" s="1081"/>
      <c r="FY56" s="1081"/>
      <c r="FZ56" s="1081"/>
      <c r="GA56" s="1081"/>
      <c r="GB56" s="1081"/>
      <c r="GC56" s="1081"/>
      <c r="GD56" s="1081"/>
      <c r="GE56" s="1081"/>
      <c r="GF56" s="1081"/>
      <c r="GG56" s="1081"/>
      <c r="GH56" s="1081"/>
      <c r="GI56" s="1081"/>
      <c r="GJ56" s="1081"/>
      <c r="GK56" s="1081"/>
      <c r="GL56" s="1081"/>
      <c r="GM56" s="1081"/>
      <c r="GN56" s="1081"/>
      <c r="GO56" s="1081"/>
      <c r="GP56" s="1081"/>
      <c r="GQ56" s="1081"/>
      <c r="GR56" s="1081"/>
      <c r="GS56" s="1081"/>
      <c r="GT56" s="1081"/>
      <c r="GU56" s="1081"/>
      <c r="GV56" s="1081"/>
      <c r="GW56" s="1081"/>
      <c r="GX56" s="1081"/>
      <c r="GY56" s="1081"/>
      <c r="GZ56" s="1081"/>
      <c r="HA56" s="1081"/>
      <c r="HB56" s="1081"/>
      <c r="HC56" s="1081"/>
      <c r="HD56" s="1081"/>
      <c r="HE56" s="1081"/>
      <c r="HF56" s="1081"/>
      <c r="HG56" s="1081"/>
      <c r="HH56" s="1121"/>
      <c r="HI56" s="1121"/>
      <c r="HJ56" s="1121"/>
      <c r="HK56" s="1121"/>
      <c r="HL56" s="1121"/>
      <c r="HM56" s="1121"/>
      <c r="HN56" s="1121"/>
      <c r="HO56" s="1121"/>
      <c r="HP56" s="1121"/>
      <c r="HQ56" s="1121"/>
      <c r="HR56" s="1121"/>
      <c r="HS56" s="1121"/>
      <c r="HT56" s="1121"/>
      <c r="HU56" s="1121"/>
      <c r="HV56" s="1121"/>
      <c r="HW56" s="1121"/>
      <c r="HX56" s="1121"/>
      <c r="HY56" s="1121"/>
      <c r="HZ56" s="1121"/>
      <c r="IA56" s="1121"/>
      <c r="IB56" s="1121"/>
      <c r="IC56" s="1121"/>
      <c r="ID56" s="1121"/>
      <c r="IE56" s="1121"/>
      <c r="IF56" s="1121"/>
      <c r="IG56" s="1121"/>
      <c r="IH56" s="1121"/>
      <c r="II56" s="1121"/>
      <c r="IJ56" s="1121"/>
      <c r="IK56" s="1121"/>
      <c r="IL56" s="1121"/>
      <c r="IM56" s="1121"/>
      <c r="IN56" s="1121"/>
      <c r="IO56" s="1121"/>
      <c r="IP56" s="1121"/>
      <c r="IQ56" s="1121"/>
      <c r="IR56" s="1121"/>
      <c r="IS56" s="1121"/>
      <c r="IT56" s="1121"/>
      <c r="IU56" s="1121"/>
      <c r="IV56" s="1121"/>
      <c r="IW56" s="1121"/>
      <c r="IX56" s="1121"/>
      <c r="IY56" s="1121"/>
      <c r="IZ56" s="1121"/>
      <c r="JA56" s="1121"/>
      <c r="JB56" s="1121"/>
      <c r="JC56" s="1121"/>
      <c r="JD56" s="1121"/>
      <c r="JE56" s="1121"/>
      <c r="JF56" s="1121"/>
      <c r="JG56" s="1121"/>
      <c r="JH56" s="1121"/>
      <c r="JI56" s="1121"/>
      <c r="JJ56" s="1121"/>
      <c r="JK56" s="1121"/>
      <c r="JL56" s="1121"/>
      <c r="JM56" s="1121"/>
      <c r="JN56" s="1121"/>
      <c r="JO56" s="1121"/>
      <c r="JP56" s="1121"/>
      <c r="JQ56" s="1121"/>
      <c r="JR56" s="1121"/>
      <c r="JS56" s="1121"/>
      <c r="JT56" s="1121"/>
      <c r="JU56" s="1121"/>
      <c r="JV56" s="1121"/>
      <c r="JW56" s="1121"/>
      <c r="JX56" s="1121"/>
      <c r="JY56" s="1121"/>
      <c r="JZ56" s="1121"/>
      <c r="KA56" s="1121"/>
      <c r="KB56" s="1121"/>
      <c r="KC56" s="1121"/>
      <c r="KD56" s="1121"/>
      <c r="KE56" s="1121"/>
      <c r="KF56" s="1121"/>
      <c r="KG56" s="1121"/>
      <c r="KH56" s="1121"/>
      <c r="KI56" s="1121"/>
      <c r="KJ56" s="1121"/>
      <c r="KK56" s="1121"/>
      <c r="KL56" s="1121"/>
    </row>
    <row r="57" spans="1:298" x14ac:dyDescent="0.2">
      <c r="A57" s="543" t="s">
        <v>262</v>
      </c>
      <c r="B57" s="479" t="s">
        <v>263</v>
      </c>
      <c r="D57" s="9" t="s">
        <v>555</v>
      </c>
      <c r="H57" s="1"/>
      <c r="I57" s="4" t="s">
        <v>555</v>
      </c>
      <c r="J57" s="1"/>
      <c r="K57" s="4"/>
      <c r="L57" s="1061"/>
      <c r="M57" s="1068"/>
      <c r="N57" s="1064" t="s">
        <v>555</v>
      </c>
      <c r="O57" s="1060"/>
      <c r="P57" s="1060"/>
      <c r="Q57" s="1060"/>
      <c r="R57" s="1064" t="s">
        <v>555</v>
      </c>
      <c r="S57" s="1060"/>
      <c r="T57" s="1060"/>
      <c r="U57" s="1064" t="s">
        <v>555</v>
      </c>
      <c r="V57" s="1064"/>
      <c r="W57" s="1060"/>
      <c r="X57" s="1064" t="s">
        <v>555</v>
      </c>
      <c r="Y57" s="1064" t="s">
        <v>555</v>
      </c>
      <c r="Z57" s="1064"/>
      <c r="AA57" s="1064"/>
      <c r="AB57" s="1064" t="s">
        <v>555</v>
      </c>
      <c r="AC57" s="1060"/>
      <c r="AD57" s="1064" t="s">
        <v>555</v>
      </c>
      <c r="AE57" s="1064"/>
      <c r="AF57" s="1064"/>
      <c r="AG57" s="1060"/>
      <c r="AH57" s="1060" t="s">
        <v>555</v>
      </c>
      <c r="AI57" s="1060"/>
      <c r="AJ57" s="1060"/>
      <c r="AK57" s="1064" t="s">
        <v>555</v>
      </c>
      <c r="AL57" s="1068"/>
      <c r="AM57" s="1082" t="s">
        <v>555</v>
      </c>
      <c r="AN57" s="1082" t="s">
        <v>555</v>
      </c>
      <c r="AO57" s="1082"/>
      <c r="AP57" s="1081"/>
      <c r="AQ57" s="1082"/>
      <c r="AR57" s="1082"/>
      <c r="AS57" s="1081"/>
      <c r="AT57" s="1081"/>
      <c r="AU57" s="1081"/>
      <c r="AV57" s="1081"/>
      <c r="AW57" s="1082"/>
      <c r="AX57" s="1081" t="s">
        <v>555</v>
      </c>
      <c r="AY57" s="1081"/>
      <c r="AZ57" s="1081"/>
      <c r="BA57" s="1081"/>
      <c r="BB57" s="1081"/>
      <c r="BC57" s="1081"/>
      <c r="BD57" s="1081"/>
      <c r="BE57" s="1081"/>
      <c r="BF57" s="1081"/>
      <c r="BG57" s="1081"/>
      <c r="BH57" s="1081"/>
      <c r="BI57" s="1081"/>
      <c r="BJ57" s="1081"/>
      <c r="BK57" s="1081"/>
      <c r="BL57" s="1081"/>
      <c r="BM57" s="1081"/>
      <c r="BN57" s="1081"/>
      <c r="BO57" s="1081"/>
      <c r="BP57" s="1081"/>
      <c r="BQ57" s="1081"/>
      <c r="BR57" s="1081"/>
      <c r="BS57" s="1081"/>
      <c r="BT57" s="1081"/>
      <c r="BU57" s="1081"/>
      <c r="BV57" s="1081"/>
      <c r="BW57" s="1081"/>
      <c r="BX57" s="1081"/>
      <c r="BY57" s="1081"/>
      <c r="BZ57" s="1081"/>
      <c r="CA57" s="1081"/>
      <c r="CB57" s="1081"/>
      <c r="CC57" s="1081"/>
      <c r="CD57" s="1081"/>
      <c r="CE57" s="1081"/>
      <c r="CF57" s="1081"/>
      <c r="CG57" s="1081"/>
      <c r="CH57" s="1081"/>
      <c r="CI57" s="1081"/>
      <c r="CJ57" s="1081"/>
      <c r="CK57" s="1081"/>
      <c r="CL57" s="1081"/>
      <c r="CM57" s="1081"/>
      <c r="CN57" s="1081"/>
      <c r="CO57" s="1081"/>
      <c r="CP57" s="1081"/>
      <c r="CQ57" s="1081"/>
      <c r="CR57" s="1081"/>
      <c r="CS57" s="1081"/>
      <c r="CT57" s="1081"/>
      <c r="CU57" s="1081"/>
      <c r="CV57" s="1081"/>
      <c r="CW57" s="1081"/>
      <c r="CX57" s="1081"/>
      <c r="CY57" s="1081"/>
      <c r="CZ57" s="1081"/>
      <c r="DA57" s="1081"/>
      <c r="DB57" s="1081"/>
      <c r="DC57" s="1081"/>
      <c r="DD57" s="1081"/>
      <c r="DE57" s="1081"/>
      <c r="DF57" s="1081"/>
      <c r="DG57" s="1081"/>
      <c r="DH57" s="1081"/>
      <c r="DI57" s="1081"/>
      <c r="DJ57" s="1081"/>
      <c r="DK57" s="1081"/>
      <c r="DL57" s="1081"/>
      <c r="DM57" s="1081"/>
      <c r="DN57" s="1081"/>
      <c r="DO57" s="1081"/>
      <c r="DP57" s="1081"/>
      <c r="DQ57" s="1081"/>
      <c r="DR57" s="1081"/>
      <c r="DS57" s="1081"/>
      <c r="DT57" s="1081"/>
      <c r="DU57" s="1081"/>
      <c r="DV57" s="1081"/>
      <c r="DW57" s="1081"/>
      <c r="DX57" s="1081"/>
      <c r="DY57" s="1081"/>
      <c r="DZ57" s="1081"/>
      <c r="EA57" s="1081"/>
      <c r="EB57" s="1081"/>
      <c r="EC57" s="1081"/>
      <c r="ED57" s="1081"/>
      <c r="EE57" s="1081"/>
      <c r="EF57" s="1081"/>
      <c r="EG57" s="1081"/>
      <c r="EH57" s="1081"/>
      <c r="EI57" s="1081"/>
      <c r="EJ57" s="1081"/>
      <c r="EK57" s="1081"/>
      <c r="EL57" s="1081"/>
      <c r="EM57" s="1081"/>
      <c r="EN57" s="1081"/>
      <c r="EO57" s="1081"/>
      <c r="EP57" s="1081"/>
      <c r="EQ57" s="1081"/>
      <c r="ER57" s="1081"/>
      <c r="ES57" s="1081"/>
      <c r="ET57" s="1081"/>
      <c r="EU57" s="1081"/>
      <c r="EV57" s="1081"/>
      <c r="EW57" s="1081"/>
      <c r="EX57" s="1081"/>
      <c r="EY57" s="1081"/>
      <c r="EZ57" s="1081"/>
      <c r="FA57" s="1081"/>
      <c r="FB57" s="1081"/>
      <c r="FC57" s="1081"/>
      <c r="FD57" s="1081"/>
      <c r="FE57" s="1081"/>
      <c r="FF57" s="1081"/>
      <c r="FG57" s="1081"/>
      <c r="FH57" s="1081"/>
      <c r="FI57" s="1081"/>
      <c r="FJ57" s="1081"/>
      <c r="FK57" s="1081"/>
      <c r="FL57" s="1081"/>
      <c r="FM57" s="1081"/>
      <c r="FN57" s="1081"/>
      <c r="FO57" s="1081"/>
      <c r="FP57" s="1081"/>
      <c r="FQ57" s="1081"/>
      <c r="FR57" s="1081"/>
      <c r="FS57" s="1081"/>
      <c r="FT57" s="1081"/>
      <c r="FU57" s="1081"/>
      <c r="FV57" s="1081"/>
      <c r="FW57" s="1081"/>
      <c r="FX57" s="1081"/>
      <c r="FY57" s="1081"/>
      <c r="FZ57" s="1081"/>
      <c r="GA57" s="1081"/>
      <c r="GB57" s="1081"/>
      <c r="GC57" s="1081"/>
      <c r="GD57" s="1081"/>
      <c r="GE57" s="1081"/>
      <c r="GF57" s="1081"/>
      <c r="GG57" s="1081"/>
      <c r="GH57" s="1081"/>
      <c r="GI57" s="1081"/>
      <c r="GJ57" s="1081"/>
      <c r="GK57" s="1081"/>
      <c r="GL57" s="1081"/>
      <c r="GM57" s="1081"/>
      <c r="GN57" s="1081"/>
      <c r="GO57" s="1081"/>
      <c r="GP57" s="1081"/>
      <c r="GQ57" s="1081"/>
      <c r="GR57" s="1081"/>
      <c r="GS57" s="1081"/>
      <c r="GT57" s="1081"/>
      <c r="GU57" s="1081"/>
      <c r="GV57" s="1081"/>
      <c r="GW57" s="1081"/>
      <c r="GX57" s="1081"/>
      <c r="GY57" s="1081"/>
      <c r="GZ57" s="1081"/>
      <c r="HA57" s="1081"/>
      <c r="HB57" s="1081"/>
      <c r="HC57" s="1081"/>
      <c r="HD57" s="1081"/>
      <c r="HE57" s="1081"/>
      <c r="HF57" s="1081"/>
      <c r="HG57" s="1081"/>
      <c r="HH57" s="1121"/>
      <c r="HI57" s="1121"/>
      <c r="HJ57" s="1121"/>
      <c r="HK57" s="1121"/>
      <c r="HL57" s="1121"/>
      <c r="HM57" s="1121"/>
      <c r="HN57" s="1121"/>
      <c r="HO57" s="1121"/>
      <c r="HP57" s="1121"/>
      <c r="HQ57" s="1121"/>
      <c r="HR57" s="1121"/>
      <c r="HS57" s="1121"/>
      <c r="HT57" s="1121"/>
      <c r="HU57" s="1121"/>
      <c r="HV57" s="1121"/>
      <c r="HW57" s="1121"/>
      <c r="HX57" s="1121"/>
      <c r="HY57" s="1121"/>
      <c r="HZ57" s="1121"/>
      <c r="IA57" s="1121"/>
      <c r="IB57" s="1121"/>
      <c r="IC57" s="1121"/>
      <c r="ID57" s="1121"/>
      <c r="IE57" s="1121"/>
      <c r="IF57" s="1121"/>
      <c r="IG57" s="1121"/>
      <c r="IH57" s="1121"/>
      <c r="II57" s="1121"/>
      <c r="IJ57" s="1121"/>
      <c r="IK57" s="1121"/>
      <c r="IL57" s="1121"/>
      <c r="IM57" s="1121"/>
      <c r="IN57" s="1121"/>
      <c r="IO57" s="1121"/>
      <c r="IP57" s="1121"/>
      <c r="IQ57" s="1121"/>
      <c r="IR57" s="1121"/>
      <c r="IS57" s="1121"/>
      <c r="IT57" s="1121"/>
      <c r="IU57" s="1121"/>
      <c r="IV57" s="1121"/>
      <c r="IW57" s="1121"/>
      <c r="IX57" s="1121"/>
      <c r="IY57" s="1121"/>
      <c r="IZ57" s="1121"/>
      <c r="JA57" s="1121"/>
      <c r="JB57" s="1121"/>
      <c r="JC57" s="1121"/>
      <c r="JD57" s="1121"/>
      <c r="JE57" s="1121"/>
      <c r="JF57" s="1121"/>
      <c r="JG57" s="1121"/>
      <c r="JH57" s="1121"/>
      <c r="JI57" s="1121"/>
      <c r="JJ57" s="1121"/>
      <c r="JK57" s="1121"/>
      <c r="JL57" s="1121"/>
      <c r="JM57" s="1121"/>
      <c r="JN57" s="1121"/>
      <c r="JO57" s="1121"/>
      <c r="JP57" s="1121"/>
      <c r="JQ57" s="1121"/>
      <c r="JR57" s="1121"/>
      <c r="JS57" s="1121"/>
      <c r="JT57" s="1121"/>
      <c r="JU57" s="1121"/>
      <c r="JV57" s="1121"/>
      <c r="JW57" s="1121"/>
      <c r="JX57" s="1121"/>
      <c r="JY57" s="1121"/>
      <c r="JZ57" s="1121"/>
      <c r="KA57" s="1121"/>
      <c r="KB57" s="1121"/>
      <c r="KC57" s="1121"/>
      <c r="KD57" s="1121"/>
      <c r="KE57" s="1121"/>
      <c r="KF57" s="1121"/>
      <c r="KG57" s="1121"/>
      <c r="KH57" s="1121"/>
      <c r="KI57" s="1121"/>
      <c r="KJ57" s="1121"/>
      <c r="KK57" s="1121"/>
      <c r="KL57" s="1121"/>
    </row>
    <row r="58" spans="1:298" x14ac:dyDescent="0.2">
      <c r="A58" s="543" t="s">
        <v>256</v>
      </c>
      <c r="B58" s="479" t="s">
        <v>257</v>
      </c>
      <c r="D58" s="9" t="s">
        <v>555</v>
      </c>
      <c r="H58" s="1"/>
      <c r="I58" s="58" t="s">
        <v>1956</v>
      </c>
      <c r="J58" s="1"/>
      <c r="K58" s="58" t="s">
        <v>555</v>
      </c>
      <c r="L58" s="1061"/>
      <c r="M58" s="1068"/>
      <c r="N58" s="1064" t="s">
        <v>2377</v>
      </c>
      <c r="O58" s="1060"/>
      <c r="P58" s="1060"/>
      <c r="Q58" s="1060"/>
      <c r="R58" s="1064" t="s">
        <v>1953</v>
      </c>
      <c r="S58" s="1060"/>
      <c r="T58" s="1064" t="s">
        <v>1086</v>
      </c>
      <c r="U58" s="1060"/>
      <c r="V58" s="1064"/>
      <c r="W58" s="1064" t="s">
        <v>1086</v>
      </c>
      <c r="X58" s="1064"/>
      <c r="Y58" s="1064" t="s">
        <v>1086</v>
      </c>
      <c r="Z58" s="1064" t="s">
        <v>1953</v>
      </c>
      <c r="AA58" s="1064"/>
      <c r="AB58" s="1064" t="s">
        <v>1953</v>
      </c>
      <c r="AC58" s="1060"/>
      <c r="AD58" s="1064" t="s">
        <v>555</v>
      </c>
      <c r="AE58" s="1064" t="s">
        <v>1953</v>
      </c>
      <c r="AF58" s="1064"/>
      <c r="AG58" s="1060"/>
      <c r="AH58" s="1060" t="s">
        <v>1875</v>
      </c>
      <c r="AI58" s="1060"/>
      <c r="AJ58" s="1060"/>
      <c r="AK58" s="1064" t="s">
        <v>1953</v>
      </c>
      <c r="AL58" s="1068"/>
      <c r="AM58" s="1082"/>
      <c r="AN58" s="1081"/>
      <c r="AO58" s="1082" t="s">
        <v>1202</v>
      </c>
      <c r="AP58" s="1081"/>
      <c r="AQ58" s="1082" t="s">
        <v>2378</v>
      </c>
      <c r="AR58" s="1082"/>
      <c r="AS58" s="1081"/>
      <c r="AT58" s="1081"/>
      <c r="AU58" s="1081"/>
      <c r="AV58" s="1081"/>
      <c r="AW58" s="1082" t="s">
        <v>2379</v>
      </c>
      <c r="AX58" s="1081" t="s">
        <v>1875</v>
      </c>
      <c r="AY58" s="1081" t="s">
        <v>1953</v>
      </c>
      <c r="AZ58" s="1081"/>
      <c r="BA58" s="1081" t="s">
        <v>1953</v>
      </c>
      <c r="BB58" s="1081"/>
      <c r="BC58" s="1081"/>
      <c r="BD58" s="1081" t="s">
        <v>1202</v>
      </c>
      <c r="BE58" s="1081"/>
      <c r="BF58" s="1081"/>
      <c r="BG58" s="1081" t="s">
        <v>1875</v>
      </c>
      <c r="BH58" s="1081" t="s">
        <v>1875</v>
      </c>
      <c r="BI58" s="1081" t="s">
        <v>1875</v>
      </c>
      <c r="BJ58" s="1081"/>
      <c r="BK58" s="1081" t="s">
        <v>1875</v>
      </c>
      <c r="BL58" s="1081" t="s">
        <v>2380</v>
      </c>
      <c r="BM58" s="1081"/>
      <c r="BN58" s="1081"/>
      <c r="BO58" s="1081"/>
      <c r="BP58" s="1081"/>
      <c r="BQ58" s="1081"/>
      <c r="BR58" s="1081"/>
      <c r="BS58" s="1081"/>
      <c r="BT58" s="1081"/>
      <c r="BU58" s="1081"/>
      <c r="BV58" s="1081"/>
      <c r="BW58" s="1081"/>
      <c r="BX58" s="1081"/>
      <c r="BY58" s="1081"/>
      <c r="BZ58" s="1081"/>
      <c r="CA58" s="1081"/>
      <c r="CB58" s="1081"/>
      <c r="CC58" s="1081"/>
      <c r="CD58" s="1081"/>
      <c r="CE58" s="1081"/>
      <c r="CF58" s="1081"/>
      <c r="CG58" s="1081"/>
      <c r="CH58" s="1081"/>
      <c r="CI58" s="1081"/>
      <c r="CJ58" s="1081"/>
      <c r="CK58" s="1081"/>
      <c r="CL58" s="1081"/>
      <c r="CM58" s="1081"/>
      <c r="CN58" s="1081"/>
      <c r="CO58" s="1081"/>
      <c r="CP58" s="1081"/>
      <c r="CQ58" s="1081"/>
      <c r="CR58" s="1081"/>
      <c r="CS58" s="1081"/>
      <c r="CT58" s="1081"/>
      <c r="CU58" s="1081"/>
      <c r="CV58" s="1081"/>
      <c r="CW58" s="1081"/>
      <c r="CX58" s="1081"/>
      <c r="CY58" s="1081"/>
      <c r="CZ58" s="1081"/>
      <c r="DA58" s="1081"/>
      <c r="DB58" s="1081"/>
      <c r="DC58" s="1081"/>
      <c r="DD58" s="1081"/>
      <c r="DE58" s="1081"/>
      <c r="DF58" s="1081"/>
      <c r="DG58" s="1081"/>
      <c r="DH58" s="1081"/>
      <c r="DI58" s="1081"/>
      <c r="DJ58" s="1081"/>
      <c r="DK58" s="1081"/>
      <c r="DL58" s="1081"/>
      <c r="DM58" s="1081"/>
      <c r="DN58" s="1081"/>
      <c r="DO58" s="1081"/>
      <c r="DP58" s="1081"/>
      <c r="DQ58" s="1081"/>
      <c r="DR58" s="1081"/>
      <c r="DS58" s="1081"/>
      <c r="DT58" s="1081"/>
      <c r="DU58" s="1081"/>
      <c r="DV58" s="1081"/>
      <c r="DW58" s="1081"/>
      <c r="DX58" s="1081"/>
      <c r="DY58" s="1081"/>
      <c r="DZ58" s="1081"/>
      <c r="EA58" s="1081"/>
      <c r="EB58" s="1081"/>
      <c r="EC58" s="1081"/>
      <c r="ED58" s="1081"/>
      <c r="EE58" s="1081"/>
      <c r="EF58" s="1081"/>
      <c r="EG58" s="1081"/>
      <c r="EH58" s="1081"/>
      <c r="EI58" s="1081"/>
      <c r="EJ58" s="1081"/>
      <c r="EK58" s="1081"/>
      <c r="EL58" s="1081"/>
      <c r="EM58" s="1081"/>
      <c r="EN58" s="1081"/>
      <c r="EO58" s="1081"/>
      <c r="EP58" s="1081"/>
      <c r="EQ58" s="1081"/>
      <c r="ER58" s="1081"/>
      <c r="ES58" s="1081"/>
      <c r="ET58" s="1081"/>
      <c r="EU58" s="1081"/>
      <c r="EV58" s="1081"/>
      <c r="EW58" s="1081"/>
      <c r="EX58" s="1081"/>
      <c r="EY58" s="1081"/>
      <c r="EZ58" s="1081"/>
      <c r="FA58" s="1081"/>
      <c r="FB58" s="1081"/>
      <c r="FC58" s="1081"/>
      <c r="FD58" s="1081"/>
      <c r="FE58" s="1081"/>
      <c r="FF58" s="1081"/>
      <c r="FG58" s="1081"/>
      <c r="FH58" s="1081"/>
      <c r="FI58" s="1081"/>
      <c r="FJ58" s="1081"/>
      <c r="FK58" s="1081"/>
      <c r="FL58" s="1081"/>
      <c r="FM58" s="1081"/>
      <c r="FN58" s="1081"/>
      <c r="FO58" s="1081"/>
      <c r="FP58" s="1081"/>
      <c r="FQ58" s="1081"/>
      <c r="FR58" s="1081"/>
      <c r="FS58" s="1081"/>
      <c r="FT58" s="1081"/>
      <c r="FU58" s="1081"/>
      <c r="FV58" s="1081"/>
      <c r="FW58" s="1081"/>
      <c r="FX58" s="1081"/>
      <c r="FY58" s="1081"/>
      <c r="FZ58" s="1081"/>
      <c r="GA58" s="1081"/>
      <c r="GB58" s="1081"/>
      <c r="GC58" s="1081"/>
      <c r="GD58" s="1081"/>
      <c r="GE58" s="1081"/>
      <c r="GF58" s="1081"/>
      <c r="GG58" s="1081"/>
      <c r="GH58" s="1081"/>
      <c r="GI58" s="1081"/>
      <c r="GJ58" s="1081"/>
      <c r="GK58" s="1081"/>
      <c r="GL58" s="1081"/>
      <c r="GM58" s="1081"/>
      <c r="GN58" s="1081"/>
      <c r="GO58" s="1081"/>
      <c r="GP58" s="1081"/>
      <c r="GQ58" s="1081"/>
      <c r="GR58" s="1081"/>
      <c r="GS58" s="1081"/>
      <c r="GT58" s="1081"/>
      <c r="GU58" s="1081"/>
      <c r="GV58" s="1081"/>
      <c r="GW58" s="1081"/>
      <c r="GX58" s="1081"/>
      <c r="GY58" s="1081"/>
      <c r="GZ58" s="1081"/>
      <c r="HA58" s="1081"/>
      <c r="HB58" s="1081"/>
      <c r="HC58" s="1081"/>
      <c r="HD58" s="1081"/>
      <c r="HE58" s="1081"/>
      <c r="HF58" s="1081"/>
      <c r="HG58" s="1081"/>
      <c r="HH58" s="1121"/>
      <c r="HI58" s="1121"/>
      <c r="HJ58" s="1121"/>
      <c r="HK58" s="1121"/>
      <c r="HL58" s="1121"/>
      <c r="HM58" s="1121"/>
      <c r="HN58" s="1121"/>
      <c r="HO58" s="1121"/>
      <c r="HP58" s="1121"/>
      <c r="HQ58" s="1121"/>
      <c r="HR58" s="1121"/>
      <c r="HS58" s="1121"/>
      <c r="HT58" s="1121"/>
      <c r="HU58" s="1121"/>
      <c r="HV58" s="1121"/>
      <c r="HW58" s="1121"/>
      <c r="HX58" s="1121"/>
      <c r="HY58" s="1121"/>
      <c r="HZ58" s="1121"/>
      <c r="IA58" s="1121"/>
      <c r="IB58" s="1121"/>
      <c r="IC58" s="1121"/>
      <c r="ID58" s="1121"/>
      <c r="IE58" s="1121"/>
      <c r="IF58" s="1121"/>
      <c r="IG58" s="1121"/>
      <c r="IH58" s="1121"/>
      <c r="II58" s="1121"/>
      <c r="IJ58" s="1121"/>
      <c r="IK58" s="1121"/>
      <c r="IL58" s="1121"/>
      <c r="IM58" s="1121"/>
      <c r="IN58" s="1121"/>
      <c r="IO58" s="1121"/>
      <c r="IP58" s="1121"/>
      <c r="IQ58" s="1121"/>
      <c r="IR58" s="1121"/>
      <c r="IS58" s="1121"/>
      <c r="IT58" s="1121"/>
      <c r="IU58" s="1121"/>
      <c r="IV58" s="1121"/>
      <c r="IW58" s="1121"/>
      <c r="IX58" s="1121"/>
      <c r="IY58" s="1121"/>
      <c r="IZ58" s="1121"/>
      <c r="JA58" s="1121"/>
      <c r="JB58" s="1121"/>
      <c r="JC58" s="1121"/>
      <c r="JD58" s="1121"/>
      <c r="JE58" s="1121"/>
      <c r="JF58" s="1121"/>
      <c r="JG58" s="1121"/>
      <c r="JH58" s="1121"/>
      <c r="JI58" s="1121"/>
      <c r="JJ58" s="1121"/>
      <c r="JK58" s="1121"/>
      <c r="JL58" s="1121"/>
      <c r="JM58" s="1121"/>
      <c r="JN58" s="1121"/>
      <c r="JO58" s="1121"/>
      <c r="JP58" s="1121"/>
      <c r="JQ58" s="1121"/>
      <c r="JR58" s="1121"/>
      <c r="JS58" s="1121"/>
      <c r="JT58" s="1121"/>
      <c r="JU58" s="1121"/>
      <c r="JV58" s="1121"/>
      <c r="JW58" s="1121"/>
      <c r="JX58" s="1121"/>
      <c r="JY58" s="1121"/>
      <c r="JZ58" s="1121"/>
      <c r="KA58" s="1121"/>
      <c r="KB58" s="1121"/>
      <c r="KC58" s="1121"/>
      <c r="KD58" s="1121"/>
      <c r="KE58" s="1121"/>
      <c r="KF58" s="1121"/>
      <c r="KG58" s="1121"/>
      <c r="KH58" s="1121"/>
      <c r="KI58" s="1121"/>
      <c r="KJ58" s="1121"/>
      <c r="KK58" s="1121"/>
      <c r="KL58" s="1121"/>
    </row>
    <row r="59" spans="1:298" x14ac:dyDescent="0.2">
      <c r="A59" s="543" t="s">
        <v>2381</v>
      </c>
      <c r="B59" s="479" t="s">
        <v>2382</v>
      </c>
      <c r="C59" s="9" t="s">
        <v>555</v>
      </c>
      <c r="H59" s="1"/>
      <c r="I59" s="4"/>
      <c r="J59" s="1"/>
      <c r="K59" s="4"/>
      <c r="L59" s="1061"/>
      <c r="M59" s="1068"/>
      <c r="N59" s="1060"/>
      <c r="O59" s="1060"/>
      <c r="P59" s="1060"/>
      <c r="Q59" s="1060"/>
      <c r="R59" s="1060"/>
      <c r="S59" s="1060"/>
      <c r="T59" s="1060"/>
      <c r="U59" s="1060"/>
      <c r="V59" s="1064"/>
      <c r="W59" s="1060"/>
      <c r="X59" s="1064"/>
      <c r="Y59" s="1064"/>
      <c r="Z59" s="1064"/>
      <c r="AA59" s="1064"/>
      <c r="AB59" s="1064"/>
      <c r="AC59" s="1060"/>
      <c r="AD59" s="1064"/>
      <c r="AE59" s="1064"/>
      <c r="AF59" s="1064"/>
      <c r="AG59" s="1060"/>
      <c r="AH59" s="1060"/>
      <c r="AI59" s="1060"/>
      <c r="AJ59" s="1060"/>
      <c r="AK59" s="1064"/>
      <c r="AL59" s="1068"/>
      <c r="AM59" s="1081"/>
      <c r="AN59" s="1081"/>
      <c r="AO59" s="1082"/>
      <c r="AP59" s="1081"/>
      <c r="AQ59" s="1082"/>
      <c r="AR59" s="1082"/>
      <c r="AS59" s="1081"/>
      <c r="AT59" s="1081"/>
      <c r="AU59" s="1081"/>
      <c r="AV59" s="1081"/>
      <c r="AW59" s="1082"/>
      <c r="AX59" s="1081"/>
      <c r="AY59" s="1081"/>
      <c r="AZ59" s="1081" t="s">
        <v>555</v>
      </c>
      <c r="BA59" s="1081"/>
      <c r="BB59" s="1081"/>
      <c r="BC59" s="1081"/>
      <c r="BD59" s="1081"/>
      <c r="BE59" s="1081"/>
      <c r="BF59" s="1081"/>
      <c r="BG59" s="1081"/>
      <c r="BH59" s="1081"/>
      <c r="BI59" s="1081"/>
      <c r="BJ59" s="1081"/>
      <c r="BK59" s="1081"/>
      <c r="BL59" s="1081"/>
      <c r="BM59" s="1081"/>
      <c r="BN59" s="1081"/>
      <c r="BO59" s="1081"/>
      <c r="BP59" s="1081"/>
      <c r="BQ59" s="1081"/>
      <c r="BR59" s="1081"/>
      <c r="BS59" s="1081"/>
      <c r="BT59" s="1081"/>
      <c r="BU59" s="1081"/>
      <c r="BV59" s="1081"/>
      <c r="BW59" s="1081"/>
      <c r="BX59" s="1081"/>
      <c r="BY59" s="1081"/>
      <c r="BZ59" s="1081"/>
      <c r="CA59" s="1081"/>
      <c r="CB59" s="1081"/>
      <c r="CC59" s="1081"/>
      <c r="CD59" s="1081"/>
      <c r="CE59" s="1081"/>
      <c r="CF59" s="1081"/>
      <c r="CG59" s="1081"/>
      <c r="CH59" s="1081"/>
      <c r="CI59" s="1081"/>
      <c r="CJ59" s="1081"/>
      <c r="CK59" s="1081"/>
      <c r="CL59" s="1081"/>
      <c r="CM59" s="1081"/>
      <c r="CN59" s="1081"/>
      <c r="CO59" s="1081"/>
      <c r="CP59" s="1081"/>
      <c r="CQ59" s="1081"/>
      <c r="CR59" s="1081"/>
      <c r="CS59" s="1081"/>
      <c r="CT59" s="1081"/>
      <c r="CU59" s="1081"/>
      <c r="CV59" s="1081"/>
      <c r="CW59" s="1081"/>
      <c r="CX59" s="1081"/>
      <c r="CY59" s="1081"/>
      <c r="CZ59" s="1081"/>
      <c r="DA59" s="1081"/>
      <c r="DB59" s="1081"/>
      <c r="DC59" s="1081"/>
      <c r="DD59" s="1081"/>
      <c r="DE59" s="1081"/>
      <c r="DF59" s="1081"/>
      <c r="DG59" s="1081"/>
      <c r="DH59" s="1081"/>
      <c r="DI59" s="1081"/>
      <c r="DJ59" s="1081"/>
      <c r="DK59" s="1081"/>
      <c r="DL59" s="1081"/>
      <c r="DM59" s="1081"/>
      <c r="DN59" s="1081"/>
      <c r="DO59" s="1081"/>
      <c r="DP59" s="1081"/>
      <c r="DQ59" s="1081"/>
      <c r="DR59" s="1081"/>
      <c r="DS59" s="1081"/>
      <c r="DT59" s="1081"/>
      <c r="DU59" s="1081"/>
      <c r="DV59" s="1081"/>
      <c r="DW59" s="1081"/>
      <c r="DX59" s="1081"/>
      <c r="DY59" s="1081"/>
      <c r="DZ59" s="1081"/>
      <c r="EA59" s="1081"/>
      <c r="EB59" s="1081"/>
      <c r="EC59" s="1081"/>
      <c r="ED59" s="1081"/>
      <c r="EE59" s="1081"/>
      <c r="EF59" s="1081"/>
      <c r="EG59" s="1081"/>
      <c r="EH59" s="1081"/>
      <c r="EI59" s="1081"/>
      <c r="EJ59" s="1081"/>
      <c r="EK59" s="1081"/>
      <c r="EL59" s="1081"/>
      <c r="EM59" s="1081"/>
      <c r="EN59" s="1081"/>
      <c r="EO59" s="1081"/>
      <c r="EP59" s="1081"/>
      <c r="EQ59" s="1081"/>
      <c r="ER59" s="1081"/>
      <c r="ES59" s="1081"/>
      <c r="ET59" s="1081"/>
      <c r="EU59" s="1081"/>
      <c r="EV59" s="1081"/>
      <c r="EW59" s="1081"/>
      <c r="EX59" s="1081"/>
      <c r="EY59" s="1081"/>
      <c r="EZ59" s="1081"/>
      <c r="FA59" s="1081"/>
      <c r="FB59" s="1081"/>
      <c r="FC59" s="1081"/>
      <c r="FD59" s="1081"/>
      <c r="FE59" s="1081"/>
      <c r="FF59" s="1081"/>
      <c r="FG59" s="1081"/>
      <c r="FH59" s="1081"/>
      <c r="FI59" s="1081"/>
      <c r="FJ59" s="1081"/>
      <c r="FK59" s="1081"/>
      <c r="FL59" s="1081"/>
      <c r="FM59" s="1081"/>
      <c r="FN59" s="1081"/>
      <c r="FO59" s="1081"/>
      <c r="FP59" s="1081"/>
      <c r="FQ59" s="1081"/>
      <c r="FR59" s="1081"/>
      <c r="FS59" s="1081"/>
      <c r="FT59" s="1081"/>
      <c r="FU59" s="1081"/>
      <c r="FV59" s="1081"/>
      <c r="FW59" s="1081"/>
      <c r="FX59" s="1081"/>
      <c r="FY59" s="1081"/>
      <c r="FZ59" s="1081"/>
      <c r="GA59" s="1081"/>
      <c r="GB59" s="1081"/>
      <c r="GC59" s="1081"/>
      <c r="GD59" s="1081"/>
      <c r="GE59" s="1081"/>
      <c r="GF59" s="1081"/>
      <c r="GG59" s="1081"/>
      <c r="GH59" s="1081"/>
      <c r="GI59" s="1081"/>
      <c r="GJ59" s="1081"/>
      <c r="GK59" s="1081"/>
      <c r="GL59" s="1081"/>
      <c r="GM59" s="1081"/>
      <c r="GN59" s="1081"/>
      <c r="GO59" s="1081"/>
      <c r="GP59" s="1081"/>
      <c r="GQ59" s="1081"/>
      <c r="GR59" s="1081"/>
      <c r="GS59" s="1081"/>
      <c r="GT59" s="1081"/>
      <c r="GU59" s="1081"/>
      <c r="GV59" s="1081"/>
      <c r="GW59" s="1081"/>
      <c r="GX59" s="1081"/>
      <c r="GY59" s="1081"/>
      <c r="GZ59" s="1081"/>
      <c r="HA59" s="1081"/>
      <c r="HB59" s="1081"/>
      <c r="HC59" s="1081"/>
      <c r="HD59" s="1081"/>
      <c r="HE59" s="1081"/>
      <c r="HF59" s="1081"/>
      <c r="HG59" s="1081"/>
      <c r="HH59" s="1121"/>
      <c r="HI59" s="1121"/>
      <c r="HJ59" s="1121"/>
      <c r="HK59" s="1121"/>
      <c r="HL59" s="1121"/>
      <c r="HM59" s="1121"/>
      <c r="HN59" s="1121"/>
      <c r="HO59" s="1121"/>
      <c r="HP59" s="1121"/>
      <c r="HQ59" s="1121"/>
      <c r="HR59" s="1121"/>
      <c r="HS59" s="1121"/>
      <c r="HT59" s="1121"/>
      <c r="HU59" s="1121"/>
      <c r="HV59" s="1121"/>
      <c r="HW59" s="1121"/>
      <c r="HX59" s="1121"/>
      <c r="HY59" s="1121"/>
      <c r="HZ59" s="1121"/>
      <c r="IA59" s="1121"/>
      <c r="IB59" s="1121"/>
      <c r="IC59" s="1121"/>
      <c r="ID59" s="1121"/>
      <c r="IE59" s="1121"/>
      <c r="IF59" s="1121"/>
      <c r="IG59" s="1121"/>
      <c r="IH59" s="1121"/>
      <c r="II59" s="1121"/>
      <c r="IJ59" s="1121"/>
      <c r="IK59" s="1121"/>
      <c r="IL59" s="1121"/>
      <c r="IM59" s="1121"/>
      <c r="IN59" s="1121"/>
      <c r="IO59" s="1121"/>
      <c r="IP59" s="1121"/>
      <c r="IQ59" s="1121"/>
      <c r="IR59" s="1121"/>
      <c r="IS59" s="1121"/>
      <c r="IT59" s="1121"/>
      <c r="IU59" s="1121"/>
      <c r="IV59" s="1121"/>
      <c r="IW59" s="1121"/>
      <c r="IX59" s="1121"/>
      <c r="IY59" s="1121"/>
      <c r="IZ59" s="1121"/>
      <c r="JA59" s="1121"/>
      <c r="JB59" s="1121"/>
      <c r="JC59" s="1121"/>
      <c r="JD59" s="1121"/>
      <c r="JE59" s="1121"/>
      <c r="JF59" s="1121"/>
      <c r="JG59" s="1121"/>
      <c r="JH59" s="1121"/>
      <c r="JI59" s="1121"/>
      <c r="JJ59" s="1121"/>
      <c r="JK59" s="1121"/>
      <c r="JL59" s="1121"/>
      <c r="JM59" s="1121"/>
      <c r="JN59" s="1121"/>
      <c r="JO59" s="1121"/>
      <c r="JP59" s="1121"/>
      <c r="JQ59" s="1121"/>
      <c r="JR59" s="1121"/>
      <c r="JS59" s="1121"/>
      <c r="JT59" s="1121"/>
      <c r="JU59" s="1121"/>
      <c r="JV59" s="1121"/>
      <c r="JW59" s="1121"/>
      <c r="JX59" s="1121"/>
      <c r="JY59" s="1121"/>
      <c r="JZ59" s="1121"/>
      <c r="KA59" s="1121"/>
      <c r="KB59" s="1121"/>
      <c r="KC59" s="1121"/>
      <c r="KD59" s="1121"/>
      <c r="KE59" s="1121"/>
      <c r="KF59" s="1121"/>
      <c r="KG59" s="1121"/>
      <c r="KH59" s="1121"/>
      <c r="KI59" s="1121"/>
      <c r="KJ59" s="1121"/>
      <c r="KK59" s="1121"/>
      <c r="KL59" s="1121"/>
    </row>
    <row r="60" spans="1:298" x14ac:dyDescent="0.2">
      <c r="A60" s="543" t="s">
        <v>201</v>
      </c>
      <c r="B60" s="479" t="str">
        <f>IFERROR(VLOOKUP(A60,Tabla1[],2,FALSE),"")</f>
        <v>14.577.855-7</v>
      </c>
      <c r="D60" s="10" t="s">
        <v>2383</v>
      </c>
      <c r="F60" t="s">
        <v>2384</v>
      </c>
      <c r="H60" s="1" t="s">
        <v>2385</v>
      </c>
      <c r="I60" s="4"/>
      <c r="J60" s="1"/>
      <c r="K60" s="58" t="s">
        <v>1865</v>
      </c>
      <c r="L60" s="1067" t="s">
        <v>1086</v>
      </c>
      <c r="M60" s="1068"/>
      <c r="N60" s="1060"/>
      <c r="O60" s="1060"/>
      <c r="P60" s="1064" t="s">
        <v>2386</v>
      </c>
      <c r="Q60" s="1064" t="s">
        <v>1917</v>
      </c>
      <c r="R60" s="1060"/>
      <c r="S60" s="58" t="s">
        <v>555</v>
      </c>
      <c r="T60" s="58" t="s">
        <v>619</v>
      </c>
      <c r="U60" s="1060"/>
      <c r="V60" s="1064" t="s">
        <v>1865</v>
      </c>
      <c r="W60" s="1060"/>
      <c r="X60" s="1064"/>
      <c r="Y60" s="1064"/>
      <c r="Z60" s="1064"/>
      <c r="AA60" s="1064"/>
      <c r="AB60" s="1064" t="s">
        <v>1953</v>
      </c>
      <c r="AC60" s="1060"/>
      <c r="AD60" s="1064" t="s">
        <v>2351</v>
      </c>
      <c r="AE60" s="1064"/>
      <c r="AF60" s="1064"/>
      <c r="AG60" s="1064" t="s">
        <v>555</v>
      </c>
      <c r="AH60" s="1060"/>
      <c r="AI60" s="1060"/>
      <c r="AJ60" s="1064" t="s">
        <v>2387</v>
      </c>
      <c r="AK60" s="1064" t="s">
        <v>2343</v>
      </c>
      <c r="AL60" s="1068"/>
      <c r="AM60" s="1081"/>
      <c r="AN60" s="1081"/>
      <c r="AO60" s="1082" t="s">
        <v>2379</v>
      </c>
      <c r="AP60" s="1081"/>
      <c r="AQ60" s="1082" t="s">
        <v>2378</v>
      </c>
      <c r="AR60" s="1082"/>
      <c r="AS60" s="1081"/>
      <c r="AT60" s="1081"/>
      <c r="AU60" s="1081"/>
      <c r="AV60" s="1081"/>
      <c r="AW60" s="1082" t="s">
        <v>1202</v>
      </c>
      <c r="AX60" s="1081" t="s">
        <v>2007</v>
      </c>
      <c r="AY60" s="1081" t="s">
        <v>2388</v>
      </c>
      <c r="AZ60" s="1081"/>
      <c r="BA60" s="1081" t="s">
        <v>2007</v>
      </c>
      <c r="BB60" s="1081" t="s">
        <v>619</v>
      </c>
      <c r="BC60" s="1081"/>
      <c r="BD60" s="1081"/>
      <c r="BE60" s="1081" t="s">
        <v>2389</v>
      </c>
      <c r="BF60" s="1081" t="s">
        <v>1875</v>
      </c>
      <c r="BG60" s="1081"/>
      <c r="BH60" s="1081"/>
      <c r="BI60" s="1081"/>
      <c r="BJ60" s="1081" t="s">
        <v>1086</v>
      </c>
      <c r="BK60" s="1081" t="s">
        <v>2390</v>
      </c>
      <c r="BL60" s="1081"/>
      <c r="BM60" s="1081" t="s">
        <v>1305</v>
      </c>
      <c r="BN60" s="1081" t="s">
        <v>1202</v>
      </c>
      <c r="BO60" s="1081"/>
      <c r="BP60" s="1081"/>
      <c r="BQ60" s="1081"/>
      <c r="BR60" s="1081"/>
      <c r="BS60" s="1081"/>
      <c r="BT60" s="1081"/>
      <c r="BU60" s="1081"/>
      <c r="BV60" s="1081"/>
      <c r="BW60" s="1081"/>
      <c r="BX60" s="1081"/>
      <c r="BY60" s="1081"/>
      <c r="BZ60" s="1081"/>
      <c r="CA60" s="1081"/>
      <c r="CB60" s="1081"/>
      <c r="CC60" s="1081"/>
      <c r="CD60" s="1081"/>
      <c r="CE60" s="1081"/>
      <c r="CF60" s="1081"/>
      <c r="CG60" s="1081"/>
      <c r="CH60" s="1081"/>
      <c r="CI60" s="1081"/>
      <c r="CJ60" s="1081"/>
      <c r="CK60" s="1081"/>
      <c r="CL60" s="1081"/>
      <c r="CM60" s="1081"/>
      <c r="CN60" s="1081"/>
      <c r="CO60" s="1081"/>
      <c r="CP60" s="1081"/>
      <c r="CQ60" s="1081"/>
      <c r="CR60" s="1081"/>
      <c r="CS60" s="1081"/>
      <c r="CT60" s="1081"/>
      <c r="CU60" s="1081"/>
      <c r="CV60" s="1081"/>
      <c r="CW60" s="1081"/>
      <c r="CX60" s="1081"/>
      <c r="CY60" s="1081"/>
      <c r="CZ60" s="1081"/>
      <c r="DA60" s="1081"/>
      <c r="DB60" s="1081"/>
      <c r="DC60" s="1081"/>
      <c r="DD60" s="1081"/>
      <c r="DE60" s="1081"/>
      <c r="DF60" s="1081"/>
      <c r="DG60" s="1081"/>
      <c r="DH60" s="1081"/>
      <c r="DI60" s="1081"/>
      <c r="DJ60" s="1081"/>
      <c r="DK60" s="1081"/>
      <c r="DL60" s="1081"/>
      <c r="DM60" s="1081"/>
      <c r="DN60" s="1081"/>
      <c r="DO60" s="1081"/>
      <c r="DP60" s="1081"/>
      <c r="DQ60" s="1081"/>
      <c r="DR60" s="1081"/>
      <c r="DS60" s="1081"/>
      <c r="DT60" s="1081"/>
      <c r="DU60" s="1081"/>
      <c r="DV60" s="1081"/>
      <c r="DW60" s="1081"/>
      <c r="DX60" s="1081"/>
      <c r="DY60" s="1081"/>
      <c r="DZ60" s="1081"/>
      <c r="EA60" s="1081"/>
      <c r="EB60" s="1081"/>
      <c r="EC60" s="1081"/>
      <c r="ED60" s="1081"/>
      <c r="EE60" s="1081"/>
      <c r="EF60" s="1081"/>
      <c r="EG60" s="1081"/>
      <c r="EH60" s="1081"/>
      <c r="EI60" s="1081"/>
      <c r="EJ60" s="1081"/>
      <c r="EK60" s="1081"/>
      <c r="EL60" s="1081"/>
      <c r="EM60" s="1081"/>
      <c r="EN60" s="1081"/>
      <c r="EO60" s="1081"/>
      <c r="EP60" s="1081"/>
      <c r="EQ60" s="1081"/>
      <c r="ER60" s="1081"/>
      <c r="ES60" s="1081"/>
      <c r="ET60" s="1081"/>
      <c r="EU60" s="1081"/>
      <c r="EV60" s="1081"/>
      <c r="EW60" s="1081"/>
      <c r="EX60" s="1081"/>
      <c r="EY60" s="1081"/>
      <c r="EZ60" s="1081"/>
      <c r="FA60" s="1081"/>
      <c r="FB60" s="1081"/>
      <c r="FC60" s="1081"/>
      <c r="FD60" s="1081"/>
      <c r="FE60" s="1081"/>
      <c r="FF60" s="1081"/>
      <c r="FG60" s="1081"/>
      <c r="FH60" s="1081"/>
      <c r="FI60" s="1081"/>
      <c r="FJ60" s="1081"/>
      <c r="FK60" s="1081"/>
      <c r="FL60" s="1081"/>
      <c r="FM60" s="1081"/>
      <c r="FN60" s="1081"/>
      <c r="FO60" s="1081"/>
      <c r="FP60" s="1081"/>
      <c r="FQ60" s="1081"/>
      <c r="FR60" s="1081"/>
      <c r="FS60" s="1081"/>
      <c r="FT60" s="1081"/>
      <c r="FU60" s="1081"/>
      <c r="FV60" s="1081"/>
      <c r="FW60" s="1081"/>
      <c r="FX60" s="1081"/>
      <c r="FY60" s="1081"/>
      <c r="FZ60" s="1081"/>
      <c r="GA60" s="1081"/>
      <c r="GB60" s="1081"/>
      <c r="GC60" s="1081"/>
      <c r="GD60" s="1081"/>
      <c r="GE60" s="1081"/>
      <c r="GF60" s="1081"/>
      <c r="GG60" s="1081"/>
      <c r="GH60" s="1081"/>
      <c r="GI60" s="1081"/>
      <c r="GJ60" s="1081"/>
      <c r="GK60" s="1081"/>
      <c r="GL60" s="1081"/>
      <c r="GM60" s="1081"/>
      <c r="GN60" s="1081"/>
      <c r="GO60" s="1081"/>
      <c r="GP60" s="1081"/>
      <c r="GQ60" s="1081"/>
      <c r="GR60" s="1081"/>
      <c r="GS60" s="1081"/>
      <c r="GT60" s="1081"/>
      <c r="GU60" s="1081"/>
      <c r="GV60" s="1081"/>
      <c r="GW60" s="1081"/>
      <c r="GX60" s="1081"/>
      <c r="GY60" s="1081"/>
      <c r="GZ60" s="1081"/>
      <c r="HA60" s="1081"/>
      <c r="HB60" s="1081"/>
      <c r="HC60" s="1081"/>
      <c r="HD60" s="1081"/>
      <c r="HE60" s="1081"/>
      <c r="HF60" s="1081"/>
      <c r="HG60" s="1081"/>
      <c r="HH60" s="1121"/>
      <c r="HI60" s="1121"/>
      <c r="HJ60" s="1121"/>
      <c r="HK60" s="1121"/>
      <c r="HL60" s="1121"/>
      <c r="HM60" s="1121"/>
      <c r="HN60" s="1121"/>
      <c r="HO60" s="1121"/>
      <c r="HP60" s="1121"/>
      <c r="HQ60" s="1121"/>
      <c r="HR60" s="1121"/>
      <c r="HS60" s="1121"/>
      <c r="HT60" s="1121"/>
      <c r="HU60" s="1121"/>
      <c r="HV60" s="1121"/>
      <c r="HW60" s="1121"/>
      <c r="HX60" s="1121"/>
      <c r="HY60" s="1121"/>
      <c r="HZ60" s="1121"/>
      <c r="IA60" s="1121"/>
      <c r="IB60" s="1121"/>
      <c r="IC60" s="1121"/>
      <c r="ID60" s="1121"/>
      <c r="IE60" s="1121"/>
      <c r="IF60" s="1121"/>
      <c r="IG60" s="1121"/>
      <c r="IH60" s="1121"/>
      <c r="II60" s="1121"/>
      <c r="IJ60" s="1121"/>
      <c r="IK60" s="1121"/>
      <c r="IL60" s="1121"/>
      <c r="IM60" s="1121"/>
      <c r="IN60" s="1121"/>
      <c r="IO60" s="1121"/>
      <c r="IP60" s="1121"/>
      <c r="IQ60" s="1121"/>
      <c r="IR60" s="1121"/>
      <c r="IS60" s="1121"/>
      <c r="IT60" s="1121"/>
      <c r="IU60" s="1121"/>
      <c r="IV60" s="1121"/>
      <c r="IW60" s="1121"/>
      <c r="IX60" s="1121"/>
      <c r="IY60" s="1121"/>
      <c r="IZ60" s="1121"/>
      <c r="JA60" s="1121"/>
      <c r="JB60" s="1121"/>
      <c r="JC60" s="1121"/>
      <c r="JD60" s="1121"/>
      <c r="JE60" s="1121"/>
      <c r="JF60" s="1121"/>
      <c r="JG60" s="1121"/>
      <c r="JH60" s="1121"/>
      <c r="JI60" s="1121"/>
      <c r="JJ60" s="1121"/>
      <c r="JK60" s="1121"/>
      <c r="JL60" s="1121"/>
      <c r="JM60" s="1121"/>
      <c r="JN60" s="1121"/>
      <c r="JO60" s="1121"/>
      <c r="JP60" s="1121"/>
      <c r="JQ60" s="1121"/>
      <c r="JR60" s="1121"/>
      <c r="JS60" s="1121"/>
      <c r="JT60" s="1121"/>
      <c r="JU60" s="1121"/>
      <c r="JV60" s="1121"/>
      <c r="JW60" s="1121"/>
      <c r="JX60" s="1121"/>
      <c r="JY60" s="1121"/>
      <c r="JZ60" s="1121"/>
      <c r="KA60" s="1121"/>
      <c r="KB60" s="1121"/>
      <c r="KC60" s="1121"/>
      <c r="KD60" s="1121"/>
      <c r="KE60" s="1121"/>
      <c r="KF60" s="1121"/>
      <c r="KG60" s="1121"/>
      <c r="KH60" s="1121"/>
      <c r="KI60" s="1121"/>
      <c r="KJ60" s="1121"/>
      <c r="KK60" s="1121"/>
      <c r="KL60" s="1121"/>
    </row>
    <row r="61" spans="1:298" x14ac:dyDescent="0.2">
      <c r="A61" s="543" t="s">
        <v>304</v>
      </c>
      <c r="B61" s="479" t="s">
        <v>305</v>
      </c>
      <c r="D61" s="9" t="s">
        <v>555</v>
      </c>
      <c r="H61" s="1"/>
      <c r="I61" s="4" t="s">
        <v>555</v>
      </c>
      <c r="J61" s="1"/>
      <c r="K61" s="4"/>
      <c r="L61" s="158" t="s">
        <v>1086</v>
      </c>
      <c r="M61" s="1068"/>
      <c r="N61" s="1060"/>
      <c r="O61" s="1060"/>
      <c r="P61" s="1060"/>
      <c r="Q61" s="1060"/>
      <c r="R61" s="1064" t="s">
        <v>555</v>
      </c>
      <c r="S61" s="1060"/>
      <c r="T61" s="1060"/>
      <c r="U61" s="1064" t="s">
        <v>555</v>
      </c>
      <c r="V61" s="1064"/>
      <c r="W61" s="1060"/>
      <c r="X61" s="1064" t="s">
        <v>555</v>
      </c>
      <c r="Y61" s="1064" t="s">
        <v>555</v>
      </c>
      <c r="Z61" s="1064" t="s">
        <v>555</v>
      </c>
      <c r="AA61" s="1064"/>
      <c r="AB61" s="1064"/>
      <c r="AC61" s="1060"/>
      <c r="AD61" s="1064"/>
      <c r="AE61" s="1064" t="s">
        <v>555</v>
      </c>
      <c r="AF61" s="1064"/>
      <c r="AG61" s="1060"/>
      <c r="AH61" s="1060" t="s">
        <v>555</v>
      </c>
      <c r="AI61" s="1060"/>
      <c r="AJ61" s="1060"/>
      <c r="AK61" s="1064"/>
      <c r="AL61" s="1068"/>
      <c r="AM61" s="1082" t="s">
        <v>555</v>
      </c>
      <c r="AN61" s="1081"/>
      <c r="AO61" s="1082"/>
      <c r="AP61" s="1081"/>
      <c r="AQ61" s="1082"/>
      <c r="AR61" s="1082"/>
      <c r="AS61" s="1081" t="s">
        <v>555</v>
      </c>
      <c r="AT61" s="1081"/>
      <c r="AU61" s="1081" t="s">
        <v>555</v>
      </c>
      <c r="AV61" s="1081" t="s">
        <v>555</v>
      </c>
      <c r="AW61" s="1082"/>
      <c r="AX61" s="1081"/>
      <c r="AY61" s="1081"/>
      <c r="AZ61" s="1081"/>
      <c r="BA61" s="1081"/>
      <c r="BB61" s="1081"/>
      <c r="BC61" s="1081"/>
      <c r="BD61" s="1081"/>
      <c r="BE61" s="1081"/>
      <c r="BF61" s="1081"/>
      <c r="BG61" s="1081"/>
      <c r="BH61" s="1081"/>
      <c r="BI61" s="1081"/>
      <c r="BJ61" s="1081"/>
      <c r="BK61" s="1081"/>
      <c r="BL61" s="1081"/>
      <c r="BM61" s="1081"/>
      <c r="BN61" s="1081"/>
      <c r="BO61" s="1081"/>
      <c r="BP61" s="1081"/>
      <c r="BQ61" s="1081"/>
      <c r="BR61" s="1081"/>
      <c r="BS61" s="1081"/>
      <c r="BT61" s="1081"/>
      <c r="BU61" s="1081"/>
      <c r="BV61" s="1081"/>
      <c r="BW61" s="1081"/>
      <c r="BX61" s="1081"/>
      <c r="BY61" s="1081"/>
      <c r="BZ61" s="1081"/>
      <c r="CA61" s="1081"/>
      <c r="CB61" s="1081"/>
      <c r="CC61" s="1081"/>
      <c r="CD61" s="1081"/>
      <c r="CE61" s="1081"/>
      <c r="CF61" s="1081"/>
      <c r="CG61" s="1081"/>
      <c r="CH61" s="1081"/>
      <c r="CI61" s="1081"/>
      <c r="CJ61" s="1081"/>
      <c r="CK61" s="1081"/>
      <c r="CL61" s="1081"/>
      <c r="CM61" s="1081"/>
      <c r="CN61" s="1081"/>
      <c r="CO61" s="1081"/>
      <c r="CP61" s="1081"/>
      <c r="CQ61" s="1081"/>
      <c r="CR61" s="1081"/>
      <c r="CS61" s="1081"/>
      <c r="CT61" s="1081"/>
      <c r="CU61" s="1081"/>
      <c r="CV61" s="1081"/>
      <c r="CW61" s="1081"/>
      <c r="CX61" s="1081"/>
      <c r="CY61" s="1081"/>
      <c r="CZ61" s="1081"/>
      <c r="DA61" s="1081"/>
      <c r="DB61" s="1081"/>
      <c r="DC61" s="1081"/>
      <c r="DD61" s="1081"/>
      <c r="DE61" s="1081"/>
      <c r="DF61" s="1081"/>
      <c r="DG61" s="1081"/>
      <c r="DH61" s="1081"/>
      <c r="DI61" s="1081"/>
      <c r="DJ61" s="1081"/>
      <c r="DK61" s="1081"/>
      <c r="DL61" s="1081"/>
      <c r="DM61" s="1081"/>
      <c r="DN61" s="1081"/>
      <c r="DO61" s="1081"/>
      <c r="DP61" s="1081"/>
      <c r="DQ61" s="1081"/>
      <c r="DR61" s="1081"/>
      <c r="DS61" s="1081"/>
      <c r="DT61" s="1081"/>
      <c r="DU61" s="1081"/>
      <c r="DV61" s="1081"/>
      <c r="DW61" s="1081"/>
      <c r="DX61" s="1081"/>
      <c r="DY61" s="1081"/>
      <c r="DZ61" s="1081"/>
      <c r="EA61" s="1081"/>
      <c r="EB61" s="1081"/>
      <c r="EC61" s="1081"/>
      <c r="ED61" s="1081"/>
      <c r="EE61" s="1081"/>
      <c r="EF61" s="1081"/>
      <c r="EG61" s="1081"/>
      <c r="EH61" s="1081"/>
      <c r="EI61" s="1081"/>
      <c r="EJ61" s="1081"/>
      <c r="EK61" s="1081"/>
      <c r="EL61" s="1081"/>
      <c r="EM61" s="1081"/>
      <c r="EN61" s="1081"/>
      <c r="EO61" s="1081"/>
      <c r="EP61" s="1081"/>
      <c r="EQ61" s="1081"/>
      <c r="ER61" s="1081"/>
      <c r="ES61" s="1081"/>
      <c r="ET61" s="1081"/>
      <c r="EU61" s="1081"/>
      <c r="EV61" s="1081"/>
      <c r="EW61" s="1081"/>
      <c r="EX61" s="1081"/>
      <c r="EY61" s="1081"/>
      <c r="EZ61" s="1081"/>
      <c r="FA61" s="1081"/>
      <c r="FB61" s="1081"/>
      <c r="FC61" s="1081"/>
      <c r="FD61" s="1081"/>
      <c r="FE61" s="1081"/>
      <c r="FF61" s="1081"/>
      <c r="FG61" s="1081"/>
      <c r="FH61" s="1081"/>
      <c r="FI61" s="1081"/>
      <c r="FJ61" s="1081"/>
      <c r="FK61" s="1081"/>
      <c r="FL61" s="1081"/>
      <c r="FM61" s="1081"/>
      <c r="FN61" s="1081"/>
      <c r="FO61" s="1081"/>
      <c r="FP61" s="1081"/>
      <c r="FQ61" s="1081"/>
      <c r="FR61" s="1081"/>
      <c r="FS61" s="1081"/>
      <c r="FT61" s="1081"/>
      <c r="FU61" s="1081"/>
      <c r="FV61" s="1081"/>
      <c r="FW61" s="1081"/>
      <c r="FX61" s="1081"/>
      <c r="FY61" s="1081"/>
      <c r="FZ61" s="1081"/>
      <c r="GA61" s="1081"/>
      <c r="GB61" s="1081"/>
      <c r="GC61" s="1081"/>
      <c r="GD61" s="1081"/>
      <c r="GE61" s="1081"/>
      <c r="GF61" s="1081"/>
      <c r="GG61" s="1081"/>
      <c r="GH61" s="1081"/>
      <c r="GI61" s="1081"/>
      <c r="GJ61" s="1081"/>
      <c r="GK61" s="1081"/>
      <c r="GL61" s="1081"/>
      <c r="GM61" s="1081"/>
      <c r="GN61" s="1081"/>
      <c r="GO61" s="1081"/>
      <c r="GP61" s="1081"/>
      <c r="GQ61" s="1081"/>
      <c r="GR61" s="1081"/>
      <c r="GS61" s="1081"/>
      <c r="GT61" s="1081"/>
      <c r="GU61" s="1081"/>
      <c r="GV61" s="1081"/>
      <c r="GW61" s="1081"/>
      <c r="GX61" s="1081"/>
      <c r="GY61" s="1081"/>
      <c r="GZ61" s="1081"/>
      <c r="HA61" s="1081"/>
      <c r="HB61" s="1081"/>
      <c r="HC61" s="1081"/>
      <c r="HD61" s="1081"/>
      <c r="HE61" s="1081"/>
      <c r="HF61" s="1081"/>
      <c r="HG61" s="1081"/>
      <c r="HH61" s="1121"/>
      <c r="HI61" s="1121"/>
      <c r="HJ61" s="1121"/>
      <c r="HK61" s="1121"/>
      <c r="HL61" s="1121"/>
      <c r="HM61" s="1121"/>
      <c r="HN61" s="1121"/>
      <c r="HO61" s="1121"/>
      <c r="HP61" s="1121"/>
      <c r="HQ61" s="1121"/>
      <c r="HR61" s="1121"/>
      <c r="HS61" s="1121"/>
      <c r="HT61" s="1121"/>
      <c r="HU61" s="1121"/>
      <c r="HV61" s="1121"/>
      <c r="HW61" s="1121"/>
      <c r="HX61" s="1121"/>
      <c r="HY61" s="1121"/>
      <c r="HZ61" s="1121"/>
      <c r="IA61" s="1121"/>
      <c r="IB61" s="1121"/>
      <c r="IC61" s="1121"/>
      <c r="ID61" s="1121"/>
      <c r="IE61" s="1121"/>
      <c r="IF61" s="1121"/>
      <c r="IG61" s="1121"/>
      <c r="IH61" s="1121"/>
      <c r="II61" s="1121"/>
      <c r="IJ61" s="1121"/>
      <c r="IK61" s="1121"/>
      <c r="IL61" s="1121"/>
      <c r="IM61" s="1121"/>
      <c r="IN61" s="1121"/>
      <c r="IO61" s="1121"/>
      <c r="IP61" s="1121"/>
      <c r="IQ61" s="1121"/>
      <c r="IR61" s="1121"/>
      <c r="IS61" s="1121"/>
      <c r="IT61" s="1121"/>
      <c r="IU61" s="1121"/>
      <c r="IV61" s="1121"/>
      <c r="IW61" s="1121"/>
      <c r="IX61" s="1121"/>
      <c r="IY61" s="1121"/>
      <c r="IZ61" s="1121"/>
      <c r="JA61" s="1121"/>
      <c r="JB61" s="1121"/>
      <c r="JC61" s="1121"/>
      <c r="JD61" s="1121"/>
      <c r="JE61" s="1121"/>
      <c r="JF61" s="1121"/>
      <c r="JG61" s="1121"/>
      <c r="JH61" s="1121"/>
      <c r="JI61" s="1121"/>
      <c r="JJ61" s="1121"/>
      <c r="JK61" s="1121"/>
      <c r="JL61" s="1121"/>
      <c r="JM61" s="1121"/>
      <c r="JN61" s="1121"/>
      <c r="JO61" s="1121"/>
      <c r="JP61" s="1121"/>
      <c r="JQ61" s="1121"/>
      <c r="JR61" s="1121"/>
      <c r="JS61" s="1121"/>
      <c r="JT61" s="1121"/>
      <c r="JU61" s="1121"/>
      <c r="JV61" s="1121"/>
      <c r="JW61" s="1121"/>
      <c r="JX61" s="1121"/>
      <c r="JY61" s="1121"/>
      <c r="JZ61" s="1121"/>
      <c r="KA61" s="1121"/>
      <c r="KB61" s="1121"/>
      <c r="KC61" s="1121"/>
      <c r="KD61" s="1121"/>
      <c r="KE61" s="1121"/>
      <c r="KF61" s="1121"/>
      <c r="KG61" s="1121"/>
      <c r="KH61" s="1121"/>
      <c r="KI61" s="1121"/>
      <c r="KJ61" s="1121"/>
      <c r="KK61" s="1121"/>
      <c r="KL61" s="1121"/>
    </row>
    <row r="62" spans="1:298" x14ac:dyDescent="0.2">
      <c r="A62" s="543" t="s">
        <v>203</v>
      </c>
      <c r="B62" s="479" t="s">
        <v>204</v>
      </c>
      <c r="D62" s="9" t="s">
        <v>1956</v>
      </c>
      <c r="H62" s="1"/>
      <c r="I62" s="4" t="s">
        <v>555</v>
      </c>
      <c r="J62" s="1"/>
      <c r="K62" s="4"/>
      <c r="L62" s="1061"/>
      <c r="M62" s="1068"/>
      <c r="N62" s="1071" t="s">
        <v>1953</v>
      </c>
      <c r="O62" s="1060"/>
      <c r="P62" s="1060"/>
      <c r="Q62" s="1060"/>
      <c r="R62" s="1060"/>
      <c r="S62" s="1064" t="s">
        <v>1953</v>
      </c>
      <c r="T62" s="1060"/>
      <c r="U62" s="58" t="s">
        <v>555</v>
      </c>
      <c r="V62" s="1064"/>
      <c r="W62" s="1087" t="s">
        <v>619</v>
      </c>
      <c r="X62" s="1064" t="s">
        <v>2350</v>
      </c>
      <c r="Y62" s="1064" t="s">
        <v>1953</v>
      </c>
      <c r="Z62" s="1064"/>
      <c r="AA62" s="1064" t="s">
        <v>2391</v>
      </c>
      <c r="AB62" s="1060"/>
      <c r="AC62" s="1060"/>
      <c r="AD62" s="1064" t="s">
        <v>1953</v>
      </c>
      <c r="AE62" s="1064"/>
      <c r="AF62" s="1064"/>
      <c r="AG62" s="1064" t="s">
        <v>555</v>
      </c>
      <c r="AH62" s="1060"/>
      <c r="AI62" s="1060"/>
      <c r="AJ62" s="1060"/>
      <c r="AK62" s="1064"/>
      <c r="AL62" s="1069" t="s">
        <v>1086</v>
      </c>
      <c r="AM62" s="1082"/>
      <c r="AN62" s="1081"/>
      <c r="AO62" s="1082"/>
      <c r="AP62" s="1081" t="s">
        <v>555</v>
      </c>
      <c r="AQ62" s="1082"/>
      <c r="AR62" s="1082"/>
      <c r="AS62" s="1081" t="s">
        <v>2386</v>
      </c>
      <c r="AT62" s="1081"/>
      <c r="AU62" s="1081"/>
      <c r="AV62" s="1081" t="s">
        <v>1953</v>
      </c>
      <c r="AW62" s="1082"/>
      <c r="AX62" s="1081"/>
      <c r="AY62" s="1081"/>
      <c r="AZ62" s="1081" t="s">
        <v>2355</v>
      </c>
      <c r="BA62" s="1081"/>
      <c r="BB62" s="1081" t="s">
        <v>2355</v>
      </c>
      <c r="BC62" s="1081"/>
      <c r="BD62" s="1081"/>
      <c r="BE62" s="1081"/>
      <c r="BF62" s="1081"/>
      <c r="BG62" s="1081" t="s">
        <v>1953</v>
      </c>
      <c r="BH62" s="1081" t="s">
        <v>2392</v>
      </c>
      <c r="BI62" s="1081"/>
      <c r="BJ62" s="1081"/>
      <c r="BK62" s="1081"/>
      <c r="BL62" s="1081"/>
      <c r="BM62" s="1081"/>
      <c r="BN62" s="1081"/>
      <c r="BO62" s="1081"/>
      <c r="BP62" s="1081"/>
      <c r="BQ62" s="1081"/>
      <c r="BR62" s="1081"/>
      <c r="BS62" s="1081"/>
      <c r="BT62" s="1081"/>
      <c r="BU62" s="1081"/>
      <c r="BV62" s="1081"/>
      <c r="BW62" s="1081"/>
      <c r="BX62" s="1081"/>
      <c r="BY62" s="1081"/>
      <c r="BZ62" s="1081"/>
      <c r="CA62" s="1081"/>
      <c r="CB62" s="1081"/>
      <c r="CC62" s="1081"/>
      <c r="CD62" s="1081"/>
      <c r="CE62" s="1081"/>
      <c r="CF62" s="1081"/>
      <c r="CG62" s="1081"/>
      <c r="CH62" s="1081"/>
      <c r="CI62" s="1081"/>
      <c r="CJ62" s="1081"/>
      <c r="CK62" s="1081"/>
      <c r="CL62" s="1081"/>
      <c r="CM62" s="1081"/>
      <c r="CN62" s="1081"/>
      <c r="CO62" s="1081"/>
      <c r="CP62" s="1081"/>
      <c r="CQ62" s="1081"/>
      <c r="CR62" s="1081"/>
      <c r="CS62" s="1081"/>
      <c r="CT62" s="1081"/>
      <c r="CU62" s="1081"/>
      <c r="CV62" s="1081"/>
      <c r="CW62" s="1081"/>
      <c r="CX62" s="1081"/>
      <c r="CY62" s="1081"/>
      <c r="CZ62" s="1081"/>
      <c r="DA62" s="1081"/>
      <c r="DB62" s="1081"/>
      <c r="DC62" s="1081"/>
      <c r="DD62" s="1081"/>
      <c r="DE62" s="1081"/>
      <c r="DF62" s="1081"/>
      <c r="DG62" s="1081"/>
      <c r="DH62" s="1081"/>
      <c r="DI62" s="1081"/>
      <c r="DJ62" s="1081"/>
      <c r="DK62" s="1081"/>
      <c r="DL62" s="1081"/>
      <c r="DM62" s="1081"/>
      <c r="DN62" s="1081"/>
      <c r="DO62" s="1081"/>
      <c r="DP62" s="1081"/>
      <c r="DQ62" s="1081"/>
      <c r="DR62" s="1081"/>
      <c r="DS62" s="1081"/>
      <c r="DT62" s="1081"/>
      <c r="DU62" s="1081"/>
      <c r="DV62" s="1081"/>
      <c r="DW62" s="1081"/>
      <c r="DX62" s="1081"/>
      <c r="DY62" s="1081"/>
      <c r="DZ62" s="1081"/>
      <c r="EA62" s="1081"/>
      <c r="EB62" s="1081"/>
      <c r="EC62" s="1081"/>
      <c r="ED62" s="1081"/>
      <c r="EE62" s="1081"/>
      <c r="EF62" s="1081"/>
      <c r="EG62" s="1081"/>
      <c r="EH62" s="1081"/>
      <c r="EI62" s="1081"/>
      <c r="EJ62" s="1081"/>
      <c r="EK62" s="1081"/>
      <c r="EL62" s="1081"/>
      <c r="EM62" s="1081"/>
      <c r="EN62" s="1081"/>
      <c r="EO62" s="1081"/>
      <c r="EP62" s="1081"/>
      <c r="EQ62" s="1081"/>
      <c r="ER62" s="1081"/>
      <c r="ES62" s="1081"/>
      <c r="ET62" s="1081"/>
      <c r="EU62" s="1081"/>
      <c r="EV62" s="1081"/>
      <c r="EW62" s="1081"/>
      <c r="EX62" s="1081"/>
      <c r="EY62" s="1081"/>
      <c r="EZ62" s="1081"/>
      <c r="FA62" s="1081"/>
      <c r="FB62" s="1081"/>
      <c r="FC62" s="1081"/>
      <c r="FD62" s="1081"/>
      <c r="FE62" s="1081"/>
      <c r="FF62" s="1081"/>
      <c r="FG62" s="1081"/>
      <c r="FH62" s="1081"/>
      <c r="FI62" s="1081"/>
      <c r="FJ62" s="1081"/>
      <c r="FK62" s="1081"/>
      <c r="FL62" s="1081"/>
      <c r="FM62" s="1081"/>
      <c r="FN62" s="1081"/>
      <c r="FO62" s="1081"/>
      <c r="FP62" s="1081"/>
      <c r="FQ62" s="1081"/>
      <c r="FR62" s="1081"/>
      <c r="FS62" s="1081"/>
      <c r="FT62" s="1081"/>
      <c r="FU62" s="1081"/>
      <c r="FV62" s="1081"/>
      <c r="FW62" s="1081"/>
      <c r="FX62" s="1081"/>
      <c r="FY62" s="1081"/>
      <c r="FZ62" s="1081"/>
      <c r="GA62" s="1081"/>
      <c r="GB62" s="1081"/>
      <c r="GC62" s="1081"/>
      <c r="GD62" s="1081"/>
      <c r="GE62" s="1081"/>
      <c r="GF62" s="1081"/>
      <c r="GG62" s="1081"/>
      <c r="GH62" s="1081"/>
      <c r="GI62" s="1081"/>
      <c r="GJ62" s="1081"/>
      <c r="GK62" s="1081"/>
      <c r="GL62" s="1081"/>
      <c r="GM62" s="1081"/>
      <c r="GN62" s="1081"/>
      <c r="GO62" s="1081"/>
      <c r="GP62" s="1081"/>
      <c r="GQ62" s="1081"/>
      <c r="GR62" s="1081"/>
      <c r="GS62" s="1081"/>
      <c r="GT62" s="1081"/>
      <c r="GU62" s="1081"/>
      <c r="GV62" s="1081"/>
      <c r="GW62" s="1081"/>
      <c r="GX62" s="1081"/>
      <c r="GY62" s="1081"/>
      <c r="GZ62" s="1081"/>
      <c r="HA62" s="1081"/>
      <c r="HB62" s="1081"/>
      <c r="HC62" s="1081"/>
      <c r="HD62" s="1081"/>
      <c r="HE62" s="1081"/>
      <c r="HF62" s="1081"/>
      <c r="HG62" s="1081"/>
      <c r="HH62" s="1121"/>
      <c r="HI62" s="1121"/>
      <c r="HJ62" s="1121"/>
      <c r="HK62" s="1121"/>
      <c r="HL62" s="1121"/>
      <c r="HM62" s="1121"/>
      <c r="HN62" s="1121"/>
      <c r="HO62" s="1121"/>
      <c r="HP62" s="1121"/>
      <c r="HQ62" s="1121"/>
      <c r="HR62" s="1121"/>
      <c r="HS62" s="1121"/>
      <c r="HT62" s="1121"/>
      <c r="HU62" s="1121"/>
      <c r="HV62" s="1121"/>
      <c r="HW62" s="1121"/>
      <c r="HX62" s="1121"/>
      <c r="HY62" s="1121"/>
      <c r="HZ62" s="1121"/>
      <c r="IA62" s="1121"/>
      <c r="IB62" s="1121"/>
      <c r="IC62" s="1121"/>
      <c r="ID62" s="1121"/>
      <c r="IE62" s="1121"/>
      <c r="IF62" s="1121"/>
      <c r="IG62" s="1121"/>
      <c r="IH62" s="1121"/>
      <c r="II62" s="1121"/>
      <c r="IJ62" s="1121"/>
      <c r="IK62" s="1121"/>
      <c r="IL62" s="1121"/>
      <c r="IM62" s="1121"/>
      <c r="IN62" s="1121"/>
      <c r="IO62" s="1121"/>
      <c r="IP62" s="1121"/>
      <c r="IQ62" s="1121"/>
      <c r="IR62" s="1121"/>
      <c r="IS62" s="1121"/>
      <c r="IT62" s="1121"/>
      <c r="IU62" s="1121"/>
      <c r="IV62" s="1121"/>
      <c r="IW62" s="1121"/>
      <c r="IX62" s="1121"/>
      <c r="IY62" s="1121"/>
      <c r="IZ62" s="1121"/>
      <c r="JA62" s="1121"/>
      <c r="JB62" s="1121"/>
      <c r="JC62" s="1121"/>
      <c r="JD62" s="1121"/>
      <c r="JE62" s="1121"/>
      <c r="JF62" s="1121"/>
      <c r="JG62" s="1121"/>
      <c r="JH62" s="1121"/>
      <c r="JI62" s="1121"/>
      <c r="JJ62" s="1121"/>
      <c r="JK62" s="1121"/>
      <c r="JL62" s="1121"/>
      <c r="JM62" s="1121"/>
      <c r="JN62" s="1121"/>
      <c r="JO62" s="1121"/>
      <c r="JP62" s="1121"/>
      <c r="JQ62" s="1121"/>
      <c r="JR62" s="1121"/>
      <c r="JS62" s="1121"/>
      <c r="JT62" s="1121"/>
      <c r="JU62" s="1121"/>
      <c r="JV62" s="1121"/>
      <c r="JW62" s="1121"/>
      <c r="JX62" s="1121"/>
      <c r="JY62" s="1121"/>
      <c r="JZ62" s="1121"/>
      <c r="KA62" s="1121"/>
      <c r="KB62" s="1121"/>
      <c r="KC62" s="1121"/>
      <c r="KD62" s="1121"/>
      <c r="KE62" s="1121"/>
      <c r="KF62" s="1121"/>
      <c r="KG62" s="1121"/>
      <c r="KH62" s="1121"/>
      <c r="KI62" s="1121"/>
      <c r="KJ62" s="1121"/>
      <c r="KK62" s="1121"/>
      <c r="KL62" s="1121"/>
    </row>
    <row r="63" spans="1:298" x14ac:dyDescent="0.2">
      <c r="A63" s="543" t="s">
        <v>205</v>
      </c>
      <c r="B63" s="479" t="str">
        <f>IFERROR(VLOOKUP(A63,Tabla1[],2,FALSE),"")</f>
        <v>17.553.442-3</v>
      </c>
      <c r="C63" s="9" t="s">
        <v>2393</v>
      </c>
      <c r="H63" s="1"/>
      <c r="I63" s="4"/>
      <c r="J63" s="1" t="s">
        <v>1086</v>
      </c>
      <c r="K63" s="4"/>
      <c r="L63" s="158" t="s">
        <v>1094</v>
      </c>
      <c r="M63" s="61" t="s">
        <v>2394</v>
      </c>
      <c r="N63" s="1060"/>
      <c r="O63" s="1071" t="s">
        <v>1880</v>
      </c>
      <c r="P63" s="1060"/>
      <c r="Q63" s="1060"/>
      <c r="R63" s="1060"/>
      <c r="S63" s="1064" t="s">
        <v>1908</v>
      </c>
      <c r="T63" s="1060"/>
      <c r="U63" s="1060"/>
      <c r="V63" s="1064" t="s">
        <v>1865</v>
      </c>
      <c r="W63" s="1080"/>
      <c r="X63" s="1064"/>
      <c r="Y63" s="1064"/>
      <c r="Z63" s="1064" t="s">
        <v>1107</v>
      </c>
      <c r="AA63" s="1064"/>
      <c r="AB63" s="1060"/>
      <c r="AC63" s="1060" t="s">
        <v>1871</v>
      </c>
      <c r="AD63" s="1064"/>
      <c r="AE63" s="1064" t="s">
        <v>1908</v>
      </c>
      <c r="AF63" s="1064"/>
      <c r="AG63" s="1060"/>
      <c r="AH63" s="1060"/>
      <c r="AI63" s="1060"/>
      <c r="AJ63" s="1060"/>
      <c r="AK63" s="1064" t="s">
        <v>2395</v>
      </c>
      <c r="AL63" s="1068"/>
      <c r="AM63" s="1082" t="s">
        <v>1864</v>
      </c>
      <c r="AN63" s="1081"/>
      <c r="AO63" s="1082"/>
      <c r="AP63" s="1081"/>
      <c r="AQ63" s="1082"/>
      <c r="AR63" s="1082"/>
      <c r="AS63" s="1081" t="s">
        <v>2396</v>
      </c>
      <c r="AT63" s="1081"/>
      <c r="AU63" s="1081" t="s">
        <v>2396</v>
      </c>
      <c r="AV63" s="1081"/>
      <c r="AW63" s="1082" t="s">
        <v>559</v>
      </c>
      <c r="AX63" s="1081"/>
      <c r="AY63" s="1081" t="s">
        <v>559</v>
      </c>
      <c r="AZ63" s="1081"/>
      <c r="BA63" s="1081" t="s">
        <v>559</v>
      </c>
      <c r="BB63" s="1081"/>
      <c r="BC63" s="1081"/>
      <c r="BD63" s="1081" t="s">
        <v>1105</v>
      </c>
      <c r="BE63" s="1081"/>
      <c r="BF63" s="1081"/>
      <c r="BG63" s="1081" t="s">
        <v>559</v>
      </c>
      <c r="BH63" s="1081"/>
      <c r="BI63" s="1081"/>
      <c r="BJ63" s="1081" t="s">
        <v>1105</v>
      </c>
      <c r="BK63" s="1081"/>
      <c r="BL63" s="1081" t="s">
        <v>1908</v>
      </c>
      <c r="BM63" s="1081"/>
      <c r="BN63" s="1081"/>
      <c r="BO63" s="1081"/>
      <c r="BP63" s="1081"/>
      <c r="BQ63" s="1081"/>
      <c r="BR63" s="1081"/>
      <c r="BS63" s="1081"/>
      <c r="BT63" s="1081"/>
      <c r="BU63" s="1081"/>
      <c r="BV63" s="1081"/>
      <c r="BW63" s="1081"/>
      <c r="BX63" s="1081"/>
      <c r="BY63" s="1081"/>
      <c r="BZ63" s="1081"/>
      <c r="CA63" s="1081"/>
      <c r="CB63" s="1081"/>
      <c r="CC63" s="1081"/>
      <c r="CD63" s="1081"/>
      <c r="CE63" s="1081"/>
      <c r="CF63" s="1081"/>
      <c r="CG63" s="1081"/>
      <c r="CH63" s="1081"/>
      <c r="CI63" s="1081"/>
      <c r="CJ63" s="1081"/>
      <c r="CK63" s="1081"/>
      <c r="CL63" s="1081"/>
      <c r="CM63" s="1081"/>
      <c r="CN63" s="1081"/>
      <c r="CO63" s="1081"/>
      <c r="CP63" s="1081"/>
      <c r="CQ63" s="1081"/>
      <c r="CR63" s="1081"/>
      <c r="CS63" s="1081"/>
      <c r="CT63" s="1081"/>
      <c r="CU63" s="1081"/>
      <c r="CV63" s="1081"/>
      <c r="CW63" s="1081"/>
      <c r="CX63" s="1081"/>
      <c r="CY63" s="1081"/>
      <c r="CZ63" s="1081"/>
      <c r="DA63" s="1081"/>
      <c r="DB63" s="1081"/>
      <c r="DC63" s="1081"/>
      <c r="DD63" s="1081"/>
      <c r="DE63" s="1081"/>
      <c r="DF63" s="1081"/>
      <c r="DG63" s="1081"/>
      <c r="DH63" s="1081"/>
      <c r="DI63" s="1081"/>
      <c r="DJ63" s="1081"/>
      <c r="DK63" s="1081"/>
      <c r="DL63" s="1081"/>
      <c r="DM63" s="1081"/>
      <c r="DN63" s="1081"/>
      <c r="DO63" s="1081"/>
      <c r="DP63" s="1081"/>
      <c r="DQ63" s="1081"/>
      <c r="DR63" s="1081"/>
      <c r="DS63" s="1081"/>
      <c r="DT63" s="1081"/>
      <c r="DU63" s="1081"/>
      <c r="DV63" s="1081"/>
      <c r="DW63" s="1081"/>
      <c r="DX63" s="1081"/>
      <c r="DY63" s="1081"/>
      <c r="DZ63" s="1081"/>
      <c r="EA63" s="1081"/>
      <c r="EB63" s="1081"/>
      <c r="EC63" s="1081"/>
      <c r="ED63" s="1081"/>
      <c r="EE63" s="1081"/>
      <c r="EF63" s="1081"/>
      <c r="EG63" s="1081"/>
      <c r="EH63" s="1081"/>
      <c r="EI63" s="1081"/>
      <c r="EJ63" s="1081"/>
      <c r="EK63" s="1081"/>
      <c r="EL63" s="1081"/>
      <c r="EM63" s="1081"/>
      <c r="EN63" s="1081"/>
      <c r="EO63" s="1081"/>
      <c r="EP63" s="1081"/>
      <c r="EQ63" s="1081"/>
      <c r="ER63" s="1081"/>
      <c r="ES63" s="1081"/>
      <c r="ET63" s="1081"/>
      <c r="EU63" s="1081"/>
      <c r="EV63" s="1081"/>
      <c r="EW63" s="1081"/>
      <c r="EX63" s="1081"/>
      <c r="EY63" s="1081"/>
      <c r="EZ63" s="1081"/>
      <c r="FA63" s="1081"/>
      <c r="FB63" s="1081"/>
      <c r="FC63" s="1081"/>
      <c r="FD63" s="1081"/>
      <c r="FE63" s="1081"/>
      <c r="FF63" s="1081"/>
      <c r="FG63" s="1081"/>
      <c r="FH63" s="1081"/>
      <c r="FI63" s="1081"/>
      <c r="FJ63" s="1081"/>
      <c r="FK63" s="1081"/>
      <c r="FL63" s="1081"/>
      <c r="FM63" s="1081"/>
      <c r="FN63" s="1081"/>
      <c r="FO63" s="1081"/>
      <c r="FP63" s="1081"/>
      <c r="FQ63" s="1081"/>
      <c r="FR63" s="1081"/>
      <c r="FS63" s="1081"/>
      <c r="FT63" s="1081"/>
      <c r="FU63" s="1081"/>
      <c r="FV63" s="1081"/>
      <c r="FW63" s="1081"/>
      <c r="FX63" s="1081"/>
      <c r="FY63" s="1081"/>
      <c r="FZ63" s="1081"/>
      <c r="GA63" s="1081"/>
      <c r="GB63" s="1081"/>
      <c r="GC63" s="1081"/>
      <c r="GD63" s="1081"/>
      <c r="GE63" s="1081"/>
      <c r="GF63" s="1081"/>
      <c r="GG63" s="1081"/>
      <c r="GH63" s="1081"/>
      <c r="GI63" s="1081"/>
      <c r="GJ63" s="1081"/>
      <c r="GK63" s="1081"/>
      <c r="GL63" s="1081"/>
      <c r="GM63" s="1081"/>
      <c r="GN63" s="1081"/>
      <c r="GO63" s="1081"/>
      <c r="GP63" s="1081"/>
      <c r="GQ63" s="1081"/>
      <c r="GR63" s="1081"/>
      <c r="GS63" s="1081"/>
      <c r="GT63" s="1081"/>
      <c r="GU63" s="1081"/>
      <c r="GV63" s="1081"/>
      <c r="GW63" s="1081"/>
      <c r="GX63" s="1081"/>
      <c r="GY63" s="1081"/>
      <c r="GZ63" s="1081"/>
      <c r="HA63" s="1081"/>
      <c r="HB63" s="1081"/>
      <c r="HC63" s="1081"/>
      <c r="HD63" s="1081"/>
      <c r="HE63" s="1081"/>
      <c r="HF63" s="1081"/>
      <c r="HG63" s="1081"/>
      <c r="HH63" s="1121"/>
      <c r="HI63" s="1121"/>
      <c r="HJ63" s="1121"/>
      <c r="HK63" s="1121"/>
      <c r="HL63" s="1121"/>
      <c r="HM63" s="1121"/>
      <c r="HN63" s="1121"/>
      <c r="HO63" s="1121"/>
      <c r="HP63" s="1121"/>
      <c r="HQ63" s="1121"/>
      <c r="HR63" s="1121"/>
      <c r="HS63" s="1121"/>
      <c r="HT63" s="1121"/>
      <c r="HU63" s="1121"/>
      <c r="HV63" s="1121"/>
      <c r="HW63" s="1121"/>
      <c r="HX63" s="1121"/>
      <c r="HY63" s="1121"/>
      <c r="HZ63" s="1121"/>
      <c r="IA63" s="1121"/>
      <c r="IB63" s="1121"/>
      <c r="IC63" s="1121"/>
      <c r="ID63" s="1121"/>
      <c r="IE63" s="1121"/>
      <c r="IF63" s="1121"/>
      <c r="IG63" s="1121"/>
      <c r="IH63" s="1121"/>
      <c r="II63" s="1121"/>
      <c r="IJ63" s="1121"/>
      <c r="IK63" s="1121"/>
      <c r="IL63" s="1121"/>
      <c r="IM63" s="1121"/>
      <c r="IN63" s="1121"/>
      <c r="IO63" s="1121"/>
      <c r="IP63" s="1121"/>
      <c r="IQ63" s="1121"/>
      <c r="IR63" s="1121"/>
      <c r="IS63" s="1121"/>
      <c r="IT63" s="1121"/>
      <c r="IU63" s="1121"/>
      <c r="IV63" s="1121"/>
      <c r="IW63" s="1121"/>
      <c r="IX63" s="1121"/>
      <c r="IY63" s="1121"/>
      <c r="IZ63" s="1121"/>
      <c r="JA63" s="1121"/>
      <c r="JB63" s="1121"/>
      <c r="JC63" s="1121"/>
      <c r="JD63" s="1121"/>
      <c r="JE63" s="1121"/>
      <c r="JF63" s="1121"/>
      <c r="JG63" s="1121"/>
      <c r="JH63" s="1121"/>
      <c r="JI63" s="1121"/>
      <c r="JJ63" s="1121"/>
      <c r="JK63" s="1121"/>
      <c r="JL63" s="1121"/>
      <c r="JM63" s="1121"/>
      <c r="JN63" s="1121"/>
      <c r="JO63" s="1121"/>
      <c r="JP63" s="1121"/>
      <c r="JQ63" s="1121"/>
      <c r="JR63" s="1121"/>
      <c r="JS63" s="1121"/>
      <c r="JT63" s="1121"/>
      <c r="JU63" s="1121"/>
      <c r="JV63" s="1121"/>
      <c r="JW63" s="1121"/>
      <c r="JX63" s="1121"/>
      <c r="JY63" s="1121"/>
      <c r="JZ63" s="1121"/>
      <c r="KA63" s="1121"/>
      <c r="KB63" s="1121"/>
      <c r="KC63" s="1121"/>
      <c r="KD63" s="1121"/>
      <c r="KE63" s="1121"/>
      <c r="KF63" s="1121"/>
      <c r="KG63" s="1121"/>
      <c r="KH63" s="1121"/>
      <c r="KI63" s="1121"/>
      <c r="KJ63" s="1121"/>
      <c r="KK63" s="1121"/>
      <c r="KL63" s="1121"/>
    </row>
    <row r="64" spans="1:298" x14ac:dyDescent="0.2">
      <c r="A64" s="1093" t="s">
        <v>215</v>
      </c>
      <c r="B64" s="483" t="str">
        <f>IFERROR(VLOOKUP(A64,Tabla1[],2,FALSE),"")</f>
        <v>18.398.330-k</v>
      </c>
      <c r="C64" s="9" t="s">
        <v>555</v>
      </c>
      <c r="E64" s="9" t="s">
        <v>555</v>
      </c>
      <c r="H64" s="1"/>
      <c r="I64" s="4" t="s">
        <v>555</v>
      </c>
      <c r="J64" s="1"/>
      <c r="K64" s="4"/>
      <c r="L64" s="1061"/>
      <c r="M64" s="1069" t="s">
        <v>2368</v>
      </c>
      <c r="N64" s="1060"/>
      <c r="O64" s="1064" t="s">
        <v>1086</v>
      </c>
      <c r="P64" s="1060"/>
      <c r="Q64" s="1060"/>
      <c r="R64" s="1060"/>
      <c r="S64" s="1064" t="s">
        <v>555</v>
      </c>
      <c r="T64" s="1064"/>
      <c r="U64" s="1064" t="s">
        <v>555</v>
      </c>
      <c r="V64" s="1069" t="s">
        <v>555</v>
      </c>
      <c r="W64" s="1081"/>
      <c r="X64" s="1067"/>
      <c r="Y64" s="1064" t="s">
        <v>555</v>
      </c>
      <c r="Z64" s="1064"/>
      <c r="AA64" s="1064"/>
      <c r="AB64" s="1064" t="s">
        <v>555</v>
      </c>
      <c r="AC64" s="1060"/>
      <c r="AD64" s="1064" t="s">
        <v>555</v>
      </c>
      <c r="AE64" s="1060"/>
      <c r="AF64" s="1064" t="s">
        <v>555</v>
      </c>
      <c r="AG64" s="1060"/>
      <c r="AH64" s="1060"/>
      <c r="AI64" s="1060"/>
      <c r="AJ64" s="1060"/>
      <c r="AK64" s="1064"/>
      <c r="AL64" s="1068"/>
      <c r="AM64" s="1082"/>
      <c r="AN64" s="1081"/>
      <c r="AO64" s="1082"/>
      <c r="AP64" s="1081" t="s">
        <v>555</v>
      </c>
      <c r="AQ64" s="1082"/>
      <c r="AR64" s="1082"/>
      <c r="AS64" s="1081" t="s">
        <v>1086</v>
      </c>
      <c r="AT64" s="1081"/>
      <c r="AU64" s="1081"/>
      <c r="AV64" s="1081" t="s">
        <v>1086</v>
      </c>
      <c r="AW64" s="1081"/>
      <c r="AX64" s="1081"/>
      <c r="AY64" s="1081" t="s">
        <v>555</v>
      </c>
      <c r="AZ64" s="1081"/>
      <c r="BA64" s="1081" t="s">
        <v>555</v>
      </c>
      <c r="BB64" s="1081"/>
      <c r="BC64" s="1081"/>
      <c r="BD64" s="1081"/>
      <c r="BE64" s="1081" t="s">
        <v>2340</v>
      </c>
      <c r="BF64" s="1081" t="s">
        <v>555</v>
      </c>
      <c r="BG64" s="1081"/>
      <c r="BH64" s="1081"/>
      <c r="BI64" s="1081" t="s">
        <v>555</v>
      </c>
      <c r="BJ64" s="1081"/>
      <c r="BK64" s="1081" t="s">
        <v>555</v>
      </c>
      <c r="BL64" s="1081" t="s">
        <v>555</v>
      </c>
      <c r="BM64" s="1081"/>
      <c r="BN64" s="1081"/>
      <c r="BO64" s="1081"/>
      <c r="BP64" s="1081"/>
      <c r="BQ64" s="1081"/>
      <c r="BR64" s="1081"/>
      <c r="BS64" s="1081"/>
      <c r="BT64" s="1081"/>
      <c r="BU64" s="1081"/>
      <c r="BV64" s="1081"/>
      <c r="BW64" s="1081"/>
      <c r="BX64" s="1081"/>
      <c r="BY64" s="1081"/>
      <c r="BZ64" s="1081"/>
      <c r="CA64" s="1081"/>
      <c r="CB64" s="1081"/>
      <c r="CC64" s="1081"/>
      <c r="CD64" s="1081"/>
      <c r="CE64" s="1081"/>
      <c r="CF64" s="1081"/>
      <c r="CG64" s="1081"/>
      <c r="CH64" s="1081"/>
      <c r="CI64" s="1081"/>
      <c r="CJ64" s="1081"/>
      <c r="CK64" s="1081"/>
      <c r="CL64" s="1081"/>
      <c r="CM64" s="1081"/>
      <c r="CN64" s="1081"/>
      <c r="CO64" s="1081"/>
      <c r="CP64" s="1081"/>
      <c r="CQ64" s="1081"/>
      <c r="CR64" s="1081"/>
      <c r="CS64" s="1081"/>
      <c r="CT64" s="1081"/>
      <c r="CU64" s="1081"/>
      <c r="CV64" s="1081"/>
      <c r="CW64" s="1081"/>
      <c r="CX64" s="1081"/>
      <c r="CY64" s="1081"/>
      <c r="CZ64" s="1081"/>
      <c r="DA64" s="1081"/>
      <c r="DB64" s="1081"/>
      <c r="DC64" s="1081"/>
      <c r="DD64" s="1081"/>
      <c r="DE64" s="1081"/>
      <c r="DF64" s="1081"/>
      <c r="DG64" s="1081"/>
      <c r="DH64" s="1081"/>
      <c r="DI64" s="1081"/>
      <c r="DJ64" s="1081"/>
      <c r="DK64" s="1081"/>
      <c r="DL64" s="1081"/>
      <c r="DM64" s="1081"/>
      <c r="DN64" s="1081"/>
      <c r="DO64" s="1081"/>
      <c r="DP64" s="1081"/>
      <c r="DQ64" s="1081"/>
      <c r="DR64" s="1081"/>
      <c r="DS64" s="1081"/>
      <c r="DT64" s="1081"/>
      <c r="DU64" s="1081"/>
      <c r="DV64" s="1081"/>
      <c r="DW64" s="1081"/>
      <c r="DX64" s="1081"/>
      <c r="DY64" s="1081"/>
      <c r="DZ64" s="1081"/>
      <c r="EA64" s="1081"/>
      <c r="EB64" s="1081"/>
      <c r="EC64" s="1081"/>
      <c r="ED64" s="1081"/>
      <c r="EE64" s="1081"/>
      <c r="EF64" s="1081"/>
      <c r="EG64" s="1081"/>
      <c r="EH64" s="1081"/>
      <c r="EI64" s="1081"/>
      <c r="EJ64" s="1081"/>
      <c r="EK64" s="1081"/>
      <c r="EL64" s="1081"/>
      <c r="EM64" s="1081"/>
      <c r="EN64" s="1081"/>
      <c r="EO64" s="1081"/>
      <c r="EP64" s="1081"/>
      <c r="EQ64" s="1081"/>
      <c r="ER64" s="1081"/>
      <c r="ES64" s="1081"/>
      <c r="ET64" s="1081"/>
      <c r="EU64" s="1081"/>
      <c r="EV64" s="1081"/>
      <c r="EW64" s="1081"/>
      <c r="EX64" s="1081"/>
      <c r="EY64" s="1081"/>
      <c r="EZ64" s="1081"/>
      <c r="FA64" s="1081"/>
      <c r="FB64" s="1081"/>
      <c r="FC64" s="1081"/>
      <c r="FD64" s="1081"/>
      <c r="FE64" s="1081"/>
      <c r="FF64" s="1081"/>
      <c r="FG64" s="1081"/>
      <c r="FH64" s="1081"/>
      <c r="FI64" s="1081"/>
      <c r="FJ64" s="1081"/>
      <c r="FK64" s="1081"/>
      <c r="FL64" s="1081"/>
      <c r="FM64" s="1081"/>
      <c r="FN64" s="1081"/>
      <c r="FO64" s="1081"/>
      <c r="FP64" s="1081"/>
      <c r="FQ64" s="1081"/>
      <c r="FR64" s="1081"/>
      <c r="FS64" s="1081"/>
      <c r="FT64" s="1081"/>
      <c r="FU64" s="1081"/>
      <c r="FV64" s="1081"/>
      <c r="FW64" s="1081"/>
      <c r="FX64" s="1081"/>
      <c r="FY64" s="1081"/>
      <c r="FZ64" s="1081"/>
      <c r="GA64" s="1081"/>
      <c r="GB64" s="1081"/>
      <c r="GC64" s="1081"/>
      <c r="GD64" s="1081"/>
      <c r="GE64" s="1081"/>
      <c r="GF64" s="1081"/>
      <c r="GG64" s="1081"/>
      <c r="GH64" s="1081"/>
      <c r="GI64" s="1081"/>
      <c r="GJ64" s="1081"/>
      <c r="GK64" s="1081"/>
      <c r="GL64" s="1081"/>
      <c r="GM64" s="1081"/>
      <c r="GN64" s="1081"/>
      <c r="GO64" s="1081"/>
      <c r="GP64" s="1081"/>
      <c r="GQ64" s="1081"/>
      <c r="GR64" s="1081"/>
      <c r="GS64" s="1081"/>
      <c r="GT64" s="1081"/>
      <c r="GU64" s="1081"/>
      <c r="GV64" s="1081"/>
      <c r="GW64" s="1081"/>
      <c r="GX64" s="1081"/>
      <c r="GY64" s="1081"/>
      <c r="GZ64" s="1081"/>
      <c r="HA64" s="1081"/>
      <c r="HB64" s="1081"/>
      <c r="HC64" s="1081"/>
      <c r="HD64" s="1081"/>
      <c r="HE64" s="1081"/>
      <c r="HF64" s="1081"/>
      <c r="HG64" s="1081"/>
      <c r="HH64" s="1121"/>
      <c r="HI64" s="1121"/>
      <c r="HJ64" s="1121"/>
      <c r="HK64" s="1121"/>
      <c r="HL64" s="1121"/>
      <c r="HM64" s="1121"/>
      <c r="HN64" s="1121"/>
      <c r="HO64" s="1121"/>
      <c r="HP64" s="1121"/>
      <c r="HQ64" s="1121"/>
      <c r="HR64" s="1121"/>
      <c r="HS64" s="1121"/>
      <c r="HT64" s="1121"/>
      <c r="HU64" s="1121"/>
      <c r="HV64" s="1121"/>
      <c r="HW64" s="1121"/>
      <c r="HX64" s="1121"/>
      <c r="HY64" s="1121"/>
      <c r="HZ64" s="1121"/>
      <c r="IA64" s="1121"/>
      <c r="IB64" s="1121"/>
      <c r="IC64" s="1121"/>
      <c r="ID64" s="1121"/>
      <c r="IE64" s="1121"/>
      <c r="IF64" s="1121"/>
      <c r="IG64" s="1121"/>
      <c r="IH64" s="1121"/>
      <c r="II64" s="1121"/>
      <c r="IJ64" s="1121"/>
      <c r="IK64" s="1121"/>
      <c r="IL64" s="1121"/>
      <c r="IM64" s="1121"/>
      <c r="IN64" s="1121"/>
      <c r="IO64" s="1121"/>
      <c r="IP64" s="1121"/>
      <c r="IQ64" s="1121"/>
      <c r="IR64" s="1121"/>
      <c r="IS64" s="1121"/>
      <c r="IT64" s="1121"/>
      <c r="IU64" s="1121"/>
      <c r="IV64" s="1121"/>
      <c r="IW64" s="1121"/>
      <c r="IX64" s="1121"/>
      <c r="IY64" s="1121"/>
      <c r="IZ64" s="1121"/>
      <c r="JA64" s="1121"/>
      <c r="JB64" s="1121"/>
      <c r="JC64" s="1121"/>
      <c r="JD64" s="1121"/>
      <c r="JE64" s="1121"/>
      <c r="JF64" s="1121"/>
      <c r="JG64" s="1121"/>
      <c r="JH64" s="1121"/>
      <c r="JI64" s="1121"/>
      <c r="JJ64" s="1121"/>
      <c r="JK64" s="1121"/>
      <c r="JL64" s="1121"/>
      <c r="JM64" s="1121"/>
      <c r="JN64" s="1121"/>
      <c r="JO64" s="1121"/>
      <c r="JP64" s="1121"/>
      <c r="JQ64" s="1121"/>
      <c r="JR64" s="1121"/>
      <c r="JS64" s="1121"/>
      <c r="JT64" s="1121"/>
      <c r="JU64" s="1121"/>
      <c r="JV64" s="1121"/>
      <c r="JW64" s="1121"/>
      <c r="JX64" s="1121"/>
      <c r="JY64" s="1121"/>
      <c r="JZ64" s="1121"/>
      <c r="KA64" s="1121"/>
      <c r="KB64" s="1121"/>
      <c r="KC64" s="1121"/>
      <c r="KD64" s="1121"/>
      <c r="KE64" s="1121"/>
      <c r="KF64" s="1121"/>
      <c r="KG64" s="1121"/>
      <c r="KH64" s="1121"/>
      <c r="KI64" s="1121"/>
      <c r="KJ64" s="1121"/>
      <c r="KK64" s="1121"/>
      <c r="KL64" s="1121"/>
    </row>
    <row r="65" spans="1:298" ht="14.25" customHeight="1" x14ac:dyDescent="0.2">
      <c r="A65" s="766" t="s">
        <v>2397</v>
      </c>
      <c r="B65" s="1092"/>
      <c r="H65" s="1"/>
      <c r="I65" s="4"/>
      <c r="J65" s="1"/>
      <c r="K65" s="4"/>
      <c r="L65" s="1089"/>
      <c r="M65" s="1090"/>
      <c r="N65" s="1080"/>
      <c r="O65" s="1091"/>
      <c r="P65" s="1060"/>
      <c r="Q65" s="1060"/>
      <c r="R65" s="1060"/>
      <c r="S65" s="1064"/>
      <c r="T65" s="1064"/>
      <c r="U65" s="1064"/>
      <c r="V65" s="1069"/>
      <c r="W65" s="1081"/>
      <c r="X65" s="184" t="s">
        <v>555</v>
      </c>
      <c r="Y65" s="1064"/>
      <c r="Z65" s="1060"/>
      <c r="AA65" s="1064"/>
      <c r="AB65" s="1060"/>
      <c r="AC65" s="1060"/>
      <c r="AD65" s="1064"/>
      <c r="AE65" s="1060"/>
      <c r="AF65" s="1064"/>
      <c r="AG65" s="1060"/>
      <c r="AH65" s="1060"/>
      <c r="AI65" s="1060"/>
      <c r="AJ65" s="1060"/>
      <c r="AK65" s="1064"/>
      <c r="AL65" s="1068"/>
      <c r="AM65" s="1081"/>
      <c r="AN65" s="1081"/>
      <c r="AO65" s="1082"/>
      <c r="AP65" s="1081"/>
      <c r="AQ65" s="1082"/>
      <c r="AR65" s="1082"/>
      <c r="AS65" s="1081"/>
      <c r="AT65" s="1081"/>
      <c r="AU65" s="1081"/>
      <c r="AV65" s="1081"/>
      <c r="AW65" s="1081"/>
      <c r="AX65" s="1081"/>
      <c r="AY65" s="1081"/>
      <c r="AZ65" s="1081"/>
      <c r="BA65" s="1081"/>
      <c r="BB65" s="1081"/>
      <c r="BC65" s="1081"/>
      <c r="BD65" s="1081"/>
      <c r="BE65" s="1081"/>
      <c r="BF65" s="1081"/>
      <c r="BG65" s="1081"/>
      <c r="BH65" s="1081"/>
      <c r="BI65" s="1081"/>
      <c r="BJ65" s="1081"/>
      <c r="BK65" s="1081"/>
      <c r="BL65" s="1081"/>
      <c r="BM65" s="1081"/>
      <c r="BN65" s="1081"/>
      <c r="BO65" s="1081"/>
      <c r="BP65" s="1081"/>
      <c r="BQ65" s="1081"/>
      <c r="BR65" s="1081"/>
      <c r="BS65" s="1081"/>
      <c r="BT65" s="1081"/>
      <c r="BU65" s="1081"/>
      <c r="BV65" s="1081"/>
      <c r="BW65" s="1081"/>
      <c r="BX65" s="1081"/>
      <c r="BY65" s="1081"/>
      <c r="BZ65" s="1081"/>
      <c r="CA65" s="1081"/>
      <c r="CB65" s="1081"/>
      <c r="CC65" s="1081"/>
      <c r="CD65" s="1081"/>
      <c r="CE65" s="1081"/>
      <c r="CF65" s="1081"/>
      <c r="CG65" s="1081"/>
      <c r="CH65" s="1081"/>
      <c r="CI65" s="1081"/>
      <c r="CJ65" s="1081"/>
      <c r="CK65" s="1081"/>
      <c r="CL65" s="1081"/>
      <c r="CM65" s="1081"/>
      <c r="CN65" s="1081"/>
      <c r="CO65" s="1081"/>
      <c r="CP65" s="1081"/>
      <c r="CQ65" s="1081"/>
      <c r="CR65" s="1081"/>
      <c r="CS65" s="1081"/>
      <c r="CT65" s="1081"/>
      <c r="CU65" s="1081"/>
      <c r="CV65" s="1081"/>
      <c r="CW65" s="1081"/>
      <c r="CX65" s="1081"/>
      <c r="CY65" s="1081"/>
      <c r="CZ65" s="1081"/>
      <c r="DA65" s="1081"/>
      <c r="DB65" s="1081"/>
      <c r="DC65" s="1081"/>
      <c r="DD65" s="1081"/>
      <c r="DE65" s="1081"/>
      <c r="DF65" s="1081"/>
      <c r="DG65" s="1081"/>
      <c r="DH65" s="1081"/>
      <c r="DI65" s="1081"/>
      <c r="DJ65" s="1081"/>
      <c r="DK65" s="1081"/>
      <c r="DL65" s="1081"/>
      <c r="DM65" s="1081"/>
      <c r="DN65" s="1081"/>
      <c r="DO65" s="1081"/>
      <c r="DP65" s="1081"/>
      <c r="DQ65" s="1081"/>
      <c r="DR65" s="1081"/>
      <c r="DS65" s="1081"/>
      <c r="DT65" s="1081"/>
      <c r="DU65" s="1081"/>
      <c r="DV65" s="1081"/>
      <c r="DW65" s="1081"/>
      <c r="DX65" s="1081"/>
      <c r="DY65" s="1081"/>
      <c r="DZ65" s="1081"/>
      <c r="EA65" s="1081"/>
      <c r="EB65" s="1081"/>
      <c r="EC65" s="1081"/>
      <c r="ED65" s="1081"/>
      <c r="EE65" s="1081"/>
      <c r="EF65" s="1081"/>
      <c r="EG65" s="1081"/>
      <c r="EH65" s="1081"/>
      <c r="EI65" s="1081"/>
      <c r="EJ65" s="1081"/>
      <c r="EK65" s="1081"/>
      <c r="EL65" s="1081"/>
      <c r="EM65" s="1081"/>
      <c r="EN65" s="1081"/>
      <c r="EO65" s="1081"/>
      <c r="EP65" s="1081"/>
      <c r="EQ65" s="1081"/>
      <c r="ER65" s="1081"/>
      <c r="ES65" s="1081"/>
      <c r="ET65" s="1081"/>
      <c r="EU65" s="1081"/>
      <c r="EV65" s="1081"/>
      <c r="EW65" s="1081"/>
      <c r="EX65" s="1081"/>
      <c r="EY65" s="1081"/>
      <c r="EZ65" s="1081"/>
      <c r="FA65" s="1081"/>
      <c r="FB65" s="1081"/>
      <c r="FC65" s="1081"/>
      <c r="FD65" s="1081"/>
      <c r="FE65" s="1081"/>
      <c r="FF65" s="1081"/>
      <c r="FG65" s="1081"/>
      <c r="FH65" s="1081"/>
      <c r="FI65" s="1081"/>
      <c r="FJ65" s="1081"/>
      <c r="FK65" s="1081"/>
      <c r="FL65" s="1081"/>
      <c r="FM65" s="1081"/>
      <c r="FN65" s="1081"/>
      <c r="FO65" s="1081"/>
      <c r="FP65" s="1081"/>
      <c r="FQ65" s="1081"/>
      <c r="FR65" s="1081"/>
      <c r="FS65" s="1081"/>
      <c r="FT65" s="1081"/>
      <c r="FU65" s="1081"/>
      <c r="FV65" s="1081"/>
      <c r="FW65" s="1081"/>
      <c r="FX65" s="1081"/>
      <c r="FY65" s="1081"/>
      <c r="FZ65" s="1081"/>
      <c r="GA65" s="1081"/>
      <c r="GB65" s="1081"/>
      <c r="GC65" s="1081"/>
      <c r="GD65" s="1081"/>
      <c r="GE65" s="1081"/>
      <c r="GF65" s="1081"/>
      <c r="GG65" s="1081"/>
      <c r="GH65" s="1081"/>
      <c r="GI65" s="1081"/>
      <c r="GJ65" s="1081"/>
      <c r="GK65" s="1081"/>
      <c r="GL65" s="1081"/>
      <c r="GM65" s="1081"/>
      <c r="GN65" s="1081"/>
      <c r="GO65" s="1081"/>
      <c r="GP65" s="1081"/>
      <c r="GQ65" s="1081"/>
      <c r="GR65" s="1081"/>
      <c r="GS65" s="1081"/>
      <c r="GT65" s="1081"/>
      <c r="GU65" s="1081"/>
      <c r="GV65" s="1081"/>
      <c r="GW65" s="1081"/>
      <c r="GX65" s="1081"/>
      <c r="GY65" s="1081"/>
      <c r="GZ65" s="1081"/>
      <c r="HA65" s="1081"/>
      <c r="HB65" s="1081"/>
      <c r="HC65" s="1081"/>
      <c r="HD65" s="1081"/>
      <c r="HE65" s="1081"/>
      <c r="HF65" s="1081"/>
      <c r="HG65" s="1081"/>
      <c r="HH65" s="1121"/>
      <c r="HI65" s="1121"/>
      <c r="HJ65" s="1121"/>
      <c r="HK65" s="1121"/>
      <c r="HL65" s="1121"/>
      <c r="HM65" s="1121"/>
      <c r="HN65" s="1121"/>
      <c r="HO65" s="1121"/>
      <c r="HP65" s="1121"/>
      <c r="HQ65" s="1121"/>
      <c r="HR65" s="1121"/>
      <c r="HS65" s="1121"/>
      <c r="HT65" s="1121"/>
      <c r="HU65" s="1121"/>
      <c r="HV65" s="1121"/>
      <c r="HW65" s="1121"/>
      <c r="HX65" s="1121"/>
      <c r="HY65" s="1121"/>
      <c r="HZ65" s="1121"/>
      <c r="IA65" s="1121"/>
      <c r="IB65" s="1121"/>
      <c r="IC65" s="1121"/>
      <c r="ID65" s="1121"/>
      <c r="IE65" s="1121"/>
      <c r="IF65" s="1121"/>
      <c r="IG65" s="1121"/>
      <c r="IH65" s="1121"/>
      <c r="II65" s="1121"/>
      <c r="IJ65" s="1121"/>
      <c r="IK65" s="1121"/>
      <c r="IL65" s="1121"/>
      <c r="IM65" s="1121"/>
      <c r="IN65" s="1121"/>
      <c r="IO65" s="1121"/>
      <c r="IP65" s="1121"/>
      <c r="IQ65" s="1121"/>
      <c r="IR65" s="1121"/>
      <c r="IS65" s="1121"/>
      <c r="IT65" s="1121"/>
      <c r="IU65" s="1121"/>
      <c r="IV65" s="1121"/>
      <c r="IW65" s="1121"/>
      <c r="IX65" s="1121"/>
      <c r="IY65" s="1121"/>
      <c r="IZ65" s="1121"/>
      <c r="JA65" s="1121"/>
      <c r="JB65" s="1121"/>
      <c r="JC65" s="1121"/>
      <c r="JD65" s="1121"/>
      <c r="JE65" s="1121"/>
      <c r="JF65" s="1121"/>
      <c r="JG65" s="1121"/>
      <c r="JH65" s="1121"/>
      <c r="JI65" s="1121"/>
      <c r="JJ65" s="1121"/>
      <c r="JK65" s="1121"/>
      <c r="JL65" s="1121"/>
      <c r="JM65" s="1121"/>
      <c r="JN65" s="1121"/>
      <c r="JO65" s="1121"/>
      <c r="JP65" s="1121"/>
      <c r="JQ65" s="1121"/>
      <c r="JR65" s="1121"/>
      <c r="JS65" s="1121"/>
      <c r="JT65" s="1121"/>
      <c r="JU65" s="1121"/>
      <c r="JV65" s="1121"/>
      <c r="JW65" s="1121"/>
      <c r="JX65" s="1121"/>
      <c r="JY65" s="1121"/>
      <c r="JZ65" s="1121"/>
      <c r="KA65" s="1121"/>
      <c r="KB65" s="1121"/>
      <c r="KC65" s="1121"/>
      <c r="KD65" s="1121"/>
      <c r="KE65" s="1121"/>
      <c r="KF65" s="1121"/>
      <c r="KG65" s="1121"/>
      <c r="KH65" s="1121"/>
      <c r="KI65" s="1121"/>
      <c r="KJ65" s="1121"/>
      <c r="KK65" s="1121"/>
      <c r="KL65" s="1121"/>
    </row>
    <row r="66" spans="1:298" x14ac:dyDescent="0.2">
      <c r="A66" s="766" t="s">
        <v>2398</v>
      </c>
      <c r="B66" s="1183"/>
      <c r="H66" s="1"/>
      <c r="I66" s="4"/>
      <c r="J66" s="1"/>
      <c r="K66" s="4"/>
      <c r="L66" s="1089"/>
      <c r="M66" s="1090"/>
      <c r="N66" s="1080"/>
      <c r="O66" s="1091"/>
      <c r="P66" s="1060"/>
      <c r="Q66" s="1060"/>
      <c r="R66" s="1060"/>
      <c r="S66" s="1064"/>
      <c r="T66" s="1064"/>
      <c r="U66" s="1064"/>
      <c r="V66" s="1069"/>
      <c r="W66" s="1081"/>
      <c r="X66" s="184" t="s">
        <v>555</v>
      </c>
      <c r="Y66" s="1064"/>
      <c r="Z66" s="1060"/>
      <c r="AA66" s="1060"/>
      <c r="AB66" s="1060"/>
      <c r="AC66" s="1060"/>
      <c r="AD66" s="1064"/>
      <c r="AE66" s="1060"/>
      <c r="AF66" s="1064"/>
      <c r="AG66" s="1060"/>
      <c r="AH66" s="1060"/>
      <c r="AI66" s="1060"/>
      <c r="AJ66" s="1060"/>
      <c r="AK66" s="1064"/>
      <c r="AL66" s="1068"/>
      <c r="AM66" s="1081"/>
      <c r="AN66" s="1081"/>
      <c r="AO66" s="1082"/>
      <c r="AP66" s="1081"/>
      <c r="AQ66" s="1082"/>
      <c r="AR66" s="1082"/>
      <c r="AS66" s="1081"/>
      <c r="AT66" s="1081"/>
      <c r="AU66" s="1081"/>
      <c r="AV66" s="1081"/>
      <c r="AW66" s="1081"/>
      <c r="AX66" s="1081"/>
      <c r="AY66" s="1081"/>
      <c r="AZ66" s="1081"/>
      <c r="BA66" s="1081"/>
      <c r="BB66" s="1081"/>
      <c r="BC66" s="1081"/>
      <c r="BD66" s="1081"/>
      <c r="BE66" s="1081"/>
      <c r="BF66" s="1081"/>
      <c r="BG66" s="1081"/>
      <c r="BH66" s="1081"/>
      <c r="BI66" s="1081"/>
      <c r="BJ66" s="1081"/>
      <c r="BK66" s="1081"/>
      <c r="BL66" s="1081"/>
      <c r="BM66" s="1081"/>
      <c r="BN66" s="1081"/>
      <c r="BO66" s="1081"/>
      <c r="BP66" s="1081"/>
      <c r="BQ66" s="1081"/>
      <c r="BR66" s="1081"/>
      <c r="BS66" s="1081"/>
      <c r="BT66" s="1081"/>
      <c r="BU66" s="1081"/>
      <c r="BV66" s="1081"/>
      <c r="BW66" s="1081"/>
      <c r="BX66" s="1081"/>
      <c r="BY66" s="1081"/>
      <c r="BZ66" s="1081"/>
      <c r="CA66" s="1081"/>
      <c r="CB66" s="1081"/>
      <c r="CC66" s="1081"/>
      <c r="CD66" s="1081"/>
      <c r="CE66" s="1081"/>
      <c r="CF66" s="1081"/>
      <c r="CG66" s="1081"/>
      <c r="CH66" s="1081"/>
      <c r="CI66" s="1081"/>
      <c r="CJ66" s="1081"/>
      <c r="CK66" s="1081"/>
      <c r="CL66" s="1081"/>
      <c r="CM66" s="1081"/>
      <c r="CN66" s="1081"/>
      <c r="CO66" s="1081"/>
      <c r="CP66" s="1081"/>
      <c r="CQ66" s="1081"/>
      <c r="CR66" s="1081"/>
      <c r="CS66" s="1081"/>
      <c r="CT66" s="1081"/>
      <c r="CU66" s="1081"/>
      <c r="CV66" s="1081"/>
      <c r="CW66" s="1081"/>
      <c r="CX66" s="1081"/>
      <c r="CY66" s="1081"/>
      <c r="CZ66" s="1081"/>
      <c r="DA66" s="1081"/>
      <c r="DB66" s="1081"/>
      <c r="DC66" s="1081"/>
      <c r="DD66" s="1081"/>
      <c r="DE66" s="1081"/>
      <c r="DF66" s="1081"/>
      <c r="DG66" s="1081"/>
      <c r="DH66" s="1081"/>
      <c r="DI66" s="1081"/>
      <c r="DJ66" s="1081"/>
      <c r="DK66" s="1081"/>
      <c r="DL66" s="1081"/>
      <c r="DM66" s="1081"/>
      <c r="DN66" s="1081"/>
      <c r="DO66" s="1081"/>
      <c r="DP66" s="1081"/>
      <c r="DQ66" s="1081"/>
      <c r="DR66" s="1081"/>
      <c r="DS66" s="1081"/>
      <c r="DT66" s="1081"/>
      <c r="DU66" s="1081"/>
      <c r="DV66" s="1081"/>
      <c r="DW66" s="1081"/>
      <c r="DX66" s="1081"/>
      <c r="DY66" s="1081"/>
      <c r="DZ66" s="1081"/>
      <c r="EA66" s="1081"/>
      <c r="EB66" s="1081"/>
      <c r="EC66" s="1081"/>
      <c r="ED66" s="1081"/>
      <c r="EE66" s="1081"/>
      <c r="EF66" s="1081"/>
      <c r="EG66" s="1081"/>
      <c r="EH66" s="1081"/>
      <c r="EI66" s="1081"/>
      <c r="EJ66" s="1081"/>
      <c r="EK66" s="1081"/>
      <c r="EL66" s="1081"/>
      <c r="EM66" s="1081"/>
      <c r="EN66" s="1081"/>
      <c r="EO66" s="1081"/>
      <c r="EP66" s="1081"/>
      <c r="EQ66" s="1081"/>
      <c r="ER66" s="1081"/>
      <c r="ES66" s="1081"/>
      <c r="ET66" s="1081"/>
      <c r="EU66" s="1081"/>
      <c r="EV66" s="1081"/>
      <c r="EW66" s="1081"/>
      <c r="EX66" s="1081"/>
      <c r="EY66" s="1081"/>
      <c r="EZ66" s="1081"/>
      <c r="FA66" s="1081"/>
      <c r="FB66" s="1081"/>
      <c r="FC66" s="1081"/>
      <c r="FD66" s="1081"/>
      <c r="FE66" s="1081"/>
      <c r="FF66" s="1081"/>
      <c r="FG66" s="1081"/>
      <c r="FH66" s="1081"/>
      <c r="FI66" s="1081"/>
      <c r="FJ66" s="1081"/>
      <c r="FK66" s="1081"/>
      <c r="FL66" s="1081"/>
      <c r="FM66" s="1081"/>
      <c r="FN66" s="1081"/>
      <c r="FO66" s="1081"/>
      <c r="FP66" s="1081"/>
      <c r="FQ66" s="1081"/>
      <c r="FR66" s="1081"/>
      <c r="FS66" s="1081"/>
      <c r="FT66" s="1081"/>
      <c r="FU66" s="1081"/>
      <c r="FV66" s="1081"/>
      <c r="FW66" s="1081"/>
      <c r="FX66" s="1081"/>
      <c r="FY66" s="1081"/>
      <c r="FZ66" s="1081"/>
      <c r="GA66" s="1081"/>
      <c r="GB66" s="1081"/>
      <c r="GC66" s="1081"/>
      <c r="GD66" s="1081"/>
      <c r="GE66" s="1081"/>
      <c r="GF66" s="1081"/>
      <c r="GG66" s="1081"/>
      <c r="GH66" s="1081"/>
      <c r="GI66" s="1081"/>
      <c r="GJ66" s="1081"/>
      <c r="GK66" s="1081"/>
      <c r="GL66" s="1081"/>
      <c r="GM66" s="1081"/>
      <c r="GN66" s="1081"/>
      <c r="GO66" s="1081"/>
      <c r="GP66" s="1081"/>
      <c r="GQ66" s="1081"/>
      <c r="GR66" s="1081"/>
      <c r="GS66" s="1081"/>
      <c r="GT66" s="1081"/>
      <c r="GU66" s="1081"/>
      <c r="GV66" s="1081"/>
      <c r="GW66" s="1081"/>
      <c r="GX66" s="1081"/>
      <c r="GY66" s="1081"/>
      <c r="GZ66" s="1081"/>
      <c r="HA66" s="1081"/>
      <c r="HB66" s="1081"/>
      <c r="HC66" s="1081"/>
      <c r="HD66" s="1081"/>
      <c r="HE66" s="1081"/>
      <c r="HF66" s="1081"/>
      <c r="HG66" s="1081"/>
      <c r="HH66" s="1121"/>
      <c r="HI66" s="1121"/>
      <c r="HJ66" s="1121"/>
      <c r="HK66" s="1121"/>
      <c r="HL66" s="1121"/>
      <c r="HM66" s="1121"/>
      <c r="HN66" s="1121"/>
      <c r="HO66" s="1121"/>
      <c r="HP66" s="1121"/>
      <c r="HQ66" s="1121"/>
      <c r="HR66" s="1121"/>
      <c r="HS66" s="1121"/>
      <c r="HT66" s="1121"/>
      <c r="HU66" s="1121"/>
      <c r="HV66" s="1121"/>
      <c r="HW66" s="1121"/>
      <c r="HX66" s="1121"/>
      <c r="HY66" s="1121"/>
      <c r="HZ66" s="1121"/>
      <c r="IA66" s="1121"/>
      <c r="IB66" s="1121"/>
      <c r="IC66" s="1121"/>
      <c r="ID66" s="1121"/>
      <c r="IE66" s="1121"/>
      <c r="IF66" s="1121"/>
      <c r="IG66" s="1121"/>
      <c r="IH66" s="1121"/>
      <c r="II66" s="1121"/>
      <c r="IJ66" s="1121"/>
      <c r="IK66" s="1121"/>
      <c r="IL66" s="1121"/>
      <c r="IM66" s="1121"/>
      <c r="IN66" s="1121"/>
      <c r="IO66" s="1121"/>
      <c r="IP66" s="1121"/>
      <c r="IQ66" s="1121"/>
      <c r="IR66" s="1121"/>
      <c r="IS66" s="1121"/>
      <c r="IT66" s="1121"/>
      <c r="IU66" s="1121"/>
      <c r="IV66" s="1121"/>
      <c r="IW66" s="1121"/>
      <c r="IX66" s="1121"/>
      <c r="IY66" s="1121"/>
      <c r="IZ66" s="1121"/>
      <c r="JA66" s="1121"/>
      <c r="JB66" s="1121"/>
      <c r="JC66" s="1121"/>
      <c r="JD66" s="1121"/>
      <c r="JE66" s="1121"/>
      <c r="JF66" s="1121"/>
      <c r="JG66" s="1121"/>
      <c r="JH66" s="1121"/>
      <c r="JI66" s="1121"/>
      <c r="JJ66" s="1121"/>
      <c r="JK66" s="1121"/>
      <c r="JL66" s="1121"/>
      <c r="JM66" s="1121"/>
      <c r="JN66" s="1121"/>
      <c r="JO66" s="1121"/>
      <c r="JP66" s="1121"/>
      <c r="JQ66" s="1121"/>
      <c r="JR66" s="1121"/>
      <c r="JS66" s="1121"/>
      <c r="JT66" s="1121"/>
      <c r="JU66" s="1121"/>
      <c r="JV66" s="1121"/>
      <c r="JW66" s="1121"/>
      <c r="JX66" s="1121"/>
      <c r="JY66" s="1121"/>
      <c r="JZ66" s="1121"/>
      <c r="KA66" s="1121"/>
      <c r="KB66" s="1121"/>
      <c r="KC66" s="1121"/>
      <c r="KD66" s="1121"/>
      <c r="KE66" s="1121"/>
      <c r="KF66" s="1121"/>
      <c r="KG66" s="1121"/>
      <c r="KH66" s="1121"/>
      <c r="KI66" s="1121"/>
      <c r="KJ66" s="1121"/>
      <c r="KK66" s="1121"/>
      <c r="KL66" s="1121"/>
    </row>
    <row r="67" spans="1:298" x14ac:dyDescent="0.2">
      <c r="A67" s="1184" t="s">
        <v>2399</v>
      </c>
      <c r="B67" s="1183"/>
      <c r="H67" s="1"/>
      <c r="I67" s="4"/>
      <c r="J67" s="1"/>
      <c r="K67" s="4"/>
      <c r="L67" s="1089"/>
      <c r="M67" s="1090"/>
      <c r="N67" s="1080"/>
      <c r="O67" s="1091"/>
      <c r="P67" s="1060"/>
      <c r="Q67" s="1060"/>
      <c r="R67" s="1060"/>
      <c r="S67" s="1064"/>
      <c r="T67" s="1064"/>
      <c r="U67" s="1064"/>
      <c r="V67" s="1069"/>
      <c r="X67" s="184"/>
      <c r="Y67" s="1064"/>
      <c r="Z67" s="1060"/>
      <c r="AA67" s="1060"/>
      <c r="AB67" s="1060"/>
      <c r="AC67" s="1060" t="s">
        <v>2400</v>
      </c>
      <c r="AD67" s="1064"/>
      <c r="AE67" s="1060"/>
      <c r="AF67" s="1064"/>
      <c r="AG67" s="1060"/>
      <c r="AH67" s="1060"/>
      <c r="AI67" s="1060"/>
      <c r="AJ67" s="1060"/>
      <c r="AK67" s="1060"/>
      <c r="AL67" s="1068"/>
      <c r="AM67" s="1081"/>
      <c r="AN67" s="1081"/>
      <c r="AO67" s="1082"/>
      <c r="AP67" s="1081"/>
      <c r="AQ67" s="1082"/>
      <c r="AR67" s="1082"/>
      <c r="AS67" s="1081"/>
      <c r="AT67" s="1081"/>
      <c r="AU67" s="1081"/>
      <c r="AV67" s="1081"/>
      <c r="AW67" s="1081"/>
      <c r="AX67" s="1081"/>
      <c r="AY67" s="1081"/>
      <c r="AZ67" s="1081"/>
      <c r="BA67" s="1081"/>
      <c r="BB67" s="1081"/>
      <c r="BC67" s="1081"/>
      <c r="BD67" s="1081"/>
      <c r="BE67" s="1081"/>
      <c r="BF67" s="1081"/>
      <c r="BG67" s="1081"/>
      <c r="BH67" s="1081"/>
      <c r="BI67" s="1081"/>
      <c r="BJ67" s="1081"/>
      <c r="BK67" s="1081"/>
      <c r="BL67" s="1081"/>
      <c r="BM67" s="1081"/>
      <c r="BN67" s="1081"/>
      <c r="BO67" s="1081"/>
      <c r="BP67" s="1081"/>
      <c r="BQ67" s="1081"/>
      <c r="BR67" s="1081"/>
      <c r="BS67" s="1081"/>
      <c r="BT67" s="1081"/>
      <c r="BU67" s="1081"/>
      <c r="BV67" s="1081"/>
      <c r="BW67" s="1081"/>
      <c r="BX67" s="1081"/>
      <c r="BY67" s="1081"/>
      <c r="BZ67" s="1081"/>
      <c r="CA67" s="1081"/>
      <c r="CB67" s="1081"/>
      <c r="CC67" s="1081"/>
      <c r="CD67" s="1081"/>
      <c r="CE67" s="1081"/>
      <c r="CF67" s="1081"/>
      <c r="CG67" s="1081"/>
      <c r="CH67" s="1081"/>
      <c r="CI67" s="1081"/>
      <c r="CJ67" s="1081"/>
      <c r="CK67" s="1081"/>
      <c r="CL67" s="1081"/>
      <c r="CM67" s="1081"/>
      <c r="CN67" s="1081"/>
      <c r="CO67" s="1081"/>
      <c r="CP67" s="1081"/>
      <c r="CQ67" s="1081"/>
      <c r="CR67" s="1081"/>
      <c r="CS67" s="1081"/>
      <c r="CT67" s="1081"/>
      <c r="CU67" s="1081"/>
      <c r="CV67" s="1081"/>
      <c r="CW67" s="1081"/>
      <c r="CX67" s="1081"/>
      <c r="CY67" s="1081"/>
      <c r="CZ67" s="1081"/>
      <c r="DA67" s="1081"/>
      <c r="DB67" s="1081"/>
      <c r="DC67" s="1081"/>
      <c r="DD67" s="1081"/>
      <c r="DE67" s="1081"/>
      <c r="DF67" s="1081"/>
      <c r="DG67" s="1081"/>
      <c r="DH67" s="1081"/>
      <c r="DI67" s="1081"/>
      <c r="DJ67" s="1081"/>
      <c r="DK67" s="1081"/>
      <c r="DL67" s="1081"/>
      <c r="DM67" s="1081"/>
      <c r="DN67" s="1081"/>
      <c r="DO67" s="1081"/>
      <c r="DP67" s="1081"/>
      <c r="DQ67" s="1081"/>
      <c r="DR67" s="1081"/>
      <c r="DS67" s="1081"/>
      <c r="DT67" s="1081"/>
      <c r="DU67" s="1081"/>
      <c r="DV67" s="1081"/>
      <c r="DW67" s="1081"/>
      <c r="DX67" s="1081"/>
      <c r="DY67" s="1081"/>
      <c r="DZ67" s="1081"/>
      <c r="EA67" s="1081"/>
      <c r="EB67" s="1081"/>
      <c r="EC67" s="1081"/>
      <c r="ED67" s="1081"/>
      <c r="EE67" s="1081"/>
      <c r="EF67" s="1081"/>
      <c r="EG67" s="1081"/>
      <c r="EH67" s="1081"/>
      <c r="EI67" s="1081"/>
      <c r="EJ67" s="1081"/>
      <c r="EK67" s="1081"/>
      <c r="EL67" s="1081"/>
      <c r="EM67" s="1081"/>
      <c r="EN67" s="1081"/>
      <c r="EO67" s="1081"/>
      <c r="EP67" s="1081"/>
      <c r="EQ67" s="1081"/>
      <c r="ER67" s="1081"/>
      <c r="ES67" s="1081"/>
      <c r="ET67" s="1081"/>
      <c r="EU67" s="1081"/>
      <c r="EV67" s="1081"/>
      <c r="EW67" s="1081"/>
      <c r="EX67" s="1081"/>
      <c r="EY67" s="1081"/>
      <c r="EZ67" s="1081"/>
      <c r="FA67" s="1081"/>
      <c r="FB67" s="1081"/>
      <c r="FC67" s="1081"/>
      <c r="FD67" s="1081"/>
      <c r="FE67" s="1081"/>
      <c r="FF67" s="1081"/>
      <c r="FG67" s="1081"/>
      <c r="FH67" s="1081"/>
      <c r="FI67" s="1081"/>
      <c r="FJ67" s="1081"/>
      <c r="FK67" s="1081"/>
      <c r="FL67" s="1081"/>
      <c r="FM67" s="1081"/>
      <c r="FN67" s="1081"/>
      <c r="FO67" s="1081"/>
      <c r="FP67" s="1081"/>
      <c r="FQ67" s="1081"/>
      <c r="FR67" s="1081"/>
      <c r="FS67" s="1081"/>
      <c r="FT67" s="1081"/>
      <c r="FU67" s="1081"/>
      <c r="FV67" s="1081"/>
      <c r="FW67" s="1081"/>
      <c r="FX67" s="1081"/>
      <c r="FY67" s="1081"/>
      <c r="FZ67" s="1081"/>
      <c r="GA67" s="1081"/>
      <c r="GB67" s="1081"/>
      <c r="GC67" s="1081"/>
      <c r="GD67" s="1081"/>
      <c r="GE67" s="1081"/>
      <c r="GF67" s="1081"/>
      <c r="GG67" s="1081"/>
      <c r="GH67" s="1081"/>
      <c r="GI67" s="1081"/>
      <c r="GJ67" s="1081"/>
      <c r="GK67" s="1081"/>
      <c r="GL67" s="1081"/>
      <c r="GM67" s="1081"/>
      <c r="GN67" s="1081"/>
      <c r="GO67" s="1081"/>
      <c r="GP67" s="1081"/>
      <c r="GQ67" s="1081"/>
      <c r="GR67" s="1081"/>
      <c r="GS67" s="1081"/>
      <c r="GT67" s="1081"/>
      <c r="GU67" s="1081"/>
      <c r="GV67" s="1081"/>
      <c r="GW67" s="1081"/>
      <c r="GX67" s="1081"/>
      <c r="GY67" s="1081"/>
      <c r="GZ67" s="1081"/>
      <c r="HA67" s="1081"/>
      <c r="HB67" s="1081"/>
      <c r="HC67" s="1081"/>
      <c r="HD67" s="1081"/>
      <c r="HE67" s="1081"/>
      <c r="HF67" s="1081"/>
      <c r="HG67" s="1081"/>
      <c r="HH67" s="1121"/>
      <c r="HI67" s="1121"/>
      <c r="HJ67" s="1121"/>
      <c r="HK67" s="1121"/>
      <c r="HL67" s="1121"/>
      <c r="HM67" s="1121"/>
      <c r="HN67" s="1121"/>
      <c r="HO67" s="1121"/>
      <c r="HP67" s="1121"/>
      <c r="HQ67" s="1121"/>
      <c r="HR67" s="1121"/>
      <c r="HS67" s="1121"/>
      <c r="HT67" s="1121"/>
      <c r="HU67" s="1121"/>
      <c r="HV67" s="1121"/>
      <c r="HW67" s="1121"/>
      <c r="HX67" s="1121"/>
      <c r="HY67" s="1121"/>
      <c r="HZ67" s="1121"/>
      <c r="IA67" s="1121"/>
      <c r="IB67" s="1121"/>
      <c r="IC67" s="1121"/>
      <c r="ID67" s="1121"/>
      <c r="IE67" s="1121"/>
      <c r="IF67" s="1121"/>
      <c r="IG67" s="1121"/>
      <c r="IH67" s="1121"/>
      <c r="II67" s="1121"/>
      <c r="IJ67" s="1121"/>
      <c r="IK67" s="1121"/>
      <c r="IL67" s="1121"/>
      <c r="IM67" s="1121"/>
      <c r="IN67" s="1121"/>
      <c r="IO67" s="1121"/>
      <c r="IP67" s="1121"/>
      <c r="IQ67" s="1121"/>
      <c r="IR67" s="1121"/>
      <c r="IS67" s="1121"/>
      <c r="IT67" s="1121"/>
      <c r="IU67" s="1121"/>
      <c r="IV67" s="1121"/>
      <c r="IW67" s="1121"/>
      <c r="IX67" s="1121"/>
      <c r="IY67" s="1121"/>
      <c r="IZ67" s="1121"/>
      <c r="JA67" s="1121"/>
      <c r="JB67" s="1121"/>
      <c r="JC67" s="1121"/>
      <c r="JD67" s="1121"/>
      <c r="JE67" s="1121"/>
      <c r="JF67" s="1121"/>
      <c r="JG67" s="1121"/>
      <c r="JH67" s="1121"/>
      <c r="JI67" s="1121"/>
      <c r="JJ67" s="1121"/>
      <c r="JK67" s="1121"/>
      <c r="JL67" s="1121"/>
      <c r="JM67" s="1121"/>
      <c r="JN67" s="1121"/>
      <c r="JO67" s="1121"/>
      <c r="JP67" s="1121"/>
      <c r="JQ67" s="1121"/>
      <c r="JR67" s="1121"/>
      <c r="JS67" s="1121"/>
      <c r="JT67" s="1121"/>
      <c r="JU67" s="1121"/>
      <c r="JV67" s="1121"/>
      <c r="JW67" s="1121"/>
      <c r="JX67" s="1121"/>
      <c r="JY67" s="1121"/>
      <c r="JZ67" s="1121"/>
      <c r="KA67" s="1121"/>
      <c r="KB67" s="1121"/>
      <c r="KC67" s="1121"/>
      <c r="KD67" s="1121"/>
      <c r="KE67" s="1121"/>
      <c r="KF67" s="1121"/>
      <c r="KG67" s="1121"/>
      <c r="KH67" s="1121"/>
      <c r="KI67" s="1121"/>
      <c r="KJ67" s="1121"/>
      <c r="KK67" s="1121"/>
      <c r="KL67" s="1121"/>
    </row>
    <row r="68" spans="1:298" x14ac:dyDescent="0.2">
      <c r="A68" s="1185" t="s">
        <v>317</v>
      </c>
      <c r="B68" s="1187" t="s">
        <v>318</v>
      </c>
      <c r="H68" s="1"/>
      <c r="I68" s="4"/>
      <c r="J68" s="1"/>
      <c r="K68" s="4"/>
      <c r="L68" s="1089"/>
      <c r="M68" s="1090"/>
      <c r="N68" s="1080"/>
      <c r="O68" s="1091"/>
      <c r="P68" s="1060"/>
      <c r="Q68" s="1060"/>
      <c r="R68" s="1060"/>
      <c r="S68" s="1064"/>
      <c r="T68" s="1064"/>
      <c r="U68" s="1064"/>
      <c r="V68" s="1069"/>
      <c r="X68" s="184"/>
      <c r="Y68" s="1064"/>
      <c r="Z68" s="1060"/>
      <c r="AA68" s="1060"/>
      <c r="AB68" s="1060"/>
      <c r="AC68" s="1060"/>
      <c r="AD68" s="1060"/>
      <c r="AE68" s="1060"/>
      <c r="AF68" s="1064"/>
      <c r="AG68" s="1060"/>
      <c r="AH68" s="1060"/>
      <c r="AI68" s="1060"/>
      <c r="AJ68" s="1060"/>
      <c r="AK68" s="1060"/>
      <c r="AL68" s="1068"/>
      <c r="AM68" s="1081"/>
      <c r="AN68" s="1081"/>
      <c r="AO68" s="1082"/>
      <c r="AP68" s="1081"/>
      <c r="AQ68" s="1082"/>
      <c r="AR68" s="1082"/>
      <c r="AS68" s="1081"/>
      <c r="AT68" s="1081"/>
      <c r="AU68" s="1081"/>
      <c r="AV68" s="1081"/>
      <c r="AW68" s="1081"/>
      <c r="AX68" s="1081"/>
      <c r="AY68" s="1081"/>
      <c r="AZ68" s="1081" t="s">
        <v>555</v>
      </c>
      <c r="BA68" s="1081"/>
      <c r="BB68" s="1081"/>
      <c r="BC68" s="1081"/>
      <c r="BD68" s="1081"/>
      <c r="BE68" s="1081"/>
      <c r="BF68" s="1081"/>
      <c r="BG68" s="1081" t="s">
        <v>2363</v>
      </c>
      <c r="BH68" s="1081"/>
      <c r="BI68" s="1081"/>
      <c r="BJ68" s="1081"/>
      <c r="BK68" s="1081"/>
      <c r="BL68" s="1081"/>
      <c r="BM68" s="1081"/>
      <c r="BN68" s="1081"/>
      <c r="BO68" s="1081"/>
      <c r="BP68" s="1081"/>
      <c r="BQ68" s="1081"/>
      <c r="BR68" s="1081"/>
      <c r="BS68" s="1081"/>
      <c r="BT68" s="1081"/>
      <c r="BU68" s="1081"/>
      <c r="BV68" s="1081"/>
      <c r="BW68" s="1081"/>
      <c r="BX68" s="1081"/>
      <c r="BY68" s="1081"/>
      <c r="BZ68" s="1081"/>
      <c r="CA68" s="1081"/>
      <c r="CB68" s="1081"/>
      <c r="CC68" s="1081"/>
      <c r="CD68" s="1081"/>
      <c r="CE68" s="1081"/>
      <c r="CF68" s="1081"/>
      <c r="CG68" s="1081"/>
      <c r="CH68" s="1081"/>
      <c r="CI68" s="1081"/>
      <c r="CJ68" s="1081"/>
      <c r="CK68" s="1081"/>
      <c r="CL68" s="1081"/>
      <c r="CM68" s="1081"/>
      <c r="CN68" s="1081"/>
      <c r="CO68" s="1081"/>
      <c r="CP68" s="1081"/>
      <c r="CQ68" s="1081"/>
      <c r="CR68" s="1081"/>
      <c r="CS68" s="1081"/>
      <c r="CT68" s="1081"/>
      <c r="CU68" s="1081"/>
      <c r="CV68" s="1081"/>
      <c r="CW68" s="1081"/>
      <c r="CX68" s="1081"/>
      <c r="CY68" s="1081"/>
      <c r="CZ68" s="1081"/>
      <c r="DA68" s="1081"/>
      <c r="DB68" s="1081"/>
      <c r="DC68" s="1081"/>
      <c r="DD68" s="1081"/>
      <c r="DE68" s="1081"/>
      <c r="DF68" s="1081"/>
      <c r="DG68" s="1081"/>
      <c r="DH68" s="1081"/>
      <c r="DI68" s="1081"/>
      <c r="DJ68" s="1081"/>
      <c r="DK68" s="1081"/>
      <c r="DL68" s="1081"/>
      <c r="DM68" s="1081"/>
      <c r="DN68" s="1081"/>
      <c r="DO68" s="1081"/>
      <c r="DP68" s="1081"/>
      <c r="DQ68" s="1081"/>
      <c r="DR68" s="1081"/>
      <c r="DS68" s="1081"/>
      <c r="DT68" s="1081"/>
      <c r="DU68" s="1081"/>
      <c r="DV68" s="1081"/>
      <c r="DW68" s="1081"/>
      <c r="DX68" s="1081"/>
      <c r="DY68" s="1081"/>
      <c r="DZ68" s="1081"/>
      <c r="EA68" s="1081"/>
      <c r="EB68" s="1081"/>
      <c r="EC68" s="1081"/>
      <c r="ED68" s="1081"/>
      <c r="EE68" s="1081"/>
      <c r="EF68" s="1081"/>
      <c r="EG68" s="1081"/>
      <c r="EH68" s="1081"/>
      <c r="EI68" s="1081"/>
      <c r="EJ68" s="1081"/>
      <c r="EK68" s="1081"/>
      <c r="EL68" s="1081"/>
      <c r="EM68" s="1081"/>
      <c r="EN68" s="1081"/>
      <c r="EO68" s="1081"/>
      <c r="EP68" s="1081"/>
      <c r="EQ68" s="1081"/>
      <c r="ER68" s="1081"/>
      <c r="ES68" s="1081"/>
      <c r="ET68" s="1081"/>
      <c r="EU68" s="1081"/>
      <c r="EV68" s="1081"/>
      <c r="EW68" s="1081"/>
      <c r="EX68" s="1081"/>
      <c r="EY68" s="1081"/>
      <c r="EZ68" s="1081"/>
      <c r="FA68" s="1081"/>
      <c r="FB68" s="1081"/>
      <c r="FC68" s="1081"/>
      <c r="FD68" s="1081"/>
      <c r="FE68" s="1081"/>
      <c r="FF68" s="1081"/>
      <c r="FG68" s="1081"/>
      <c r="FH68" s="1081"/>
      <c r="FI68" s="1081"/>
      <c r="FJ68" s="1081"/>
      <c r="FK68" s="1081"/>
      <c r="FL68" s="1081"/>
      <c r="FM68" s="1081"/>
      <c r="FN68" s="1081"/>
      <c r="FO68" s="1081"/>
      <c r="FP68" s="1081"/>
      <c r="FQ68" s="1081"/>
      <c r="FR68" s="1081"/>
      <c r="FS68" s="1081"/>
      <c r="FT68" s="1081"/>
      <c r="FU68" s="1081"/>
      <c r="FV68" s="1081"/>
      <c r="FW68" s="1081"/>
      <c r="FX68" s="1081"/>
      <c r="FY68" s="1081"/>
      <c r="FZ68" s="1081"/>
      <c r="GA68" s="1081"/>
      <c r="GB68" s="1081"/>
      <c r="GC68" s="1081"/>
      <c r="GD68" s="1081"/>
      <c r="GE68" s="1081"/>
      <c r="GF68" s="1081"/>
      <c r="GG68" s="1081"/>
      <c r="GH68" s="1081"/>
      <c r="GI68" s="1081"/>
      <c r="GJ68" s="1081"/>
      <c r="GK68" s="1081"/>
      <c r="GL68" s="1081"/>
      <c r="GM68" s="1081"/>
      <c r="GN68" s="1081"/>
      <c r="GO68" s="1081"/>
      <c r="GP68" s="1081"/>
      <c r="GQ68" s="1081"/>
      <c r="GR68" s="1081"/>
      <c r="GS68" s="1081"/>
      <c r="GT68" s="1081"/>
      <c r="GU68" s="1081"/>
      <c r="GV68" s="1081"/>
      <c r="GW68" s="1081"/>
      <c r="GX68" s="1081"/>
      <c r="GY68" s="1081"/>
      <c r="GZ68" s="1081"/>
      <c r="HA68" s="1081"/>
      <c r="HB68" s="1081"/>
      <c r="HC68" s="1081"/>
      <c r="HD68" s="1081"/>
      <c r="HE68" s="1081"/>
      <c r="HF68" s="1081"/>
      <c r="HG68" s="1081"/>
      <c r="HH68" s="1121"/>
      <c r="HI68" s="1121"/>
      <c r="HJ68" s="1121"/>
      <c r="HK68" s="1121"/>
      <c r="HL68" s="1121"/>
      <c r="HM68" s="1121"/>
      <c r="HN68" s="1121"/>
      <c r="HO68" s="1121"/>
      <c r="HP68" s="1121"/>
      <c r="HQ68" s="1121"/>
      <c r="HR68" s="1121"/>
      <c r="HS68" s="1121"/>
      <c r="HT68" s="1121"/>
      <c r="HU68" s="1121"/>
      <c r="HV68" s="1121"/>
      <c r="HW68" s="1121"/>
      <c r="HX68" s="1121"/>
      <c r="HY68" s="1121"/>
      <c r="HZ68" s="1121"/>
      <c r="IA68" s="1121"/>
      <c r="IB68" s="1121"/>
      <c r="IC68" s="1121"/>
      <c r="ID68" s="1121"/>
      <c r="IE68" s="1121"/>
      <c r="IF68" s="1121"/>
      <c r="IG68" s="1121"/>
      <c r="IH68" s="1121"/>
      <c r="II68" s="1121"/>
      <c r="IJ68" s="1121"/>
      <c r="IK68" s="1121"/>
      <c r="IL68" s="1121"/>
      <c r="IM68" s="1121"/>
      <c r="IN68" s="1121"/>
      <c r="IO68" s="1121"/>
      <c r="IP68" s="1121"/>
      <c r="IQ68" s="1121"/>
      <c r="IR68" s="1121"/>
      <c r="IS68" s="1121"/>
      <c r="IT68" s="1121"/>
      <c r="IU68" s="1121"/>
      <c r="IV68" s="1121"/>
      <c r="IW68" s="1121"/>
      <c r="IX68" s="1121"/>
      <c r="IY68" s="1121"/>
      <c r="IZ68" s="1121"/>
      <c r="JA68" s="1121"/>
      <c r="JB68" s="1121"/>
      <c r="JC68" s="1121"/>
      <c r="JD68" s="1121"/>
      <c r="JE68" s="1121"/>
      <c r="JF68" s="1121"/>
      <c r="JG68" s="1121"/>
      <c r="JH68" s="1121"/>
      <c r="JI68" s="1121"/>
      <c r="JJ68" s="1121"/>
      <c r="JK68" s="1121"/>
      <c r="JL68" s="1121"/>
      <c r="JM68" s="1121"/>
      <c r="JN68" s="1121"/>
      <c r="JO68" s="1121"/>
      <c r="JP68" s="1121"/>
      <c r="JQ68" s="1121"/>
      <c r="JR68" s="1121"/>
      <c r="JS68" s="1121"/>
      <c r="JT68" s="1121"/>
      <c r="JU68" s="1121"/>
      <c r="JV68" s="1121"/>
      <c r="JW68" s="1121"/>
      <c r="JX68" s="1121"/>
      <c r="JY68" s="1121"/>
      <c r="JZ68" s="1121"/>
      <c r="KA68" s="1121"/>
      <c r="KB68" s="1121"/>
      <c r="KC68" s="1121"/>
      <c r="KD68" s="1121"/>
      <c r="KE68" s="1121"/>
      <c r="KF68" s="1121"/>
      <c r="KG68" s="1121"/>
      <c r="KH68" s="1121"/>
      <c r="KI68" s="1121"/>
      <c r="KJ68" s="1121"/>
      <c r="KK68" s="1121"/>
      <c r="KL68" s="1121"/>
    </row>
    <row r="69" spans="1:298" x14ac:dyDescent="0.2">
      <c r="A69" s="1186" t="s">
        <v>319</v>
      </c>
      <c r="B69" s="1183"/>
      <c r="M69" s="1087"/>
      <c r="O69" s="1087"/>
      <c r="S69" s="1087"/>
      <c r="T69" s="1087"/>
      <c r="U69" s="1087"/>
      <c r="V69" s="1087"/>
      <c r="X69" s="1051"/>
      <c r="Y69" s="1087"/>
      <c r="AF69" s="1087"/>
      <c r="AP69" s="1081"/>
      <c r="AQ69" s="1082"/>
      <c r="AR69" s="1082"/>
      <c r="AS69" s="1081"/>
      <c r="AT69" s="1081"/>
      <c r="AU69" s="1081"/>
      <c r="AV69" s="1081"/>
      <c r="AW69" s="1081"/>
      <c r="AX69" s="1081"/>
      <c r="AY69" s="1081"/>
      <c r="AZ69" s="1081"/>
      <c r="BA69" s="1081"/>
      <c r="BB69" s="1081"/>
      <c r="BC69" s="1081"/>
      <c r="BD69" s="1081"/>
      <c r="BE69" s="1081"/>
      <c r="BF69" s="1081"/>
      <c r="BG69" s="1081"/>
      <c r="BH69" s="1081"/>
      <c r="BI69" s="1081"/>
      <c r="BJ69" s="1081"/>
      <c r="BK69" s="1081"/>
      <c r="BL69" s="1081"/>
      <c r="BM69" s="1081"/>
      <c r="BN69" s="1081"/>
      <c r="BO69" s="1081"/>
      <c r="BP69" s="1081"/>
      <c r="BQ69" s="1081"/>
      <c r="BR69" s="1081"/>
      <c r="BS69" s="1081"/>
      <c r="BT69" s="1081"/>
      <c r="BU69" s="1081"/>
      <c r="BV69" s="1081"/>
      <c r="BW69" s="1081"/>
      <c r="BX69" s="1081"/>
      <c r="BY69" s="1081"/>
      <c r="BZ69" s="1081"/>
      <c r="CA69" s="1081"/>
      <c r="CB69" s="1081"/>
      <c r="CC69" s="1081"/>
      <c r="CD69" s="1081"/>
      <c r="CE69" s="1081"/>
      <c r="CF69" s="1081"/>
      <c r="CG69" s="1081"/>
      <c r="CH69" s="1081"/>
      <c r="CI69" s="1081"/>
      <c r="CJ69" s="1081"/>
      <c r="CK69" s="1081"/>
      <c r="CL69" s="1081"/>
      <c r="CM69" s="1081"/>
      <c r="CN69" s="1081"/>
      <c r="CO69" s="1081"/>
      <c r="CP69" s="1081"/>
      <c r="CQ69" s="1081"/>
      <c r="CR69" s="1081"/>
      <c r="CS69" s="1081"/>
      <c r="CT69" s="1081"/>
      <c r="CU69" s="1081"/>
      <c r="CV69" s="1081"/>
      <c r="CW69" s="1081"/>
      <c r="CX69" s="1081"/>
      <c r="CY69" s="1081"/>
      <c r="CZ69" s="1081"/>
      <c r="DA69" s="1081"/>
      <c r="DB69" s="1081"/>
      <c r="DC69" s="1081"/>
      <c r="DD69" s="1081"/>
      <c r="DE69" s="1081"/>
      <c r="DF69" s="1081"/>
      <c r="DG69" s="1081"/>
      <c r="DH69" s="1081"/>
      <c r="DI69" s="1081"/>
      <c r="DJ69" s="1081"/>
      <c r="DK69" s="1081"/>
      <c r="DL69" s="1081"/>
      <c r="DM69" s="1081"/>
      <c r="DN69" s="1081"/>
      <c r="DO69" s="1081"/>
      <c r="DP69" s="1081"/>
      <c r="DQ69" s="1081"/>
      <c r="DR69" s="1081"/>
      <c r="DS69" s="1081"/>
      <c r="DT69" s="1081"/>
      <c r="DU69" s="1081"/>
      <c r="DV69" s="1081"/>
      <c r="DW69" s="1081"/>
      <c r="DX69" s="1081"/>
      <c r="DY69" s="1081"/>
      <c r="DZ69" s="1081"/>
      <c r="EA69" s="1081"/>
      <c r="EB69" s="1081"/>
      <c r="EC69" s="1081"/>
      <c r="ED69" s="1081"/>
      <c r="EE69" s="1081"/>
      <c r="EF69" s="1081"/>
      <c r="EG69" s="1081"/>
      <c r="EH69" s="1081"/>
      <c r="EI69" s="1081"/>
      <c r="EJ69" s="1081"/>
      <c r="EK69" s="1081"/>
      <c r="EL69" s="1081"/>
      <c r="EM69" s="1081"/>
      <c r="EN69" s="1081"/>
      <c r="EO69" s="1081"/>
      <c r="EP69" s="1081"/>
      <c r="EQ69" s="1081"/>
      <c r="ER69" s="1081"/>
      <c r="ES69" s="1081"/>
      <c r="ET69" s="1081"/>
      <c r="EU69" s="1081"/>
      <c r="EV69" s="1081"/>
      <c r="EW69" s="1081"/>
      <c r="EX69" s="1081"/>
      <c r="EY69" s="1081"/>
      <c r="EZ69" s="1081"/>
      <c r="FA69" s="1081"/>
      <c r="FB69" s="1081"/>
      <c r="FC69" s="1081"/>
      <c r="FD69" s="1081"/>
      <c r="FE69" s="1081"/>
      <c r="FF69" s="1081"/>
      <c r="FG69" s="1081"/>
      <c r="FH69" s="1081"/>
      <c r="FI69" s="1081"/>
      <c r="FJ69" s="1081"/>
      <c r="FK69" s="1081"/>
      <c r="FL69" s="1081"/>
      <c r="FM69" s="1081"/>
      <c r="FN69" s="1081"/>
      <c r="FO69" s="1081"/>
      <c r="FP69" s="1081"/>
      <c r="FQ69" s="1081"/>
      <c r="FR69" s="1081"/>
      <c r="FS69" s="1081"/>
      <c r="FT69" s="1081"/>
      <c r="FU69" s="1081"/>
      <c r="FV69" s="1081"/>
      <c r="FW69" s="1081"/>
      <c r="FX69" s="1081"/>
      <c r="FY69" s="1081"/>
      <c r="FZ69" s="1081"/>
      <c r="GA69" s="1081"/>
      <c r="GB69" s="1081"/>
      <c r="GC69" s="1081"/>
      <c r="GD69" s="1081"/>
      <c r="GE69" s="1081"/>
      <c r="GF69" s="1081"/>
      <c r="GG69" s="1081"/>
      <c r="GH69" s="1081"/>
      <c r="GI69" s="1081"/>
      <c r="GJ69" s="1081"/>
      <c r="GK69" s="1081"/>
      <c r="GL69" s="1081"/>
      <c r="GM69" s="1081"/>
      <c r="GN69" s="1081"/>
      <c r="GO69" s="1081"/>
      <c r="GP69" s="1081"/>
      <c r="GQ69" s="1081"/>
      <c r="GR69" s="1081"/>
      <c r="GS69" s="1081"/>
      <c r="GT69" s="1081"/>
      <c r="GU69" s="1081"/>
      <c r="GV69" s="1081"/>
      <c r="GW69" s="1081"/>
      <c r="GX69" s="1081"/>
      <c r="GY69" s="1081"/>
      <c r="GZ69" s="1081"/>
      <c r="HA69" s="1081"/>
      <c r="HB69" s="1081"/>
      <c r="HC69" s="1081"/>
      <c r="HD69" s="1081"/>
      <c r="HE69" s="1081"/>
      <c r="HF69" s="1081"/>
      <c r="HG69" s="1081"/>
      <c r="HH69" s="1121"/>
      <c r="HI69" s="1121"/>
      <c r="HJ69" s="1121"/>
      <c r="HK69" s="1121"/>
      <c r="HL69" s="1121"/>
      <c r="HM69" s="1121"/>
      <c r="HN69" s="1121"/>
      <c r="HO69" s="1121"/>
      <c r="HP69" s="1121"/>
      <c r="HQ69" s="1121"/>
      <c r="HR69" s="1121"/>
      <c r="HS69" s="1121"/>
      <c r="HT69" s="1121"/>
      <c r="HU69" s="1121"/>
      <c r="HV69" s="1121"/>
      <c r="HW69" s="1121"/>
      <c r="HX69" s="1121"/>
      <c r="HY69" s="1121"/>
      <c r="HZ69" s="1121"/>
      <c r="IA69" s="1121"/>
      <c r="IB69" s="1121"/>
      <c r="IC69" s="1121"/>
      <c r="ID69" s="1121"/>
      <c r="IE69" s="1121"/>
      <c r="IF69" s="1121"/>
      <c r="IG69" s="1121"/>
      <c r="IH69" s="1121"/>
      <c r="II69" s="1121"/>
      <c r="IJ69" s="1121"/>
      <c r="IK69" s="1121"/>
      <c r="IL69" s="1121"/>
      <c r="IM69" s="1121"/>
      <c r="IN69" s="1121"/>
      <c r="IO69" s="1121"/>
      <c r="IP69" s="1121"/>
      <c r="IQ69" s="1121"/>
      <c r="IR69" s="1121"/>
      <c r="IS69" s="1121"/>
      <c r="IT69" s="1121"/>
      <c r="IU69" s="1121"/>
      <c r="IV69" s="1121"/>
      <c r="IW69" s="1121"/>
      <c r="IX69" s="1121"/>
      <c r="IY69" s="1121"/>
      <c r="IZ69" s="1121"/>
      <c r="JA69" s="1121"/>
      <c r="JB69" s="1121"/>
      <c r="JC69" s="1121"/>
      <c r="JD69" s="1121"/>
      <c r="JE69" s="1121"/>
      <c r="JF69" s="1121"/>
      <c r="JG69" s="1121"/>
      <c r="JH69" s="1121"/>
      <c r="JI69" s="1121"/>
      <c r="JJ69" s="1121"/>
      <c r="JK69" s="1121"/>
      <c r="JL69" s="1121"/>
      <c r="JM69" s="1121"/>
      <c r="JN69" s="1121"/>
      <c r="JO69" s="1121"/>
      <c r="JP69" s="1121"/>
      <c r="JQ69" s="1121"/>
      <c r="JR69" s="1121"/>
      <c r="JS69" s="1121"/>
      <c r="JT69" s="1121"/>
      <c r="JU69" s="1121"/>
      <c r="JV69" s="1121"/>
      <c r="JW69" s="1121"/>
      <c r="JX69" s="1121"/>
      <c r="JY69" s="1121"/>
      <c r="JZ69" s="1121"/>
      <c r="KA69" s="1121"/>
      <c r="KB69" s="1121"/>
      <c r="KC69" s="1121"/>
      <c r="KD69" s="1121"/>
      <c r="KE69" s="1121"/>
      <c r="KF69" s="1121"/>
      <c r="KG69" s="1121"/>
      <c r="KH69" s="1121"/>
      <c r="KI69" s="1121"/>
      <c r="KJ69" s="1121"/>
      <c r="KK69" s="1121"/>
      <c r="KL69" s="1121"/>
    </row>
    <row r="70" spans="1:298" x14ac:dyDescent="0.2">
      <c r="A70" s="1186" t="s">
        <v>321</v>
      </c>
      <c r="B70" s="1183"/>
      <c r="M70" s="1087"/>
      <c r="O70" s="1087"/>
      <c r="S70" s="1087"/>
      <c r="T70" s="1087"/>
      <c r="U70" s="1087"/>
      <c r="V70" s="1087"/>
      <c r="X70" s="1051"/>
      <c r="Y70" s="1087"/>
      <c r="AF70" s="1087"/>
      <c r="AP70" s="1081"/>
      <c r="AQ70" s="1082"/>
      <c r="AR70" s="1082"/>
      <c r="AS70" s="1081"/>
      <c r="AT70" s="1081"/>
      <c r="AU70" s="1081"/>
      <c r="AV70" s="1081"/>
      <c r="AW70" s="1081"/>
      <c r="AX70" s="1081"/>
      <c r="AY70" s="1081"/>
      <c r="AZ70" s="1081"/>
      <c r="BA70" s="1081"/>
      <c r="BB70" s="1081"/>
      <c r="BC70" s="1081"/>
      <c r="BD70" s="1081"/>
      <c r="BE70" s="1081"/>
      <c r="BF70" s="1081"/>
      <c r="BG70" s="1081"/>
      <c r="BH70" s="1081"/>
      <c r="BI70" s="1081" t="s">
        <v>555</v>
      </c>
      <c r="BJ70" s="1081"/>
      <c r="BK70" s="1081" t="s">
        <v>555</v>
      </c>
      <c r="BL70" s="1081" t="s">
        <v>555</v>
      </c>
      <c r="BM70" s="1081"/>
      <c r="BN70" s="1081"/>
      <c r="BO70" s="1081"/>
      <c r="BP70" s="1081"/>
      <c r="BQ70" s="1081"/>
      <c r="BR70" s="1081"/>
      <c r="BS70" s="1081"/>
      <c r="BT70" s="1081"/>
      <c r="BU70" s="1081"/>
      <c r="BV70" s="1081"/>
      <c r="BW70" s="1081"/>
      <c r="BX70" s="1081"/>
      <c r="BY70" s="1081"/>
      <c r="BZ70" s="1081"/>
      <c r="CA70" s="1081"/>
      <c r="CB70" s="1081"/>
      <c r="CC70" s="1081"/>
      <c r="CD70" s="1081"/>
      <c r="CE70" s="1081"/>
      <c r="CF70" s="1081"/>
      <c r="CG70" s="1081"/>
      <c r="CH70" s="1081"/>
      <c r="CI70" s="1081"/>
      <c r="CJ70" s="1081"/>
      <c r="CK70" s="1081"/>
      <c r="CL70" s="1081"/>
      <c r="CM70" s="1081"/>
      <c r="CN70" s="1081"/>
      <c r="CO70" s="1081"/>
      <c r="CP70" s="1081"/>
      <c r="CQ70" s="1081"/>
      <c r="CR70" s="1081"/>
      <c r="CS70" s="1081"/>
      <c r="CT70" s="1081"/>
      <c r="CU70" s="1081"/>
      <c r="CV70" s="1081"/>
      <c r="CW70" s="1081"/>
      <c r="CX70" s="1081"/>
      <c r="CY70" s="1081"/>
      <c r="CZ70" s="1081"/>
      <c r="DA70" s="1081"/>
      <c r="DB70" s="1081"/>
      <c r="DC70" s="1081"/>
      <c r="DD70" s="1081"/>
      <c r="DE70" s="1081"/>
      <c r="DF70" s="1081"/>
      <c r="DG70" s="1081"/>
      <c r="DH70" s="1081"/>
      <c r="DI70" s="1081"/>
      <c r="DJ70" s="1081"/>
      <c r="DK70" s="1081"/>
      <c r="DL70" s="1081"/>
      <c r="DM70" s="1081"/>
      <c r="DN70" s="1081"/>
      <c r="DO70" s="1081"/>
      <c r="DP70" s="1081"/>
      <c r="DQ70" s="1081"/>
      <c r="DR70" s="1081"/>
      <c r="DS70" s="1081"/>
      <c r="DT70" s="1081"/>
      <c r="DU70" s="1081"/>
      <c r="DV70" s="1081"/>
      <c r="DW70" s="1081"/>
      <c r="DX70" s="1081"/>
      <c r="DY70" s="1081"/>
      <c r="DZ70" s="1081"/>
      <c r="EA70" s="1081"/>
      <c r="EB70" s="1081"/>
      <c r="EC70" s="1081"/>
      <c r="ED70" s="1081"/>
      <c r="EE70" s="1081"/>
      <c r="EF70" s="1081"/>
      <c r="EG70" s="1081"/>
      <c r="EH70" s="1081"/>
      <c r="EI70" s="1081"/>
      <c r="EJ70" s="1081"/>
      <c r="EK70" s="1081"/>
      <c r="EL70" s="1081"/>
      <c r="EM70" s="1081"/>
      <c r="EN70" s="1081"/>
      <c r="EO70" s="1081"/>
      <c r="EP70" s="1081"/>
      <c r="EQ70" s="1081"/>
      <c r="ER70" s="1081"/>
      <c r="ES70" s="1081"/>
      <c r="ET70" s="1081"/>
      <c r="EU70" s="1081"/>
      <c r="EV70" s="1081"/>
      <c r="EW70" s="1081"/>
      <c r="EX70" s="1081"/>
      <c r="EY70" s="1081"/>
      <c r="EZ70" s="1081"/>
      <c r="FA70" s="1081"/>
      <c r="FB70" s="1081"/>
      <c r="FC70" s="1081"/>
      <c r="FD70" s="1081"/>
      <c r="FE70" s="1081"/>
      <c r="FF70" s="1081"/>
      <c r="FG70" s="1081"/>
      <c r="FH70" s="1081"/>
      <c r="FI70" s="1081"/>
      <c r="FJ70" s="1081"/>
      <c r="FK70" s="1081"/>
      <c r="FL70" s="1081"/>
      <c r="FM70" s="1081"/>
      <c r="FN70" s="1081"/>
      <c r="FO70" s="1081"/>
      <c r="FP70" s="1081"/>
      <c r="FQ70" s="1081"/>
      <c r="FR70" s="1081"/>
      <c r="FS70" s="1081"/>
      <c r="FT70" s="1081"/>
      <c r="FU70" s="1081"/>
      <c r="FV70" s="1081"/>
      <c r="FW70" s="1081"/>
      <c r="FX70" s="1081"/>
      <c r="FY70" s="1081"/>
      <c r="FZ70" s="1081"/>
      <c r="GA70" s="1081"/>
      <c r="GB70" s="1081"/>
      <c r="GC70" s="1081"/>
      <c r="GD70" s="1081"/>
      <c r="GE70" s="1081"/>
      <c r="GF70" s="1081"/>
      <c r="GG70" s="1081"/>
      <c r="GH70" s="1081"/>
      <c r="GI70" s="1081"/>
      <c r="GJ70" s="1081"/>
      <c r="GK70" s="1081"/>
      <c r="GL70" s="1081"/>
      <c r="GM70" s="1081"/>
      <c r="GN70" s="1081"/>
      <c r="GO70" s="1081"/>
      <c r="GP70" s="1081"/>
      <c r="GQ70" s="1081"/>
      <c r="GR70" s="1081"/>
      <c r="GS70" s="1081"/>
      <c r="GT70" s="1081"/>
      <c r="GU70" s="1081"/>
      <c r="GV70" s="1081"/>
      <c r="GW70" s="1081"/>
      <c r="GX70" s="1081"/>
      <c r="GY70" s="1081"/>
      <c r="GZ70" s="1081"/>
      <c r="HA70" s="1081"/>
      <c r="HB70" s="1081"/>
      <c r="HC70" s="1081"/>
      <c r="HD70" s="1081"/>
      <c r="HE70" s="1081"/>
      <c r="HF70" s="1081"/>
      <c r="HG70" s="1081"/>
      <c r="HH70" s="1121"/>
      <c r="HI70" s="1121"/>
      <c r="HJ70" s="1121"/>
      <c r="HK70" s="1121"/>
      <c r="HL70" s="1121"/>
      <c r="HM70" s="1121"/>
      <c r="HN70" s="1121"/>
      <c r="HO70" s="1121"/>
      <c r="HP70" s="1121"/>
      <c r="HQ70" s="1121"/>
      <c r="HR70" s="1121"/>
      <c r="HS70" s="1121"/>
      <c r="HT70" s="1121"/>
      <c r="HU70" s="1121"/>
      <c r="HV70" s="1121"/>
      <c r="HW70" s="1121"/>
      <c r="HX70" s="1121"/>
      <c r="HY70" s="1121"/>
      <c r="HZ70" s="1121"/>
      <c r="IA70" s="1121"/>
      <c r="IB70" s="1121"/>
      <c r="IC70" s="1121"/>
      <c r="ID70" s="1121"/>
      <c r="IE70" s="1121"/>
      <c r="IF70" s="1121"/>
      <c r="IG70" s="1121"/>
      <c r="IH70" s="1121"/>
      <c r="II70" s="1121"/>
      <c r="IJ70" s="1121"/>
      <c r="IK70" s="1121"/>
      <c r="IL70" s="1121"/>
      <c r="IM70" s="1121"/>
      <c r="IN70" s="1121"/>
      <c r="IO70" s="1121"/>
      <c r="IP70" s="1121"/>
      <c r="IQ70" s="1121"/>
      <c r="IR70" s="1121"/>
      <c r="IS70" s="1121"/>
      <c r="IT70" s="1121"/>
      <c r="IU70" s="1121"/>
      <c r="IV70" s="1121"/>
      <c r="IW70" s="1121"/>
      <c r="IX70" s="1121"/>
      <c r="IY70" s="1121"/>
      <c r="IZ70" s="1121"/>
      <c r="JA70" s="1121"/>
      <c r="JB70" s="1121"/>
      <c r="JC70" s="1121"/>
      <c r="JD70" s="1121"/>
      <c r="JE70" s="1121"/>
      <c r="JF70" s="1121"/>
      <c r="JG70" s="1121"/>
      <c r="JH70" s="1121"/>
      <c r="JI70" s="1121"/>
      <c r="JJ70" s="1121"/>
      <c r="JK70" s="1121"/>
      <c r="JL70" s="1121"/>
      <c r="JM70" s="1121"/>
      <c r="JN70" s="1121"/>
      <c r="JO70" s="1121"/>
      <c r="JP70" s="1121"/>
      <c r="JQ70" s="1121"/>
      <c r="JR70" s="1121"/>
      <c r="JS70" s="1121"/>
      <c r="JT70" s="1121"/>
      <c r="JU70" s="1121"/>
      <c r="JV70" s="1121"/>
      <c r="JW70" s="1121"/>
      <c r="JX70" s="1121"/>
      <c r="JY70" s="1121"/>
      <c r="JZ70" s="1121"/>
      <c r="KA70" s="1121"/>
      <c r="KB70" s="1121"/>
      <c r="KC70" s="1121"/>
      <c r="KD70" s="1121"/>
      <c r="KE70" s="1121"/>
      <c r="KF70" s="1121"/>
      <c r="KG70" s="1121"/>
      <c r="KH70" s="1121"/>
      <c r="KI70" s="1121"/>
      <c r="KJ70" s="1121"/>
      <c r="KK70" s="1121"/>
      <c r="KL70" s="1121"/>
    </row>
    <row r="71" spans="1:298" x14ac:dyDescent="0.2">
      <c r="A71" s="1188" t="s">
        <v>325</v>
      </c>
      <c r="B71" s="1092"/>
      <c r="M71" s="1087"/>
      <c r="O71" s="1087"/>
      <c r="S71" s="1087"/>
      <c r="T71" s="1087"/>
      <c r="U71" s="1087"/>
      <c r="V71" s="1087"/>
      <c r="X71" s="1051"/>
      <c r="Y71" s="1087"/>
      <c r="AF71" s="1087"/>
      <c r="AP71" s="1081"/>
      <c r="AQ71" s="1082"/>
      <c r="AR71" s="1082"/>
      <c r="AS71" s="1081"/>
      <c r="AT71" s="1081"/>
      <c r="AU71" s="1081"/>
      <c r="AV71" s="1081"/>
      <c r="AW71" s="1081"/>
      <c r="AX71" s="1081"/>
      <c r="AY71" s="1081"/>
      <c r="AZ71" s="1081"/>
      <c r="BA71" s="1081"/>
      <c r="BB71" s="1081"/>
      <c r="BC71" s="1081"/>
      <c r="BD71" s="1081"/>
      <c r="BE71" s="1081"/>
      <c r="BF71" s="1081"/>
      <c r="BG71" s="1081"/>
      <c r="BH71" s="1081"/>
      <c r="BI71" s="1081" t="s">
        <v>1860</v>
      </c>
      <c r="BJ71" s="1081"/>
      <c r="BK71" s="1081"/>
      <c r="BL71" s="1081"/>
      <c r="BM71" s="1081"/>
      <c r="BN71" s="1081"/>
      <c r="BO71" s="1081"/>
      <c r="BP71" s="1081"/>
      <c r="BQ71" s="1081"/>
      <c r="BR71" s="1081"/>
      <c r="BS71" s="1081"/>
      <c r="BT71" s="1081"/>
      <c r="BU71" s="1081"/>
      <c r="BV71" s="1081"/>
      <c r="BW71" s="1081"/>
      <c r="BX71" s="1081"/>
      <c r="BY71" s="1081"/>
      <c r="BZ71" s="1081"/>
      <c r="CA71" s="1081"/>
      <c r="CB71" s="1081"/>
      <c r="CC71" s="1081"/>
      <c r="CD71" s="1081"/>
      <c r="CE71" s="1081"/>
      <c r="CF71" s="1081"/>
      <c r="CG71" s="1081"/>
      <c r="CH71" s="1081"/>
      <c r="CI71" s="1081"/>
      <c r="CJ71" s="1081"/>
      <c r="CK71" s="1081"/>
      <c r="CL71" s="1081"/>
      <c r="CM71" s="1081"/>
      <c r="CN71" s="1081"/>
      <c r="CO71" s="1081"/>
      <c r="CP71" s="1081"/>
      <c r="CQ71" s="1081"/>
      <c r="CR71" s="1081"/>
      <c r="CS71" s="1081"/>
      <c r="CT71" s="1081"/>
      <c r="CU71" s="1081"/>
      <c r="CV71" s="1081"/>
      <c r="CW71" s="1081"/>
      <c r="CX71" s="1081"/>
      <c r="CY71" s="1081"/>
      <c r="CZ71" s="1081"/>
      <c r="DA71" s="1081"/>
      <c r="DB71" s="1081"/>
      <c r="DC71" s="1081"/>
      <c r="DD71" s="1081"/>
      <c r="DE71" s="1081"/>
      <c r="DF71" s="1081"/>
      <c r="DG71" s="1081"/>
      <c r="DH71" s="1081"/>
      <c r="DI71" s="1081"/>
      <c r="DJ71" s="1081"/>
      <c r="DK71" s="1081"/>
      <c r="DL71" s="1081"/>
      <c r="DM71" s="1081"/>
      <c r="DN71" s="1081"/>
      <c r="DO71" s="1081"/>
      <c r="DP71" s="1081"/>
      <c r="DQ71" s="1081"/>
      <c r="DR71" s="1081"/>
      <c r="DS71" s="1081"/>
      <c r="DT71" s="1081"/>
      <c r="DU71" s="1081"/>
      <c r="DV71" s="1081"/>
      <c r="DW71" s="1081"/>
      <c r="DX71" s="1081"/>
      <c r="DY71" s="1081"/>
      <c r="DZ71" s="1081"/>
      <c r="EA71" s="1081"/>
      <c r="EB71" s="1081"/>
      <c r="EC71" s="1081"/>
      <c r="ED71" s="1081"/>
      <c r="EE71" s="1081"/>
      <c r="EF71" s="1081"/>
      <c r="EG71" s="1081"/>
      <c r="EH71" s="1081"/>
      <c r="EI71" s="1081"/>
      <c r="EJ71" s="1081"/>
      <c r="EK71" s="1081"/>
      <c r="EL71" s="1081"/>
      <c r="EM71" s="1081"/>
      <c r="EN71" s="1081"/>
      <c r="EO71" s="1081"/>
      <c r="EP71" s="1081"/>
      <c r="EQ71" s="1081"/>
      <c r="ER71" s="1081"/>
      <c r="ES71" s="1081"/>
      <c r="ET71" s="1081"/>
      <c r="EU71" s="1081"/>
      <c r="EV71" s="1081"/>
      <c r="EW71" s="1081"/>
      <c r="EX71" s="1081"/>
      <c r="EY71" s="1081"/>
      <c r="EZ71" s="1081"/>
      <c r="FA71" s="1081"/>
      <c r="FB71" s="1081"/>
      <c r="FC71" s="1081"/>
      <c r="FD71" s="1081"/>
      <c r="FE71" s="1081"/>
      <c r="FF71" s="1081"/>
      <c r="FG71" s="1081"/>
      <c r="FH71" s="1081"/>
      <c r="FI71" s="1081"/>
      <c r="FJ71" s="1081"/>
      <c r="FK71" s="1081"/>
      <c r="FL71" s="1081"/>
      <c r="FM71" s="1081"/>
      <c r="FN71" s="1081"/>
      <c r="FO71" s="1081"/>
      <c r="FP71" s="1081"/>
      <c r="FQ71" s="1081"/>
      <c r="FR71" s="1081"/>
      <c r="FS71" s="1081"/>
      <c r="FT71" s="1081"/>
      <c r="FU71" s="1081"/>
      <c r="FV71" s="1081"/>
      <c r="FW71" s="1081"/>
      <c r="FX71" s="1081"/>
      <c r="FY71" s="1081"/>
      <c r="FZ71" s="1081"/>
      <c r="GA71" s="1081"/>
      <c r="GB71" s="1081"/>
      <c r="GC71" s="1081"/>
      <c r="GD71" s="1081"/>
      <c r="GE71" s="1081"/>
      <c r="GF71" s="1081"/>
      <c r="GG71" s="1081"/>
      <c r="GH71" s="1081"/>
      <c r="GI71" s="1081"/>
      <c r="GJ71" s="1081"/>
      <c r="GK71" s="1081"/>
      <c r="GL71" s="1081"/>
      <c r="GM71" s="1081"/>
      <c r="GN71" s="1081"/>
      <c r="GO71" s="1081"/>
      <c r="GP71" s="1081"/>
      <c r="GQ71" s="1081"/>
      <c r="GR71" s="1081"/>
      <c r="GS71" s="1081"/>
      <c r="GT71" s="1081"/>
      <c r="GU71" s="1081"/>
      <c r="GV71" s="1081"/>
      <c r="GW71" s="1081"/>
      <c r="GX71" s="1081"/>
      <c r="GY71" s="1081"/>
      <c r="GZ71" s="1081"/>
      <c r="HA71" s="1081"/>
      <c r="HB71" s="1081"/>
      <c r="HC71" s="1081"/>
      <c r="HD71" s="1081"/>
      <c r="HE71" s="1081"/>
      <c r="HF71" s="1081"/>
      <c r="HG71" s="1081"/>
      <c r="HH71" s="1121"/>
      <c r="HI71" s="1121"/>
      <c r="HJ71" s="1121"/>
      <c r="HK71" s="1121"/>
      <c r="HL71" s="1121"/>
      <c r="HM71" s="1121"/>
      <c r="HN71" s="1121"/>
      <c r="HO71" s="1121"/>
      <c r="HP71" s="1121"/>
      <c r="HQ71" s="1121"/>
      <c r="HR71" s="1121"/>
      <c r="HS71" s="1121"/>
      <c r="HT71" s="1121"/>
      <c r="HU71" s="1121"/>
      <c r="HV71" s="1121"/>
      <c r="HW71" s="1121"/>
      <c r="HX71" s="1121"/>
      <c r="HY71" s="1121"/>
      <c r="HZ71" s="1121"/>
      <c r="IA71" s="1121"/>
      <c r="IB71" s="1121"/>
      <c r="IC71" s="1121"/>
      <c r="ID71" s="1121"/>
      <c r="IE71" s="1121"/>
      <c r="IF71" s="1121"/>
      <c r="IG71" s="1121"/>
      <c r="IH71" s="1121"/>
      <c r="II71" s="1121"/>
      <c r="IJ71" s="1121"/>
      <c r="IK71" s="1121"/>
      <c r="IL71" s="1121"/>
      <c r="IM71" s="1121"/>
      <c r="IN71" s="1121"/>
      <c r="IO71" s="1121"/>
      <c r="IP71" s="1121"/>
      <c r="IQ71" s="1121"/>
      <c r="IR71" s="1121"/>
      <c r="IS71" s="1121"/>
      <c r="IT71" s="1121"/>
      <c r="IU71" s="1121"/>
      <c r="IV71" s="1121"/>
      <c r="IW71" s="1121"/>
      <c r="IX71" s="1121"/>
      <c r="IY71" s="1121"/>
      <c r="IZ71" s="1121"/>
      <c r="JA71" s="1121"/>
      <c r="JB71" s="1121"/>
      <c r="JC71" s="1121"/>
      <c r="JD71" s="1121"/>
      <c r="JE71" s="1121"/>
      <c r="JF71" s="1121"/>
      <c r="JG71" s="1121"/>
      <c r="JH71" s="1121"/>
      <c r="JI71" s="1121"/>
      <c r="JJ71" s="1121"/>
      <c r="JK71" s="1121"/>
      <c r="JL71" s="1121"/>
      <c r="JM71" s="1121"/>
      <c r="JN71" s="1121"/>
      <c r="JO71" s="1121"/>
      <c r="JP71" s="1121"/>
      <c r="JQ71" s="1121"/>
      <c r="JR71" s="1121"/>
      <c r="JS71" s="1121"/>
      <c r="JT71" s="1121"/>
      <c r="JU71" s="1121"/>
      <c r="JV71" s="1121"/>
      <c r="JW71" s="1121"/>
      <c r="JX71" s="1121"/>
      <c r="JY71" s="1121"/>
      <c r="JZ71" s="1121"/>
      <c r="KA71" s="1121"/>
      <c r="KB71" s="1121"/>
      <c r="KC71" s="1121"/>
      <c r="KD71" s="1121"/>
      <c r="KE71" s="1121"/>
      <c r="KF71" s="1121"/>
      <c r="KG71" s="1121"/>
      <c r="KH71" s="1121"/>
      <c r="KI71" s="1121"/>
      <c r="KJ71" s="1121"/>
      <c r="KK71" s="1121"/>
      <c r="KL71" s="1121"/>
    </row>
    <row r="72" spans="1:298" x14ac:dyDescent="0.2">
      <c r="A72" s="1188" t="s">
        <v>323</v>
      </c>
      <c r="B72" s="1092"/>
      <c r="M72" s="1087"/>
      <c r="O72" s="1087"/>
      <c r="S72" s="1087"/>
      <c r="T72" s="1087"/>
      <c r="U72" s="1087"/>
      <c r="V72" s="1087"/>
      <c r="X72" s="1051"/>
      <c r="Y72" s="1087"/>
      <c r="AF72" s="1087"/>
      <c r="AP72" s="1081"/>
      <c r="AQ72" s="1082"/>
      <c r="AR72" s="1082"/>
      <c r="AS72" s="1081"/>
      <c r="AT72" s="1081"/>
      <c r="AU72" s="1081"/>
      <c r="AV72" s="1081"/>
      <c r="AW72" s="1081"/>
      <c r="AX72" s="1081"/>
      <c r="AY72" s="1081"/>
      <c r="AZ72" s="1081"/>
      <c r="BA72" s="1081"/>
      <c r="BB72" s="1081"/>
      <c r="BC72" s="1081"/>
      <c r="BD72" s="1081"/>
      <c r="BE72" s="1081"/>
      <c r="BF72" s="1081"/>
      <c r="BG72" s="1081"/>
      <c r="BH72" s="1081"/>
      <c r="BI72" s="1081"/>
      <c r="BJ72" s="1081"/>
      <c r="BK72" s="1081"/>
      <c r="BL72" s="1081"/>
      <c r="BM72" s="1081"/>
      <c r="BN72" s="1081"/>
      <c r="BO72" s="1081"/>
      <c r="BP72" s="1081"/>
      <c r="BQ72" s="1081"/>
      <c r="BR72" s="1081"/>
      <c r="BS72" s="1081"/>
      <c r="BT72" s="1081"/>
      <c r="BU72" s="1081"/>
      <c r="BV72" s="1081"/>
      <c r="BW72" s="1081"/>
      <c r="BX72" s="1081"/>
      <c r="BY72" s="1081"/>
      <c r="BZ72" s="1081"/>
      <c r="CA72" s="1081"/>
      <c r="CB72" s="1081"/>
      <c r="CC72" s="1081"/>
      <c r="CD72" s="1081"/>
      <c r="CE72" s="1081"/>
      <c r="CF72" s="1081"/>
      <c r="CG72" s="1081"/>
      <c r="CH72" s="1081"/>
      <c r="CI72" s="1081"/>
      <c r="CJ72" s="1081"/>
      <c r="CK72" s="1081"/>
      <c r="CL72" s="1081"/>
      <c r="CM72" s="1081"/>
      <c r="CN72" s="1081"/>
      <c r="CO72" s="1081"/>
      <c r="CP72" s="1081"/>
      <c r="CQ72" s="1081"/>
      <c r="CR72" s="1081"/>
      <c r="CS72" s="1081"/>
      <c r="CT72" s="1081"/>
      <c r="CU72" s="1081"/>
      <c r="CV72" s="1081"/>
      <c r="CW72" s="1081"/>
      <c r="CX72" s="1081"/>
      <c r="CY72" s="1081"/>
      <c r="CZ72" s="1081"/>
      <c r="DA72" s="1081"/>
      <c r="DB72" s="1081"/>
      <c r="DC72" s="1081"/>
      <c r="DD72" s="1081"/>
      <c r="DE72" s="1081"/>
      <c r="DF72" s="1081"/>
      <c r="DG72" s="1081"/>
      <c r="DH72" s="1081"/>
      <c r="DI72" s="1081"/>
      <c r="DJ72" s="1081"/>
      <c r="DK72" s="1081"/>
      <c r="DL72" s="1081"/>
      <c r="DM72" s="1081"/>
      <c r="DN72" s="1081"/>
      <c r="DO72" s="1081"/>
      <c r="DP72" s="1081"/>
      <c r="DQ72" s="1081"/>
      <c r="DR72" s="1081"/>
      <c r="DS72" s="1081"/>
      <c r="DT72" s="1081"/>
      <c r="DU72" s="1081"/>
      <c r="DV72" s="1081"/>
      <c r="DW72" s="1081"/>
      <c r="DX72" s="1081"/>
      <c r="DY72" s="1081"/>
      <c r="DZ72" s="1081"/>
      <c r="EA72" s="1081"/>
      <c r="EB72" s="1081"/>
      <c r="EC72" s="1081"/>
      <c r="ED72" s="1081"/>
      <c r="EE72" s="1081"/>
      <c r="EF72" s="1081"/>
      <c r="EG72" s="1081"/>
      <c r="EH72" s="1081"/>
      <c r="EI72" s="1081"/>
      <c r="EJ72" s="1081"/>
      <c r="EK72" s="1081"/>
      <c r="EL72" s="1081"/>
      <c r="EM72" s="1081"/>
      <c r="EN72" s="1081"/>
      <c r="EO72" s="1081"/>
      <c r="EP72" s="1081"/>
      <c r="EQ72" s="1081"/>
      <c r="ER72" s="1081"/>
      <c r="ES72" s="1081"/>
      <c r="ET72" s="1081"/>
      <c r="EU72" s="1081"/>
      <c r="EV72" s="1081"/>
      <c r="EW72" s="1081"/>
      <c r="EX72" s="1081"/>
      <c r="EY72" s="1081"/>
      <c r="EZ72" s="1081"/>
      <c r="FA72" s="1081"/>
      <c r="FB72" s="1081"/>
      <c r="FC72" s="1081"/>
      <c r="FD72" s="1081"/>
      <c r="FE72" s="1081"/>
      <c r="FF72" s="1081"/>
      <c r="FG72" s="1081"/>
      <c r="FH72" s="1081"/>
      <c r="FI72" s="1081"/>
      <c r="FJ72" s="1081"/>
      <c r="FK72" s="1081"/>
      <c r="FL72" s="1081"/>
      <c r="FM72" s="1081"/>
      <c r="FN72" s="1081"/>
      <c r="FO72" s="1081"/>
      <c r="FP72" s="1081"/>
      <c r="FQ72" s="1081"/>
      <c r="FR72" s="1081"/>
      <c r="FS72" s="1081"/>
      <c r="FT72" s="1081"/>
      <c r="FU72" s="1081"/>
      <c r="FV72" s="1081"/>
      <c r="FW72" s="1081"/>
      <c r="FX72" s="1081"/>
      <c r="FY72" s="1081"/>
      <c r="FZ72" s="1081"/>
      <c r="GA72" s="1081"/>
      <c r="GB72" s="1081"/>
      <c r="GC72" s="1081"/>
      <c r="GD72" s="1081"/>
      <c r="GE72" s="1081"/>
      <c r="GF72" s="1081"/>
      <c r="GG72" s="1081"/>
      <c r="GH72" s="1081"/>
      <c r="GI72" s="1081"/>
      <c r="GJ72" s="1081"/>
      <c r="GK72" s="1081"/>
      <c r="GL72" s="1081"/>
      <c r="GM72" s="1081"/>
      <c r="GN72" s="1081"/>
      <c r="GO72" s="1081"/>
      <c r="GP72" s="1081"/>
      <c r="GQ72" s="1081"/>
      <c r="GR72" s="1081"/>
      <c r="GS72" s="1081"/>
      <c r="GT72" s="1081"/>
      <c r="GU72" s="1081"/>
      <c r="GV72" s="1081"/>
      <c r="GW72" s="1081"/>
      <c r="GX72" s="1081"/>
      <c r="GY72" s="1081"/>
      <c r="GZ72" s="1081"/>
      <c r="HA72" s="1081"/>
      <c r="HB72" s="1081"/>
      <c r="HC72" s="1081"/>
      <c r="HD72" s="1081"/>
      <c r="HE72" s="1081"/>
      <c r="HF72" s="1081"/>
      <c r="HG72" s="1081"/>
      <c r="HH72" s="1121"/>
      <c r="HI72" s="1121"/>
      <c r="HJ72" s="1121"/>
      <c r="HK72" s="1121"/>
      <c r="HL72" s="1121"/>
      <c r="HM72" s="1121"/>
      <c r="HN72" s="1121"/>
      <c r="HO72" s="1121"/>
      <c r="HP72" s="1121"/>
      <c r="HQ72" s="1121"/>
      <c r="HR72" s="1121"/>
      <c r="HS72" s="1121"/>
      <c r="HT72" s="1121"/>
      <c r="HU72" s="1121"/>
      <c r="HV72" s="1121"/>
      <c r="HW72" s="1121"/>
      <c r="HX72" s="1121"/>
      <c r="HY72" s="1121"/>
      <c r="HZ72" s="1121"/>
      <c r="IA72" s="1121"/>
      <c r="IB72" s="1121"/>
      <c r="IC72" s="1121"/>
      <c r="ID72" s="1121"/>
      <c r="IE72" s="1121"/>
      <c r="IF72" s="1121"/>
      <c r="IG72" s="1121"/>
      <c r="IH72" s="1121"/>
      <c r="II72" s="1121"/>
      <c r="IJ72" s="1121"/>
      <c r="IK72" s="1121"/>
      <c r="IL72" s="1121"/>
      <c r="IM72" s="1121"/>
      <c r="IN72" s="1121"/>
      <c r="IO72" s="1121"/>
      <c r="IP72" s="1121"/>
      <c r="IQ72" s="1121"/>
      <c r="IR72" s="1121"/>
      <c r="IS72" s="1121"/>
      <c r="IT72" s="1121"/>
      <c r="IU72" s="1121"/>
      <c r="IV72" s="1121"/>
      <c r="IW72" s="1121"/>
      <c r="IX72" s="1121"/>
      <c r="IY72" s="1121"/>
      <c r="IZ72" s="1121"/>
      <c r="JA72" s="1121"/>
      <c r="JB72" s="1121"/>
      <c r="JC72" s="1121"/>
      <c r="JD72" s="1121"/>
      <c r="JE72" s="1121"/>
      <c r="JF72" s="1121"/>
      <c r="JG72" s="1121"/>
      <c r="JH72" s="1121"/>
      <c r="JI72" s="1121"/>
      <c r="JJ72" s="1121"/>
      <c r="JK72" s="1121"/>
      <c r="JL72" s="1121"/>
      <c r="JM72" s="1121"/>
      <c r="JN72" s="1121"/>
      <c r="JO72" s="1121"/>
      <c r="JP72" s="1121"/>
      <c r="JQ72" s="1121"/>
      <c r="JR72" s="1121"/>
      <c r="JS72" s="1121"/>
      <c r="JT72" s="1121"/>
      <c r="JU72" s="1121"/>
      <c r="JV72" s="1121"/>
      <c r="JW72" s="1121"/>
      <c r="JX72" s="1121"/>
      <c r="JY72" s="1121"/>
      <c r="JZ72" s="1121"/>
      <c r="KA72" s="1121"/>
      <c r="KB72" s="1121"/>
      <c r="KC72" s="1121"/>
      <c r="KD72" s="1121"/>
      <c r="KE72" s="1121"/>
      <c r="KF72" s="1121"/>
      <c r="KG72" s="1121"/>
      <c r="KH72" s="1121"/>
      <c r="KI72" s="1121"/>
      <c r="KJ72" s="1121"/>
      <c r="KK72" s="1121"/>
      <c r="KL72" s="1121"/>
    </row>
    <row r="73" spans="1:298" s="23" customFormat="1" x14ac:dyDescent="0.2">
      <c r="A73" s="1346" t="s">
        <v>446</v>
      </c>
      <c r="B73" s="1347"/>
      <c r="C73" s="1142">
        <f t="shared" ref="C73:AO73" si="0">COUNTIF(C30:C67,"*")</f>
        <v>14</v>
      </c>
      <c r="D73" s="1142">
        <f t="shared" si="0"/>
        <v>15</v>
      </c>
      <c r="E73" s="1142">
        <f t="shared" si="0"/>
        <v>11</v>
      </c>
      <c r="F73" s="1142">
        <f t="shared" si="0"/>
        <v>6</v>
      </c>
      <c r="G73" s="1142">
        <f t="shared" si="0"/>
        <v>1</v>
      </c>
      <c r="H73" s="1143">
        <f t="shared" si="0"/>
        <v>4</v>
      </c>
      <c r="I73" s="1143">
        <f t="shared" si="0"/>
        <v>16</v>
      </c>
      <c r="J73" s="1143">
        <f t="shared" si="0"/>
        <v>6</v>
      </c>
      <c r="K73" s="1143">
        <f t="shared" si="0"/>
        <v>5</v>
      </c>
      <c r="L73" s="1143">
        <f t="shared" si="0"/>
        <v>7</v>
      </c>
      <c r="M73" s="1143">
        <f t="shared" si="0"/>
        <v>8</v>
      </c>
      <c r="N73" s="1143">
        <f t="shared" si="0"/>
        <v>13</v>
      </c>
      <c r="O73" s="1143">
        <f t="shared" si="0"/>
        <v>6</v>
      </c>
      <c r="P73" s="1143">
        <f t="shared" si="0"/>
        <v>6</v>
      </c>
      <c r="Q73" s="1143">
        <f t="shared" si="0"/>
        <v>4</v>
      </c>
      <c r="R73" s="1143">
        <f t="shared" si="0"/>
        <v>13</v>
      </c>
      <c r="S73" s="1143">
        <f t="shared" si="0"/>
        <v>13</v>
      </c>
      <c r="T73" s="1143">
        <f t="shared" si="0"/>
        <v>6</v>
      </c>
      <c r="U73" s="1143">
        <f t="shared" si="0"/>
        <v>16</v>
      </c>
      <c r="V73" s="1143">
        <f t="shared" si="0"/>
        <v>14</v>
      </c>
      <c r="W73" s="1143">
        <f t="shared" si="0"/>
        <v>6</v>
      </c>
      <c r="X73" s="1143">
        <f t="shared" si="0"/>
        <v>13</v>
      </c>
      <c r="Y73" s="1143">
        <f t="shared" si="0"/>
        <v>17</v>
      </c>
      <c r="Z73" s="1143">
        <f t="shared" si="0"/>
        <v>5</v>
      </c>
      <c r="AA73" s="1143">
        <f t="shared" si="0"/>
        <v>6</v>
      </c>
      <c r="AB73" s="1143">
        <f t="shared" si="0"/>
        <v>12</v>
      </c>
      <c r="AC73" s="1143">
        <f t="shared" si="0"/>
        <v>7</v>
      </c>
      <c r="AD73" s="1143">
        <f t="shared" si="0"/>
        <v>14</v>
      </c>
      <c r="AE73" s="1143">
        <f t="shared" si="0"/>
        <v>13</v>
      </c>
      <c r="AF73" s="1143">
        <f t="shared" si="0"/>
        <v>5</v>
      </c>
      <c r="AG73" s="1143">
        <f t="shared" si="0"/>
        <v>5</v>
      </c>
      <c r="AH73" s="1143">
        <f t="shared" si="0"/>
        <v>14</v>
      </c>
      <c r="AI73" s="1143">
        <f t="shared" si="0"/>
        <v>3</v>
      </c>
      <c r="AJ73" s="1143">
        <f t="shared" si="0"/>
        <v>4</v>
      </c>
      <c r="AK73" s="1143">
        <f t="shared" si="0"/>
        <v>18</v>
      </c>
      <c r="AL73" s="1143">
        <f t="shared" si="0"/>
        <v>4</v>
      </c>
      <c r="AM73" s="1143">
        <f t="shared" si="0"/>
        <v>13</v>
      </c>
      <c r="AN73" s="1143">
        <f t="shared" si="0"/>
        <v>5</v>
      </c>
      <c r="AO73" s="1143">
        <f t="shared" si="0"/>
        <v>6</v>
      </c>
      <c r="AP73" s="1163">
        <v>6</v>
      </c>
      <c r="AQ73" s="1163">
        <v>6</v>
      </c>
      <c r="AR73" s="1163">
        <v>5</v>
      </c>
      <c r="AS73" s="1163">
        <v>13</v>
      </c>
      <c r="AT73" s="1163">
        <v>5</v>
      </c>
      <c r="AU73" s="1163">
        <v>5</v>
      </c>
      <c r="AV73" s="1163">
        <v>13</v>
      </c>
      <c r="AW73" s="1163">
        <v>9</v>
      </c>
      <c r="AX73" s="1163">
        <v>13</v>
      </c>
      <c r="AY73" s="1163">
        <v>13</v>
      </c>
      <c r="AZ73" s="1126">
        <v>8</v>
      </c>
      <c r="BA73" s="1163">
        <v>14</v>
      </c>
      <c r="BB73" s="1163">
        <v>6</v>
      </c>
      <c r="BC73" s="1163">
        <v>3</v>
      </c>
      <c r="BD73" s="1126"/>
      <c r="BE73" s="1126">
        <v>13</v>
      </c>
      <c r="BF73" s="1126">
        <v>13</v>
      </c>
      <c r="BG73" s="1126">
        <v>13</v>
      </c>
      <c r="BH73" s="1126">
        <v>5</v>
      </c>
      <c r="BI73" s="1126">
        <v>13</v>
      </c>
      <c r="BJ73" s="1126">
        <v>5</v>
      </c>
      <c r="BK73" s="1126">
        <v>13</v>
      </c>
      <c r="BL73" s="1081"/>
      <c r="BM73" s="1081">
        <v>5</v>
      </c>
      <c r="BN73" s="1081">
        <v>6</v>
      </c>
      <c r="BO73" s="1081">
        <v>6</v>
      </c>
      <c r="BP73" s="1081"/>
      <c r="BQ73" s="1081"/>
      <c r="BR73" s="1081"/>
      <c r="BS73" s="1081"/>
      <c r="BT73" s="1081"/>
      <c r="BU73" s="1081"/>
      <c r="BV73" s="1081"/>
      <c r="BW73" s="1081"/>
      <c r="BX73" s="1081"/>
      <c r="BY73" s="1081"/>
      <c r="BZ73" s="1081"/>
      <c r="CA73" s="1081"/>
      <c r="CB73" s="1081"/>
      <c r="CC73" s="1081"/>
      <c r="CD73" s="1081"/>
      <c r="CE73" s="1081"/>
      <c r="CF73" s="1081"/>
      <c r="CG73" s="1081"/>
      <c r="CH73" s="1081"/>
      <c r="CI73" s="1081"/>
      <c r="CJ73" s="1081"/>
      <c r="CK73" s="1081"/>
      <c r="CL73" s="1081"/>
      <c r="CM73" s="1081"/>
      <c r="CN73" s="1081"/>
      <c r="CO73" s="1081"/>
      <c r="CP73" s="1081"/>
      <c r="CQ73" s="1081"/>
      <c r="CR73" s="1081"/>
      <c r="CS73" s="1081"/>
      <c r="CT73" s="1081"/>
      <c r="CU73" s="1081"/>
      <c r="CV73" s="1081"/>
      <c r="CW73" s="1081"/>
      <c r="CX73" s="1081"/>
      <c r="CY73" s="1081"/>
      <c r="CZ73" s="1081"/>
      <c r="DA73" s="1081"/>
      <c r="DB73" s="1081"/>
      <c r="DC73" s="1081"/>
      <c r="DD73" s="1081"/>
      <c r="DE73" s="1081"/>
      <c r="DF73" s="1081"/>
      <c r="DG73" s="1081"/>
      <c r="DH73" s="1081"/>
      <c r="DI73" s="1081"/>
      <c r="DJ73" s="1081"/>
      <c r="DK73" s="1081"/>
      <c r="DL73" s="1081"/>
      <c r="DM73" s="1081"/>
      <c r="DN73" s="1081"/>
      <c r="DO73" s="1081"/>
      <c r="DP73" s="1081"/>
      <c r="DQ73" s="1081"/>
      <c r="DR73" s="1081"/>
      <c r="DS73" s="1081"/>
      <c r="DT73" s="1081"/>
      <c r="DU73" s="1081"/>
      <c r="DV73" s="1081"/>
      <c r="DW73" s="1081"/>
      <c r="DX73" s="1081"/>
      <c r="DY73" s="1081"/>
      <c r="DZ73" s="1081"/>
      <c r="EA73" s="1081"/>
      <c r="EB73" s="1081"/>
      <c r="EC73" s="1081"/>
      <c r="ED73" s="1081"/>
      <c r="EE73" s="1081"/>
      <c r="EF73" s="1081"/>
      <c r="EG73" s="1081"/>
      <c r="EH73" s="1081"/>
      <c r="EI73" s="1081"/>
      <c r="EJ73" s="1081"/>
      <c r="EK73" s="1081"/>
      <c r="EL73" s="1081"/>
      <c r="EM73" s="1081"/>
      <c r="EN73" s="1081"/>
      <c r="EO73" s="1081"/>
      <c r="EP73" s="1081"/>
      <c r="EQ73" s="1081"/>
      <c r="ER73" s="1081"/>
      <c r="ES73" s="1081"/>
      <c r="ET73" s="1081"/>
      <c r="EU73" s="1081"/>
      <c r="EV73" s="1081"/>
      <c r="EW73" s="1081"/>
      <c r="EX73" s="1081"/>
      <c r="EY73" s="1081"/>
      <c r="EZ73" s="1081"/>
      <c r="FA73" s="1081"/>
      <c r="FB73" s="1081"/>
      <c r="FC73" s="1081"/>
      <c r="FD73" s="1081"/>
      <c r="FE73" s="1081"/>
      <c r="FF73" s="1081"/>
      <c r="FG73" s="1081"/>
      <c r="FH73" s="1081"/>
      <c r="FI73" s="1081"/>
      <c r="FJ73" s="1081"/>
      <c r="FK73" s="1081"/>
      <c r="FL73" s="1081"/>
      <c r="FM73" s="1081"/>
      <c r="FN73" s="1081"/>
      <c r="FO73" s="1081"/>
      <c r="FP73" s="1081"/>
      <c r="FQ73" s="1081"/>
      <c r="FR73" s="1081"/>
      <c r="FS73" s="1081"/>
      <c r="FT73" s="1081"/>
      <c r="FU73" s="1081"/>
      <c r="FV73" s="1081"/>
      <c r="FW73" s="1081"/>
      <c r="FX73" s="1081"/>
      <c r="FY73" s="1081"/>
      <c r="FZ73" s="1081"/>
      <c r="GA73" s="1081"/>
      <c r="GB73" s="1081"/>
      <c r="GC73" s="1081"/>
      <c r="GD73" s="1081"/>
      <c r="GE73" s="1081"/>
      <c r="GF73" s="1081"/>
      <c r="GG73" s="1081"/>
      <c r="GH73" s="1081"/>
      <c r="GI73" s="1081"/>
      <c r="GJ73" s="1081"/>
      <c r="GK73" s="1081"/>
      <c r="GL73" s="1081"/>
      <c r="GM73" s="1081"/>
      <c r="GN73" s="1081"/>
      <c r="GO73" s="1081"/>
      <c r="GP73" s="1081"/>
      <c r="GQ73" s="1081"/>
      <c r="GR73" s="1081"/>
      <c r="GS73" s="1081"/>
      <c r="GT73" s="1081"/>
      <c r="GU73" s="1081"/>
      <c r="GV73" s="1081"/>
      <c r="GW73" s="1081"/>
      <c r="GX73" s="1081"/>
      <c r="GY73" s="1081"/>
      <c r="GZ73" s="1081"/>
      <c r="HA73" s="1081"/>
      <c r="HB73" s="1081"/>
      <c r="HC73" s="1081"/>
      <c r="HD73" s="1081"/>
      <c r="HE73" s="1081"/>
      <c r="HF73" s="1081"/>
      <c r="HG73" s="1081"/>
      <c r="HH73" s="1126"/>
      <c r="HI73" s="1126"/>
      <c r="HJ73" s="1126"/>
      <c r="HK73" s="1126"/>
      <c r="HL73" s="1126"/>
      <c r="HM73" s="1126"/>
      <c r="HN73" s="1126"/>
      <c r="HO73" s="1126"/>
      <c r="HP73" s="1126"/>
      <c r="HQ73" s="1126"/>
      <c r="HR73" s="1126"/>
      <c r="HS73" s="1126"/>
      <c r="HT73" s="1126"/>
      <c r="HU73" s="1126"/>
      <c r="HV73" s="1126"/>
      <c r="HW73" s="1126"/>
      <c r="HX73" s="1126"/>
      <c r="HY73" s="1126"/>
      <c r="HZ73" s="1126"/>
      <c r="IA73" s="1126"/>
      <c r="IB73" s="1126"/>
      <c r="IC73" s="1126"/>
      <c r="ID73" s="1126"/>
      <c r="IE73" s="1126"/>
      <c r="IF73" s="1126"/>
      <c r="IG73" s="1126"/>
      <c r="IH73" s="1126"/>
      <c r="II73" s="1126"/>
      <c r="IJ73" s="1126"/>
      <c r="IK73" s="1126"/>
      <c r="IL73" s="1126"/>
      <c r="IM73" s="1126"/>
      <c r="IN73" s="1126"/>
      <c r="IO73" s="1126"/>
      <c r="IP73" s="1126"/>
      <c r="IQ73" s="1126"/>
      <c r="IR73" s="1126"/>
      <c r="IS73" s="1126"/>
      <c r="IT73" s="1126"/>
      <c r="IU73" s="1126"/>
      <c r="IV73" s="1126"/>
      <c r="IW73" s="1126"/>
      <c r="IX73" s="1126"/>
      <c r="IY73" s="1126"/>
      <c r="IZ73" s="1126"/>
      <c r="JA73" s="1126"/>
      <c r="JB73" s="1126"/>
      <c r="JC73" s="1126"/>
      <c r="JD73" s="1126"/>
      <c r="JE73" s="1126"/>
      <c r="JF73" s="1126"/>
      <c r="JG73" s="1126"/>
      <c r="JH73" s="1126"/>
      <c r="JI73" s="1126"/>
      <c r="JJ73" s="1126"/>
      <c r="JK73" s="1126"/>
      <c r="JL73" s="1126"/>
      <c r="JM73" s="1126"/>
      <c r="JN73" s="1126"/>
      <c r="JO73" s="1126"/>
      <c r="JP73" s="1126"/>
      <c r="JQ73" s="1126"/>
      <c r="JR73" s="1126"/>
      <c r="JS73" s="1126"/>
      <c r="JT73" s="1126"/>
      <c r="JU73" s="1126"/>
      <c r="JV73" s="1126"/>
      <c r="JW73" s="1126"/>
      <c r="JX73" s="1126"/>
      <c r="JY73" s="1126"/>
      <c r="JZ73" s="1126"/>
      <c r="KA73" s="1126"/>
      <c r="KB73" s="1126"/>
      <c r="KC73" s="1126"/>
      <c r="KD73" s="1126"/>
      <c r="KE73" s="1126"/>
      <c r="KF73" s="1126"/>
      <c r="KG73" s="1126"/>
      <c r="KH73" s="1126"/>
      <c r="KI73" s="1126"/>
      <c r="KJ73" s="1126"/>
      <c r="KK73" s="1126"/>
      <c r="KL73" s="1126"/>
    </row>
    <row r="74" spans="1:298" ht="16" x14ac:dyDescent="0.2">
      <c r="D74" s="1045" t="s">
        <v>2401</v>
      </c>
      <c r="E74" s="1048" t="s">
        <v>2402</v>
      </c>
      <c r="F74" s="1049" t="s">
        <v>2403</v>
      </c>
      <c r="L74" s="1081"/>
      <c r="M74" s="1081"/>
      <c r="N74" s="1081"/>
      <c r="O74" s="1081"/>
    </row>
    <row r="75" spans="1:298" x14ac:dyDescent="0.2">
      <c r="D75" s="1353" t="s">
        <v>2404</v>
      </c>
      <c r="E75" s="1354" t="s">
        <v>2405</v>
      </c>
      <c r="F75" s="24" t="s">
        <v>2406</v>
      </c>
      <c r="H75" s="24" t="s">
        <v>2406</v>
      </c>
      <c r="I75" s="1051" t="s">
        <v>2407</v>
      </c>
      <c r="J75" s="24"/>
      <c r="K75" s="1051"/>
      <c r="L75" s="1081"/>
      <c r="M75" s="1081"/>
      <c r="N75" s="1081"/>
      <c r="O75" s="1081"/>
    </row>
    <row r="76" spans="1:298" x14ac:dyDescent="0.2">
      <c r="D76" s="1353"/>
      <c r="E76" s="1354"/>
      <c r="L76" s="1081"/>
      <c r="M76" s="1081"/>
      <c r="N76" s="1081"/>
      <c r="O76" s="1081"/>
    </row>
    <row r="77" spans="1:298" x14ac:dyDescent="0.2">
      <c r="D77" s="1353"/>
      <c r="E77" s="1354"/>
      <c r="L77" s="1081"/>
      <c r="M77" s="1081"/>
      <c r="N77" s="1081"/>
      <c r="O77" s="1081"/>
    </row>
    <row r="78" spans="1:298" x14ac:dyDescent="0.2">
      <c r="D78" s="1353"/>
      <c r="E78" s="1050">
        <f>40000*7*3</f>
        <v>840000</v>
      </c>
      <c r="L78" s="1081"/>
      <c r="M78" s="1081"/>
      <c r="N78" s="1081"/>
      <c r="O78" s="1081"/>
    </row>
    <row r="79" spans="1:298" x14ac:dyDescent="0.2">
      <c r="D79" s="1353"/>
      <c r="E79" s="1050">
        <f>+E78/11</f>
        <v>76363.636363636368</v>
      </c>
      <c r="L79" s="1081"/>
      <c r="M79" s="1081"/>
      <c r="N79" s="1081"/>
      <c r="O79" s="1081"/>
    </row>
    <row r="80" spans="1:298" x14ac:dyDescent="0.2">
      <c r="D80" s="1353"/>
      <c r="E80" s="1050">
        <f>280000+E79</f>
        <v>356363.63636363635</v>
      </c>
      <c r="L80" s="1081"/>
      <c r="M80" s="1081"/>
      <c r="N80" s="1081"/>
      <c r="O80" s="1081"/>
    </row>
    <row r="81" spans="4:15" x14ac:dyDescent="0.2">
      <c r="D81" s="1353"/>
      <c r="L81" s="1081"/>
      <c r="M81" s="1081"/>
      <c r="N81" s="1081"/>
      <c r="O81" s="1081"/>
    </row>
    <row r="82" spans="4:15" x14ac:dyDescent="0.2">
      <c r="L82" s="1081"/>
      <c r="M82" s="1081"/>
      <c r="N82" s="1081"/>
      <c r="O82" s="1081"/>
    </row>
    <row r="83" spans="4:15" x14ac:dyDescent="0.2">
      <c r="L83" s="1081"/>
      <c r="M83" s="1081"/>
      <c r="N83" s="1081"/>
      <c r="O83" s="1081"/>
    </row>
    <row r="84" spans="4:15" x14ac:dyDescent="0.2">
      <c r="L84" s="1081"/>
      <c r="M84" s="1081"/>
      <c r="N84" s="1081"/>
      <c r="O84" s="1081"/>
    </row>
    <row r="101" spans="28:28" x14ac:dyDescent="0.2">
      <c r="AB101" s="1057">
        <f>1000000*4+1200000+1000000+650000+2400000+500000+900000</f>
        <v>10650000</v>
      </c>
    </row>
  </sheetData>
  <autoFilter ref="A28:HG81" xr:uid="{83E8B4D1-2B0F-450D-947C-C292D763BA5F}">
    <filterColumn colId="0" showButton="0"/>
  </autoFilter>
  <mergeCells count="11">
    <mergeCell ref="D75:D81"/>
    <mergeCell ref="E75:E77"/>
    <mergeCell ref="H1:I1"/>
    <mergeCell ref="C1:G1"/>
    <mergeCell ref="J1:N1"/>
    <mergeCell ref="AS1:AW1"/>
    <mergeCell ref="AX1:BA1"/>
    <mergeCell ref="A28:B28"/>
    <mergeCell ref="A73:B73"/>
    <mergeCell ref="V1:AB1"/>
    <mergeCell ref="O1:U1"/>
  </mergeCells>
  <conditionalFormatting sqref="C4:G4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59BA7F9-F7BD-4591-8079-0BB38E317AE1}">
          <x14:formula1>
            <xm:f>DATA!$B$3:$B$122</xm:f>
          </x14:formula1>
          <xm:sqref>A49:A55 A57:A72 A30:A47</xm:sqref>
        </x14:dataValidation>
        <x14:dataValidation type="list" allowBlank="1" showInputMessage="1" showErrorMessage="1" xr:uid="{A9E5B65A-673F-447F-A51F-D43989D72655}">
          <x14:formula1>
            <xm:f>DATA!$G$3:$G$13</xm:f>
          </x14:formula1>
          <xm:sqref>B3:I3 K3:S3</xm:sqref>
        </x14:dataValidation>
        <x14:dataValidation type="list" allowBlank="1" showInputMessage="1" showErrorMessage="1" xr:uid="{06829A6B-5FF8-4EED-AEDF-9CB0F8590186}">
          <x14:formula1>
            <xm:f>DATA!$S$3:$S$20</xm:f>
          </x14:formula1>
          <xm:sqref>B18:E18</xm:sqref>
        </x14:dataValidation>
        <x14:dataValidation type="list" allowBlank="1" showInputMessage="1" showErrorMessage="1" xr:uid="{9C58A4FD-1C20-43CF-9FE8-458D0E3C8944}">
          <x14:formula1>
            <xm:f>DATA!$I$3:$I$4</xm:f>
          </x14:formula1>
          <xm:sqref>C4:F4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FA61-A862-49EB-8B0B-CB9E077F4520}">
  <dimension ref="A1:BI82"/>
  <sheetViews>
    <sheetView tabSelected="1" zoomScale="110" zoomScaleNormal="110" workbookViewId="0">
      <pane xSplit="1" ySplit="8" topLeftCell="V9" activePane="bottomRight" state="frozen"/>
      <selection pane="topRight"/>
      <selection pane="bottomLeft"/>
      <selection pane="bottomRight" activeCell="AC10" sqref="AC10"/>
    </sheetView>
  </sheetViews>
  <sheetFormatPr baseColWidth="10" defaultColWidth="8.83203125" defaultRowHeight="15" x14ac:dyDescent="0.2"/>
  <cols>
    <col min="1" max="1" width="21.5" customWidth="1"/>
    <col min="2" max="2" width="10.33203125" customWidth="1"/>
    <col min="3" max="4" width="28.5" customWidth="1"/>
    <col min="5" max="5" width="25.1640625" customWidth="1"/>
    <col min="6" max="6" width="29.1640625" customWidth="1"/>
    <col min="7" max="7" width="26.5" customWidth="1"/>
    <col min="8" max="8" width="21.33203125" customWidth="1"/>
    <col min="9" max="10" width="26.6640625" customWidth="1"/>
    <col min="11" max="11" width="24.6640625" customWidth="1"/>
    <col min="12" max="12" width="23.83203125" customWidth="1"/>
    <col min="13" max="13" width="33.5" style="9" customWidth="1"/>
    <col min="14" max="14" width="36.33203125" style="9" customWidth="1"/>
    <col min="15" max="15" width="27.5" style="9" customWidth="1"/>
    <col min="16" max="16" width="29.5" style="9" customWidth="1"/>
    <col min="17" max="17" width="20.5" style="9" customWidth="1"/>
    <col min="18" max="18" width="25" style="9" bestFit="1" customWidth="1"/>
    <col min="19" max="21" width="20.5" style="9" customWidth="1"/>
    <col min="22" max="22" width="24.5" style="9" bestFit="1" customWidth="1"/>
    <col min="23" max="24" width="20.5" customWidth="1"/>
    <col min="25" max="25" width="23.6640625" customWidth="1"/>
    <col min="26" max="26" width="21.6640625" customWidth="1"/>
    <col min="27" max="27" width="24.5" bestFit="1" customWidth="1"/>
    <col min="28" max="28" width="16" bestFit="1" customWidth="1"/>
    <col min="29" max="29" width="16.6640625" customWidth="1"/>
    <col min="30" max="30" width="20.1640625" bestFit="1" customWidth="1"/>
    <col min="31" max="31" width="14.83203125" bestFit="1" customWidth="1"/>
  </cols>
  <sheetData>
    <row r="1" spans="1:31" x14ac:dyDescent="0.2">
      <c r="Y1" s="9"/>
    </row>
    <row r="2" spans="1:31" x14ac:dyDescent="0.2">
      <c r="C2" s="1216">
        <v>45292</v>
      </c>
      <c r="I2" s="1228" t="s">
        <v>330</v>
      </c>
      <c r="L2" s="1229" t="s">
        <v>737</v>
      </c>
      <c r="Q2" s="1229" t="s">
        <v>745</v>
      </c>
      <c r="S2" s="9" t="s">
        <v>2408</v>
      </c>
      <c r="T2" s="9" t="s">
        <v>2408</v>
      </c>
      <c r="U2" s="9" t="s">
        <v>2408</v>
      </c>
      <c r="V2" s="9" t="s">
        <v>2408</v>
      </c>
      <c r="W2" t="s">
        <v>2409</v>
      </c>
      <c r="X2" t="s">
        <v>2408</v>
      </c>
      <c r="Y2" s="9"/>
    </row>
    <row r="3" spans="1:31" s="1180" customFormat="1" ht="19" x14ac:dyDescent="0.25">
      <c r="A3" s="1180" t="s">
        <v>1242</v>
      </c>
      <c r="C3" s="1180" t="s">
        <v>857</v>
      </c>
      <c r="D3" s="1180" t="s">
        <v>2410</v>
      </c>
      <c r="E3" s="1180" t="s">
        <v>1441</v>
      </c>
      <c r="F3" s="1180" t="s">
        <v>2082</v>
      </c>
      <c r="G3" s="1180" t="s">
        <v>2110</v>
      </c>
      <c r="H3" s="1180" t="s">
        <v>1418</v>
      </c>
      <c r="I3" s="1180" t="s">
        <v>2411</v>
      </c>
      <c r="J3" s="1180" t="s">
        <v>1689</v>
      </c>
      <c r="K3" s="1180" t="s">
        <v>831</v>
      </c>
      <c r="L3" s="1180" t="s">
        <v>2412</v>
      </c>
      <c r="M3" s="1180" t="s">
        <v>2114</v>
      </c>
      <c r="N3" s="1180" t="s">
        <v>2110</v>
      </c>
      <c r="O3" s="1180" t="s">
        <v>2413</v>
      </c>
      <c r="P3" s="1180" t="s">
        <v>2414</v>
      </c>
      <c r="Q3" s="1180" t="s">
        <v>1419</v>
      </c>
      <c r="R3" s="1180" t="s">
        <v>2415</v>
      </c>
      <c r="S3" s="1275" t="s">
        <v>849</v>
      </c>
      <c r="T3" s="1275" t="s">
        <v>1298</v>
      </c>
      <c r="U3" s="1275" t="s">
        <v>1437</v>
      </c>
      <c r="V3" s="1275" t="s">
        <v>2416</v>
      </c>
      <c r="W3" s="1275" t="s">
        <v>2417</v>
      </c>
      <c r="X3" s="1275" t="s">
        <v>2418</v>
      </c>
      <c r="Y3" s="1275" t="s">
        <v>2419</v>
      </c>
      <c r="Z3" s="1180" t="s">
        <v>831</v>
      </c>
      <c r="AA3" s="1180" t="s">
        <v>2420</v>
      </c>
      <c r="AB3" s="1180" t="s">
        <v>2535</v>
      </c>
      <c r="AC3" s="1180" t="s">
        <v>2413</v>
      </c>
      <c r="AD3" s="1180" t="s">
        <v>2536</v>
      </c>
      <c r="AE3" s="1180" t="s">
        <v>858</v>
      </c>
    </row>
    <row r="4" spans="1:31" x14ac:dyDescent="0.2">
      <c r="A4" s="307" t="s">
        <v>385</v>
      </c>
      <c r="B4" s="327"/>
      <c r="C4" s="1157" t="s">
        <v>19</v>
      </c>
      <c r="D4" s="1157" t="s">
        <v>19</v>
      </c>
      <c r="E4" s="1157" t="s">
        <v>19</v>
      </c>
      <c r="F4" s="1157" t="s">
        <v>19</v>
      </c>
      <c r="G4" s="1157" t="s">
        <v>48</v>
      </c>
      <c r="H4" s="1157" t="s">
        <v>19</v>
      </c>
      <c r="I4" s="1157" t="s">
        <v>48</v>
      </c>
      <c r="J4" s="1157" t="s">
        <v>19</v>
      </c>
      <c r="K4" s="1157" t="s">
        <v>19</v>
      </c>
      <c r="L4" s="1157" t="s">
        <v>19</v>
      </c>
      <c r="M4" s="1157" t="s">
        <v>48</v>
      </c>
      <c r="N4" s="1231" t="s">
        <v>2421</v>
      </c>
      <c r="O4" s="1157" t="s">
        <v>19</v>
      </c>
      <c r="P4" s="1157" t="s">
        <v>48</v>
      </c>
      <c r="Q4" s="1157" t="s">
        <v>19</v>
      </c>
      <c r="R4" s="1157" t="s">
        <v>57</v>
      </c>
      <c r="S4" s="1157" t="s">
        <v>19</v>
      </c>
      <c r="T4" s="1157" t="s">
        <v>19</v>
      </c>
      <c r="U4" s="1157" t="s">
        <v>19</v>
      </c>
      <c r="V4" s="1157" t="s">
        <v>48</v>
      </c>
      <c r="W4" s="1157" t="s">
        <v>92</v>
      </c>
      <c r="X4" s="1157" t="s">
        <v>48</v>
      </c>
      <c r="Y4" s="1157" t="s">
        <v>19</v>
      </c>
      <c r="Z4" s="1157" t="s">
        <v>19</v>
      </c>
      <c r="AA4" s="1157" t="s">
        <v>48</v>
      </c>
      <c r="AB4" s="1157" t="s">
        <v>2537</v>
      </c>
      <c r="AC4" s="1157" t="s">
        <v>2538</v>
      </c>
      <c r="AD4" s="1157" t="s">
        <v>19</v>
      </c>
      <c r="AE4" s="1157" t="s">
        <v>48</v>
      </c>
    </row>
    <row r="5" spans="1:31" s="1267" customFormat="1" ht="21" x14ac:dyDescent="0.25">
      <c r="A5" s="1263" t="s">
        <v>6</v>
      </c>
      <c r="B5" s="1264"/>
      <c r="C5" s="1265" t="s">
        <v>20</v>
      </c>
      <c r="D5" s="1265" t="s">
        <v>20</v>
      </c>
      <c r="E5" s="1265" t="s">
        <v>20</v>
      </c>
      <c r="F5" s="1265" t="s">
        <v>20</v>
      </c>
      <c r="G5" s="1265" t="s">
        <v>20</v>
      </c>
      <c r="H5" s="1265" t="s">
        <v>20</v>
      </c>
      <c r="I5" s="1265" t="s">
        <v>20</v>
      </c>
      <c r="J5" s="1265" t="s">
        <v>20</v>
      </c>
      <c r="K5" s="1265" t="s">
        <v>20</v>
      </c>
      <c r="L5" s="1265" t="s">
        <v>20</v>
      </c>
      <c r="M5" s="1265" t="s">
        <v>20</v>
      </c>
      <c r="N5" s="1266" t="s">
        <v>20</v>
      </c>
      <c r="O5" s="1265" t="s">
        <v>20</v>
      </c>
      <c r="P5" s="1265"/>
      <c r="Q5" s="1265" t="s">
        <v>20</v>
      </c>
      <c r="R5" s="1265" t="s">
        <v>31</v>
      </c>
      <c r="S5" s="1265" t="s">
        <v>20</v>
      </c>
      <c r="T5" s="1265" t="s">
        <v>20</v>
      </c>
      <c r="U5" s="1265" t="s">
        <v>20</v>
      </c>
      <c r="V5" s="1265" t="s">
        <v>20</v>
      </c>
      <c r="W5" s="1156" t="s">
        <v>31</v>
      </c>
      <c r="X5" s="1156" t="s">
        <v>20</v>
      </c>
      <c r="Y5" s="1265" t="s">
        <v>31</v>
      </c>
      <c r="Z5" s="1265" t="s">
        <v>31</v>
      </c>
      <c r="AA5" s="1265" t="s">
        <v>31</v>
      </c>
      <c r="AB5" s="1265" t="s">
        <v>31</v>
      </c>
      <c r="AC5" s="1265" t="s">
        <v>31</v>
      </c>
      <c r="AD5" s="1265" t="s">
        <v>31</v>
      </c>
      <c r="AE5" s="1265"/>
    </row>
    <row r="6" spans="1:31" s="1274" customFormat="1" ht="16" x14ac:dyDescent="0.2">
      <c r="A6" s="1270" t="s">
        <v>1133</v>
      </c>
      <c r="B6" s="1271"/>
      <c r="C6" s="1272">
        <v>71</v>
      </c>
      <c r="D6" s="1272">
        <v>1</v>
      </c>
      <c r="E6" s="1272">
        <v>24</v>
      </c>
      <c r="F6" s="1272">
        <v>24</v>
      </c>
      <c r="G6" s="1272">
        <v>26</v>
      </c>
      <c r="H6" s="1272">
        <v>66</v>
      </c>
      <c r="I6" s="1272"/>
      <c r="J6" s="1272">
        <v>1</v>
      </c>
      <c r="K6" s="1272">
        <v>38</v>
      </c>
      <c r="L6" s="1272">
        <v>8</v>
      </c>
      <c r="M6" s="1272">
        <v>4</v>
      </c>
      <c r="N6" s="1273"/>
      <c r="O6" s="1272">
        <v>58</v>
      </c>
      <c r="P6" s="1272">
        <v>2</v>
      </c>
      <c r="Q6" s="1272">
        <v>30</v>
      </c>
      <c r="R6" s="1272" t="s">
        <v>2422</v>
      </c>
      <c r="S6" s="1272">
        <v>34</v>
      </c>
      <c r="T6" s="1272">
        <v>37</v>
      </c>
      <c r="U6" s="1272">
        <v>19</v>
      </c>
      <c r="V6" s="1272"/>
      <c r="W6" s="1272" t="s">
        <v>2423</v>
      </c>
      <c r="X6" s="1272"/>
      <c r="Y6" s="1272">
        <v>3</v>
      </c>
      <c r="Z6" s="1272"/>
      <c r="AA6" s="1272"/>
      <c r="AB6" s="1272"/>
      <c r="AC6" s="1272"/>
      <c r="AD6" s="1272"/>
      <c r="AE6" s="1272"/>
    </row>
    <row r="7" spans="1:31" ht="14.5" customHeight="1" x14ac:dyDescent="0.2">
      <c r="A7" s="307" t="s">
        <v>7</v>
      </c>
      <c r="B7" s="1194"/>
      <c r="C7" s="1157" t="s">
        <v>21</v>
      </c>
      <c r="D7" s="1157" t="s">
        <v>21</v>
      </c>
      <c r="E7" s="1157" t="s">
        <v>120</v>
      </c>
      <c r="F7" s="1157" t="s">
        <v>120</v>
      </c>
      <c r="G7" s="1157" t="s">
        <v>21</v>
      </c>
      <c r="H7" s="1157" t="s">
        <v>21</v>
      </c>
      <c r="I7" s="1157" t="s">
        <v>74</v>
      </c>
      <c r="J7" s="1157" t="s">
        <v>49</v>
      </c>
      <c r="K7" s="1157" t="s">
        <v>120</v>
      </c>
      <c r="L7" s="1157" t="s">
        <v>120</v>
      </c>
      <c r="M7" s="1157" t="s">
        <v>21</v>
      </c>
      <c r="N7" s="1231" t="s">
        <v>58</v>
      </c>
      <c r="O7" s="1157" t="s">
        <v>21</v>
      </c>
      <c r="P7" s="1157" t="s">
        <v>2125</v>
      </c>
      <c r="Q7" s="1157" t="s">
        <v>120</v>
      </c>
      <c r="R7" s="1157" t="s">
        <v>2424</v>
      </c>
      <c r="S7" s="1157" t="s">
        <v>120</v>
      </c>
      <c r="T7" s="1157" t="s">
        <v>120</v>
      </c>
      <c r="U7" s="1157" t="s">
        <v>120</v>
      </c>
      <c r="V7" s="1157"/>
      <c r="W7" s="1157" t="s">
        <v>2425</v>
      </c>
      <c r="X7" s="1157"/>
      <c r="Y7" s="1157" t="s">
        <v>120</v>
      </c>
      <c r="Z7" s="1157" t="s">
        <v>120</v>
      </c>
      <c r="AA7" s="1157"/>
      <c r="AB7" s="1157"/>
      <c r="AC7" s="1157"/>
      <c r="AD7" s="1157" t="s">
        <v>120</v>
      </c>
      <c r="AE7" s="1157"/>
    </row>
    <row r="8" spans="1:31" x14ac:dyDescent="0.2">
      <c r="A8" s="307" t="s">
        <v>535</v>
      </c>
      <c r="B8" s="1194"/>
      <c r="C8" s="1157" t="s">
        <v>22</v>
      </c>
      <c r="D8" s="1157" t="s">
        <v>22</v>
      </c>
      <c r="E8" s="1157" t="s">
        <v>22</v>
      </c>
      <c r="F8" s="1157" t="s">
        <v>22</v>
      </c>
      <c r="G8" s="1157" t="s">
        <v>22</v>
      </c>
      <c r="H8" s="1157" t="s">
        <v>22</v>
      </c>
      <c r="I8" s="1157" t="s">
        <v>22</v>
      </c>
      <c r="J8" s="1157"/>
      <c r="K8" s="1157" t="s">
        <v>22</v>
      </c>
      <c r="L8" s="1157" t="s">
        <v>22</v>
      </c>
      <c r="M8" s="1157" t="s">
        <v>22</v>
      </c>
      <c r="N8" s="1231" t="s">
        <v>22</v>
      </c>
      <c r="O8" s="1157" t="s">
        <v>22</v>
      </c>
      <c r="P8" s="1157" t="s">
        <v>22</v>
      </c>
      <c r="Q8" s="1157" t="s">
        <v>22</v>
      </c>
      <c r="R8" s="1157" t="s">
        <v>50</v>
      </c>
      <c r="S8" s="1157" t="s">
        <v>22</v>
      </c>
      <c r="T8" s="1157" t="s">
        <v>22</v>
      </c>
      <c r="U8" s="1157" t="s">
        <v>22</v>
      </c>
      <c r="V8" s="1157" t="s">
        <v>58</v>
      </c>
      <c r="W8" s="1157" t="s">
        <v>22</v>
      </c>
      <c r="X8" s="1157"/>
      <c r="Y8" s="1157" t="s">
        <v>22</v>
      </c>
      <c r="Z8" s="1157" t="s">
        <v>22</v>
      </c>
      <c r="AA8" s="1157" t="s">
        <v>58</v>
      </c>
      <c r="AB8" s="1157"/>
      <c r="AC8" s="1157"/>
      <c r="AD8" s="1157" t="s">
        <v>22</v>
      </c>
      <c r="AE8" s="1157"/>
    </row>
    <row r="9" spans="1:31" ht="14.5" customHeight="1" x14ac:dyDescent="0.2">
      <c r="A9" s="307" t="s">
        <v>13</v>
      </c>
      <c r="B9" s="1194"/>
      <c r="C9" s="1157" t="s">
        <v>50</v>
      </c>
      <c r="D9" s="1157" t="s">
        <v>50</v>
      </c>
      <c r="E9" s="1157" t="s">
        <v>61</v>
      </c>
      <c r="F9" s="1157" t="s">
        <v>85</v>
      </c>
      <c r="G9" s="1157" t="s">
        <v>50</v>
      </c>
      <c r="H9" s="1157" t="s">
        <v>50</v>
      </c>
      <c r="I9" s="1157" t="s">
        <v>85</v>
      </c>
      <c r="J9" s="1157" t="s">
        <v>1143</v>
      </c>
      <c r="K9" s="1157" t="s">
        <v>25</v>
      </c>
      <c r="L9" s="1157" t="s">
        <v>61</v>
      </c>
      <c r="M9" s="1157" t="s">
        <v>33</v>
      </c>
      <c r="N9" s="1231" t="s">
        <v>25</v>
      </c>
      <c r="O9" s="1157" t="s">
        <v>50</v>
      </c>
      <c r="P9" s="1157" t="s">
        <v>1143</v>
      </c>
      <c r="Q9" s="1157" t="s">
        <v>50</v>
      </c>
      <c r="R9" s="1157" t="s">
        <v>50</v>
      </c>
      <c r="S9" s="1157" t="s">
        <v>33</v>
      </c>
      <c r="T9" s="1157" t="s">
        <v>50</v>
      </c>
      <c r="U9" s="1157" t="s">
        <v>1143</v>
      </c>
      <c r="V9" s="1157" t="s">
        <v>50</v>
      </c>
      <c r="W9" s="1157" t="s">
        <v>50</v>
      </c>
      <c r="X9" s="1157"/>
      <c r="Y9" s="1157" t="s">
        <v>85</v>
      </c>
      <c r="Z9" s="1157" t="s">
        <v>2426</v>
      </c>
      <c r="AA9" s="1157" t="s">
        <v>50</v>
      </c>
      <c r="AB9" s="1157" t="s">
        <v>50</v>
      </c>
      <c r="AC9" s="1157" t="s">
        <v>1143</v>
      </c>
      <c r="AD9" s="1157" t="s">
        <v>61</v>
      </c>
      <c r="AE9" s="1157"/>
    </row>
    <row r="10" spans="1:31" ht="16" x14ac:dyDescent="0.2">
      <c r="A10" s="307" t="s">
        <v>536</v>
      </c>
      <c r="B10" s="1194"/>
      <c r="C10" s="1157" t="s">
        <v>98</v>
      </c>
      <c r="D10" s="1157" t="s">
        <v>1144</v>
      </c>
      <c r="E10" s="1157" t="s">
        <v>2427</v>
      </c>
      <c r="F10" s="1157" t="s">
        <v>1144</v>
      </c>
      <c r="G10" s="1157" t="s">
        <v>2428</v>
      </c>
      <c r="H10" s="1157" t="s">
        <v>98</v>
      </c>
      <c r="I10" s="1157" t="s">
        <v>43</v>
      </c>
      <c r="J10" s="1157" t="s">
        <v>1144</v>
      </c>
      <c r="K10" s="1157" t="s">
        <v>43</v>
      </c>
      <c r="L10" s="1157" t="s">
        <v>110</v>
      </c>
      <c r="M10" s="1157" t="s">
        <v>23</v>
      </c>
      <c r="N10" s="1231" t="s">
        <v>2429</v>
      </c>
      <c r="O10" s="1157" t="s">
        <v>98</v>
      </c>
      <c r="P10" s="1244" t="s">
        <v>2430</v>
      </c>
      <c r="Q10" s="1157" t="s">
        <v>1144</v>
      </c>
      <c r="R10" s="1157" t="s">
        <v>1151</v>
      </c>
      <c r="S10" s="1157" t="s">
        <v>1144</v>
      </c>
      <c r="T10" s="1157" t="s">
        <v>110</v>
      </c>
      <c r="U10" s="1157" t="s">
        <v>1144</v>
      </c>
      <c r="V10" s="1157" t="s">
        <v>91</v>
      </c>
      <c r="W10" s="1157" t="s">
        <v>143</v>
      </c>
      <c r="X10" s="1157" t="s">
        <v>2137</v>
      </c>
      <c r="Y10" s="1157" t="s">
        <v>43</v>
      </c>
      <c r="Z10" s="1157" t="s">
        <v>59</v>
      </c>
      <c r="AA10" s="1157" t="s">
        <v>91</v>
      </c>
      <c r="AB10" s="1157" t="s">
        <v>91</v>
      </c>
      <c r="AC10" s="1157" t="s">
        <v>91</v>
      </c>
      <c r="AD10" s="1157" t="s">
        <v>1144</v>
      </c>
      <c r="AE10" s="1157" t="s">
        <v>2137</v>
      </c>
    </row>
    <row r="11" spans="1:31" x14ac:dyDescent="0.2">
      <c r="A11" s="307" t="s">
        <v>2143</v>
      </c>
      <c r="B11" s="1194"/>
      <c r="C11" s="1158">
        <v>45293</v>
      </c>
      <c r="D11" s="1158">
        <v>45292</v>
      </c>
      <c r="E11" s="1164"/>
      <c r="F11" s="1157"/>
      <c r="G11" s="1158">
        <v>45309</v>
      </c>
      <c r="H11" s="1158">
        <v>45311</v>
      </c>
      <c r="I11" s="1158">
        <v>45313</v>
      </c>
      <c r="J11" s="1158" t="s">
        <v>2144</v>
      </c>
      <c r="K11" s="1157"/>
      <c r="L11" s="1158">
        <v>45352</v>
      </c>
      <c r="M11" s="1158">
        <v>45357</v>
      </c>
      <c r="N11" s="1232">
        <v>45361</v>
      </c>
      <c r="O11" s="1158">
        <v>45366</v>
      </c>
      <c r="P11" s="1157"/>
      <c r="Q11" s="1158">
        <v>45386</v>
      </c>
      <c r="R11" s="1158">
        <v>45396</v>
      </c>
      <c r="S11" s="1261">
        <v>45408</v>
      </c>
      <c r="T11" s="1261">
        <v>45408</v>
      </c>
      <c r="U11" s="1261">
        <v>45413</v>
      </c>
      <c r="V11" s="1261">
        <v>45409</v>
      </c>
      <c r="W11" s="1261">
        <v>45419</v>
      </c>
      <c r="X11" s="1261"/>
      <c r="Y11" s="1158">
        <v>45394</v>
      </c>
      <c r="Z11" s="1261">
        <v>45429</v>
      </c>
      <c r="AA11" s="1261"/>
      <c r="AB11" s="1261"/>
      <c r="AC11" s="1261"/>
      <c r="AD11" s="1261">
        <v>45441</v>
      </c>
      <c r="AE11" s="1261"/>
    </row>
    <row r="12" spans="1:31" x14ac:dyDescent="0.2">
      <c r="A12" s="353" t="s">
        <v>1459</v>
      </c>
      <c r="B12" s="1193"/>
      <c r="C12" s="1157" t="s">
        <v>2431</v>
      </c>
      <c r="D12" s="1157"/>
      <c r="E12" s="1219">
        <v>45312</v>
      </c>
      <c r="F12" s="1158">
        <v>45310</v>
      </c>
      <c r="G12" s="1158">
        <v>45310</v>
      </c>
      <c r="H12" s="1158">
        <v>45314</v>
      </c>
      <c r="I12" s="1158">
        <v>45320</v>
      </c>
      <c r="J12" s="1158">
        <v>45317</v>
      </c>
      <c r="K12" s="1158">
        <v>45327</v>
      </c>
      <c r="L12" s="1157" t="s">
        <v>2432</v>
      </c>
      <c r="M12" s="1158">
        <v>45369</v>
      </c>
      <c r="N12" s="1232">
        <v>45362</v>
      </c>
      <c r="O12" s="1158">
        <v>45370</v>
      </c>
      <c r="P12" s="1157"/>
      <c r="Q12" s="1158">
        <v>45389</v>
      </c>
      <c r="R12" s="1157"/>
      <c r="S12" s="1261">
        <v>45410</v>
      </c>
      <c r="T12" s="1261">
        <v>45415</v>
      </c>
      <c r="U12" s="1157"/>
      <c r="V12" s="1261">
        <v>45410</v>
      </c>
      <c r="W12" s="1261">
        <v>45419</v>
      </c>
      <c r="X12" s="1261"/>
      <c r="Y12" s="1261">
        <v>45438</v>
      </c>
      <c r="Z12" s="1261">
        <v>45431</v>
      </c>
      <c r="AA12" s="1261"/>
      <c r="AB12" s="1261"/>
      <c r="AC12" s="1261"/>
      <c r="AD12" s="1261">
        <v>45444</v>
      </c>
      <c r="AE12" s="1261">
        <v>45446</v>
      </c>
    </row>
    <row r="13" spans="1:31" x14ac:dyDescent="0.2">
      <c r="A13" s="307" t="s">
        <v>1147</v>
      </c>
      <c r="B13" s="1194"/>
      <c r="C13" s="1158">
        <v>45299</v>
      </c>
      <c r="D13" s="1157"/>
      <c r="E13" s="1219">
        <v>45312</v>
      </c>
      <c r="F13" s="1158">
        <v>45313</v>
      </c>
      <c r="G13" s="1158">
        <v>45310</v>
      </c>
      <c r="H13" s="1158">
        <v>45314</v>
      </c>
      <c r="I13" s="1158">
        <v>45321</v>
      </c>
      <c r="J13" s="1158">
        <v>45320</v>
      </c>
      <c r="K13" s="1158">
        <v>45327</v>
      </c>
      <c r="L13" s="1158">
        <v>45358</v>
      </c>
      <c r="M13" s="1158">
        <v>45369</v>
      </c>
      <c r="N13" s="1232">
        <v>45363</v>
      </c>
      <c r="O13" s="1158">
        <v>45372</v>
      </c>
      <c r="P13" s="1157"/>
      <c r="Q13" s="1158">
        <v>45390</v>
      </c>
      <c r="R13" s="1157"/>
      <c r="S13" s="1157"/>
      <c r="T13" s="1157"/>
      <c r="U13" s="1157"/>
      <c r="V13" s="1261">
        <v>45410</v>
      </c>
      <c r="W13" s="1261"/>
      <c r="X13" s="1261"/>
      <c r="Y13" s="1261">
        <v>45438</v>
      </c>
      <c r="Z13" s="1261">
        <v>45432</v>
      </c>
      <c r="AA13" s="1261"/>
      <c r="AB13" s="1261"/>
      <c r="AC13" s="1261"/>
      <c r="AD13" s="1261">
        <v>45444</v>
      </c>
      <c r="AE13" s="1261"/>
    </row>
    <row r="14" spans="1:31" x14ac:dyDescent="0.2">
      <c r="A14" s="307" t="s">
        <v>1467</v>
      </c>
      <c r="B14" s="1194"/>
      <c r="C14" s="1158">
        <v>45302</v>
      </c>
      <c r="D14" s="1157"/>
      <c r="E14" s="1219">
        <v>45315</v>
      </c>
      <c r="F14" s="1157"/>
      <c r="G14" s="1158">
        <v>45314</v>
      </c>
      <c r="H14" s="1157"/>
      <c r="I14" s="1158">
        <v>45323</v>
      </c>
      <c r="J14" s="1158">
        <v>45328</v>
      </c>
      <c r="K14" s="1158">
        <f>+K13+4</f>
        <v>45331</v>
      </c>
      <c r="L14" s="1157"/>
      <c r="M14" s="1158">
        <v>45373</v>
      </c>
      <c r="N14" s="1232">
        <v>45369</v>
      </c>
      <c r="O14" s="1158">
        <v>45376</v>
      </c>
      <c r="P14" s="1157"/>
      <c r="Q14" s="1158">
        <v>45393</v>
      </c>
      <c r="R14" s="1157"/>
      <c r="S14" s="1157"/>
      <c r="T14" s="1157"/>
      <c r="U14" s="1157"/>
      <c r="V14" s="1157"/>
      <c r="W14" s="1157"/>
      <c r="X14" s="1261"/>
      <c r="Y14" s="1261">
        <v>45445</v>
      </c>
      <c r="Z14" s="1261">
        <v>45437</v>
      </c>
      <c r="AA14" s="1157"/>
      <c r="AB14" s="1261"/>
      <c r="AC14" s="1261"/>
      <c r="AD14" s="1157"/>
      <c r="AE14" s="1157"/>
    </row>
    <row r="15" spans="1:31" x14ac:dyDescent="0.2">
      <c r="A15" s="829" t="s">
        <v>537</v>
      </c>
      <c r="B15" s="1195"/>
      <c r="C15" s="1157" t="s">
        <v>20</v>
      </c>
      <c r="D15" s="1157"/>
      <c r="E15" s="1164" t="s">
        <v>20</v>
      </c>
      <c r="F15" s="1157" t="s">
        <v>31</v>
      </c>
      <c r="G15" s="1157" t="s">
        <v>20</v>
      </c>
      <c r="H15" s="1157" t="s">
        <v>20</v>
      </c>
      <c r="I15" s="1157" t="s">
        <v>20</v>
      </c>
      <c r="J15" s="1157" t="s">
        <v>20</v>
      </c>
      <c r="K15" s="1157" t="s">
        <v>20</v>
      </c>
      <c r="L15" s="1157" t="s">
        <v>31</v>
      </c>
      <c r="M15" s="1157" t="s">
        <v>20</v>
      </c>
      <c r="N15" s="1231" t="s">
        <v>20</v>
      </c>
      <c r="O15" s="1157" t="s">
        <v>20</v>
      </c>
      <c r="P15" s="1157"/>
      <c r="Q15" s="1157" t="s">
        <v>31</v>
      </c>
      <c r="R15" s="1157" t="s">
        <v>31</v>
      </c>
      <c r="S15" s="1157" t="s">
        <v>31</v>
      </c>
      <c r="T15" s="1157" t="s">
        <v>31</v>
      </c>
      <c r="U15" s="1157" t="s">
        <v>31</v>
      </c>
      <c r="V15" s="1157" t="s">
        <v>2433</v>
      </c>
      <c r="W15" s="1157" t="s">
        <v>31</v>
      </c>
      <c r="X15" s="1261"/>
      <c r="Y15" s="1157" t="s">
        <v>31</v>
      </c>
      <c r="Z15" s="1157" t="s">
        <v>31</v>
      </c>
      <c r="AA15" s="1157" t="s">
        <v>2433</v>
      </c>
      <c r="AB15" s="1157" t="s">
        <v>2433</v>
      </c>
      <c r="AC15" s="1157" t="s">
        <v>2433</v>
      </c>
      <c r="AD15" s="1157" t="s">
        <v>31</v>
      </c>
      <c r="AE15" s="1157"/>
    </row>
    <row r="16" spans="1:31" x14ac:dyDescent="0.2">
      <c r="A16" s="823" t="s">
        <v>1469</v>
      </c>
      <c r="B16" s="1196"/>
      <c r="C16" s="1157" t="s">
        <v>2434</v>
      </c>
      <c r="D16" s="1157"/>
      <c r="E16" s="1164"/>
      <c r="F16" s="1157"/>
      <c r="G16" s="1169">
        <v>45312.041666666664</v>
      </c>
      <c r="H16" s="1157"/>
      <c r="I16" s="1169">
        <v>45322.645833333336</v>
      </c>
      <c r="J16" s="1169">
        <v>45326.4375</v>
      </c>
      <c r="K16" s="1158">
        <v>45331</v>
      </c>
      <c r="L16" s="1157" t="s">
        <v>162</v>
      </c>
      <c r="M16" s="1158">
        <v>45370</v>
      </c>
      <c r="N16" s="1231" t="s">
        <v>2435</v>
      </c>
      <c r="O16" s="1157" t="s">
        <v>2436</v>
      </c>
      <c r="P16" s="1157"/>
      <c r="Q16" s="1157" t="s">
        <v>2437</v>
      </c>
      <c r="R16" s="1157" t="s">
        <v>2437</v>
      </c>
      <c r="S16" s="1157" t="s">
        <v>2437</v>
      </c>
      <c r="T16" s="1157" t="s">
        <v>2437</v>
      </c>
      <c r="U16" s="1157" t="s">
        <v>2437</v>
      </c>
      <c r="V16" s="1157"/>
      <c r="W16" s="1157" t="s">
        <v>2437</v>
      </c>
      <c r="X16" s="1261"/>
      <c r="Y16" s="1157" t="s">
        <v>2437</v>
      </c>
      <c r="Z16" s="1157" t="s">
        <v>2437</v>
      </c>
      <c r="AA16" s="1157"/>
      <c r="AB16" s="1261"/>
      <c r="AC16" s="1261"/>
      <c r="AD16" s="1157" t="s">
        <v>2437</v>
      </c>
      <c r="AE16" s="1157"/>
    </row>
    <row r="17" spans="1:31" x14ac:dyDescent="0.2">
      <c r="A17" s="853" t="s">
        <v>1149</v>
      </c>
      <c r="B17" s="1197"/>
      <c r="C17" s="1157" t="s">
        <v>2177</v>
      </c>
      <c r="D17" s="1157"/>
      <c r="E17" s="1164" t="s">
        <v>131</v>
      </c>
      <c r="F17" s="1157"/>
      <c r="G17" s="1157" t="s">
        <v>152</v>
      </c>
      <c r="H17" s="1157" t="s">
        <v>2438</v>
      </c>
      <c r="I17" s="1157" t="s">
        <v>152</v>
      </c>
      <c r="J17" s="1157" t="s">
        <v>131</v>
      </c>
      <c r="K17" s="1157" t="s">
        <v>131</v>
      </c>
      <c r="L17" s="1157"/>
      <c r="M17" s="1157" t="s">
        <v>2177</v>
      </c>
      <c r="N17" s="1231" t="s">
        <v>104</v>
      </c>
      <c r="O17" s="1157" t="s">
        <v>152</v>
      </c>
      <c r="P17" s="1157"/>
      <c r="Q17" s="1157" t="s">
        <v>2437</v>
      </c>
      <c r="R17" s="1157" t="s">
        <v>2437</v>
      </c>
      <c r="S17" s="1157" t="s">
        <v>2437</v>
      </c>
      <c r="T17" s="1157" t="s">
        <v>2437</v>
      </c>
      <c r="U17" s="1157" t="s">
        <v>2437</v>
      </c>
      <c r="V17" s="1157" t="s">
        <v>2136</v>
      </c>
      <c r="W17" s="1157" t="s">
        <v>2437</v>
      </c>
      <c r="X17" s="1261"/>
      <c r="Y17" s="1157" t="s">
        <v>2437</v>
      </c>
      <c r="Z17" s="1157" t="s">
        <v>2437</v>
      </c>
      <c r="AA17" s="1157" t="s">
        <v>143</v>
      </c>
      <c r="AB17" s="1261" t="s">
        <v>2539</v>
      </c>
      <c r="AC17" s="1261" t="s">
        <v>2539</v>
      </c>
      <c r="AD17" s="1157" t="s">
        <v>2437</v>
      </c>
      <c r="AE17" s="1157"/>
    </row>
    <row r="18" spans="1:31" x14ac:dyDescent="0.2">
      <c r="A18" s="823" t="s">
        <v>1485</v>
      </c>
      <c r="B18" s="1196"/>
      <c r="C18" s="1158" t="s">
        <v>2439</v>
      </c>
      <c r="D18" s="1157"/>
      <c r="E18" s="1157"/>
      <c r="F18" s="1157"/>
      <c r="G18" s="1157" t="s">
        <v>2440</v>
      </c>
      <c r="H18" s="1157"/>
      <c r="I18" s="1169">
        <v>45323.833333333336</v>
      </c>
      <c r="J18" s="1169">
        <v>45328.583333333336</v>
      </c>
      <c r="K18" s="1157"/>
      <c r="L18" s="1157"/>
      <c r="M18" s="1158">
        <v>45373</v>
      </c>
      <c r="N18" s="1231" t="s">
        <v>2441</v>
      </c>
      <c r="O18" s="1157" t="s">
        <v>2442</v>
      </c>
      <c r="P18" s="1157"/>
      <c r="Q18" s="1157" t="s">
        <v>2437</v>
      </c>
      <c r="R18" s="1157" t="s">
        <v>2437</v>
      </c>
      <c r="S18" s="1157" t="s">
        <v>2437</v>
      </c>
      <c r="T18" s="1157" t="s">
        <v>2437</v>
      </c>
      <c r="U18" s="1157" t="s">
        <v>2437</v>
      </c>
      <c r="V18" s="1157"/>
      <c r="W18" s="1157" t="s">
        <v>2437</v>
      </c>
      <c r="X18" s="1261"/>
      <c r="Y18" s="1157" t="s">
        <v>2437</v>
      </c>
      <c r="Z18" s="1157" t="s">
        <v>2437</v>
      </c>
      <c r="AA18" s="1157"/>
      <c r="AB18" s="1261"/>
      <c r="AC18" s="1261"/>
      <c r="AD18" s="1157" t="s">
        <v>2437</v>
      </c>
      <c r="AE18" s="1157"/>
    </row>
    <row r="19" spans="1:31" x14ac:dyDescent="0.2">
      <c r="A19" s="841" t="s">
        <v>2204</v>
      </c>
      <c r="B19" s="845"/>
      <c r="C19" s="1157" t="s">
        <v>2443</v>
      </c>
      <c r="D19" s="1157" t="s">
        <v>2443</v>
      </c>
      <c r="E19" s="1157" t="s">
        <v>2444</v>
      </c>
      <c r="F19" s="1157" t="s">
        <v>35</v>
      </c>
      <c r="G19" s="1157" t="s">
        <v>2445</v>
      </c>
      <c r="H19" s="1157" t="s">
        <v>2208</v>
      </c>
      <c r="I19" s="1157" t="s">
        <v>2446</v>
      </c>
      <c r="J19" s="1157" t="s">
        <v>2443</v>
      </c>
      <c r="K19" s="1157" t="s">
        <v>35</v>
      </c>
      <c r="L19" s="1157" t="s">
        <v>35</v>
      </c>
      <c r="M19" s="1157" t="s">
        <v>2447</v>
      </c>
      <c r="N19" s="1231" t="s">
        <v>2448</v>
      </c>
      <c r="O19" s="1157" t="s">
        <v>35</v>
      </c>
      <c r="P19" s="1157"/>
      <c r="Q19" s="1157" t="s">
        <v>35</v>
      </c>
      <c r="R19" s="1157" t="s">
        <v>35</v>
      </c>
      <c r="S19" s="1157" t="s">
        <v>35</v>
      </c>
      <c r="T19" s="1157" t="s">
        <v>35</v>
      </c>
      <c r="U19" s="1157" t="s">
        <v>35</v>
      </c>
      <c r="V19" s="1157" t="s">
        <v>2205</v>
      </c>
      <c r="W19" s="1157" t="s">
        <v>2449</v>
      </c>
      <c r="X19" s="1261"/>
      <c r="Y19" s="1157" t="s">
        <v>35</v>
      </c>
      <c r="Z19" s="1157" t="s">
        <v>35</v>
      </c>
      <c r="AA19" s="1157" t="s">
        <v>2543</v>
      </c>
      <c r="AB19" s="1157" t="s">
        <v>2205</v>
      </c>
      <c r="AC19" s="1157" t="s">
        <v>2205</v>
      </c>
      <c r="AD19" s="1157" t="s">
        <v>35</v>
      </c>
      <c r="AE19" s="1157" t="s">
        <v>2205</v>
      </c>
    </row>
    <row r="20" spans="1:31" x14ac:dyDescent="0.2">
      <c r="A20" s="307" t="s">
        <v>540</v>
      </c>
      <c r="B20" s="1194"/>
      <c r="C20" s="1157" t="s">
        <v>2450</v>
      </c>
      <c r="D20" s="1157" t="s">
        <v>2451</v>
      </c>
      <c r="E20" s="1157" t="s">
        <v>1770</v>
      </c>
      <c r="F20" s="1157" t="s">
        <v>1770</v>
      </c>
      <c r="G20" s="1157" t="s">
        <v>2229</v>
      </c>
      <c r="H20" s="1157"/>
      <c r="I20" s="1157" t="s">
        <v>2230</v>
      </c>
      <c r="J20" s="1157" t="s">
        <v>1156</v>
      </c>
      <c r="K20" s="1157" t="s">
        <v>1770</v>
      </c>
      <c r="L20" s="1157" t="s">
        <v>1770</v>
      </c>
      <c r="M20" s="1157" t="s">
        <v>2251</v>
      </c>
      <c r="N20" s="1231" t="s">
        <v>2226</v>
      </c>
      <c r="O20" s="1157" t="s">
        <v>2452</v>
      </c>
      <c r="P20" s="1157"/>
      <c r="Q20" s="1157" t="s">
        <v>1770</v>
      </c>
      <c r="R20" s="1157"/>
      <c r="S20" s="1157" t="s">
        <v>1770</v>
      </c>
      <c r="T20" s="1157" t="s">
        <v>1770</v>
      </c>
      <c r="U20" s="1157" t="s">
        <v>1770</v>
      </c>
      <c r="V20" s="1157" t="s">
        <v>2453</v>
      </c>
      <c r="W20" s="1157"/>
      <c r="X20" s="1261"/>
      <c r="Y20" s="1157" t="s">
        <v>1770</v>
      </c>
      <c r="Z20" s="1157" t="s">
        <v>1770</v>
      </c>
      <c r="AA20" s="1157" t="s">
        <v>2453</v>
      </c>
      <c r="AB20" s="1261"/>
      <c r="AC20" s="1261"/>
      <c r="AD20" s="1157" t="s">
        <v>1770</v>
      </c>
      <c r="AE20" s="1157"/>
    </row>
    <row r="21" spans="1:31" x14ac:dyDescent="0.2">
      <c r="A21" s="815" t="s">
        <v>541</v>
      </c>
      <c r="B21" s="346"/>
      <c r="C21" s="1157"/>
      <c r="D21" s="1157"/>
      <c r="E21" s="1157" t="s">
        <v>2454</v>
      </c>
      <c r="F21" s="1164" t="s">
        <v>2455</v>
      </c>
      <c r="G21" s="1157" t="s">
        <v>2456</v>
      </c>
      <c r="H21" s="1157"/>
      <c r="I21" s="1157"/>
      <c r="J21" s="1157"/>
      <c r="K21" s="1157" t="s">
        <v>2454</v>
      </c>
      <c r="L21" s="1157"/>
      <c r="M21" s="1157"/>
      <c r="N21" s="1231" t="s">
        <v>2457</v>
      </c>
      <c r="O21" s="1157" t="s">
        <v>2458</v>
      </c>
      <c r="P21" s="1157"/>
      <c r="Q21" s="1157" t="s">
        <v>1309</v>
      </c>
      <c r="R21" s="1157"/>
      <c r="S21" s="1157" t="s">
        <v>1309</v>
      </c>
      <c r="T21" s="1157"/>
      <c r="U21" s="1157" t="s">
        <v>1309</v>
      </c>
      <c r="V21" s="1157" t="s">
        <v>2459</v>
      </c>
      <c r="W21" s="1157"/>
      <c r="X21" s="1261"/>
      <c r="Y21" s="1157"/>
      <c r="Z21" s="1157" t="s">
        <v>2540</v>
      </c>
      <c r="AA21" s="1157" t="s">
        <v>2534</v>
      </c>
      <c r="AB21" s="1261"/>
      <c r="AC21" s="1261"/>
      <c r="AD21" s="1157" t="s">
        <v>1309</v>
      </c>
      <c r="AE21" s="1157"/>
    </row>
    <row r="22" spans="1:31" x14ac:dyDescent="0.2">
      <c r="A22" s="307" t="s">
        <v>1500</v>
      </c>
      <c r="B22" s="1193"/>
      <c r="C22" s="1157"/>
      <c r="D22" s="1157"/>
      <c r="E22" s="1164" t="s">
        <v>2460</v>
      </c>
      <c r="F22" s="1164"/>
      <c r="G22" s="1157"/>
      <c r="H22" s="1157"/>
      <c r="I22" s="1157"/>
      <c r="J22" s="1157"/>
      <c r="K22" s="1157" t="s">
        <v>2460</v>
      </c>
      <c r="L22" s="1157"/>
      <c r="M22" s="1157"/>
      <c r="N22" s="1231" t="s">
        <v>2461</v>
      </c>
      <c r="O22" s="1157" t="s">
        <v>2462</v>
      </c>
      <c r="P22" s="1157"/>
      <c r="Q22" s="1157"/>
      <c r="R22" s="1157"/>
      <c r="S22" s="1157"/>
      <c r="T22" s="1157"/>
      <c r="U22" s="1157"/>
      <c r="V22" s="1157"/>
      <c r="W22" s="1157"/>
      <c r="X22" s="1261"/>
      <c r="Y22" s="1157"/>
      <c r="Z22" s="1157"/>
      <c r="AA22" s="1157"/>
      <c r="AB22" s="1261"/>
      <c r="AC22" s="1261"/>
      <c r="AD22" s="1157"/>
      <c r="AE22" s="1157"/>
    </row>
    <row r="23" spans="1:31" x14ac:dyDescent="0.2">
      <c r="A23" s="307" t="s">
        <v>1501</v>
      </c>
      <c r="B23" s="1194"/>
      <c r="C23" s="1157"/>
      <c r="D23" s="1157"/>
      <c r="E23" s="1164"/>
      <c r="F23" s="1164"/>
      <c r="G23" s="1157"/>
      <c r="H23" s="1157"/>
      <c r="I23" s="1157"/>
      <c r="J23" s="1157"/>
      <c r="K23" s="1157" t="s">
        <v>1309</v>
      </c>
      <c r="L23" s="1157"/>
      <c r="M23" s="1157"/>
      <c r="N23" s="1231"/>
      <c r="O23" s="1157"/>
      <c r="P23" s="1157"/>
      <c r="Q23" s="1157"/>
      <c r="R23" s="1157"/>
      <c r="S23" s="1157"/>
      <c r="T23" s="1157"/>
      <c r="U23" s="1157"/>
      <c r="V23" s="1157"/>
      <c r="W23" s="1157"/>
      <c r="X23" s="1261"/>
      <c r="Y23" s="1157"/>
      <c r="Z23" s="1157"/>
      <c r="AA23" s="1157"/>
      <c r="AB23" s="1261"/>
      <c r="AC23" s="1261"/>
      <c r="AD23" s="1157"/>
      <c r="AE23" s="1157"/>
    </row>
    <row r="24" spans="1:31" x14ac:dyDescent="0.2">
      <c r="A24" s="307" t="s">
        <v>1502</v>
      </c>
      <c r="B24" s="1194"/>
      <c r="C24" s="1157"/>
      <c r="D24" s="1157"/>
      <c r="E24" s="1164"/>
      <c r="F24" s="1164"/>
      <c r="G24" s="1157"/>
      <c r="H24" s="1157"/>
      <c r="I24" s="1157"/>
      <c r="J24" s="1157"/>
      <c r="K24" s="1164"/>
      <c r="L24" s="1157"/>
      <c r="M24" s="1157"/>
      <c r="N24" s="1231"/>
      <c r="O24" s="1157"/>
      <c r="P24" s="1157"/>
      <c r="Q24" s="1157"/>
      <c r="R24" s="1157"/>
      <c r="S24" s="1157"/>
      <c r="T24" s="1157"/>
      <c r="U24" s="1157"/>
      <c r="V24" s="1157"/>
      <c r="W24" s="1157"/>
      <c r="X24" s="1261"/>
      <c r="Y24" s="1157"/>
      <c r="Z24" s="1157"/>
      <c r="AA24" s="1157"/>
      <c r="AB24" s="1261"/>
      <c r="AC24" s="1261"/>
      <c r="AD24" s="1157"/>
      <c r="AE24" s="1157"/>
    </row>
    <row r="25" spans="1:31" x14ac:dyDescent="0.2">
      <c r="A25" s="307" t="s">
        <v>542</v>
      </c>
      <c r="B25" s="1194"/>
      <c r="C25" s="1157" t="s">
        <v>1179</v>
      </c>
      <c r="D25" s="1157" t="s">
        <v>1178</v>
      </c>
      <c r="E25" s="1164" t="s">
        <v>1177</v>
      </c>
      <c r="F25" s="1164" t="s">
        <v>1177</v>
      </c>
      <c r="G25" s="1157" t="s">
        <v>1140</v>
      </c>
      <c r="H25" s="1235" t="s">
        <v>1179</v>
      </c>
      <c r="I25" s="1236"/>
      <c r="J25" s="1235" t="s">
        <v>1773</v>
      </c>
      <c r="K25" s="1235" t="s">
        <v>1773</v>
      </c>
      <c r="L25" s="1157" t="s">
        <v>1177</v>
      </c>
      <c r="M25" s="1157" t="s">
        <v>2463</v>
      </c>
      <c r="N25" s="1231" t="s">
        <v>1313</v>
      </c>
      <c r="O25" s="1157" t="s">
        <v>1179</v>
      </c>
      <c r="P25" s="1157"/>
      <c r="Q25" s="1157" t="s">
        <v>1178</v>
      </c>
      <c r="R25" s="1157"/>
      <c r="S25" s="1157" t="s">
        <v>1179</v>
      </c>
      <c r="T25" s="1157" t="s">
        <v>1177</v>
      </c>
      <c r="U25" s="1157" t="s">
        <v>1178</v>
      </c>
      <c r="V25" s="1157"/>
      <c r="W25" s="1157"/>
      <c r="X25" s="1261"/>
      <c r="Y25" s="1157" t="s">
        <v>1177</v>
      </c>
      <c r="Z25" s="1157" t="s">
        <v>1177</v>
      </c>
      <c r="AA25" s="1157"/>
      <c r="AB25" s="1261"/>
      <c r="AC25" s="1261"/>
      <c r="AD25" s="1157" t="s">
        <v>1178</v>
      </c>
      <c r="AE25" s="1157"/>
    </row>
    <row r="26" spans="1:31" x14ac:dyDescent="0.2">
      <c r="A26" s="390" t="s">
        <v>1181</v>
      </c>
      <c r="B26" s="1198"/>
      <c r="C26" s="1171" t="s">
        <v>2464</v>
      </c>
      <c r="D26" s="1171" t="s">
        <v>2465</v>
      </c>
      <c r="E26" s="1203" t="s">
        <v>2466</v>
      </c>
      <c r="F26" s="1203" t="s">
        <v>2467</v>
      </c>
      <c r="G26" s="1203">
        <v>488520</v>
      </c>
      <c r="H26" s="1203" t="s">
        <v>2468</v>
      </c>
      <c r="I26" s="1203">
        <v>488521</v>
      </c>
      <c r="J26" s="1203" t="s">
        <v>2469</v>
      </c>
      <c r="K26" s="1203" t="s">
        <v>2470</v>
      </c>
      <c r="L26" s="1203" t="s">
        <v>2471</v>
      </c>
      <c r="M26" s="1258">
        <v>497009</v>
      </c>
      <c r="N26" s="1233" t="s">
        <v>2472</v>
      </c>
      <c r="O26" s="1243" t="s">
        <v>2473</v>
      </c>
      <c r="P26" s="1243"/>
      <c r="Q26" s="1243" t="s">
        <v>2474</v>
      </c>
      <c r="R26" s="1243" t="s">
        <v>2475</v>
      </c>
      <c r="S26" s="1243" t="s">
        <v>2476</v>
      </c>
      <c r="T26" s="1243" t="s">
        <v>2477</v>
      </c>
      <c r="U26" s="1243">
        <v>501505</v>
      </c>
      <c r="V26" s="1243" t="s">
        <v>2478</v>
      </c>
      <c r="W26" s="1243"/>
      <c r="X26" s="1243"/>
      <c r="Y26" s="1243"/>
      <c r="Z26" s="1243"/>
      <c r="AA26" s="1243"/>
      <c r="AB26" s="1243"/>
      <c r="AC26" s="1243"/>
      <c r="AD26" s="1243"/>
      <c r="AE26" s="1243"/>
    </row>
    <row r="27" spans="1:31" ht="16" thickBot="1" x14ac:dyDescent="0.25">
      <c r="A27" s="404" t="s">
        <v>543</v>
      </c>
      <c r="B27" s="1199"/>
      <c r="C27" s="1164">
        <v>5</v>
      </c>
      <c r="D27" s="1164">
        <v>5</v>
      </c>
      <c r="E27" s="1204">
        <v>7</v>
      </c>
      <c r="F27" s="1204">
        <v>7</v>
      </c>
      <c r="G27" s="1204">
        <v>5</v>
      </c>
      <c r="H27" s="1204">
        <v>5</v>
      </c>
      <c r="I27" s="1204">
        <v>5</v>
      </c>
      <c r="J27" s="1204">
        <v>7</v>
      </c>
      <c r="K27" s="1204">
        <v>7</v>
      </c>
      <c r="L27" s="1204">
        <v>7</v>
      </c>
      <c r="M27" s="1230">
        <v>5</v>
      </c>
      <c r="N27" s="1231">
        <v>5</v>
      </c>
      <c r="O27" s="1157">
        <v>5</v>
      </c>
      <c r="P27" s="1157"/>
      <c r="Q27" s="1157">
        <v>7</v>
      </c>
      <c r="R27" s="1157">
        <v>5</v>
      </c>
      <c r="S27" s="1157">
        <v>7</v>
      </c>
      <c r="T27" s="1157">
        <v>7</v>
      </c>
      <c r="U27" s="1157">
        <v>7</v>
      </c>
      <c r="V27" s="1157">
        <v>5</v>
      </c>
      <c r="W27" s="1157">
        <v>5</v>
      </c>
      <c r="X27" s="1157">
        <v>5</v>
      </c>
      <c r="Y27" s="1157">
        <v>7</v>
      </c>
      <c r="Z27" s="1157">
        <v>7</v>
      </c>
      <c r="AA27" s="1157">
        <v>5</v>
      </c>
      <c r="AB27" s="1157">
        <v>4</v>
      </c>
      <c r="AC27" s="1157">
        <v>4</v>
      </c>
      <c r="AD27" s="1157">
        <v>7</v>
      </c>
      <c r="AE27" s="1157"/>
    </row>
    <row r="28" spans="1:31" ht="16" thickBot="1" x14ac:dyDescent="0.25">
      <c r="A28" s="1053" t="s">
        <v>1574</v>
      </c>
      <c r="B28" s="1200"/>
      <c r="C28" s="1206"/>
      <c r="D28" s="1207"/>
      <c r="E28" s="1207"/>
      <c r="F28" s="1207"/>
      <c r="G28" s="1207"/>
      <c r="H28" s="1207"/>
      <c r="I28" s="1207"/>
      <c r="J28" s="1207"/>
      <c r="K28" s="1207"/>
      <c r="L28" s="1207"/>
      <c r="M28" s="1259"/>
      <c r="N28" s="1234"/>
      <c r="O28" s="1245" t="s">
        <v>1843</v>
      </c>
      <c r="P28" s="1245"/>
      <c r="Q28" s="1245"/>
      <c r="R28" s="1245"/>
      <c r="S28" s="1245"/>
      <c r="T28" s="1245"/>
      <c r="U28" s="1245"/>
      <c r="V28" s="1245"/>
      <c r="W28" s="1245"/>
      <c r="X28" s="1245"/>
      <c r="Y28" s="1245"/>
      <c r="Z28" s="1245"/>
      <c r="AA28" s="1245"/>
      <c r="AB28" s="1245"/>
      <c r="AC28" s="1245"/>
      <c r="AD28" s="1245"/>
      <c r="AE28" s="1245"/>
    </row>
    <row r="29" spans="1:31" ht="16" thickBot="1" x14ac:dyDescent="0.25">
      <c r="A29" s="1334" t="s">
        <v>1579</v>
      </c>
      <c r="B29" s="1335"/>
      <c r="C29" s="1208"/>
      <c r="D29" s="1209"/>
      <c r="E29" s="1209"/>
      <c r="F29" s="1209"/>
      <c r="G29" s="1209"/>
      <c r="H29" s="1209"/>
      <c r="I29" s="1209"/>
      <c r="J29" s="1209"/>
      <c r="K29" s="1209"/>
      <c r="L29" s="1209"/>
      <c r="M29" s="1260"/>
      <c r="N29" s="1231"/>
      <c r="O29" s="1230"/>
      <c r="P29" s="1230"/>
      <c r="Q29" s="1230"/>
      <c r="R29" s="1230"/>
      <c r="S29" s="1230"/>
      <c r="T29" s="1230"/>
      <c r="U29" s="1230"/>
      <c r="V29" s="1230"/>
      <c r="W29" s="1230"/>
      <c r="X29" s="1230"/>
      <c r="Y29" s="1230"/>
      <c r="Z29" s="1230"/>
      <c r="AA29" s="1230"/>
      <c r="AB29" s="1230"/>
      <c r="AC29" s="1230"/>
      <c r="AD29" s="1230"/>
      <c r="AE29" s="1230"/>
    </row>
    <row r="30" spans="1:31" x14ac:dyDescent="0.2">
      <c r="A30" s="1029" t="s">
        <v>2</v>
      </c>
      <c r="B30" s="1201" t="s">
        <v>3</v>
      </c>
      <c r="C30" s="1205"/>
      <c r="D30" s="1205"/>
      <c r="E30" s="1205"/>
      <c r="F30" s="1205"/>
      <c r="G30" s="1205"/>
      <c r="H30" s="1205"/>
      <c r="I30" s="1224"/>
      <c r="J30" s="1224"/>
      <c r="K30" s="1205"/>
      <c r="L30" s="1205"/>
      <c r="M30" s="1224"/>
      <c r="N30" s="1256"/>
      <c r="O30" s="1222"/>
      <c r="P30" s="1222"/>
      <c r="Q30" s="1222"/>
      <c r="R30" s="1222"/>
      <c r="S30" s="1222"/>
      <c r="T30" s="1222"/>
      <c r="U30" s="1222"/>
      <c r="V30" s="1222"/>
      <c r="W30" s="1222"/>
      <c r="X30" s="1262"/>
      <c r="Y30" s="1222"/>
      <c r="Z30" s="1222"/>
      <c r="AA30" s="1222"/>
      <c r="AB30" s="1222"/>
      <c r="AC30" s="1222"/>
      <c r="AD30" s="1222"/>
      <c r="AE30" s="1222"/>
    </row>
    <row r="31" spans="1:31" x14ac:dyDescent="0.2">
      <c r="A31" s="543" t="s">
        <v>55</v>
      </c>
      <c r="B31" s="1202" t="str">
        <f>IFERROR(VLOOKUP(A31,Tabla1[],2,FALSE),"")</f>
        <v>9.694.023-8</v>
      </c>
      <c r="C31" s="1121" t="s">
        <v>1953</v>
      </c>
      <c r="D31" s="1121"/>
      <c r="E31" s="1121" t="s">
        <v>555</v>
      </c>
      <c r="F31" s="1121"/>
      <c r="G31" s="1121"/>
      <c r="H31" s="1121"/>
      <c r="I31" s="1223" t="s">
        <v>2479</v>
      </c>
      <c r="J31" s="1223" t="s">
        <v>2480</v>
      </c>
      <c r="K31" s="1222" t="s">
        <v>2481</v>
      </c>
      <c r="L31" s="1121" t="s">
        <v>2330</v>
      </c>
      <c r="M31" s="1222"/>
      <c r="N31" s="1256"/>
      <c r="O31" s="1222" t="s">
        <v>2330</v>
      </c>
      <c r="P31" s="1222"/>
      <c r="Q31" s="1222" t="s">
        <v>2330</v>
      </c>
      <c r="R31" s="1222" t="s">
        <v>555</v>
      </c>
      <c r="S31" s="1222" t="s">
        <v>2482</v>
      </c>
      <c r="T31" s="1222" t="s">
        <v>555</v>
      </c>
      <c r="U31" s="1222"/>
      <c r="V31" s="1222"/>
      <c r="W31" s="1222"/>
      <c r="X31" s="1268"/>
      <c r="Y31" s="1222"/>
      <c r="Z31" s="1222" t="s">
        <v>555</v>
      </c>
      <c r="AA31" s="1222"/>
      <c r="AB31" s="1222"/>
      <c r="AC31" s="1222"/>
      <c r="AD31" s="1222" t="s">
        <v>2542</v>
      </c>
      <c r="AE31" s="1222"/>
    </row>
    <row r="32" spans="1:31" x14ac:dyDescent="0.2">
      <c r="A32" s="543" t="s">
        <v>63</v>
      </c>
      <c r="B32" s="1202" t="str">
        <f>IFERROR(VLOOKUP(A32,Tabla1[],2,FALSE),"")</f>
        <v>19.980.735-8</v>
      </c>
      <c r="C32" s="1121"/>
      <c r="D32" s="1121"/>
      <c r="E32" s="1121"/>
      <c r="F32" s="1121" t="s">
        <v>1953</v>
      </c>
      <c r="G32" s="1121"/>
      <c r="H32" s="1121"/>
      <c r="I32" s="1222"/>
      <c r="J32" s="1222"/>
      <c r="K32" s="1222"/>
      <c r="L32" s="1121" t="s">
        <v>555</v>
      </c>
      <c r="M32" s="1222"/>
      <c r="N32" s="1256"/>
      <c r="O32" s="1222" t="s">
        <v>1086</v>
      </c>
      <c r="P32" s="1222"/>
      <c r="Q32" s="1222"/>
      <c r="R32" s="1222" t="s">
        <v>555</v>
      </c>
      <c r="S32" s="1222" t="s">
        <v>2483</v>
      </c>
      <c r="T32" s="1222" t="s">
        <v>555</v>
      </c>
      <c r="U32" s="1222"/>
      <c r="V32" s="1222"/>
      <c r="W32" s="1222"/>
      <c r="X32" s="1268"/>
      <c r="Y32" s="1222" t="s">
        <v>555</v>
      </c>
      <c r="Z32" s="1222"/>
      <c r="AA32" s="1222" t="s">
        <v>1849</v>
      </c>
      <c r="AB32" s="1222"/>
      <c r="AC32" s="1222"/>
      <c r="AD32" s="1222"/>
      <c r="AE32" s="1222"/>
    </row>
    <row r="33" spans="1:31" x14ac:dyDescent="0.2">
      <c r="A33" s="543" t="s">
        <v>312</v>
      </c>
      <c r="B33" s="1217" t="s">
        <v>313</v>
      </c>
      <c r="C33" s="1121"/>
      <c r="D33" s="1121"/>
      <c r="E33" s="1121"/>
      <c r="F33" s="1121" t="s">
        <v>555</v>
      </c>
      <c r="G33" s="1121"/>
      <c r="H33" s="1121"/>
      <c r="I33" s="1222"/>
      <c r="J33" s="1222"/>
      <c r="K33" s="1222" t="s">
        <v>555</v>
      </c>
      <c r="L33" s="1121" t="s">
        <v>555</v>
      </c>
      <c r="M33" s="1222"/>
      <c r="N33" s="1256"/>
      <c r="O33" s="1222" t="s">
        <v>555</v>
      </c>
      <c r="P33" s="1222"/>
      <c r="Q33" s="1222"/>
      <c r="R33" s="1222"/>
      <c r="S33" s="1222" t="s">
        <v>555</v>
      </c>
      <c r="T33" s="1222"/>
      <c r="U33" s="1222"/>
      <c r="V33" s="1222"/>
      <c r="W33" s="1222"/>
      <c r="X33" s="1268"/>
      <c r="Y33" s="1222" t="s">
        <v>555</v>
      </c>
      <c r="Z33" s="1222"/>
      <c r="AA33" s="1222"/>
      <c r="AB33" s="1222"/>
      <c r="AC33" s="1222"/>
      <c r="AD33" s="1222"/>
      <c r="AE33" s="1222"/>
    </row>
    <row r="34" spans="1:31" x14ac:dyDescent="0.2">
      <c r="A34" s="543" t="s">
        <v>71</v>
      </c>
      <c r="B34" s="1202" t="str">
        <f>IFERROR(VLOOKUP(A34,Tabla1[],2,FALSE),"")</f>
        <v>15.193.212-6</v>
      </c>
      <c r="C34" s="1121" t="s">
        <v>2342</v>
      </c>
      <c r="D34" s="1121"/>
      <c r="E34" s="1121"/>
      <c r="F34" s="1121"/>
      <c r="G34" s="1121"/>
      <c r="H34" s="1121"/>
      <c r="I34" s="1222"/>
      <c r="J34" s="1222"/>
      <c r="K34" s="1222"/>
      <c r="L34" s="1121"/>
      <c r="M34" s="1222"/>
      <c r="N34" s="1256" t="s">
        <v>2336</v>
      </c>
      <c r="O34" s="1222" t="s">
        <v>1908</v>
      </c>
      <c r="P34" s="1222"/>
      <c r="Q34" s="1222"/>
      <c r="R34" s="1222" t="s">
        <v>1864</v>
      </c>
      <c r="S34" s="1222"/>
      <c r="T34" s="1222" t="s">
        <v>2482</v>
      </c>
      <c r="U34" s="1222"/>
      <c r="V34" s="1222" t="s">
        <v>1922</v>
      </c>
      <c r="W34" s="1222"/>
      <c r="X34" s="1268"/>
      <c r="Y34" s="1222"/>
      <c r="Z34" s="1222" t="s">
        <v>559</v>
      </c>
      <c r="AA34" s="1222"/>
      <c r="AB34" s="1222"/>
      <c r="AC34" s="1222"/>
      <c r="AD34" s="1222" t="s">
        <v>1910</v>
      </c>
      <c r="AE34" s="1222"/>
    </row>
    <row r="35" spans="1:31" x14ac:dyDescent="0.2">
      <c r="A35" s="543" t="s">
        <v>133</v>
      </c>
      <c r="B35" s="1202" t="str">
        <f>IFERROR(VLOOKUP(A35,Tabla1[],2,FALSE),"")</f>
        <v>15.187.361-8</v>
      </c>
      <c r="C35" s="1121"/>
      <c r="D35" s="1121"/>
      <c r="E35" s="1121" t="s">
        <v>1105</v>
      </c>
      <c r="F35" s="1121"/>
      <c r="G35" s="1121"/>
      <c r="H35" s="1121"/>
      <c r="I35" s="1222"/>
      <c r="J35" s="1222"/>
      <c r="K35" s="1222" t="s">
        <v>2484</v>
      </c>
      <c r="L35" s="1121"/>
      <c r="M35" s="1222"/>
      <c r="N35" s="1256"/>
      <c r="O35" s="1222"/>
      <c r="P35" s="1222" t="s">
        <v>559</v>
      </c>
      <c r="Q35" s="1222"/>
      <c r="R35" s="1222"/>
      <c r="S35" s="1222" t="s">
        <v>2482</v>
      </c>
      <c r="T35" s="1222"/>
      <c r="U35" s="1222"/>
      <c r="V35" s="1222"/>
      <c r="W35" s="1222"/>
      <c r="X35" s="1268" t="s">
        <v>2482</v>
      </c>
      <c r="Y35" s="1222" t="s">
        <v>1864</v>
      </c>
      <c r="Z35" s="1222"/>
      <c r="AA35" s="1222"/>
      <c r="AB35" s="1222"/>
      <c r="AC35" s="1222"/>
      <c r="AD35" s="1222"/>
      <c r="AE35" s="1222" t="s">
        <v>559</v>
      </c>
    </row>
    <row r="36" spans="1:31" ht="16.5" customHeight="1" x14ac:dyDescent="0.2">
      <c r="A36" s="543" t="s">
        <v>137</v>
      </c>
      <c r="B36" s="1202" t="str">
        <f>IFERROR(VLOOKUP(A36,Tabla1[],2,FALSE),"")</f>
        <v>5.270.542-8</v>
      </c>
      <c r="C36" s="1121"/>
      <c r="D36" s="1121"/>
      <c r="E36" s="1121" t="s">
        <v>555</v>
      </c>
      <c r="F36" s="1121"/>
      <c r="G36" s="1121"/>
      <c r="H36" s="1121"/>
      <c r="I36" s="1222"/>
      <c r="J36" s="1222"/>
      <c r="K36" s="1222"/>
      <c r="L36" s="1121"/>
      <c r="M36" s="1222"/>
      <c r="N36" s="1256"/>
      <c r="O36" s="1222" t="s">
        <v>555</v>
      </c>
      <c r="P36" s="1222"/>
      <c r="Q36" s="1222"/>
      <c r="R36" s="1222"/>
      <c r="S36" s="1222"/>
      <c r="T36" s="1222" t="s">
        <v>555</v>
      </c>
      <c r="U36" s="1222"/>
      <c r="V36" s="1222"/>
      <c r="W36" s="1222"/>
      <c r="X36" s="1268"/>
      <c r="Y36" s="1222"/>
      <c r="Z36" s="1222"/>
      <c r="AA36" s="1222"/>
      <c r="AB36" s="1222"/>
      <c r="AC36" s="1222"/>
      <c r="AD36" s="1222" t="s">
        <v>555</v>
      </c>
      <c r="AE36" s="1222"/>
    </row>
    <row r="37" spans="1:31" x14ac:dyDescent="0.2">
      <c r="A37" s="543" t="s">
        <v>243</v>
      </c>
      <c r="B37" s="1202" t="s">
        <v>244</v>
      </c>
      <c r="C37" s="1121" t="s">
        <v>1086</v>
      </c>
      <c r="D37" s="1121"/>
      <c r="E37" s="1121"/>
      <c r="F37" s="1121"/>
      <c r="G37" s="1121"/>
      <c r="H37" s="1121"/>
      <c r="I37" s="1222"/>
      <c r="J37" s="1222"/>
      <c r="K37" s="1222"/>
      <c r="L37" s="1121"/>
      <c r="M37" s="1222" t="s">
        <v>2485</v>
      </c>
      <c r="N37" s="1256"/>
      <c r="O37" s="1222" t="s">
        <v>2486</v>
      </c>
      <c r="P37" s="1222"/>
      <c r="Q37" s="1222" t="s">
        <v>555</v>
      </c>
      <c r="R37" s="1222" t="s">
        <v>555</v>
      </c>
      <c r="S37" s="1222"/>
      <c r="T37" s="1222" t="s">
        <v>555</v>
      </c>
      <c r="U37" s="1222"/>
      <c r="V37" s="1222"/>
      <c r="W37" s="1222" t="s">
        <v>555</v>
      </c>
      <c r="X37" s="1268"/>
      <c r="Y37" s="1222"/>
      <c r="Z37" s="1222"/>
      <c r="AA37" s="1222"/>
      <c r="AB37" s="1222"/>
      <c r="AC37" s="1222"/>
      <c r="AD37" s="1222"/>
      <c r="AE37" s="1222"/>
    </row>
    <row r="38" spans="1:31" x14ac:dyDescent="0.2">
      <c r="A38" s="543" t="s">
        <v>227</v>
      </c>
      <c r="B38" s="1202" t="s">
        <v>228</v>
      </c>
      <c r="C38" s="1121"/>
      <c r="D38" s="1121" t="s">
        <v>555</v>
      </c>
      <c r="E38" s="1121"/>
      <c r="F38" s="1121" t="s">
        <v>555</v>
      </c>
      <c r="G38" s="1121"/>
      <c r="H38" s="1121"/>
      <c r="I38" s="1223" t="s">
        <v>1849</v>
      </c>
      <c r="J38" s="1223"/>
      <c r="K38" s="1222" t="s">
        <v>1849</v>
      </c>
      <c r="L38" s="1121"/>
      <c r="M38" s="1222" t="s">
        <v>1086</v>
      </c>
      <c r="N38" s="1256" t="s">
        <v>1086</v>
      </c>
      <c r="O38" s="1222" t="s">
        <v>555</v>
      </c>
      <c r="P38" s="1222"/>
      <c r="Q38" s="1222" t="s">
        <v>555</v>
      </c>
      <c r="R38" s="1222" t="s">
        <v>555</v>
      </c>
      <c r="S38" s="1222"/>
      <c r="T38" s="1222"/>
      <c r="U38" s="1222"/>
      <c r="V38" s="1222" t="s">
        <v>555</v>
      </c>
      <c r="W38" s="1222"/>
      <c r="X38" s="1268"/>
      <c r="Y38" s="1222" t="s">
        <v>555</v>
      </c>
      <c r="Z38" s="1222"/>
      <c r="AA38" s="1222" t="s">
        <v>1849</v>
      </c>
      <c r="AB38" s="1222"/>
      <c r="AC38" s="1222"/>
      <c r="AD38" s="1222"/>
      <c r="AE38" s="1222"/>
    </row>
    <row r="39" spans="1:31" x14ac:dyDescent="0.2">
      <c r="A39" s="543" t="s">
        <v>245</v>
      </c>
      <c r="B39" s="1202" t="s">
        <v>246</v>
      </c>
      <c r="C39" s="1121"/>
      <c r="D39" s="1121" t="s">
        <v>555</v>
      </c>
      <c r="E39" s="1121"/>
      <c r="F39" s="1121" t="s">
        <v>555</v>
      </c>
      <c r="G39" s="1121"/>
      <c r="H39" s="1121"/>
      <c r="I39" s="1222"/>
      <c r="J39" s="1222"/>
      <c r="K39" s="1222" t="s">
        <v>1849</v>
      </c>
      <c r="L39" s="1121"/>
      <c r="M39" s="1222"/>
      <c r="N39" s="1256"/>
      <c r="O39" s="1222"/>
      <c r="P39" s="1222" t="s">
        <v>555</v>
      </c>
      <c r="Q39" s="1222"/>
      <c r="R39" s="1222"/>
      <c r="S39" s="1222" t="s">
        <v>555</v>
      </c>
      <c r="T39" s="1222"/>
      <c r="U39" s="1222"/>
      <c r="V39" s="1222"/>
      <c r="W39" s="1222" t="s">
        <v>555</v>
      </c>
      <c r="X39" s="1268" t="s">
        <v>555</v>
      </c>
      <c r="Y39" s="1222"/>
      <c r="Z39" s="1222"/>
      <c r="AA39" s="1222"/>
      <c r="AB39" s="1222"/>
      <c r="AC39" s="1222"/>
      <c r="AD39" s="1222"/>
      <c r="AE39" s="1222" t="s">
        <v>555</v>
      </c>
    </row>
    <row r="40" spans="1:31" x14ac:dyDescent="0.2">
      <c r="A40" s="543" t="s">
        <v>158</v>
      </c>
      <c r="B40" s="1202" t="str">
        <f>IFERROR(VLOOKUP(A40,Tabla1[],2,FALSE),"")</f>
        <v>8.922.016-5</v>
      </c>
      <c r="C40" s="1121"/>
      <c r="D40" s="1121"/>
      <c r="E40" s="1121"/>
      <c r="F40" s="1121" t="s">
        <v>1953</v>
      </c>
      <c r="G40" s="1121"/>
      <c r="H40" s="1121"/>
      <c r="I40" s="1222"/>
      <c r="J40" s="1222"/>
      <c r="K40" s="1222" t="s">
        <v>1849</v>
      </c>
      <c r="L40" s="1121" t="s">
        <v>555</v>
      </c>
      <c r="M40" s="1222"/>
      <c r="N40" s="1256"/>
      <c r="O40" s="1222" t="s">
        <v>1086</v>
      </c>
      <c r="P40" s="1222"/>
      <c r="Q40" s="1222" t="s">
        <v>555</v>
      </c>
      <c r="R40" s="1222"/>
      <c r="S40" s="1222"/>
      <c r="T40" s="1222"/>
      <c r="U40" s="1222"/>
      <c r="V40" s="1222"/>
      <c r="W40" s="1222" t="s">
        <v>555</v>
      </c>
      <c r="X40" s="1268"/>
      <c r="Y40" s="1222" t="s">
        <v>555</v>
      </c>
      <c r="Z40" s="1222"/>
      <c r="AA40" s="1222"/>
      <c r="AB40" s="1222" t="s">
        <v>1849</v>
      </c>
      <c r="AC40" s="1222"/>
      <c r="AD40" s="1222"/>
      <c r="AE40" s="1222"/>
    </row>
    <row r="41" spans="1:31" x14ac:dyDescent="0.2">
      <c r="A41" s="543" t="s">
        <v>251</v>
      </c>
      <c r="B41" s="1202" t="s">
        <v>252</v>
      </c>
      <c r="C41" s="1215"/>
      <c r="D41" s="1215" t="s">
        <v>555</v>
      </c>
      <c r="E41" s="1215"/>
      <c r="F41" s="1215" t="s">
        <v>555</v>
      </c>
      <c r="G41" s="1215"/>
      <c r="H41" s="1215"/>
      <c r="I41" s="1223" t="s">
        <v>1849</v>
      </c>
      <c r="J41" s="1223"/>
      <c r="K41" s="1223"/>
      <c r="L41" s="1215" t="s">
        <v>555</v>
      </c>
      <c r="M41" s="1223" t="s">
        <v>1086</v>
      </c>
      <c r="N41" s="1256"/>
      <c r="O41" s="1222"/>
      <c r="P41" s="1222"/>
      <c r="Q41" s="1222" t="s">
        <v>555</v>
      </c>
      <c r="R41" s="1222"/>
      <c r="S41" s="1222"/>
      <c r="T41" s="1222"/>
      <c r="U41" s="1222"/>
      <c r="V41" s="1222" t="s">
        <v>555</v>
      </c>
      <c r="W41" s="1222"/>
      <c r="X41" s="1268"/>
      <c r="Y41" s="1222" t="s">
        <v>555</v>
      </c>
      <c r="Z41" s="1222"/>
      <c r="AA41" s="1222"/>
      <c r="AB41" s="1222"/>
      <c r="AC41" s="1222"/>
      <c r="AD41" s="1222" t="s">
        <v>555</v>
      </c>
      <c r="AE41" s="1222"/>
    </row>
    <row r="42" spans="1:31" x14ac:dyDescent="0.2">
      <c r="A42" s="543" t="s">
        <v>160</v>
      </c>
      <c r="B42" s="1202" t="str">
        <f>IFERROR(VLOOKUP(A42,Tabla1[],2,FALSE),"")</f>
        <v>15.082.438-9</v>
      </c>
      <c r="C42" s="1121"/>
      <c r="D42" s="1121" t="s">
        <v>1908</v>
      </c>
      <c r="E42" s="1121"/>
      <c r="F42" s="1121" t="s">
        <v>559</v>
      </c>
      <c r="G42" s="1121"/>
      <c r="H42" s="1121"/>
      <c r="I42" s="1222" t="s">
        <v>2487</v>
      </c>
      <c r="J42" s="1222"/>
      <c r="K42" s="1222"/>
      <c r="L42" s="1121" t="s">
        <v>1908</v>
      </c>
      <c r="M42" s="1222" t="s">
        <v>1871</v>
      </c>
      <c r="N42" s="1256"/>
      <c r="O42" s="1222"/>
      <c r="P42" s="1222"/>
      <c r="Q42" s="1222" t="s">
        <v>1864</v>
      </c>
      <c r="R42" s="1222"/>
      <c r="T42" s="1222"/>
      <c r="U42" s="1222"/>
      <c r="V42" s="1222" t="s">
        <v>2482</v>
      </c>
      <c r="W42" s="1222"/>
      <c r="X42" s="1268"/>
      <c r="Y42" s="1222"/>
      <c r="Z42" s="1222"/>
      <c r="AA42" s="1222" t="s">
        <v>2541</v>
      </c>
      <c r="AB42" s="1222"/>
      <c r="AC42" s="1222" t="s">
        <v>1105</v>
      </c>
      <c r="AD42" s="1222"/>
      <c r="AE42" s="1222"/>
    </row>
    <row r="43" spans="1:31" x14ac:dyDescent="0.2">
      <c r="A43" s="543" t="s">
        <v>247</v>
      </c>
      <c r="B43" s="1202" t="s">
        <v>248</v>
      </c>
      <c r="C43" s="1121"/>
      <c r="D43" s="1121"/>
      <c r="E43" s="1121" t="s">
        <v>555</v>
      </c>
      <c r="F43" s="1121"/>
      <c r="G43" s="1121"/>
      <c r="H43" s="1121"/>
      <c r="I43" s="1222" t="s">
        <v>2488</v>
      </c>
      <c r="J43" s="1222"/>
      <c r="K43" s="1222" t="s">
        <v>555</v>
      </c>
      <c r="L43" s="1121"/>
      <c r="M43" s="1222"/>
      <c r="N43" s="1256" t="s">
        <v>1086</v>
      </c>
      <c r="O43" s="1222"/>
      <c r="P43" s="1222"/>
      <c r="Q43" s="1222"/>
      <c r="R43" s="1222"/>
      <c r="S43" s="1222" t="s">
        <v>555</v>
      </c>
      <c r="T43" s="1222"/>
      <c r="U43" s="1222"/>
      <c r="V43" s="1222"/>
      <c r="W43" s="1222"/>
      <c r="X43" s="1268"/>
      <c r="Y43" s="1222" t="s">
        <v>555</v>
      </c>
      <c r="Z43" s="1222"/>
      <c r="AA43" s="1222" t="s">
        <v>1849</v>
      </c>
      <c r="AB43" s="1222"/>
      <c r="AC43" s="1222"/>
      <c r="AD43" s="1222"/>
      <c r="AE43" s="1222"/>
    </row>
    <row r="44" spans="1:31" x14ac:dyDescent="0.2">
      <c r="A44" s="543" t="s">
        <v>173</v>
      </c>
      <c r="B44" s="1202" t="str">
        <f>IFERROR(VLOOKUP(A44,Tabla1[],2,FALSE),"")</f>
        <v>16.539.866-1</v>
      </c>
      <c r="C44" s="1121"/>
      <c r="D44" s="1121" t="s">
        <v>555</v>
      </c>
      <c r="E44" s="1121"/>
      <c r="F44" s="1121" t="s">
        <v>555</v>
      </c>
      <c r="G44" s="1121"/>
      <c r="H44" s="1121"/>
      <c r="I44" s="1223" t="s">
        <v>1849</v>
      </c>
      <c r="J44" s="1223"/>
      <c r="K44" s="1222"/>
      <c r="L44" s="1121" t="s">
        <v>555</v>
      </c>
      <c r="M44" s="1222"/>
      <c r="N44" s="1256"/>
      <c r="O44" s="1222" t="s">
        <v>555</v>
      </c>
      <c r="P44" s="1222"/>
      <c r="Q44" s="1222" t="s">
        <v>555</v>
      </c>
      <c r="R44" s="1222" t="s">
        <v>555</v>
      </c>
      <c r="S44" s="1222"/>
      <c r="T44" s="1222" t="s">
        <v>555</v>
      </c>
      <c r="U44" s="1222"/>
      <c r="V44" s="1222" t="s">
        <v>555</v>
      </c>
      <c r="W44" s="1222"/>
      <c r="X44" s="1268"/>
      <c r="Y44" s="1222" t="s">
        <v>555</v>
      </c>
      <c r="Z44" s="1222" t="s">
        <v>555</v>
      </c>
      <c r="AA44" s="1222"/>
      <c r="AB44" s="1222"/>
      <c r="AC44" s="1222"/>
      <c r="AD44" s="1222"/>
      <c r="AE44" s="1222"/>
    </row>
    <row r="45" spans="1:31" x14ac:dyDescent="0.2">
      <c r="A45" s="543" t="s">
        <v>2370</v>
      </c>
      <c r="B45" s="287" t="s">
        <v>314</v>
      </c>
      <c r="C45" s="1121"/>
      <c r="D45" s="1121"/>
      <c r="E45" s="1121" t="s">
        <v>2340</v>
      </c>
      <c r="F45" s="1121"/>
      <c r="G45" s="1121"/>
      <c r="H45" s="1121"/>
      <c r="I45" s="1222"/>
      <c r="J45" s="1222"/>
      <c r="K45" s="1222" t="s">
        <v>555</v>
      </c>
      <c r="L45" s="1121"/>
      <c r="M45" s="1222"/>
      <c r="N45" s="1256"/>
      <c r="O45" s="1222" t="s">
        <v>555</v>
      </c>
      <c r="P45" s="1222"/>
      <c r="Q45" s="1222" t="s">
        <v>555</v>
      </c>
      <c r="R45" s="1222" t="s">
        <v>555</v>
      </c>
      <c r="S45" s="1222" t="s">
        <v>555</v>
      </c>
      <c r="T45" s="1222"/>
      <c r="U45" s="1222"/>
      <c r="V45" s="1222"/>
      <c r="W45" s="1222" t="s">
        <v>2483</v>
      </c>
      <c r="X45" s="1268"/>
      <c r="Y45" s="1222" t="s">
        <v>555</v>
      </c>
      <c r="Z45" s="1222" t="s">
        <v>555</v>
      </c>
      <c r="AA45" s="1222"/>
      <c r="AB45" s="1222"/>
      <c r="AC45" s="1222"/>
      <c r="AD45" s="1222"/>
      <c r="AE45" s="1222"/>
    </row>
    <row r="46" spans="1:31" x14ac:dyDescent="0.2">
      <c r="A46" s="543" t="s">
        <v>179</v>
      </c>
      <c r="B46" s="1202" t="str">
        <f>IFERROR(VLOOKUP(A46,Tabla1[],2,FALSE),"")</f>
        <v>26.404.568-1</v>
      </c>
      <c r="C46" s="1121"/>
      <c r="D46" s="1121"/>
      <c r="E46" s="1121" t="s">
        <v>555</v>
      </c>
      <c r="F46" s="1121"/>
      <c r="G46" s="1121"/>
      <c r="H46" s="1121"/>
      <c r="I46" s="1222"/>
      <c r="J46" s="1222"/>
      <c r="K46" s="1222"/>
      <c r="L46" s="1121"/>
      <c r="M46" s="1222"/>
      <c r="N46" s="1256"/>
      <c r="O46" s="1222" t="s">
        <v>1953</v>
      </c>
      <c r="P46" s="1222"/>
      <c r="Q46" s="1222"/>
      <c r="R46" s="1222"/>
      <c r="S46" s="1222"/>
      <c r="T46" s="1222"/>
      <c r="U46" s="1222"/>
      <c r="V46" s="1222"/>
      <c r="W46" s="1222"/>
      <c r="X46" s="1268"/>
      <c r="Y46" s="1222"/>
      <c r="Z46" s="1222"/>
      <c r="AA46" s="1222"/>
      <c r="AB46" s="1222"/>
      <c r="AC46" s="1222"/>
      <c r="AD46" s="1222"/>
      <c r="AE46" s="1222"/>
    </row>
    <row r="47" spans="1:31" x14ac:dyDescent="0.2">
      <c r="A47" s="543" t="s">
        <v>268</v>
      </c>
      <c r="B47" s="1202" t="s">
        <v>269</v>
      </c>
      <c r="C47" s="1121"/>
      <c r="D47" s="1121"/>
      <c r="E47" s="1121"/>
      <c r="F47" s="1121"/>
      <c r="G47" s="1121"/>
      <c r="H47" s="1121"/>
      <c r="I47" s="1222"/>
      <c r="J47" s="1222" t="s">
        <v>2489</v>
      </c>
      <c r="K47" s="1222"/>
      <c r="L47" s="1121"/>
      <c r="M47" s="1222"/>
      <c r="N47" s="1256" t="s">
        <v>1086</v>
      </c>
      <c r="O47" s="1222"/>
      <c r="P47" s="1222"/>
      <c r="Q47" s="1222"/>
      <c r="R47" s="1222"/>
      <c r="S47" s="1222" t="s">
        <v>555</v>
      </c>
      <c r="T47" s="1222"/>
      <c r="U47" s="1222"/>
      <c r="V47" s="1222"/>
      <c r="W47" s="1222"/>
      <c r="X47" s="1268"/>
      <c r="Y47" s="1222"/>
      <c r="Z47" s="1222"/>
      <c r="AA47" s="1222"/>
      <c r="AB47" s="1222"/>
      <c r="AC47" s="1222"/>
      <c r="AD47" s="1222" t="s">
        <v>555</v>
      </c>
      <c r="AE47" s="1222"/>
    </row>
    <row r="48" spans="1:31" x14ac:dyDescent="0.2">
      <c r="A48" s="543" t="s">
        <v>187</v>
      </c>
      <c r="B48" s="1202" t="str">
        <f>IFERROR(VLOOKUP(A48,Tabla1[],2,FALSE),"")</f>
        <v>10.078.246-4</v>
      </c>
      <c r="C48" s="1121" t="s">
        <v>1086</v>
      </c>
      <c r="D48" s="1121"/>
      <c r="E48" s="1121"/>
      <c r="F48" s="1121"/>
      <c r="G48" s="1121"/>
      <c r="H48" s="1121" t="s">
        <v>1086</v>
      </c>
      <c r="I48" s="1222"/>
      <c r="J48" s="1222" t="s">
        <v>2489</v>
      </c>
      <c r="K48" s="1222"/>
      <c r="L48" s="1121"/>
      <c r="M48" s="1222"/>
      <c r="N48" s="1256"/>
      <c r="O48" s="1222"/>
      <c r="P48" s="1222" t="s">
        <v>555</v>
      </c>
      <c r="Q48" s="1222"/>
      <c r="R48" s="1222" t="s">
        <v>555</v>
      </c>
      <c r="S48" s="1222" t="s">
        <v>555</v>
      </c>
      <c r="T48" s="1222"/>
      <c r="U48" s="1222"/>
      <c r="V48" s="1222"/>
      <c r="W48" s="1222"/>
      <c r="X48" s="1268"/>
      <c r="Y48" s="1222"/>
      <c r="Z48" s="1222"/>
      <c r="AA48" s="1222"/>
      <c r="AB48" s="1222"/>
      <c r="AC48" s="1222" t="s">
        <v>1086</v>
      </c>
      <c r="AD48" s="1222"/>
      <c r="AE48" s="1222" t="s">
        <v>555</v>
      </c>
    </row>
    <row r="49" spans="1:61" x14ac:dyDescent="0.2">
      <c r="A49" s="543" t="s">
        <v>256</v>
      </c>
      <c r="B49" s="1202" t="s">
        <v>257</v>
      </c>
      <c r="C49" s="1121"/>
      <c r="D49" s="1121"/>
      <c r="E49" s="1121" t="s">
        <v>1202</v>
      </c>
      <c r="F49" s="1121"/>
      <c r="G49" s="1121"/>
      <c r="H49" s="1121"/>
      <c r="I49" s="1222"/>
      <c r="J49" s="1222"/>
      <c r="K49" s="1222" t="s">
        <v>2490</v>
      </c>
      <c r="L49" s="1121" t="s">
        <v>1305</v>
      </c>
      <c r="M49" s="1222"/>
      <c r="N49" s="1256"/>
      <c r="O49" s="1222"/>
      <c r="P49" s="1222"/>
      <c r="Q49" s="1222" t="s">
        <v>2380</v>
      </c>
      <c r="R49" s="1222"/>
      <c r="S49" s="1222"/>
      <c r="T49" s="1222" t="s">
        <v>2491</v>
      </c>
      <c r="U49" s="1222"/>
      <c r="V49" s="1222"/>
      <c r="W49" s="1222"/>
      <c r="X49" s="1268"/>
      <c r="Y49" s="1222" t="s">
        <v>555</v>
      </c>
      <c r="Z49" s="1222"/>
      <c r="AA49" s="1222"/>
      <c r="AB49" s="1222"/>
      <c r="AC49" s="1222"/>
      <c r="AD49" s="1222"/>
      <c r="AE49" s="1222"/>
    </row>
    <row r="50" spans="1:61" x14ac:dyDescent="0.2">
      <c r="A50" s="543" t="s">
        <v>201</v>
      </c>
      <c r="B50" s="1202" t="str">
        <f>IFERROR(VLOOKUP(A50,Tabla1[],2,FALSE),"")</f>
        <v>14.577.855-7</v>
      </c>
      <c r="C50" s="1121" t="s">
        <v>2379</v>
      </c>
      <c r="D50" s="1121"/>
      <c r="E50" s="1121"/>
      <c r="F50" s="1121"/>
      <c r="G50" s="1121"/>
      <c r="H50" s="1121" t="s">
        <v>1202</v>
      </c>
      <c r="I50" s="1222"/>
      <c r="J50" s="1222" t="s">
        <v>2492</v>
      </c>
      <c r="K50" s="1222"/>
      <c r="L50" s="1121"/>
      <c r="M50" s="1222"/>
      <c r="N50" s="1256"/>
      <c r="O50" s="1222"/>
      <c r="P50" s="1222" t="s">
        <v>1305</v>
      </c>
      <c r="Q50" s="1222"/>
      <c r="R50" s="1222" t="s">
        <v>1305</v>
      </c>
      <c r="S50" s="1222"/>
      <c r="T50" s="1222"/>
      <c r="U50" s="1222"/>
      <c r="V50" s="1222"/>
      <c r="W50" s="1222"/>
      <c r="X50" s="1268" t="s">
        <v>555</v>
      </c>
      <c r="Y50" s="1222" t="s">
        <v>555</v>
      </c>
      <c r="Z50" s="1222"/>
      <c r="AA50" s="1222"/>
      <c r="AB50" s="1222" t="s">
        <v>1086</v>
      </c>
      <c r="AC50" s="1222"/>
      <c r="AD50" s="1222"/>
      <c r="AE50" s="1222" t="s">
        <v>555</v>
      </c>
    </row>
    <row r="51" spans="1:61" x14ac:dyDescent="0.2">
      <c r="A51" s="543" t="s">
        <v>304</v>
      </c>
      <c r="B51" s="1202" t="s">
        <v>305</v>
      </c>
      <c r="C51" s="1121"/>
      <c r="D51" s="1121"/>
      <c r="E51" s="1121"/>
      <c r="F51" s="1121" t="s">
        <v>555</v>
      </c>
      <c r="G51" s="1121"/>
      <c r="H51" s="1121"/>
      <c r="I51" s="1222"/>
      <c r="J51" s="1222"/>
      <c r="K51" s="1222" t="s">
        <v>555</v>
      </c>
      <c r="L51" s="1121" t="s">
        <v>555</v>
      </c>
      <c r="M51" s="1222"/>
      <c r="N51" s="1256"/>
      <c r="O51" s="1222"/>
      <c r="P51" s="1222"/>
      <c r="Q51" s="1222" t="s">
        <v>555</v>
      </c>
      <c r="R51" s="1222"/>
      <c r="S51" s="1222"/>
      <c r="T51" s="1222" t="s">
        <v>555</v>
      </c>
      <c r="U51" s="1222"/>
      <c r="V51" s="1222"/>
      <c r="W51" s="1222"/>
      <c r="X51" s="1268"/>
      <c r="Y51" s="1222"/>
      <c r="Z51" s="1222"/>
      <c r="AA51" s="1222"/>
      <c r="AB51" s="1222"/>
      <c r="AC51" s="1222"/>
      <c r="AD51" s="1222" t="s">
        <v>555</v>
      </c>
      <c r="AE51" s="1222"/>
    </row>
    <row r="52" spans="1:61" x14ac:dyDescent="0.2">
      <c r="A52" s="543" t="s">
        <v>203</v>
      </c>
      <c r="B52" s="1202" t="s">
        <v>204</v>
      </c>
      <c r="C52" s="1121"/>
      <c r="D52" s="1121" t="s">
        <v>1953</v>
      </c>
      <c r="E52" s="1121"/>
      <c r="F52" s="1121" t="s">
        <v>555</v>
      </c>
      <c r="G52" s="1121"/>
      <c r="H52" s="1121"/>
      <c r="I52" s="1222"/>
      <c r="J52" s="1222"/>
      <c r="K52" s="1222" t="s">
        <v>2481</v>
      </c>
      <c r="L52" s="1121" t="s">
        <v>555</v>
      </c>
      <c r="M52" s="1222"/>
      <c r="N52" s="1256"/>
      <c r="O52" s="1222" t="s">
        <v>2493</v>
      </c>
      <c r="P52" s="1222"/>
      <c r="Q52" s="1222" t="s">
        <v>1865</v>
      </c>
      <c r="R52" s="1222"/>
      <c r="S52" s="1222" t="s">
        <v>555</v>
      </c>
      <c r="T52" s="1222" t="s">
        <v>555</v>
      </c>
      <c r="U52" s="1222"/>
      <c r="V52" s="1222"/>
      <c r="W52" s="1222" t="s">
        <v>2494</v>
      </c>
      <c r="X52" s="1268"/>
      <c r="Y52" s="1222"/>
      <c r="Z52" s="1222"/>
      <c r="AA52" s="1222" t="s">
        <v>1201</v>
      </c>
      <c r="AB52" s="1222" t="s">
        <v>1105</v>
      </c>
      <c r="AC52" s="1222"/>
      <c r="AD52" s="1222" t="s">
        <v>2542</v>
      </c>
      <c r="AE52" s="1222"/>
    </row>
    <row r="53" spans="1:61" x14ac:dyDescent="0.2">
      <c r="A53" s="543" t="s">
        <v>205</v>
      </c>
      <c r="B53" s="1202" t="str">
        <f>IFERROR(VLOOKUP(A53,Tabla1[],2,FALSE),"")</f>
        <v>17.553.442-3</v>
      </c>
      <c r="C53" s="1121"/>
      <c r="D53" s="1121"/>
      <c r="E53" s="1121"/>
      <c r="F53" s="1121"/>
      <c r="G53" s="1121"/>
      <c r="H53" s="1121" t="s">
        <v>1871</v>
      </c>
      <c r="I53" s="1222"/>
      <c r="J53" s="1222" t="s">
        <v>2495</v>
      </c>
      <c r="K53" s="1222"/>
      <c r="L53" s="1121"/>
      <c r="M53" s="1222"/>
      <c r="N53" s="1256"/>
      <c r="O53" s="1222" t="s">
        <v>2336</v>
      </c>
      <c r="P53" s="1222"/>
      <c r="Q53" s="1222"/>
      <c r="R53" s="1222"/>
      <c r="S53" s="1222" t="s">
        <v>2496</v>
      </c>
      <c r="T53" s="1222"/>
      <c r="U53" s="1222"/>
      <c r="V53" s="1222"/>
      <c r="W53" s="1222"/>
      <c r="X53" s="1268"/>
      <c r="Y53" s="1222"/>
      <c r="Z53" s="1222"/>
      <c r="AA53" s="1222"/>
      <c r="AB53" s="1222"/>
      <c r="AC53" s="1222" t="s">
        <v>1105</v>
      </c>
      <c r="AD53" s="1222" t="s">
        <v>2542</v>
      </c>
      <c r="AE53" s="1222"/>
    </row>
    <row r="54" spans="1:61" x14ac:dyDescent="0.2">
      <c r="A54" s="1093" t="s">
        <v>215</v>
      </c>
      <c r="B54" s="1211" t="str">
        <f>IFERROR(VLOOKUP(A54,Tabla1[],2,FALSE),"")</f>
        <v>18.398.330-k</v>
      </c>
      <c r="C54" s="1121" t="s">
        <v>1086</v>
      </c>
      <c r="D54" s="1121"/>
      <c r="E54" s="1121"/>
      <c r="F54" s="1121"/>
      <c r="G54" s="1121"/>
      <c r="H54" s="1121" t="s">
        <v>1086</v>
      </c>
      <c r="I54" s="1222"/>
      <c r="J54" s="1222" t="s">
        <v>2497</v>
      </c>
      <c r="K54" s="1222"/>
      <c r="L54" s="1121"/>
      <c r="M54" s="1222" t="s">
        <v>1086</v>
      </c>
      <c r="N54" s="1256"/>
      <c r="O54" s="1222"/>
      <c r="P54" s="1222"/>
      <c r="Q54" s="1222" t="s">
        <v>555</v>
      </c>
      <c r="R54" s="1222"/>
      <c r="S54" s="1222"/>
      <c r="T54" s="1222" t="s">
        <v>555</v>
      </c>
      <c r="U54" s="1222"/>
      <c r="V54" s="1222"/>
      <c r="W54" s="1222"/>
      <c r="X54" s="1268"/>
      <c r="Y54" s="1222"/>
      <c r="Z54" s="1222"/>
      <c r="AA54" s="1222"/>
      <c r="AB54" s="1222"/>
      <c r="AC54" s="1222"/>
      <c r="AD54" s="1222"/>
      <c r="AE54" s="1222"/>
    </row>
    <row r="55" spans="1:61" x14ac:dyDescent="0.2">
      <c r="A55" s="543" t="s">
        <v>128</v>
      </c>
      <c r="B55" s="1250"/>
      <c r="C55" s="1121"/>
      <c r="D55" s="1121"/>
      <c r="E55" s="1121"/>
      <c r="F55" s="1121"/>
      <c r="G55" s="1121"/>
      <c r="H55" s="1121"/>
      <c r="I55" s="1222"/>
      <c r="J55" s="1222"/>
      <c r="K55" s="1222"/>
      <c r="L55" s="1121"/>
      <c r="M55" s="1222"/>
      <c r="N55" s="1256"/>
      <c r="O55" s="1222"/>
      <c r="P55" s="1222"/>
      <c r="Q55" s="1222"/>
      <c r="R55" s="1222"/>
      <c r="S55" s="1222"/>
      <c r="T55" s="1222" t="s">
        <v>555</v>
      </c>
      <c r="U55" s="1222"/>
      <c r="V55" s="1222"/>
      <c r="W55" s="1222"/>
      <c r="X55" s="1268"/>
      <c r="Y55" s="1222" t="s">
        <v>555</v>
      </c>
      <c r="Z55" s="1222"/>
      <c r="AA55" s="1222"/>
      <c r="AB55" s="1222"/>
      <c r="AC55" s="1222"/>
      <c r="AD55" s="1222"/>
      <c r="AE55" s="1222"/>
    </row>
    <row r="56" spans="1:61" x14ac:dyDescent="0.2">
      <c r="A56" s="1186" t="s">
        <v>321</v>
      </c>
      <c r="B56" s="1213"/>
      <c r="C56" s="1121"/>
      <c r="D56" s="1121"/>
      <c r="E56" s="1121" t="s">
        <v>555</v>
      </c>
      <c r="F56" s="1121"/>
      <c r="G56" s="1121"/>
      <c r="H56" s="1121"/>
      <c r="I56" s="1121"/>
      <c r="J56" s="1121"/>
      <c r="K56" s="1222" t="s">
        <v>555</v>
      </c>
      <c r="L56" s="1121" t="s">
        <v>555</v>
      </c>
      <c r="M56" s="1222"/>
      <c r="N56" s="1256"/>
      <c r="O56" s="1222"/>
      <c r="P56" s="1222"/>
      <c r="Q56" s="1222" t="s">
        <v>555</v>
      </c>
      <c r="R56" s="1222"/>
      <c r="S56" s="1222"/>
      <c r="T56" s="1222" t="s">
        <v>555</v>
      </c>
      <c r="U56" s="1222"/>
      <c r="V56" s="1222"/>
      <c r="W56" s="1222"/>
      <c r="X56" s="1268"/>
      <c r="Y56" s="1222" t="s">
        <v>555</v>
      </c>
      <c r="Z56" s="1222"/>
      <c r="AA56" s="1222"/>
      <c r="AB56" s="1222"/>
      <c r="AC56" s="1222"/>
      <c r="AD56" s="1222"/>
      <c r="AE56" s="1222"/>
    </row>
    <row r="57" spans="1:61" x14ac:dyDescent="0.2">
      <c r="A57" s="1188" t="s">
        <v>325</v>
      </c>
      <c r="B57" s="1214"/>
      <c r="C57" s="1121"/>
      <c r="D57" s="1121"/>
      <c r="E57" s="1121" t="s">
        <v>555</v>
      </c>
      <c r="F57" s="1121"/>
      <c r="G57" s="1121"/>
      <c r="H57" s="1121"/>
      <c r="I57" s="1121"/>
      <c r="J57" s="1121"/>
      <c r="K57" s="1222" t="s">
        <v>555</v>
      </c>
      <c r="L57" s="1121" t="s">
        <v>555</v>
      </c>
      <c r="M57" s="1222"/>
      <c r="N57" s="1256"/>
      <c r="O57" s="1222"/>
      <c r="P57" s="1222"/>
      <c r="Q57" s="1222"/>
      <c r="R57" s="1222"/>
      <c r="S57" s="1222" t="s">
        <v>555</v>
      </c>
      <c r="T57" s="1222" t="s">
        <v>555</v>
      </c>
      <c r="U57" s="1222"/>
      <c r="V57" s="1222"/>
      <c r="W57" s="1222"/>
      <c r="X57" s="1268"/>
      <c r="Y57" s="1222"/>
      <c r="Z57" s="1222"/>
      <c r="AA57" s="1222"/>
      <c r="AB57" s="1222"/>
      <c r="AC57" s="1222"/>
      <c r="AD57" s="1222"/>
      <c r="AE57" s="1222"/>
    </row>
    <row r="58" spans="1:61" x14ac:dyDescent="0.2">
      <c r="A58" s="1359" t="s">
        <v>446</v>
      </c>
      <c r="B58" s="1360"/>
      <c r="C58" s="1126"/>
      <c r="D58" s="1126"/>
      <c r="E58" s="1126"/>
      <c r="F58" s="1126"/>
      <c r="G58" s="1126"/>
      <c r="H58" s="1126"/>
      <c r="I58" s="1126">
        <v>6</v>
      </c>
      <c r="J58" s="1126">
        <v>6</v>
      </c>
      <c r="K58" s="1126">
        <v>14</v>
      </c>
      <c r="L58" s="1126">
        <v>13</v>
      </c>
      <c r="M58" s="1163">
        <v>5</v>
      </c>
      <c r="N58" s="1257">
        <v>4</v>
      </c>
      <c r="O58" s="1163">
        <v>13</v>
      </c>
      <c r="P58" s="1126"/>
      <c r="Q58" s="1163">
        <v>13</v>
      </c>
      <c r="R58" s="1163">
        <v>9</v>
      </c>
      <c r="S58" s="1163">
        <v>9</v>
      </c>
      <c r="T58" s="1163">
        <v>13</v>
      </c>
      <c r="U58" s="1163"/>
      <c r="V58" s="1163">
        <v>5</v>
      </c>
      <c r="W58" s="1163">
        <v>5</v>
      </c>
      <c r="X58" s="1163">
        <v>3</v>
      </c>
      <c r="Y58" s="1163">
        <v>13</v>
      </c>
      <c r="Z58" s="1163"/>
      <c r="AA58" s="1163"/>
      <c r="AB58" s="1163"/>
      <c r="AC58" s="1163"/>
      <c r="AD58" s="1163"/>
      <c r="AE58" s="1163"/>
    </row>
    <row r="59" spans="1:61" x14ac:dyDescent="0.2">
      <c r="O59" s="1222"/>
      <c r="P59" s="1222"/>
      <c r="Q59" s="1222"/>
      <c r="R59" s="1222"/>
      <c r="S59" s="1222"/>
      <c r="T59" s="1222"/>
      <c r="U59" s="1222"/>
      <c r="V59" s="1222"/>
      <c r="X59" s="1268"/>
      <c r="Y59" s="1222"/>
      <c r="Z59" s="1222"/>
      <c r="AA59" s="1222"/>
      <c r="AB59" s="1222"/>
      <c r="AC59" s="1222"/>
      <c r="AD59" s="1222"/>
      <c r="AE59" s="1222"/>
    </row>
    <row r="60" spans="1:61" s="1247" customFormat="1" x14ac:dyDescent="0.2">
      <c r="A60" s="1246" t="s">
        <v>2498</v>
      </c>
      <c r="M60" s="1248"/>
      <c r="N60" s="1248"/>
      <c r="O60" s="1249"/>
      <c r="P60" s="1249"/>
      <c r="Q60" s="1249"/>
      <c r="R60" s="1249"/>
      <c r="S60" s="1249"/>
      <c r="T60" s="1249"/>
      <c r="U60" s="1249"/>
      <c r="V60" s="1249"/>
      <c r="W60" s="1249"/>
      <c r="X60" s="1268"/>
      <c r="Y60" s="1249"/>
      <c r="Z60" s="1249"/>
      <c r="AA60" s="1249"/>
      <c r="AB60" s="1249"/>
      <c r="AC60" s="1249"/>
      <c r="AD60" s="1249"/>
      <c r="AE60" s="1249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</row>
    <row r="61" spans="1:61" x14ac:dyDescent="0.2">
      <c r="A61" s="543" t="s">
        <v>2499</v>
      </c>
      <c r="E61" t="s">
        <v>555</v>
      </c>
      <c r="F61" t="s">
        <v>555</v>
      </c>
      <c r="N61" s="9" t="s">
        <v>2500</v>
      </c>
      <c r="O61" s="1222"/>
      <c r="P61" s="1222"/>
      <c r="Q61" s="1222"/>
      <c r="R61" s="1222"/>
      <c r="S61" s="1222"/>
      <c r="T61" s="1222"/>
      <c r="U61" s="1222"/>
      <c r="V61" s="1222"/>
      <c r="W61" s="1222"/>
      <c r="Y61" s="1222"/>
      <c r="Z61" s="1222"/>
      <c r="AA61" s="1222"/>
      <c r="AB61" s="1222"/>
      <c r="AC61" s="1222"/>
      <c r="AD61" s="1222" t="s">
        <v>555</v>
      </c>
      <c r="AE61" s="1222"/>
    </row>
    <row r="62" spans="1:61" x14ac:dyDescent="0.2">
      <c r="A62" s="543" t="s">
        <v>2501</v>
      </c>
      <c r="F62" t="s">
        <v>555</v>
      </c>
      <c r="O62" s="1222"/>
      <c r="P62" s="1222"/>
      <c r="Q62" s="1222"/>
      <c r="R62" s="1222"/>
      <c r="S62" s="1222"/>
      <c r="T62" s="1222"/>
      <c r="U62" s="1222"/>
      <c r="V62" s="1222"/>
      <c r="W62" s="1222"/>
      <c r="Y62" s="1222"/>
      <c r="Z62" s="1222"/>
      <c r="AA62" s="1222"/>
      <c r="AB62" s="1222"/>
      <c r="AC62" s="1222"/>
      <c r="AD62" s="1222"/>
      <c r="AE62" s="1222"/>
    </row>
    <row r="63" spans="1:61" x14ac:dyDescent="0.2">
      <c r="A63" s="543" t="s">
        <v>2376</v>
      </c>
      <c r="B63" s="1202"/>
      <c r="C63" s="1121"/>
      <c r="D63" s="1121"/>
      <c r="E63" s="1121" t="s">
        <v>555</v>
      </c>
      <c r="F63" s="1121"/>
      <c r="G63" s="1121"/>
      <c r="H63" s="1121"/>
      <c r="I63" s="1222"/>
      <c r="J63" s="1222"/>
      <c r="K63" s="1222"/>
      <c r="L63" s="1121"/>
      <c r="M63" s="1222"/>
      <c r="N63" s="1256"/>
      <c r="O63" s="1222"/>
      <c r="P63" s="1222"/>
      <c r="Q63" s="1222"/>
      <c r="R63" s="1222"/>
      <c r="S63" s="1222"/>
      <c r="T63" s="1222"/>
      <c r="U63" s="1222"/>
      <c r="V63" s="1222"/>
      <c r="W63" s="1222"/>
      <c r="Y63" s="1222"/>
      <c r="Z63" s="1222"/>
      <c r="AA63" s="1222"/>
      <c r="AB63" s="1222"/>
      <c r="AC63" s="1222"/>
      <c r="AD63" s="1222" t="s">
        <v>555</v>
      </c>
      <c r="AE63" s="1222"/>
    </row>
    <row r="64" spans="1:61" x14ac:dyDescent="0.2">
      <c r="A64" s="543" t="s">
        <v>306</v>
      </c>
      <c r="B64" s="1202" t="s">
        <v>307</v>
      </c>
      <c r="C64" s="1121"/>
      <c r="D64" s="1121"/>
      <c r="E64" s="1121"/>
      <c r="F64" s="1121"/>
      <c r="G64" s="1121"/>
      <c r="H64" s="1121"/>
      <c r="I64" s="1222"/>
      <c r="J64" s="1222"/>
      <c r="K64" s="1222"/>
      <c r="L64" s="1121" t="s">
        <v>555</v>
      </c>
      <c r="M64" s="1222"/>
      <c r="N64" s="1256"/>
      <c r="O64" s="1222"/>
      <c r="P64" s="1222"/>
      <c r="Q64" s="1222"/>
      <c r="R64" s="1222"/>
      <c r="S64" s="1222"/>
      <c r="T64" s="1222"/>
      <c r="U64" s="1222"/>
      <c r="V64" s="1222"/>
      <c r="W64" s="1222"/>
      <c r="Y64" s="1222"/>
      <c r="Z64" s="1222"/>
      <c r="AA64" s="1222"/>
      <c r="AB64" s="1222"/>
      <c r="AC64" s="1222"/>
      <c r="AD64" s="1222" t="s">
        <v>555</v>
      </c>
      <c r="AE64" s="1222"/>
    </row>
    <row r="65" spans="1:61" x14ac:dyDescent="0.2">
      <c r="W65" s="9"/>
      <c r="Y65" s="9"/>
      <c r="Z65" s="9"/>
      <c r="AA65" s="9"/>
      <c r="AB65" s="9"/>
      <c r="AC65" s="9"/>
      <c r="AD65" s="9"/>
      <c r="AE65" s="9"/>
    </row>
    <row r="66" spans="1:61" s="1247" customFormat="1" x14ac:dyDescent="0.2">
      <c r="A66" s="1246" t="s">
        <v>2502</v>
      </c>
      <c r="M66" s="1248"/>
      <c r="N66" s="1248"/>
      <c r="O66" s="1248"/>
      <c r="P66" s="1248"/>
      <c r="Q66" s="1248"/>
      <c r="R66" s="1248"/>
      <c r="S66" s="1248"/>
      <c r="T66" s="1248"/>
      <c r="U66" s="1248"/>
      <c r="V66" s="1248"/>
      <c r="W66" s="1248"/>
      <c r="X66"/>
      <c r="Y66" s="1248"/>
      <c r="Z66" s="1248"/>
      <c r="AA66" s="1248"/>
      <c r="AB66" s="1248"/>
      <c r="AC66" s="1248"/>
      <c r="AD66" s="1248"/>
      <c r="AE66" s="1248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</row>
    <row r="67" spans="1:61" ht="17.25" customHeight="1" x14ac:dyDescent="0.2">
      <c r="A67" s="543" t="s">
        <v>165</v>
      </c>
      <c r="B67" s="1202" t="str">
        <f>IFERROR(VLOOKUP(A67,Tabla1[],2,FALSE),"")</f>
        <v>15.763.975-7</v>
      </c>
      <c r="C67" s="1121"/>
      <c r="D67" s="1121"/>
      <c r="E67" s="1121"/>
      <c r="F67" s="1121"/>
      <c r="G67" s="1121"/>
      <c r="H67" s="1121" t="s">
        <v>1865</v>
      </c>
      <c r="I67" s="1222"/>
      <c r="J67" s="1222"/>
      <c r="K67" s="1222"/>
      <c r="L67" s="1121"/>
      <c r="M67" s="1222"/>
      <c r="N67" s="1256"/>
      <c r="O67" s="1222"/>
      <c r="P67" s="1222"/>
      <c r="Q67" s="1222"/>
      <c r="R67" s="1222"/>
      <c r="S67" s="1222"/>
      <c r="T67" s="1222"/>
      <c r="U67" s="1222"/>
      <c r="V67" s="1222"/>
      <c r="W67" s="1222" t="s">
        <v>2503</v>
      </c>
      <c r="Y67" s="1222"/>
      <c r="Z67" s="1222"/>
      <c r="AA67" s="1222" t="s">
        <v>1201</v>
      </c>
      <c r="AB67" s="1222"/>
      <c r="AC67" s="1222"/>
      <c r="AD67" s="1222"/>
      <c r="AE67" s="1222"/>
    </row>
    <row r="68" spans="1:61" x14ac:dyDescent="0.2">
      <c r="A68" s="1141" t="s">
        <v>167</v>
      </c>
      <c r="B68" s="1210" t="str">
        <f>IFERROR(VLOOKUP(A68,Tabla1[],2,FALSE),"")</f>
        <v>26.415.660-2</v>
      </c>
      <c r="C68" s="1121"/>
      <c r="D68" s="1121"/>
      <c r="E68" s="1121"/>
      <c r="F68" s="1121"/>
      <c r="G68" s="1121"/>
      <c r="H68" s="1121"/>
      <c r="I68" s="1222"/>
      <c r="J68" s="1222"/>
      <c r="K68" s="1222"/>
      <c r="L68" s="1121"/>
      <c r="M68" s="1222"/>
      <c r="N68" s="1256"/>
      <c r="O68" s="1222"/>
      <c r="P68" s="1222"/>
      <c r="Q68" s="1222"/>
      <c r="R68" s="1222"/>
      <c r="S68" s="1222"/>
      <c r="T68" s="1222"/>
      <c r="U68" s="1222"/>
      <c r="V68" s="1222"/>
      <c r="W68" s="1222"/>
      <c r="Y68" s="1222"/>
      <c r="Z68" s="1222"/>
      <c r="AA68" s="1222"/>
      <c r="AB68" s="1222"/>
      <c r="AC68" s="1222"/>
      <c r="AD68" s="1222"/>
      <c r="AE68" s="1222"/>
    </row>
    <row r="69" spans="1:61" x14ac:dyDescent="0.2">
      <c r="A69" s="543" t="s">
        <v>169</v>
      </c>
      <c r="B69" s="1202" t="s">
        <v>170</v>
      </c>
      <c r="C69" s="1121"/>
      <c r="D69" s="1121"/>
      <c r="E69" s="1121"/>
      <c r="F69" s="1121"/>
      <c r="G69" s="1121"/>
      <c r="H69" s="1121"/>
      <c r="I69" s="1222"/>
      <c r="J69" s="1222"/>
      <c r="K69" s="1222"/>
      <c r="L69" s="1121"/>
      <c r="M69" s="1222"/>
      <c r="N69" s="1256"/>
      <c r="O69" s="1222"/>
      <c r="P69" s="1222"/>
      <c r="Q69" s="1222"/>
      <c r="R69" s="1222"/>
      <c r="S69" s="1222"/>
      <c r="T69" s="1222"/>
      <c r="U69" s="1222"/>
      <c r="V69" s="1222"/>
      <c r="W69" s="1222"/>
      <c r="Y69" s="1222"/>
      <c r="Z69" s="1222"/>
      <c r="AA69" s="1222"/>
      <c r="AB69" s="1222"/>
      <c r="AC69" s="1222"/>
      <c r="AD69" s="1222"/>
      <c r="AE69" s="1222"/>
    </row>
    <row r="70" spans="1:61" x14ac:dyDescent="0.2">
      <c r="A70" s="543" t="s">
        <v>2381</v>
      </c>
      <c r="B70" s="1202" t="s">
        <v>2382</v>
      </c>
      <c r="C70" s="1121"/>
      <c r="D70" s="1121"/>
      <c r="E70" s="1121"/>
      <c r="F70" s="1121"/>
      <c r="G70" s="1121"/>
      <c r="H70" s="1121"/>
      <c r="I70" s="1222"/>
      <c r="J70" s="1222"/>
      <c r="K70" s="1222"/>
      <c r="L70" s="1121"/>
      <c r="M70" s="1222"/>
      <c r="N70" s="1256"/>
      <c r="O70" s="1222"/>
      <c r="P70" s="1222"/>
      <c r="Q70" s="1222"/>
      <c r="R70" s="1222"/>
      <c r="S70" s="1222"/>
      <c r="T70" s="1222"/>
      <c r="U70" s="1222"/>
      <c r="V70" s="1222"/>
      <c r="W70" s="1222"/>
      <c r="Y70" s="1222"/>
      <c r="Z70" s="1222"/>
      <c r="AA70" s="1222"/>
      <c r="AB70" s="1222"/>
      <c r="AC70" s="1222"/>
      <c r="AD70" s="1222"/>
      <c r="AE70" s="1222"/>
    </row>
    <row r="71" spans="1:61" ht="14.25" customHeight="1" x14ac:dyDescent="0.2">
      <c r="A71" s="1218" t="s">
        <v>317</v>
      </c>
      <c r="B71" s="1212" t="s">
        <v>318</v>
      </c>
      <c r="C71" s="1121"/>
      <c r="D71" s="1121"/>
      <c r="E71" s="1121"/>
      <c r="F71" s="1121"/>
      <c r="G71" s="1121"/>
      <c r="H71" s="1121"/>
      <c r="I71" s="1222"/>
      <c r="J71" s="1222"/>
      <c r="K71" s="1222"/>
      <c r="L71" s="1121"/>
      <c r="M71" s="1222"/>
      <c r="N71" s="1256"/>
      <c r="O71" s="1222"/>
      <c r="P71" s="1222"/>
      <c r="Q71" s="1222"/>
      <c r="R71" s="1222"/>
      <c r="S71" s="1222"/>
      <c r="T71" s="1222"/>
      <c r="U71" s="1222"/>
      <c r="V71" s="1222"/>
      <c r="W71" s="1222"/>
      <c r="Y71" s="1222"/>
      <c r="Z71" s="1222"/>
      <c r="AA71" s="1222"/>
      <c r="AB71" s="1222"/>
      <c r="AC71" s="1222"/>
      <c r="AD71" s="1222"/>
      <c r="AE71" s="1222"/>
    </row>
    <row r="72" spans="1:61" x14ac:dyDescent="0.2">
      <c r="A72" s="1186" t="s">
        <v>319</v>
      </c>
      <c r="B72" s="1213"/>
      <c r="C72" s="1121"/>
      <c r="D72" s="1121"/>
      <c r="E72" s="1121"/>
      <c r="F72" s="1121"/>
      <c r="G72" s="1121"/>
      <c r="H72" s="1121"/>
      <c r="I72" s="1222"/>
      <c r="J72" s="1222"/>
      <c r="K72" s="1222"/>
      <c r="L72" s="1121"/>
      <c r="M72" s="1222"/>
      <c r="N72" s="1256"/>
      <c r="O72" s="1222"/>
      <c r="P72" s="1222"/>
      <c r="Q72" s="1222"/>
      <c r="R72" s="1222"/>
      <c r="S72" s="1222"/>
      <c r="T72" s="1222"/>
      <c r="U72" s="1222"/>
      <c r="V72" s="1222"/>
      <c r="W72" s="1222"/>
      <c r="Y72" s="1222"/>
      <c r="Z72" s="1222"/>
      <c r="AA72" s="1222"/>
      <c r="AB72" s="1222"/>
      <c r="AC72" s="1222"/>
      <c r="AD72" s="1222"/>
      <c r="AE72" s="1222"/>
    </row>
    <row r="73" spans="1:61" x14ac:dyDescent="0.2">
      <c r="A73" s="543" t="s">
        <v>2504</v>
      </c>
      <c r="O73" s="1222"/>
      <c r="P73" s="1222"/>
      <c r="Q73" s="1222"/>
      <c r="R73" s="1222"/>
      <c r="S73" s="1222"/>
      <c r="T73" s="1222"/>
      <c r="U73" s="1222"/>
      <c r="V73" s="1222"/>
      <c r="W73" s="1222"/>
      <c r="Y73" s="1222"/>
      <c r="Z73" s="1222"/>
      <c r="AA73" s="1222"/>
      <c r="AB73" s="1222"/>
      <c r="AC73" s="1222"/>
      <c r="AD73" s="1222"/>
      <c r="AE73" s="1222"/>
    </row>
    <row r="74" spans="1:61" x14ac:dyDescent="0.2">
      <c r="A74" s="543" t="s">
        <v>2505</v>
      </c>
      <c r="E74" t="s">
        <v>555</v>
      </c>
      <c r="O74" s="1222"/>
      <c r="P74" s="1222"/>
      <c r="Q74" s="1222"/>
      <c r="R74" s="1222"/>
      <c r="S74" s="1222"/>
      <c r="T74" s="1222"/>
      <c r="U74" s="1222"/>
      <c r="V74" s="1222"/>
      <c r="W74" s="1222"/>
      <c r="Y74" s="1222"/>
      <c r="Z74" s="1222"/>
      <c r="AA74" s="1222"/>
      <c r="AB74" s="1222"/>
      <c r="AC74" s="1222"/>
      <c r="AD74" s="1222"/>
      <c r="AE74" s="1222"/>
    </row>
    <row r="75" spans="1:61" x14ac:dyDescent="0.2">
      <c r="Z75" s="9"/>
    </row>
    <row r="76" spans="1:61" x14ac:dyDescent="0.2">
      <c r="Z76" s="9"/>
    </row>
    <row r="77" spans="1:61" x14ac:dyDescent="0.2">
      <c r="Z77" s="9"/>
    </row>
    <row r="78" spans="1:61" x14ac:dyDescent="0.2">
      <c r="Z78" s="9"/>
    </row>
    <row r="79" spans="1:61" x14ac:dyDescent="0.2">
      <c r="Z79" s="9"/>
    </row>
    <row r="80" spans="1:61" x14ac:dyDescent="0.2">
      <c r="Z80" s="9"/>
    </row>
    <row r="81" spans="26:26" x14ac:dyDescent="0.2">
      <c r="Z81" s="9"/>
    </row>
    <row r="82" spans="26:26" x14ac:dyDescent="0.2">
      <c r="Z82" s="9"/>
    </row>
  </sheetData>
  <autoFilter ref="A30:BI30" xr:uid="{530AFA61-A862-49EB-8B0B-CB9E077F4520}"/>
  <mergeCells count="2">
    <mergeCell ref="A29:B29"/>
    <mergeCell ref="A58:B58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9A18282-4243-460A-9665-7616B3650E9A}">
          <x14:formula1>
            <xm:f>DATA!$S$3:$S$20</xm:f>
          </x14:formula1>
          <xm:sqref>B19</xm:sqref>
        </x14:dataValidation>
        <x14:dataValidation type="list" allowBlank="1" showInputMessage="1" showErrorMessage="1" xr:uid="{D8A97EBA-9098-452D-A1A7-ED0952E65460}">
          <x14:formula1>
            <xm:f>DATA!$G$3:$G$13</xm:f>
          </x14:formula1>
          <xm:sqref>B4</xm:sqref>
        </x14:dataValidation>
        <x14:dataValidation type="list" allowBlank="1" showInputMessage="1" showErrorMessage="1" xr:uid="{C08A8BC1-DB63-4937-92C6-AC7379AAB341}">
          <x14:formula1>
            <xm:f>DATA!$B$3:$B$122</xm:f>
          </x14:formula1>
          <xm:sqref>A67:A72 A64 A31:A57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FAD0-F5A7-447A-9DD7-9D4796817C0C}">
  <dimension ref="C1:F33"/>
  <sheetViews>
    <sheetView workbookViewId="0">
      <selection activeCell="J33" sqref="J33"/>
    </sheetView>
  </sheetViews>
  <sheetFormatPr baseColWidth="10" defaultColWidth="11.5" defaultRowHeight="15" x14ac:dyDescent="0.2"/>
  <cols>
    <col min="3" max="3" width="32.6640625" bestFit="1" customWidth="1"/>
    <col min="4" max="4" width="11.5" style="9"/>
    <col min="5" max="5" width="14.6640625" style="1220" customWidth="1"/>
    <col min="6" max="6" width="11.5" style="1220"/>
  </cols>
  <sheetData>
    <row r="1" spans="3:6" x14ac:dyDescent="0.2">
      <c r="D1"/>
    </row>
    <row r="2" spans="3:6" x14ac:dyDescent="0.2">
      <c r="C2" s="430" t="s">
        <v>2</v>
      </c>
      <c r="D2" s="430" t="s">
        <v>2506</v>
      </c>
      <c r="E2" s="1220" t="s">
        <v>2507</v>
      </c>
    </row>
    <row r="3" spans="3:6" x14ac:dyDescent="0.2">
      <c r="C3" s="543" t="s">
        <v>55</v>
      </c>
      <c r="D3" s="4" t="s">
        <v>398</v>
      </c>
      <c r="E3" s="1220" t="s">
        <v>2508</v>
      </c>
    </row>
    <row r="4" spans="3:6" x14ac:dyDescent="0.2">
      <c r="C4" s="543" t="s">
        <v>63</v>
      </c>
      <c r="D4" s="4" t="s">
        <v>398</v>
      </c>
      <c r="E4" s="1220" t="s">
        <v>2509</v>
      </c>
    </row>
    <row r="5" spans="3:6" x14ac:dyDescent="0.2">
      <c r="C5" s="543" t="s">
        <v>312</v>
      </c>
      <c r="D5" s="4"/>
    </row>
    <row r="6" spans="3:6" x14ac:dyDescent="0.2">
      <c r="C6" s="543" t="s">
        <v>71</v>
      </c>
      <c r="D6" s="4" t="s">
        <v>398</v>
      </c>
      <c r="E6" s="1220" t="s">
        <v>2510</v>
      </c>
    </row>
    <row r="7" spans="3:6" x14ac:dyDescent="0.2">
      <c r="C7" s="526" t="s">
        <v>118</v>
      </c>
      <c r="D7" s="58" t="s">
        <v>398</v>
      </c>
      <c r="E7" s="1221" t="s">
        <v>2511</v>
      </c>
    </row>
    <row r="8" spans="3:6" x14ac:dyDescent="0.2">
      <c r="C8" s="543" t="s">
        <v>128</v>
      </c>
      <c r="D8" s="4" t="s">
        <v>398</v>
      </c>
      <c r="E8" s="1220" t="s">
        <v>2512</v>
      </c>
      <c r="F8" s="1220" t="s">
        <v>2513</v>
      </c>
    </row>
    <row r="9" spans="3:6" x14ac:dyDescent="0.2">
      <c r="C9" s="543" t="s">
        <v>133</v>
      </c>
      <c r="D9" s="4" t="s">
        <v>398</v>
      </c>
      <c r="E9" s="1220" t="s">
        <v>2508</v>
      </c>
    </row>
    <row r="10" spans="3:6" x14ac:dyDescent="0.2">
      <c r="C10" s="543" t="s">
        <v>306</v>
      </c>
      <c r="D10" s="4" t="s">
        <v>398</v>
      </c>
      <c r="E10" s="1220" t="s">
        <v>2512</v>
      </c>
      <c r="F10" s="1220" t="s">
        <v>2514</v>
      </c>
    </row>
    <row r="11" spans="3:6" x14ac:dyDescent="0.2">
      <c r="C11" s="543" t="s">
        <v>137</v>
      </c>
      <c r="D11" s="4"/>
    </row>
    <row r="12" spans="3:6" x14ac:dyDescent="0.2">
      <c r="C12" s="543" t="s">
        <v>243</v>
      </c>
      <c r="D12" s="4" t="s">
        <v>398</v>
      </c>
      <c r="E12" s="1220" t="s">
        <v>2512</v>
      </c>
      <c r="F12" s="1220" t="s">
        <v>2513</v>
      </c>
    </row>
    <row r="13" spans="3:6" x14ac:dyDescent="0.2">
      <c r="C13" s="543" t="s">
        <v>227</v>
      </c>
      <c r="D13" s="4"/>
    </row>
    <row r="14" spans="3:6" x14ac:dyDescent="0.2">
      <c r="C14" s="543" t="s">
        <v>245</v>
      </c>
      <c r="D14" s="4" t="s">
        <v>398</v>
      </c>
      <c r="E14" s="1220" t="s">
        <v>2508</v>
      </c>
    </row>
    <row r="15" spans="3:6" x14ac:dyDescent="0.2">
      <c r="C15" s="543" t="s">
        <v>158</v>
      </c>
      <c r="D15" s="4" t="s">
        <v>398</v>
      </c>
      <c r="E15" s="1220" t="s">
        <v>2508</v>
      </c>
    </row>
    <row r="16" spans="3:6" x14ac:dyDescent="0.2">
      <c r="C16" s="543" t="s">
        <v>251</v>
      </c>
      <c r="D16" s="4"/>
    </row>
    <row r="17" spans="3:6" x14ac:dyDescent="0.2">
      <c r="C17" s="543" t="s">
        <v>160</v>
      </c>
      <c r="D17" s="4" t="s">
        <v>398</v>
      </c>
      <c r="E17" s="1220" t="s">
        <v>2512</v>
      </c>
      <c r="F17" s="1220" t="s">
        <v>2515</v>
      </c>
    </row>
    <row r="18" spans="3:6" x14ac:dyDescent="0.2">
      <c r="C18" s="543" t="s">
        <v>165</v>
      </c>
      <c r="D18" s="4" t="s">
        <v>398</v>
      </c>
      <c r="E18" s="1220" t="s">
        <v>2510</v>
      </c>
    </row>
    <row r="19" spans="3:6" x14ac:dyDescent="0.2">
      <c r="C19" s="543" t="s">
        <v>247</v>
      </c>
      <c r="D19" s="4"/>
    </row>
    <row r="20" spans="3:6" x14ac:dyDescent="0.2">
      <c r="C20" s="526" t="s">
        <v>173</v>
      </c>
      <c r="D20" s="58" t="s">
        <v>398</v>
      </c>
      <c r="E20" s="1221" t="s">
        <v>2511</v>
      </c>
    </row>
    <row r="21" spans="3:6" x14ac:dyDescent="0.2">
      <c r="C21" s="543" t="s">
        <v>2370</v>
      </c>
      <c r="D21" s="4"/>
    </row>
    <row r="22" spans="3:6" x14ac:dyDescent="0.2">
      <c r="C22" s="526" t="s">
        <v>179</v>
      </c>
      <c r="D22" s="58" t="s">
        <v>398</v>
      </c>
      <c r="E22" s="1221" t="s">
        <v>2511</v>
      </c>
    </row>
    <row r="23" spans="3:6" x14ac:dyDescent="0.2">
      <c r="C23" s="543" t="s">
        <v>268</v>
      </c>
      <c r="D23" s="4" t="s">
        <v>398</v>
      </c>
      <c r="E23" s="1220" t="s">
        <v>2516</v>
      </c>
    </row>
    <row r="24" spans="3:6" x14ac:dyDescent="0.2">
      <c r="C24" s="543" t="s">
        <v>187</v>
      </c>
      <c r="D24" s="4" t="s">
        <v>398</v>
      </c>
      <c r="E24" s="1220" t="s">
        <v>2516</v>
      </c>
    </row>
    <row r="25" spans="3:6" x14ac:dyDescent="0.2">
      <c r="C25" s="543" t="s">
        <v>2376</v>
      </c>
      <c r="D25" s="4"/>
    </row>
    <row r="26" spans="3:6" x14ac:dyDescent="0.2">
      <c r="C26" s="543" t="s">
        <v>256</v>
      </c>
      <c r="D26" s="4" t="s">
        <v>398</v>
      </c>
      <c r="E26" s="1220" t="s">
        <v>2508</v>
      </c>
    </row>
    <row r="27" spans="3:6" x14ac:dyDescent="0.2">
      <c r="C27" s="543" t="s">
        <v>201</v>
      </c>
      <c r="D27" s="4" t="s">
        <v>398</v>
      </c>
      <c r="E27" s="1220" t="s">
        <v>2516</v>
      </c>
    </row>
    <row r="28" spans="3:6" x14ac:dyDescent="0.2">
      <c r="C28" s="543" t="s">
        <v>304</v>
      </c>
      <c r="D28" s="4"/>
    </row>
    <row r="29" spans="3:6" x14ac:dyDescent="0.2">
      <c r="C29" s="543" t="s">
        <v>203</v>
      </c>
      <c r="D29" s="4" t="s">
        <v>398</v>
      </c>
      <c r="E29" s="1220" t="s">
        <v>2508</v>
      </c>
    </row>
    <row r="30" spans="3:6" x14ac:dyDescent="0.2">
      <c r="C30" s="543" t="s">
        <v>205</v>
      </c>
      <c r="D30" s="4" t="s">
        <v>398</v>
      </c>
      <c r="E30" s="1220" t="s">
        <v>2516</v>
      </c>
    </row>
    <row r="31" spans="3:6" x14ac:dyDescent="0.2">
      <c r="C31" s="543" t="s">
        <v>215</v>
      </c>
      <c r="D31" s="4"/>
    </row>
    <row r="32" spans="3:6" x14ac:dyDescent="0.2">
      <c r="C32" s="543" t="s">
        <v>321</v>
      </c>
      <c r="D32" s="4"/>
    </row>
    <row r="33" spans="3:4" x14ac:dyDescent="0.2">
      <c r="C33" s="543" t="s">
        <v>325</v>
      </c>
      <c r="D33" s="4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74C0E41-8FB3-4BAD-8101-531925DBA37D}">
          <x14:formula1>
            <xm:f>DATA!$B$3:$B$122</xm:f>
          </x14:formula1>
          <xm:sqref>C26:C33 C3:C24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4DC7-293B-794A-8D3B-62874D10DF83}">
  <dimension ref="A2:I80"/>
  <sheetViews>
    <sheetView topLeftCell="A28" workbookViewId="0">
      <selection activeCell="I40" sqref="I40"/>
    </sheetView>
  </sheetViews>
  <sheetFormatPr baseColWidth="10" defaultColWidth="11.5" defaultRowHeight="15" x14ac:dyDescent="0.2"/>
  <cols>
    <col min="1" max="1" width="32.5" customWidth="1"/>
    <col min="2" max="2" width="18.5" style="9" hidden="1" customWidth="1"/>
    <col min="3" max="3" width="21.5" style="9" hidden="1" customWidth="1"/>
    <col min="4" max="4" width="18.5" hidden="1" customWidth="1"/>
    <col min="5" max="5" width="18.33203125" hidden="1" customWidth="1"/>
    <col min="6" max="6" width="18.5" bestFit="1" customWidth="1"/>
    <col min="7" max="7" width="19.33203125" hidden="1" customWidth="1"/>
    <col min="8" max="8" width="20.5" bestFit="1" customWidth="1"/>
    <col min="9" max="9" width="24.1640625" bestFit="1" customWidth="1"/>
  </cols>
  <sheetData>
    <row r="2" spans="1:9" x14ac:dyDescent="0.2">
      <c r="B2" s="1229" t="s">
        <v>745</v>
      </c>
    </row>
    <row r="3" spans="1:9" ht="19" x14ac:dyDescent="0.25">
      <c r="A3" s="1180" t="s">
        <v>1242</v>
      </c>
      <c r="B3" s="1180" t="s">
        <v>1419</v>
      </c>
      <c r="C3" s="1180" t="s">
        <v>2419</v>
      </c>
      <c r="D3" s="1180" t="s">
        <v>849</v>
      </c>
      <c r="E3" s="1180" t="s">
        <v>2416</v>
      </c>
      <c r="F3" s="1180" t="s">
        <v>1298</v>
      </c>
      <c r="G3" s="1180" t="s">
        <v>2418</v>
      </c>
      <c r="H3" s="1180" t="s">
        <v>1437</v>
      </c>
      <c r="I3" s="1180" t="s">
        <v>2417</v>
      </c>
    </row>
    <row r="4" spans="1:9" x14ac:dyDescent="0.2">
      <c r="A4" s="307" t="s">
        <v>385</v>
      </c>
      <c r="B4" s="1157" t="s">
        <v>19</v>
      </c>
      <c r="C4" s="1157" t="s">
        <v>19</v>
      </c>
      <c r="D4" s="1157" t="s">
        <v>19</v>
      </c>
      <c r="E4" s="1157" t="s">
        <v>48</v>
      </c>
      <c r="F4" s="1157" t="s">
        <v>19</v>
      </c>
      <c r="G4" s="1157" t="s">
        <v>48</v>
      </c>
      <c r="H4" s="1157" t="s">
        <v>19</v>
      </c>
      <c r="I4" s="1157" t="s">
        <v>92</v>
      </c>
    </row>
    <row r="5" spans="1:9" ht="19" x14ac:dyDescent="0.25">
      <c r="A5" s="1113" t="s">
        <v>6</v>
      </c>
      <c r="B5" s="1156" t="s">
        <v>31</v>
      </c>
      <c r="C5" s="1156" t="s">
        <v>31</v>
      </c>
      <c r="D5" s="1156" t="s">
        <v>31</v>
      </c>
      <c r="E5" s="1156" t="s">
        <v>31</v>
      </c>
      <c r="F5" s="1156" t="s">
        <v>31</v>
      </c>
      <c r="G5" s="1156" t="s">
        <v>31</v>
      </c>
      <c r="H5" s="1156" t="s">
        <v>31</v>
      </c>
      <c r="I5" s="1156" t="s">
        <v>31</v>
      </c>
    </row>
    <row r="6" spans="1:9" x14ac:dyDescent="0.2">
      <c r="A6" s="353" t="s">
        <v>1133</v>
      </c>
      <c r="B6" s="1157">
        <v>30</v>
      </c>
      <c r="C6" s="1157">
        <v>3</v>
      </c>
      <c r="D6" s="1157">
        <v>34</v>
      </c>
      <c r="E6" s="1157" t="s">
        <v>2422</v>
      </c>
      <c r="F6" s="1157">
        <v>37</v>
      </c>
      <c r="G6" s="1157"/>
      <c r="H6" s="1157">
        <v>34</v>
      </c>
      <c r="I6" s="1157" t="s">
        <v>2423</v>
      </c>
    </row>
    <row r="7" spans="1:9" x14ac:dyDescent="0.2">
      <c r="A7" s="307" t="s">
        <v>7</v>
      </c>
      <c r="B7" s="1157" t="s">
        <v>120</v>
      </c>
      <c r="C7" s="1157" t="s">
        <v>120</v>
      </c>
      <c r="D7" s="1157" t="s">
        <v>120</v>
      </c>
      <c r="E7" s="1157" t="s">
        <v>58</v>
      </c>
      <c r="F7" s="1157" t="s">
        <v>120</v>
      </c>
      <c r="G7" s="1157"/>
      <c r="H7" s="1157" t="s">
        <v>120</v>
      </c>
      <c r="I7" s="1157" t="s">
        <v>2425</v>
      </c>
    </row>
    <row r="8" spans="1:9" x14ac:dyDescent="0.2">
      <c r="A8" s="307" t="s">
        <v>535</v>
      </c>
      <c r="B8" s="1157" t="s">
        <v>22</v>
      </c>
      <c r="C8" s="1157" t="s">
        <v>22</v>
      </c>
      <c r="D8" s="1157" t="s">
        <v>22</v>
      </c>
      <c r="E8" s="1157" t="s">
        <v>22</v>
      </c>
      <c r="F8" s="1157" t="s">
        <v>22</v>
      </c>
      <c r="G8" s="1157"/>
      <c r="H8" s="1157" t="s">
        <v>22</v>
      </c>
      <c r="I8" s="1157" t="s">
        <v>22</v>
      </c>
    </row>
    <row r="9" spans="1:9" x14ac:dyDescent="0.2">
      <c r="A9" s="307" t="s">
        <v>13</v>
      </c>
      <c r="B9" s="1157" t="s">
        <v>50</v>
      </c>
      <c r="C9" s="1157" t="s">
        <v>2517</v>
      </c>
      <c r="D9" s="1157" t="s">
        <v>33</v>
      </c>
      <c r="E9" s="1157" t="s">
        <v>50</v>
      </c>
      <c r="F9" s="1157" t="s">
        <v>33</v>
      </c>
      <c r="G9" s="1157"/>
      <c r="H9" s="1157" t="s">
        <v>2517</v>
      </c>
      <c r="I9" s="1157" t="s">
        <v>50</v>
      </c>
    </row>
    <row r="10" spans="1:9" x14ac:dyDescent="0.2">
      <c r="A10" s="307" t="s">
        <v>536</v>
      </c>
      <c r="B10" s="1157" t="s">
        <v>1144</v>
      </c>
      <c r="C10" s="1157" t="s">
        <v>43</v>
      </c>
      <c r="D10" s="1157" t="s">
        <v>1144</v>
      </c>
      <c r="E10" s="1157" t="s">
        <v>91</v>
      </c>
      <c r="F10" s="1157" t="s">
        <v>110</v>
      </c>
      <c r="G10" s="1157" t="s">
        <v>2137</v>
      </c>
      <c r="H10" s="1157" t="s">
        <v>1144</v>
      </c>
      <c r="I10" s="1157" t="s">
        <v>143</v>
      </c>
    </row>
    <row r="11" spans="1:9" x14ac:dyDescent="0.2">
      <c r="A11" s="307" t="s">
        <v>2143</v>
      </c>
      <c r="B11" s="1169">
        <v>45386.916666666664</v>
      </c>
      <c r="C11" s="1158">
        <v>45393</v>
      </c>
      <c r="D11" s="1261">
        <v>45408</v>
      </c>
      <c r="E11" s="1261">
        <v>45409</v>
      </c>
      <c r="F11" s="1261">
        <v>45408</v>
      </c>
      <c r="G11" s="1261"/>
      <c r="H11" s="1261">
        <v>45413</v>
      </c>
      <c r="I11" s="1261">
        <v>45419</v>
      </c>
    </row>
    <row r="12" spans="1:9" x14ac:dyDescent="0.2">
      <c r="A12" s="353" t="s">
        <v>1459</v>
      </c>
      <c r="B12" s="1158">
        <v>45389</v>
      </c>
      <c r="C12" s="1158">
        <v>45395</v>
      </c>
      <c r="D12" s="1261">
        <v>45410</v>
      </c>
      <c r="E12" s="1261">
        <v>45410</v>
      </c>
      <c r="F12" s="1261">
        <v>45417</v>
      </c>
      <c r="G12" s="1261"/>
      <c r="H12" s="1261">
        <v>45421</v>
      </c>
      <c r="I12" s="1261">
        <v>45419</v>
      </c>
    </row>
    <row r="13" spans="1:9" x14ac:dyDescent="0.2">
      <c r="A13" s="307" t="s">
        <v>1147</v>
      </c>
      <c r="B13" s="1158">
        <v>45390</v>
      </c>
      <c r="C13" s="1158">
        <v>45396</v>
      </c>
      <c r="D13" s="1157"/>
      <c r="E13" s="1261">
        <v>45410</v>
      </c>
      <c r="F13" s="1261">
        <v>45417</v>
      </c>
      <c r="G13" s="1157"/>
      <c r="H13" s="1261">
        <v>45422</v>
      </c>
      <c r="I13" s="1261"/>
    </row>
    <row r="14" spans="1:9" x14ac:dyDescent="0.2">
      <c r="A14" s="307" t="s">
        <v>1467</v>
      </c>
      <c r="B14" s="1158">
        <v>45393</v>
      </c>
      <c r="C14" s="1158">
        <f>+C13+4</f>
        <v>45400</v>
      </c>
      <c r="D14" s="1157"/>
      <c r="E14" s="1157"/>
      <c r="F14" s="1261">
        <v>45420</v>
      </c>
      <c r="G14" s="1157"/>
      <c r="H14" s="1261">
        <v>45426</v>
      </c>
      <c r="I14" s="1157"/>
    </row>
    <row r="15" spans="1:9" x14ac:dyDescent="0.2">
      <c r="A15" s="829" t="s">
        <v>537</v>
      </c>
      <c r="B15" s="1157" t="s">
        <v>31</v>
      </c>
      <c r="C15" s="1157" t="s">
        <v>31</v>
      </c>
      <c r="D15" s="1157" t="s">
        <v>31</v>
      </c>
      <c r="E15" s="1157" t="s">
        <v>2433</v>
      </c>
      <c r="F15" s="1157" t="s">
        <v>31</v>
      </c>
      <c r="G15" s="1157"/>
      <c r="H15" s="1157" t="s">
        <v>31</v>
      </c>
      <c r="I15" s="1157" t="s">
        <v>31</v>
      </c>
    </row>
    <row r="16" spans="1:9" x14ac:dyDescent="0.2">
      <c r="A16" s="823" t="s">
        <v>1469</v>
      </c>
      <c r="B16" s="1157" t="s">
        <v>2437</v>
      </c>
      <c r="C16" s="1157" t="s">
        <v>2437</v>
      </c>
      <c r="D16" s="1157" t="s">
        <v>2437</v>
      </c>
      <c r="E16" s="1157"/>
      <c r="F16" s="1157" t="s">
        <v>2437</v>
      </c>
      <c r="G16" s="1157"/>
      <c r="H16" s="1157" t="s">
        <v>2437</v>
      </c>
      <c r="I16" s="1157" t="s">
        <v>2437</v>
      </c>
    </row>
    <row r="17" spans="1:9" x14ac:dyDescent="0.2">
      <c r="A17" s="853" t="s">
        <v>1149</v>
      </c>
      <c r="B17" s="1157" t="s">
        <v>2437</v>
      </c>
      <c r="C17" s="1157" t="s">
        <v>2437</v>
      </c>
      <c r="D17" s="1157" t="s">
        <v>2437</v>
      </c>
      <c r="E17" s="1157"/>
      <c r="F17" s="1157" t="s">
        <v>2437</v>
      </c>
      <c r="G17" s="1157"/>
      <c r="H17" s="1157" t="s">
        <v>2437</v>
      </c>
      <c r="I17" s="1157" t="s">
        <v>2437</v>
      </c>
    </row>
    <row r="18" spans="1:9" x14ac:dyDescent="0.2">
      <c r="A18" s="823" t="s">
        <v>1485</v>
      </c>
      <c r="B18" s="1157" t="s">
        <v>2437</v>
      </c>
      <c r="C18" s="1157" t="s">
        <v>2437</v>
      </c>
      <c r="D18" s="1157" t="s">
        <v>2437</v>
      </c>
      <c r="E18" s="1157" t="s">
        <v>2136</v>
      </c>
      <c r="F18" s="1157" t="s">
        <v>2437</v>
      </c>
      <c r="G18" s="1157"/>
      <c r="H18" s="1157" t="s">
        <v>2437</v>
      </c>
      <c r="I18" s="1157" t="s">
        <v>2437</v>
      </c>
    </row>
    <row r="19" spans="1:9" x14ac:dyDescent="0.2">
      <c r="A19" s="841" t="s">
        <v>2518</v>
      </c>
      <c r="B19" s="1157" t="s">
        <v>35</v>
      </c>
      <c r="C19" s="1157" t="s">
        <v>35</v>
      </c>
      <c r="D19" s="1157" t="s">
        <v>35</v>
      </c>
      <c r="E19" s="1157" t="s">
        <v>2519</v>
      </c>
      <c r="F19" s="1157" t="s">
        <v>35</v>
      </c>
      <c r="G19" s="1157"/>
      <c r="H19" s="1157" t="s">
        <v>35</v>
      </c>
      <c r="I19" s="1157" t="s">
        <v>2449</v>
      </c>
    </row>
    <row r="20" spans="1:9" x14ac:dyDescent="0.2">
      <c r="A20" s="841" t="s">
        <v>2520</v>
      </c>
      <c r="B20" s="1157"/>
      <c r="C20" s="1157"/>
      <c r="D20" s="1157" t="s">
        <v>2521</v>
      </c>
      <c r="E20" s="1157" t="s">
        <v>2522</v>
      </c>
      <c r="F20" s="1157">
        <v>840</v>
      </c>
      <c r="G20" s="1157"/>
      <c r="H20" s="1157">
        <f>840*2</f>
        <v>1680</v>
      </c>
      <c r="I20" s="1157" t="s">
        <v>2437</v>
      </c>
    </row>
    <row r="21" spans="1:9" x14ac:dyDescent="0.2">
      <c r="A21" s="841" t="s">
        <v>2523</v>
      </c>
      <c r="B21" s="1157"/>
      <c r="C21" s="1157"/>
      <c r="D21" s="1157" t="s">
        <v>2524</v>
      </c>
      <c r="E21" s="1157" t="s">
        <v>2525</v>
      </c>
      <c r="F21" s="1157" t="s">
        <v>2525</v>
      </c>
      <c r="G21" s="1157"/>
      <c r="H21" s="1157" t="s">
        <v>2526</v>
      </c>
      <c r="I21" s="1157" t="s">
        <v>2527</v>
      </c>
    </row>
    <row r="22" spans="1:9" x14ac:dyDescent="0.2">
      <c r="A22" s="307" t="s">
        <v>540</v>
      </c>
      <c r="B22" s="1157" t="s">
        <v>1770</v>
      </c>
      <c r="C22" s="1157" t="s">
        <v>1770</v>
      </c>
      <c r="D22" s="1157" t="s">
        <v>1770</v>
      </c>
      <c r="E22" s="1157" t="s">
        <v>2528</v>
      </c>
      <c r="F22" s="1157" t="s">
        <v>1770</v>
      </c>
      <c r="G22" s="1157"/>
      <c r="H22" s="1157" t="s">
        <v>1770</v>
      </c>
      <c r="I22" s="1157"/>
    </row>
    <row r="23" spans="1:9" x14ac:dyDescent="0.2">
      <c r="A23" s="815" t="s">
        <v>541</v>
      </c>
      <c r="B23" s="1157" t="s">
        <v>1309</v>
      </c>
      <c r="C23" s="1157"/>
      <c r="D23" s="1157" t="s">
        <v>1309</v>
      </c>
      <c r="E23" s="1157" t="s">
        <v>2529</v>
      </c>
      <c r="F23" s="1157"/>
      <c r="G23" s="1157"/>
      <c r="H23" s="1157" t="s">
        <v>1309</v>
      </c>
      <c r="I23" s="1157"/>
    </row>
    <row r="24" spans="1:9" x14ac:dyDescent="0.2">
      <c r="A24" s="307" t="s">
        <v>1500</v>
      </c>
      <c r="B24" s="1157"/>
      <c r="C24" s="1157"/>
      <c r="D24" s="1157"/>
      <c r="E24" s="1157"/>
      <c r="F24" s="1157"/>
      <c r="G24" s="1157"/>
      <c r="H24" s="1157"/>
      <c r="I24" s="1157"/>
    </row>
    <row r="25" spans="1:9" x14ac:dyDescent="0.2">
      <c r="A25" s="307" t="s">
        <v>1501</v>
      </c>
      <c r="B25" s="1157"/>
      <c r="C25" s="1157"/>
      <c r="D25" s="1157"/>
      <c r="E25" s="1157"/>
      <c r="F25" s="1157"/>
      <c r="G25" s="1157"/>
      <c r="H25" s="1157"/>
      <c r="I25" s="1157"/>
    </row>
    <row r="26" spans="1:9" x14ac:dyDescent="0.2">
      <c r="A26" s="307" t="s">
        <v>1502</v>
      </c>
      <c r="B26" s="1157"/>
      <c r="C26" s="1157"/>
      <c r="D26" s="1157"/>
      <c r="E26" s="1157"/>
      <c r="F26" s="1157"/>
      <c r="G26" s="1157"/>
      <c r="H26" s="1157"/>
      <c r="I26" s="1157"/>
    </row>
    <row r="27" spans="1:9" x14ac:dyDescent="0.2">
      <c r="A27" s="307" t="s">
        <v>542</v>
      </c>
      <c r="B27" s="1157" t="s">
        <v>1178</v>
      </c>
      <c r="C27" s="1157" t="s">
        <v>1177</v>
      </c>
      <c r="D27" s="1157" t="s">
        <v>1179</v>
      </c>
      <c r="E27" s="1157"/>
      <c r="F27" s="1157" t="s">
        <v>1177</v>
      </c>
      <c r="G27" s="1157"/>
      <c r="H27" s="1157" t="s">
        <v>1178</v>
      </c>
      <c r="I27" s="1157"/>
    </row>
    <row r="28" spans="1:9" x14ac:dyDescent="0.2">
      <c r="A28" s="390" t="s">
        <v>1181</v>
      </c>
      <c r="B28" s="1243"/>
      <c r="C28" s="1243"/>
      <c r="D28" s="1243"/>
      <c r="E28" s="1243"/>
      <c r="F28" s="1243"/>
      <c r="G28" s="1243"/>
      <c r="H28" s="1243"/>
      <c r="I28" s="1243"/>
    </row>
    <row r="29" spans="1:9" ht="16" thickBot="1" x14ac:dyDescent="0.25">
      <c r="A29" s="404" t="s">
        <v>543</v>
      </c>
      <c r="B29" s="1157">
        <v>7</v>
      </c>
      <c r="C29" s="1157">
        <v>7</v>
      </c>
      <c r="D29" s="1157">
        <v>7</v>
      </c>
      <c r="E29" s="1157">
        <v>5</v>
      </c>
      <c r="F29" s="1157">
        <v>7</v>
      </c>
      <c r="G29" s="1157">
        <v>5</v>
      </c>
      <c r="H29" s="1157">
        <v>7</v>
      </c>
      <c r="I29" s="1157">
        <v>5</v>
      </c>
    </row>
    <row r="30" spans="1:9" ht="16" thickBot="1" x14ac:dyDescent="0.25">
      <c r="A30" s="1053" t="s">
        <v>1574</v>
      </c>
      <c r="B30" s="1245"/>
      <c r="C30" s="1245"/>
      <c r="D30" s="1245"/>
      <c r="E30" s="1245"/>
      <c r="F30" s="1245"/>
      <c r="G30" s="1245"/>
      <c r="H30" s="1245"/>
      <c r="I30" s="1245"/>
    </row>
    <row r="31" spans="1:9" ht="16" thickBot="1" x14ac:dyDescent="0.25">
      <c r="B31" s="1230"/>
      <c r="C31" s="1230"/>
      <c r="D31" s="1230"/>
      <c r="E31" s="1230"/>
      <c r="F31" s="1230"/>
      <c r="G31" s="1230"/>
      <c r="H31" s="1230"/>
      <c r="I31" s="1230"/>
    </row>
    <row r="32" spans="1:9" x14ac:dyDescent="0.2">
      <c r="A32" s="1029" t="s">
        <v>2</v>
      </c>
      <c r="B32" s="1222"/>
      <c r="C32" s="1222"/>
      <c r="D32" s="1222"/>
      <c r="E32" s="1222"/>
      <c r="F32" s="1222"/>
      <c r="G32" s="1222"/>
      <c r="H32" s="1222"/>
      <c r="I32" s="1222"/>
    </row>
    <row r="33" spans="1:9" x14ac:dyDescent="0.2">
      <c r="A33" s="543" t="s">
        <v>55</v>
      </c>
      <c r="B33" s="1222" t="s">
        <v>2330</v>
      </c>
      <c r="C33" s="1222"/>
      <c r="D33" s="1222" t="s">
        <v>2482</v>
      </c>
      <c r="E33" s="1222"/>
      <c r="F33" s="1222" t="s">
        <v>555</v>
      </c>
      <c r="G33" s="1222"/>
      <c r="H33" s="1222"/>
      <c r="I33" s="1222"/>
    </row>
    <row r="34" spans="1:9" x14ac:dyDescent="0.2">
      <c r="A34" s="543" t="s">
        <v>63</v>
      </c>
      <c r="B34" s="1222"/>
      <c r="C34" s="1222"/>
      <c r="D34" s="1222" t="s">
        <v>2483</v>
      </c>
      <c r="E34" s="1222"/>
      <c r="F34" s="1222" t="s">
        <v>555</v>
      </c>
      <c r="G34" s="1222"/>
      <c r="H34" s="1222"/>
      <c r="I34" s="1222"/>
    </row>
    <row r="35" spans="1:9" x14ac:dyDescent="0.2">
      <c r="A35" s="543" t="s">
        <v>312</v>
      </c>
      <c r="B35" s="1222"/>
      <c r="C35" s="1222"/>
      <c r="D35" s="1222" t="s">
        <v>555</v>
      </c>
      <c r="E35" s="1222"/>
      <c r="F35" s="1222"/>
      <c r="G35" s="1222"/>
      <c r="H35" s="1222" t="s">
        <v>555</v>
      </c>
      <c r="I35" s="1222"/>
    </row>
    <row r="36" spans="1:9" x14ac:dyDescent="0.2">
      <c r="A36" s="543" t="s">
        <v>71</v>
      </c>
      <c r="B36" s="1222"/>
      <c r="C36" s="1222"/>
      <c r="D36" s="1222"/>
      <c r="E36" s="1222" t="s">
        <v>2530</v>
      </c>
      <c r="F36" s="1222" t="s">
        <v>2482</v>
      </c>
      <c r="G36" s="1222"/>
      <c r="H36" s="1222"/>
      <c r="I36" s="1222"/>
    </row>
    <row r="37" spans="1:9" x14ac:dyDescent="0.2">
      <c r="A37" s="543" t="s">
        <v>133</v>
      </c>
      <c r="B37" s="1222"/>
      <c r="C37" s="1222"/>
      <c r="D37" s="1222" t="s">
        <v>2482</v>
      </c>
      <c r="E37" s="1222"/>
      <c r="F37" s="1222"/>
      <c r="G37" s="1222" t="s">
        <v>2482</v>
      </c>
      <c r="H37" s="1222"/>
      <c r="I37" s="1222"/>
    </row>
    <row r="38" spans="1:9" x14ac:dyDescent="0.2">
      <c r="A38" s="543" t="s">
        <v>137</v>
      </c>
      <c r="B38" s="1222"/>
      <c r="C38" s="1222"/>
      <c r="D38" s="1222"/>
      <c r="E38" s="1222"/>
      <c r="F38" s="1222" t="s">
        <v>555</v>
      </c>
      <c r="G38" s="1222"/>
      <c r="H38" s="1222"/>
      <c r="I38" s="1222"/>
    </row>
    <row r="39" spans="1:9" x14ac:dyDescent="0.2">
      <c r="A39" s="543" t="s">
        <v>243</v>
      </c>
      <c r="B39" s="1222" t="s">
        <v>555</v>
      </c>
      <c r="C39" s="1222"/>
      <c r="D39" s="1222"/>
      <c r="E39" s="1222"/>
      <c r="F39" s="1222" t="s">
        <v>555</v>
      </c>
      <c r="G39" s="1222"/>
      <c r="H39" s="1222"/>
      <c r="I39" s="1222"/>
    </row>
    <row r="40" spans="1:9" x14ac:dyDescent="0.2">
      <c r="A40" s="543" t="s">
        <v>227</v>
      </c>
      <c r="B40" s="1222" t="s">
        <v>555</v>
      </c>
      <c r="C40" s="1222"/>
      <c r="D40" s="1222"/>
      <c r="E40" s="1222" t="s">
        <v>555</v>
      </c>
      <c r="F40" s="1222"/>
      <c r="G40" s="1222"/>
      <c r="H40" s="1222"/>
      <c r="I40" s="1222" t="s">
        <v>555</v>
      </c>
    </row>
    <row r="41" spans="1:9" x14ac:dyDescent="0.2">
      <c r="A41" s="543" t="s">
        <v>245</v>
      </c>
      <c r="B41" s="1222"/>
      <c r="C41" s="1222"/>
      <c r="D41" s="1222" t="s">
        <v>555</v>
      </c>
      <c r="E41" s="1222"/>
      <c r="F41" s="1222"/>
      <c r="G41" s="1222" t="s">
        <v>555</v>
      </c>
      <c r="H41" s="1222"/>
      <c r="I41" s="1222"/>
    </row>
    <row r="42" spans="1:9" x14ac:dyDescent="0.2">
      <c r="A42" s="543" t="s">
        <v>158</v>
      </c>
      <c r="B42" s="1222" t="s">
        <v>555</v>
      </c>
      <c r="C42" s="1222"/>
      <c r="D42" s="1222"/>
      <c r="E42" s="1222"/>
      <c r="F42" s="1222"/>
      <c r="G42" s="1222"/>
      <c r="H42" s="1222"/>
      <c r="I42" s="1222" t="s">
        <v>555</v>
      </c>
    </row>
    <row r="43" spans="1:9" x14ac:dyDescent="0.2">
      <c r="A43" s="543" t="s">
        <v>251</v>
      </c>
      <c r="B43" s="1222" t="s">
        <v>555</v>
      </c>
      <c r="C43" s="1222"/>
      <c r="D43" s="1222"/>
      <c r="E43" s="1222" t="s">
        <v>555</v>
      </c>
      <c r="F43" s="1222"/>
      <c r="G43" s="1222"/>
      <c r="H43" s="1222"/>
      <c r="I43" s="1222" t="s">
        <v>555</v>
      </c>
    </row>
    <row r="44" spans="1:9" x14ac:dyDescent="0.2">
      <c r="A44" s="543" t="s">
        <v>160</v>
      </c>
      <c r="B44" s="1222" t="s">
        <v>1864</v>
      </c>
      <c r="C44" s="1222"/>
      <c r="D44" s="9"/>
      <c r="E44" s="1262" t="s">
        <v>2482</v>
      </c>
      <c r="F44" s="1222"/>
      <c r="G44" s="1222"/>
      <c r="H44" s="1222" t="s">
        <v>2531</v>
      </c>
      <c r="I44" s="1222"/>
    </row>
    <row r="45" spans="1:9" x14ac:dyDescent="0.2">
      <c r="A45" s="543" t="s">
        <v>247</v>
      </c>
      <c r="B45" s="1222"/>
      <c r="C45" s="1222"/>
      <c r="D45" s="1222" t="s">
        <v>555</v>
      </c>
      <c r="E45" s="1222"/>
      <c r="F45" s="1222" t="s">
        <v>555</v>
      </c>
      <c r="G45" s="1222"/>
      <c r="H45" s="1222"/>
      <c r="I45" s="1222"/>
    </row>
    <row r="46" spans="1:9" x14ac:dyDescent="0.2">
      <c r="A46" s="543" t="s">
        <v>173</v>
      </c>
      <c r="B46" s="1222" t="s">
        <v>555</v>
      </c>
      <c r="C46" s="1222"/>
      <c r="D46" s="1222"/>
      <c r="E46" s="1222" t="s">
        <v>555</v>
      </c>
      <c r="F46" s="1222" t="s">
        <v>555</v>
      </c>
      <c r="G46" s="1222"/>
      <c r="H46" s="1222"/>
      <c r="I46" s="1222"/>
    </row>
    <row r="47" spans="1:9" x14ac:dyDescent="0.2">
      <c r="A47" s="543" t="s">
        <v>2370</v>
      </c>
      <c r="B47" s="1222" t="s">
        <v>555</v>
      </c>
      <c r="C47" s="1222"/>
      <c r="D47" s="1222" t="s">
        <v>555</v>
      </c>
      <c r="E47" s="1222"/>
      <c r="F47" s="1222" t="s">
        <v>555</v>
      </c>
      <c r="G47" s="1222"/>
      <c r="H47" s="1222"/>
      <c r="I47" s="1222"/>
    </row>
    <row r="48" spans="1:9" x14ac:dyDescent="0.2">
      <c r="A48" s="543" t="s">
        <v>179</v>
      </c>
      <c r="B48" s="1222"/>
      <c r="C48" s="1222"/>
      <c r="D48" s="1222"/>
      <c r="E48" s="1222"/>
      <c r="F48" s="1222"/>
      <c r="G48" s="1222"/>
      <c r="H48" s="1222"/>
      <c r="I48" s="1222" t="s">
        <v>2483</v>
      </c>
    </row>
    <row r="49" spans="1:9" x14ac:dyDescent="0.2">
      <c r="A49" s="543" t="s">
        <v>268</v>
      </c>
      <c r="B49" s="1222"/>
      <c r="C49" s="1222"/>
      <c r="D49" s="1222"/>
      <c r="E49" s="1222"/>
      <c r="F49" s="1222"/>
      <c r="G49" s="1222"/>
      <c r="H49" s="1222" t="s">
        <v>555</v>
      </c>
      <c r="I49" s="1222"/>
    </row>
    <row r="50" spans="1:9" x14ac:dyDescent="0.2">
      <c r="A50" s="543" t="s">
        <v>187</v>
      </c>
      <c r="B50" s="1222"/>
      <c r="C50" s="1222"/>
      <c r="D50" s="1222" t="s">
        <v>555</v>
      </c>
      <c r="E50" s="1222"/>
      <c r="F50" s="1222"/>
      <c r="G50" s="1222"/>
      <c r="H50" s="1222" t="s">
        <v>555</v>
      </c>
      <c r="I50" s="1222"/>
    </row>
    <row r="51" spans="1:9" x14ac:dyDescent="0.2">
      <c r="A51" s="543" t="s">
        <v>256</v>
      </c>
      <c r="B51" s="1222" t="s">
        <v>2380</v>
      </c>
      <c r="C51" s="1222"/>
      <c r="D51" s="1222"/>
      <c r="E51" s="1222"/>
      <c r="F51" s="1222" t="s">
        <v>2491</v>
      </c>
      <c r="G51" s="1222"/>
      <c r="H51" s="1222"/>
      <c r="I51" s="1222"/>
    </row>
    <row r="52" spans="1:9" x14ac:dyDescent="0.2">
      <c r="A52" s="543" t="s">
        <v>201</v>
      </c>
      <c r="B52" s="1222"/>
      <c r="C52" s="1222"/>
      <c r="D52" s="1222"/>
      <c r="E52" s="1222"/>
      <c r="F52" s="1222"/>
      <c r="G52" s="1222" t="s">
        <v>555</v>
      </c>
      <c r="H52" s="1222"/>
      <c r="I52" s="1222"/>
    </row>
    <row r="53" spans="1:9" x14ac:dyDescent="0.2">
      <c r="A53" s="543" t="s">
        <v>304</v>
      </c>
      <c r="B53" s="1222" t="s">
        <v>555</v>
      </c>
      <c r="C53" s="1222"/>
      <c r="D53" s="1222"/>
      <c r="E53" s="1222"/>
      <c r="F53" s="1222" t="s">
        <v>555</v>
      </c>
      <c r="G53" s="1222"/>
      <c r="H53" s="1222"/>
      <c r="I53" s="1222"/>
    </row>
    <row r="54" spans="1:9" x14ac:dyDescent="0.2">
      <c r="A54" s="543" t="s">
        <v>203</v>
      </c>
      <c r="B54" s="1222" t="s">
        <v>1865</v>
      </c>
      <c r="C54" s="1222"/>
      <c r="D54" s="1222" t="s">
        <v>555</v>
      </c>
      <c r="E54" s="1222"/>
      <c r="F54" s="1222" t="s">
        <v>555</v>
      </c>
      <c r="G54" s="1222"/>
      <c r="H54" s="1222"/>
      <c r="I54" s="1222"/>
    </row>
    <row r="55" spans="1:9" x14ac:dyDescent="0.2">
      <c r="A55" s="543" t="s">
        <v>205</v>
      </c>
      <c r="B55" s="1222"/>
      <c r="C55" s="1222"/>
      <c r="D55" s="1222" t="s">
        <v>2496</v>
      </c>
      <c r="E55" s="1222"/>
      <c r="F55" s="1222"/>
      <c r="G55" s="1222"/>
      <c r="H55" s="1222"/>
      <c r="I55" s="1222" t="s">
        <v>2494</v>
      </c>
    </row>
    <row r="56" spans="1:9" x14ac:dyDescent="0.2">
      <c r="A56" s="1093" t="s">
        <v>215</v>
      </c>
      <c r="B56" s="1222" t="s">
        <v>555</v>
      </c>
      <c r="C56" s="1222"/>
      <c r="D56" s="1222"/>
      <c r="E56" s="1222"/>
      <c r="F56" s="1222" t="s">
        <v>555</v>
      </c>
      <c r="G56" s="1222"/>
      <c r="H56" s="1222"/>
      <c r="I56" s="1222"/>
    </row>
    <row r="57" spans="1:9" x14ac:dyDescent="0.2">
      <c r="A57" s="543" t="s">
        <v>128</v>
      </c>
      <c r="B57" s="1222"/>
      <c r="C57" s="1222"/>
      <c r="D57" s="1222"/>
      <c r="E57" s="1222"/>
      <c r="F57" s="1222" t="s">
        <v>555</v>
      </c>
      <c r="G57" s="1222"/>
      <c r="H57" s="1222"/>
      <c r="I57" s="1222"/>
    </row>
    <row r="58" spans="1:9" x14ac:dyDescent="0.2">
      <c r="A58" s="1186" t="s">
        <v>321</v>
      </c>
      <c r="B58" s="1222" t="s">
        <v>555</v>
      </c>
      <c r="C58" s="1222"/>
      <c r="D58" s="1222"/>
      <c r="E58" s="1222"/>
      <c r="F58" s="1222" t="s">
        <v>555</v>
      </c>
      <c r="G58" s="1222"/>
      <c r="H58" s="1222"/>
      <c r="I58" s="1222"/>
    </row>
    <row r="59" spans="1:9" x14ac:dyDescent="0.2">
      <c r="A59" s="543" t="s">
        <v>2532</v>
      </c>
      <c r="B59" s="1222"/>
      <c r="C59" s="1222"/>
      <c r="D59" s="1222" t="s">
        <v>555</v>
      </c>
      <c r="E59" s="1222"/>
      <c r="F59" s="1222"/>
      <c r="G59" s="1222"/>
      <c r="H59" s="1222"/>
      <c r="I59" s="1222"/>
    </row>
    <row r="60" spans="1:9" x14ac:dyDescent="0.2">
      <c r="A60" s="543" t="s">
        <v>1379</v>
      </c>
      <c r="B60" s="1222"/>
      <c r="C60" s="1222"/>
      <c r="D60" s="1222" t="s">
        <v>555</v>
      </c>
      <c r="E60" s="1222"/>
      <c r="F60" s="1222"/>
      <c r="G60" s="1222"/>
      <c r="H60" s="1222" t="s">
        <v>555</v>
      </c>
      <c r="I60" s="1222"/>
    </row>
    <row r="61" spans="1:9" x14ac:dyDescent="0.2">
      <c r="A61" s="543" t="s">
        <v>2376</v>
      </c>
      <c r="B61" s="1222"/>
      <c r="C61" s="1222"/>
      <c r="D61" s="1222" t="s">
        <v>555</v>
      </c>
      <c r="E61" s="1222"/>
      <c r="F61" s="1222"/>
      <c r="G61" s="1222"/>
      <c r="H61" s="1222" t="s">
        <v>555</v>
      </c>
      <c r="I61" s="1222"/>
    </row>
    <row r="62" spans="1:9" x14ac:dyDescent="0.2">
      <c r="A62" s="543" t="s">
        <v>165</v>
      </c>
      <c r="B62" s="1222"/>
      <c r="C62" s="1222"/>
      <c r="D62" s="1222"/>
      <c r="E62" s="1222"/>
      <c r="F62" s="1222"/>
      <c r="G62" s="1222"/>
      <c r="H62" s="1222"/>
      <c r="I62" s="1222" t="s">
        <v>2503</v>
      </c>
    </row>
    <row r="63" spans="1:9" x14ac:dyDescent="0.2">
      <c r="A63" s="1269" t="s">
        <v>2533</v>
      </c>
      <c r="B63" s="1222"/>
      <c r="C63" s="1222"/>
      <c r="D63" s="1222"/>
      <c r="E63" s="1222"/>
      <c r="F63" s="1222"/>
      <c r="G63" s="1222"/>
      <c r="H63" s="1222" t="s">
        <v>555</v>
      </c>
      <c r="I63" s="1222"/>
    </row>
    <row r="64" spans="1:9" x14ac:dyDescent="0.2">
      <c r="B64" s="1163">
        <v>13</v>
      </c>
      <c r="C64" s="1163">
        <v>10</v>
      </c>
      <c r="D64" s="1163">
        <v>13</v>
      </c>
      <c r="E64" s="1163">
        <v>5</v>
      </c>
      <c r="F64" s="1163">
        <v>13</v>
      </c>
      <c r="G64" s="1163">
        <v>3</v>
      </c>
      <c r="H64" s="1163"/>
      <c r="I64" s="1163">
        <v>6</v>
      </c>
    </row>
    <row r="65" spans="1:3" x14ac:dyDescent="0.2">
      <c r="B65" s="1222"/>
      <c r="C65" s="1222"/>
    </row>
    <row r="66" spans="1:3" x14ac:dyDescent="0.2">
      <c r="A66" s="1246" t="s">
        <v>2498</v>
      </c>
      <c r="B66" s="1249"/>
      <c r="C66" s="1249"/>
    </row>
    <row r="67" spans="1:3" x14ac:dyDescent="0.2">
      <c r="A67" s="543" t="s">
        <v>1379</v>
      </c>
      <c r="B67" s="1222"/>
      <c r="C67" s="1222"/>
    </row>
    <row r="68" spans="1:3" x14ac:dyDescent="0.2">
      <c r="A68" s="543" t="s">
        <v>2501</v>
      </c>
      <c r="B68" s="1222"/>
      <c r="C68" s="1222"/>
    </row>
    <row r="69" spans="1:3" x14ac:dyDescent="0.2">
      <c r="A69" s="543" t="s">
        <v>2376</v>
      </c>
      <c r="B69" s="1222"/>
      <c r="C69" s="1222"/>
    </row>
    <row r="70" spans="1:3" x14ac:dyDescent="0.2">
      <c r="A70" s="543" t="s">
        <v>306</v>
      </c>
      <c r="B70" s="1222"/>
      <c r="C70" s="1222"/>
    </row>
    <row r="72" spans="1:3" x14ac:dyDescent="0.2">
      <c r="A72" s="1246" t="s">
        <v>2502</v>
      </c>
      <c r="B72" s="1248"/>
      <c r="C72" s="1248"/>
    </row>
    <row r="73" spans="1:3" x14ac:dyDescent="0.2">
      <c r="A73" s="543" t="s">
        <v>165</v>
      </c>
      <c r="B73" s="1222"/>
      <c r="C73" s="1222"/>
    </row>
    <row r="74" spans="1:3" x14ac:dyDescent="0.2">
      <c r="A74" s="1141" t="s">
        <v>167</v>
      </c>
      <c r="B74" s="1222"/>
      <c r="C74" s="1222"/>
    </row>
    <row r="75" spans="1:3" x14ac:dyDescent="0.2">
      <c r="A75" s="543" t="s">
        <v>169</v>
      </c>
      <c r="B75" s="1222"/>
      <c r="C75" s="1222"/>
    </row>
    <row r="76" spans="1:3" x14ac:dyDescent="0.2">
      <c r="A76" s="543" t="s">
        <v>2381</v>
      </c>
      <c r="B76" s="1222"/>
      <c r="C76" s="1222"/>
    </row>
    <row r="77" spans="1:3" x14ac:dyDescent="0.2">
      <c r="A77" s="1218" t="s">
        <v>317</v>
      </c>
      <c r="B77" s="1222"/>
      <c r="C77" s="1222"/>
    </row>
    <row r="78" spans="1:3" x14ac:dyDescent="0.2">
      <c r="A78" s="1186" t="s">
        <v>319</v>
      </c>
      <c r="B78" s="1222"/>
      <c r="C78" s="1222"/>
    </row>
    <row r="79" spans="1:3" x14ac:dyDescent="0.2">
      <c r="A79" s="543" t="s">
        <v>2504</v>
      </c>
      <c r="B79" s="1222"/>
      <c r="C79" s="1222"/>
    </row>
    <row r="80" spans="1:3" x14ac:dyDescent="0.2">
      <c r="A80" s="543" t="s">
        <v>2505</v>
      </c>
      <c r="B80" s="1222"/>
      <c r="C80" s="1222"/>
    </row>
  </sheetData>
  <autoFilter ref="A32:I64" xr:uid="{04114DC7-293B-794A-8D3B-62874D10DF83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CC03CF-BF73-7F4A-8160-889DDBA5B2EA}">
          <x14:formula1>
            <xm:f>DATA!$B$3:$B$122</xm:f>
          </x14:formula1>
          <xm:sqref>A73:A78 A70 A33:A58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9"/>
  <sheetViews>
    <sheetView topLeftCell="A7" workbookViewId="0">
      <pane xSplit="2" topLeftCell="BB1" activePane="topRight" state="frozen"/>
      <selection pane="topRight" activeCell="D30" sqref="D30"/>
    </sheetView>
  </sheetViews>
  <sheetFormatPr baseColWidth="10" defaultColWidth="11.5" defaultRowHeight="15" x14ac:dyDescent="0.2"/>
  <cols>
    <col min="1" max="1" width="35.33203125" style="8" bestFit="1" customWidth="1"/>
    <col min="2" max="2" width="13.5" bestFit="1" customWidth="1"/>
    <col min="3" max="3" width="30.5" style="9" bestFit="1" customWidth="1"/>
    <col min="4" max="4" width="30" style="9" bestFit="1" customWidth="1"/>
    <col min="5" max="5" width="22.83203125" style="9" bestFit="1" customWidth="1"/>
    <col min="6" max="6" width="15.1640625" style="9" customWidth="1"/>
    <col min="7" max="7" width="15.83203125" style="9" customWidth="1"/>
    <col min="8" max="8" width="9.83203125" style="9" customWidth="1"/>
    <col min="9" max="9" width="7.5" style="9" customWidth="1"/>
    <col min="10" max="10" width="15.5" style="9" customWidth="1"/>
    <col min="11" max="11" width="12" style="9" customWidth="1"/>
    <col min="12" max="12" width="14.5" style="9" customWidth="1"/>
    <col min="13" max="14" width="7.33203125" style="9" customWidth="1"/>
    <col min="15" max="15" width="10" style="9" customWidth="1"/>
    <col min="16" max="16" width="7.33203125" style="9" customWidth="1"/>
    <col min="17" max="17" width="10.5" style="9" customWidth="1"/>
    <col min="18" max="18" width="7.33203125" style="9" customWidth="1"/>
    <col min="19" max="19" width="10.1640625" style="9" customWidth="1"/>
    <col min="20" max="20" width="7.33203125" style="9" customWidth="1"/>
    <col min="21" max="21" width="12.83203125" style="9" customWidth="1"/>
    <col min="22" max="22" width="12.1640625" style="9" customWidth="1"/>
    <col min="23" max="23" width="12.6640625" style="9" customWidth="1"/>
    <col min="24" max="24" width="7.33203125" style="9" customWidth="1"/>
    <col min="25" max="25" width="13.83203125" style="9" customWidth="1"/>
    <col min="26" max="26" width="11.6640625" style="9" customWidth="1"/>
    <col min="27" max="27" width="7.33203125" style="9" customWidth="1"/>
    <col min="28" max="28" width="13.83203125" style="9" customWidth="1"/>
    <col min="29" max="29" width="7" style="9" customWidth="1"/>
    <col min="30" max="30" width="13" style="9" customWidth="1"/>
    <col min="31" max="31" width="13.83203125" style="9" customWidth="1"/>
    <col min="32" max="32" width="11" style="9" customWidth="1"/>
    <col min="33" max="33" width="13.1640625" style="9" customWidth="1"/>
    <col min="34" max="34" width="12" style="9" customWidth="1"/>
    <col min="35" max="35" width="10.5" style="9" customWidth="1"/>
    <col min="36" max="36" width="12.1640625" style="9" customWidth="1"/>
    <col min="37" max="37" width="18.83203125" style="9" customWidth="1"/>
    <col min="38" max="38" width="16.5" style="9" customWidth="1"/>
    <col min="39" max="39" width="14.5" customWidth="1"/>
    <col min="40" max="43" width="17.83203125" customWidth="1"/>
    <col min="44" max="46" width="17.83203125" bestFit="1" customWidth="1"/>
    <col min="47" max="47" width="17.83203125" customWidth="1"/>
    <col min="48" max="52" width="17.83203125" bestFit="1" customWidth="1"/>
    <col min="53" max="53" width="14.5" style="9" bestFit="1" customWidth="1"/>
    <col min="54" max="54" width="11.5" style="9"/>
  </cols>
  <sheetData>
    <row r="1" spans="1:54" s="15" customFormat="1" ht="16" thickBot="1" x14ac:dyDescent="0.25">
      <c r="A1" s="13"/>
      <c r="B1" s="20" t="s">
        <v>327</v>
      </c>
      <c r="C1" s="1280" t="s">
        <v>328</v>
      </c>
      <c r="D1" s="1282"/>
      <c r="E1" s="1280" t="s">
        <v>329</v>
      </c>
      <c r="F1" s="1282"/>
      <c r="G1" s="1280" t="s">
        <v>330</v>
      </c>
      <c r="H1" s="1281"/>
      <c r="I1" s="1281"/>
      <c r="J1" s="1281"/>
      <c r="K1" s="1282"/>
      <c r="L1" s="1280" t="s">
        <v>331</v>
      </c>
      <c r="M1" s="1281"/>
      <c r="N1" s="1281"/>
      <c r="O1" s="1281"/>
      <c r="P1" s="1281"/>
      <c r="Q1" s="1282"/>
      <c r="R1" s="1280" t="s">
        <v>332</v>
      </c>
      <c r="S1" s="1281"/>
      <c r="T1" s="1281"/>
      <c r="U1" s="1281"/>
      <c r="V1" s="1282"/>
      <c r="W1" s="1280" t="s">
        <v>333</v>
      </c>
      <c r="X1" s="1281"/>
      <c r="Y1" s="1282"/>
      <c r="Z1" s="1280" t="s">
        <v>334</v>
      </c>
      <c r="AA1" s="1281"/>
      <c r="AB1" s="1281"/>
      <c r="AC1" s="1281"/>
      <c r="AD1" s="1281"/>
      <c r="AE1" s="1282"/>
      <c r="AF1" s="1280" t="s">
        <v>335</v>
      </c>
      <c r="AG1" s="1282"/>
      <c r="AH1" s="1277" t="s">
        <v>336</v>
      </c>
      <c r="AI1" s="1279"/>
      <c r="AJ1" s="1277" t="s">
        <v>94</v>
      </c>
      <c r="AK1" s="1278"/>
      <c r="AL1" s="1278"/>
      <c r="AM1" s="1278"/>
      <c r="AN1" s="1278"/>
      <c r="AO1" s="1279"/>
      <c r="AP1" s="1277" t="s">
        <v>100</v>
      </c>
      <c r="AQ1" s="1279"/>
      <c r="AR1" s="1277" t="s">
        <v>106</v>
      </c>
      <c r="AS1" s="1278"/>
      <c r="AT1" s="1278"/>
      <c r="AU1" s="1278"/>
      <c r="AV1" s="1278"/>
      <c r="AW1" s="1279"/>
      <c r="AX1" s="1277" t="s">
        <v>112</v>
      </c>
      <c r="AY1" s="1278"/>
      <c r="AZ1" s="1279"/>
      <c r="BA1" s="14"/>
      <c r="BB1" s="14"/>
    </row>
    <row r="2" spans="1:54" x14ac:dyDescent="0.2">
      <c r="B2" s="12" t="s">
        <v>337</v>
      </c>
      <c r="C2" s="21" t="s">
        <v>338</v>
      </c>
      <c r="D2" s="21" t="s">
        <v>339</v>
      </c>
      <c r="E2" s="21" t="s">
        <v>340</v>
      </c>
      <c r="F2" s="21" t="s">
        <v>341</v>
      </c>
      <c r="G2" s="21" t="s">
        <v>342</v>
      </c>
      <c r="H2" s="21" t="s">
        <v>343</v>
      </c>
      <c r="I2" s="21" t="s">
        <v>344</v>
      </c>
      <c r="J2" s="21" t="s">
        <v>345</v>
      </c>
      <c r="K2" s="21" t="s">
        <v>346</v>
      </c>
      <c r="L2" s="21" t="s">
        <v>347</v>
      </c>
      <c r="M2" s="21" t="s">
        <v>348</v>
      </c>
      <c r="N2" s="21" t="s">
        <v>349</v>
      </c>
      <c r="O2" s="21" t="s">
        <v>350</v>
      </c>
      <c r="P2" s="21" t="s">
        <v>351</v>
      </c>
      <c r="Q2" s="21" t="s">
        <v>352</v>
      </c>
      <c r="R2" s="21" t="s">
        <v>353</v>
      </c>
      <c r="S2" s="21" t="s">
        <v>354</v>
      </c>
      <c r="T2" s="21" t="s">
        <v>355</v>
      </c>
      <c r="U2" s="21" t="s">
        <v>356</v>
      </c>
      <c r="V2" s="21" t="s">
        <v>357</v>
      </c>
      <c r="W2" s="21" t="s">
        <v>358</v>
      </c>
      <c r="X2" s="21" t="s">
        <v>355</v>
      </c>
      <c r="Y2" s="21" t="s">
        <v>359</v>
      </c>
      <c r="Z2" s="21" t="s">
        <v>360</v>
      </c>
      <c r="AA2" s="21" t="s">
        <v>361</v>
      </c>
      <c r="AB2" s="21" t="s">
        <v>362</v>
      </c>
      <c r="AC2" s="21" t="s">
        <v>363</v>
      </c>
      <c r="AD2" s="21" t="s">
        <v>364</v>
      </c>
      <c r="AE2" s="21" t="s">
        <v>365</v>
      </c>
      <c r="AF2" s="21" t="s">
        <v>366</v>
      </c>
      <c r="AG2" s="21" t="s">
        <v>367</v>
      </c>
      <c r="AH2" s="21" t="s">
        <v>368</v>
      </c>
      <c r="AI2" s="21" t="s">
        <v>369</v>
      </c>
      <c r="AJ2" s="21" t="s">
        <v>357</v>
      </c>
      <c r="AK2" s="21" t="s">
        <v>370</v>
      </c>
      <c r="AL2" s="21" t="s">
        <v>371</v>
      </c>
      <c r="AM2" s="21" t="s">
        <v>352</v>
      </c>
      <c r="AN2" s="21" t="s">
        <v>372</v>
      </c>
      <c r="AO2" s="21" t="s">
        <v>373</v>
      </c>
      <c r="AP2" s="21" t="s">
        <v>374</v>
      </c>
      <c r="AQ2" s="21" t="s">
        <v>375</v>
      </c>
      <c r="AR2" s="21" t="s">
        <v>376</v>
      </c>
      <c r="AS2" s="21" t="s">
        <v>377</v>
      </c>
      <c r="AT2" s="30" t="s">
        <v>378</v>
      </c>
      <c r="AU2" s="21" t="s">
        <v>379</v>
      </c>
      <c r="AV2" s="21" t="s">
        <v>380</v>
      </c>
      <c r="AW2" s="21" t="s">
        <v>381</v>
      </c>
      <c r="AX2" s="21" t="s">
        <v>373</v>
      </c>
      <c r="AY2" s="21" t="s">
        <v>382</v>
      </c>
      <c r="AZ2" s="30" t="s">
        <v>383</v>
      </c>
      <c r="BA2" s="9" t="s">
        <v>384</v>
      </c>
    </row>
    <row r="3" spans="1:54" x14ac:dyDescent="0.2">
      <c r="B3" s="12" t="s">
        <v>385</v>
      </c>
      <c r="C3" s="16" t="s">
        <v>386</v>
      </c>
      <c r="D3" s="4" t="s">
        <v>386</v>
      </c>
      <c r="E3" s="4" t="s">
        <v>387</v>
      </c>
      <c r="F3" s="4" t="s">
        <v>386</v>
      </c>
      <c r="G3" s="4" t="s">
        <v>386</v>
      </c>
      <c r="H3" s="4" t="s">
        <v>388</v>
      </c>
      <c r="I3" s="4" t="s">
        <v>387</v>
      </c>
      <c r="J3" s="4" t="s">
        <v>386</v>
      </c>
      <c r="K3" s="4" t="s">
        <v>389</v>
      </c>
      <c r="L3" s="4" t="s">
        <v>386</v>
      </c>
      <c r="M3" s="4" t="s">
        <v>386</v>
      </c>
      <c r="N3" s="4" t="s">
        <v>386</v>
      </c>
      <c r="O3" s="4" t="s">
        <v>387</v>
      </c>
      <c r="P3" s="4" t="s">
        <v>386</v>
      </c>
      <c r="Q3" s="4" t="s">
        <v>386</v>
      </c>
      <c r="R3" s="4" t="s">
        <v>387</v>
      </c>
      <c r="S3" s="4" t="s">
        <v>388</v>
      </c>
      <c r="T3" s="4" t="s">
        <v>386</v>
      </c>
      <c r="U3" s="4" t="s">
        <v>386</v>
      </c>
      <c r="V3" s="4" t="s">
        <v>387</v>
      </c>
      <c r="W3" s="4" t="s">
        <v>390</v>
      </c>
      <c r="X3" s="4" t="s">
        <v>386</v>
      </c>
      <c r="Y3" s="4" t="s">
        <v>388</v>
      </c>
      <c r="Z3" s="4" t="s">
        <v>386</v>
      </c>
      <c r="AA3" s="4" t="s">
        <v>386</v>
      </c>
      <c r="AB3" s="4" t="s">
        <v>391</v>
      </c>
      <c r="AC3" s="7" t="s">
        <v>392</v>
      </c>
      <c r="AD3" s="4" t="s">
        <v>390</v>
      </c>
      <c r="AE3" s="4" t="s">
        <v>392</v>
      </c>
      <c r="AF3" s="4" t="s">
        <v>392</v>
      </c>
      <c r="AG3" s="4" t="s">
        <v>387</v>
      </c>
      <c r="AH3" s="4" t="s">
        <v>387</v>
      </c>
      <c r="AI3" s="4" t="s">
        <v>386</v>
      </c>
      <c r="AJ3" s="4" t="s">
        <v>389</v>
      </c>
      <c r="AK3" s="4" t="s">
        <v>389</v>
      </c>
      <c r="AL3" s="4" t="s">
        <v>387</v>
      </c>
      <c r="AM3" s="4" t="s">
        <v>386</v>
      </c>
      <c r="AN3" s="4" t="s">
        <v>387</v>
      </c>
      <c r="AO3" s="4" t="s">
        <v>386</v>
      </c>
      <c r="AP3" s="4" t="s">
        <v>387</v>
      </c>
      <c r="AQ3" s="4" t="s">
        <v>389</v>
      </c>
      <c r="AR3" s="4" t="s">
        <v>386</v>
      </c>
      <c r="AS3" s="4" t="s">
        <v>386</v>
      </c>
      <c r="AT3" s="4" t="s">
        <v>387</v>
      </c>
      <c r="AU3" s="4" t="s">
        <v>386</v>
      </c>
      <c r="AV3" s="4" t="s">
        <v>387</v>
      </c>
      <c r="AW3" s="4" t="s">
        <v>393</v>
      </c>
      <c r="AX3" s="4" t="s">
        <v>386</v>
      </c>
      <c r="AY3" s="4" t="s">
        <v>386</v>
      </c>
      <c r="AZ3" s="4" t="s">
        <v>386</v>
      </c>
      <c r="BA3" s="9">
        <f>COUNTIF(C3:AZ3,"*")</f>
        <v>50</v>
      </c>
    </row>
    <row r="4" spans="1:54" x14ac:dyDescent="0.2">
      <c r="B4" s="12" t="s">
        <v>394</v>
      </c>
      <c r="C4" s="16"/>
      <c r="D4" s="1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7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spans="1:54" x14ac:dyDescent="0.2">
      <c r="B5" s="12" t="s">
        <v>395</v>
      </c>
      <c r="C5" s="158">
        <v>7</v>
      </c>
      <c r="D5" s="58">
        <v>7</v>
      </c>
      <c r="E5" s="46">
        <v>5</v>
      </c>
      <c r="F5" s="58">
        <v>7</v>
      </c>
      <c r="G5" s="58">
        <v>7</v>
      </c>
      <c r="H5" s="168">
        <v>5</v>
      </c>
      <c r="I5" s="46">
        <v>5</v>
      </c>
      <c r="J5" s="58">
        <v>7</v>
      </c>
      <c r="K5" s="46">
        <v>5</v>
      </c>
      <c r="L5" s="58">
        <v>7</v>
      </c>
      <c r="M5" s="58">
        <v>5</v>
      </c>
      <c r="N5" s="58">
        <v>5</v>
      </c>
      <c r="O5" s="46">
        <v>5</v>
      </c>
      <c r="P5" s="58">
        <v>7</v>
      </c>
      <c r="Q5" s="58">
        <v>7</v>
      </c>
      <c r="R5" s="46">
        <v>5</v>
      </c>
      <c r="S5" s="168">
        <v>5</v>
      </c>
      <c r="T5" s="58">
        <v>7</v>
      </c>
      <c r="U5" s="58">
        <v>7</v>
      </c>
      <c r="V5" s="46">
        <v>5</v>
      </c>
      <c r="W5" s="169">
        <v>7</v>
      </c>
      <c r="X5" s="58">
        <v>7</v>
      </c>
      <c r="Y5" s="168">
        <v>5</v>
      </c>
      <c r="Z5" s="58">
        <v>7</v>
      </c>
      <c r="AA5" s="167">
        <v>7</v>
      </c>
      <c r="AB5" s="46">
        <v>5</v>
      </c>
      <c r="AC5" s="167">
        <v>7</v>
      </c>
      <c r="AD5" s="169">
        <v>7</v>
      </c>
      <c r="AE5" s="167">
        <v>7</v>
      </c>
      <c r="AF5" s="167">
        <v>7</v>
      </c>
      <c r="AG5" s="46">
        <v>5</v>
      </c>
      <c r="AH5" s="46">
        <v>5</v>
      </c>
      <c r="AI5" s="167">
        <v>7</v>
      </c>
      <c r="AJ5" s="46">
        <v>5</v>
      </c>
      <c r="AK5" s="46">
        <v>5</v>
      </c>
      <c r="AL5" s="46">
        <v>5</v>
      </c>
      <c r="AM5" s="167">
        <v>7</v>
      </c>
      <c r="AN5" s="46">
        <v>5</v>
      </c>
      <c r="AO5" s="167">
        <v>7</v>
      </c>
      <c r="AP5" s="46">
        <v>5</v>
      </c>
      <c r="AQ5" s="46">
        <v>5</v>
      </c>
      <c r="AR5" s="167">
        <v>7</v>
      </c>
      <c r="AS5" s="167">
        <v>7</v>
      </c>
      <c r="AT5" s="46">
        <v>5</v>
      </c>
      <c r="AU5" s="58">
        <v>7</v>
      </c>
      <c r="AV5" s="46">
        <v>5</v>
      </c>
      <c r="AW5" s="4">
        <v>5</v>
      </c>
      <c r="AX5" s="167">
        <v>7</v>
      </c>
      <c r="AY5" s="58">
        <v>7</v>
      </c>
      <c r="AZ5" s="58">
        <v>7</v>
      </c>
    </row>
    <row r="6" spans="1:54" x14ac:dyDescent="0.2">
      <c r="A6" s="2" t="s">
        <v>2</v>
      </c>
      <c r="B6" s="1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4" x14ac:dyDescent="0.2">
      <c r="A7" s="2" t="s">
        <v>396</v>
      </c>
      <c r="B7" s="3" t="s">
        <v>397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7" t="s">
        <v>398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398</v>
      </c>
      <c r="AT7" s="4"/>
      <c r="AU7" s="4"/>
      <c r="AV7" s="4"/>
      <c r="AW7" s="4"/>
      <c r="AX7" s="4"/>
      <c r="AY7" s="4" t="s">
        <v>398</v>
      </c>
      <c r="AZ7" s="4"/>
      <c r="BA7" s="9">
        <f>COUNTIF(E7:AZ7,"*")</f>
        <v>3</v>
      </c>
    </row>
    <row r="8" spans="1:54" x14ac:dyDescent="0.2">
      <c r="A8" s="2" t="s">
        <v>399</v>
      </c>
      <c r="B8" s="3" t="s">
        <v>400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398</v>
      </c>
      <c r="Q8" s="4"/>
      <c r="R8" s="4" t="s">
        <v>398</v>
      </c>
      <c r="S8" s="4"/>
      <c r="T8" s="4"/>
      <c r="U8" s="4"/>
      <c r="V8" s="4" t="s">
        <v>398</v>
      </c>
      <c r="W8" s="4"/>
      <c r="X8" s="4"/>
      <c r="Y8" s="4"/>
      <c r="Z8" s="4"/>
      <c r="AA8" s="4"/>
      <c r="AB8" s="4"/>
      <c r="AC8" s="7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9">
        <f t="shared" ref="BA8:BA35" si="0">COUNTIF(E8:AZ8,"*")</f>
        <v>3</v>
      </c>
    </row>
    <row r="9" spans="1:54" x14ac:dyDescent="0.2">
      <c r="A9" s="2" t="s">
        <v>401</v>
      </c>
      <c r="B9" s="3" t="s">
        <v>119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7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 t="s">
        <v>398</v>
      </c>
      <c r="AS9" s="4" t="s">
        <v>398</v>
      </c>
      <c r="AT9" s="4" t="s">
        <v>398</v>
      </c>
      <c r="AU9" s="4" t="s">
        <v>398</v>
      </c>
      <c r="AV9" s="4" t="s">
        <v>398</v>
      </c>
      <c r="AW9" s="4"/>
      <c r="AX9" s="4"/>
      <c r="AY9" s="4" t="s">
        <v>398</v>
      </c>
      <c r="AZ9" s="4"/>
      <c r="BA9" s="9">
        <f t="shared" si="0"/>
        <v>6</v>
      </c>
    </row>
    <row r="10" spans="1:54" x14ac:dyDescent="0.2">
      <c r="A10" s="2" t="s">
        <v>402</v>
      </c>
      <c r="B10" s="3" t="s">
        <v>403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7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398</v>
      </c>
      <c r="AZ10" s="4"/>
      <c r="BA10" s="9">
        <f t="shared" si="0"/>
        <v>1</v>
      </c>
    </row>
    <row r="11" spans="1:54" x14ac:dyDescent="0.2">
      <c r="A11" s="2" t="s">
        <v>404</v>
      </c>
      <c r="B11" s="19" t="s">
        <v>405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 t="s">
        <v>406</v>
      </c>
      <c r="AP11" s="4"/>
      <c r="AQ11" s="4"/>
      <c r="AR11" s="4"/>
      <c r="AS11" s="4"/>
      <c r="AT11" s="4"/>
      <c r="AU11" s="4"/>
      <c r="AV11" s="4"/>
      <c r="AW11" s="4"/>
      <c r="AX11" s="4" t="s">
        <v>398</v>
      </c>
      <c r="AY11" s="4"/>
      <c r="AZ11" s="4"/>
      <c r="BA11" s="9">
        <f t="shared" si="0"/>
        <v>2</v>
      </c>
    </row>
    <row r="12" spans="1:54" x14ac:dyDescent="0.2">
      <c r="A12" s="2" t="s">
        <v>407</v>
      </c>
      <c r="B12" s="19" t="s">
        <v>408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 t="s">
        <v>398</v>
      </c>
      <c r="AS12" s="4"/>
      <c r="AT12" s="4"/>
      <c r="AU12" s="4"/>
      <c r="AV12" s="4"/>
      <c r="AW12" s="4"/>
      <c r="AX12" s="4"/>
      <c r="AY12" s="4"/>
      <c r="AZ12" s="4"/>
      <c r="BA12" s="9">
        <f t="shared" si="0"/>
        <v>1</v>
      </c>
    </row>
    <row r="13" spans="1:54" x14ac:dyDescent="0.2">
      <c r="A13" s="2" t="s">
        <v>409</v>
      </c>
      <c r="B13" s="3" t="s">
        <v>210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4"/>
      <c r="AE13" s="4"/>
      <c r="AF13" s="4"/>
      <c r="AG13" s="4"/>
      <c r="AH13" s="4"/>
      <c r="AI13" s="7" t="s">
        <v>398</v>
      </c>
      <c r="AJ13" s="4"/>
      <c r="AK13" s="4"/>
      <c r="AL13" s="4"/>
      <c r="AM13" s="4"/>
      <c r="AN13" s="4"/>
      <c r="AO13" s="4" t="s">
        <v>406</v>
      </c>
      <c r="AP13" s="4"/>
      <c r="AQ13" s="4" t="s">
        <v>398</v>
      </c>
      <c r="AR13" s="4" t="s">
        <v>398</v>
      </c>
      <c r="AS13" s="4"/>
      <c r="AT13" s="4"/>
      <c r="AU13" s="4" t="s">
        <v>398</v>
      </c>
      <c r="AV13" s="4" t="s">
        <v>398</v>
      </c>
      <c r="AW13" s="4"/>
      <c r="AX13" s="4"/>
      <c r="AY13" s="28" t="s">
        <v>398</v>
      </c>
      <c r="AZ13" s="7"/>
      <c r="BA13" s="9">
        <f t="shared" si="0"/>
        <v>7</v>
      </c>
    </row>
    <row r="14" spans="1:54" x14ac:dyDescent="0.2">
      <c r="A14" s="2" t="s">
        <v>410</v>
      </c>
      <c r="B14" s="3" t="s">
        <v>138</v>
      </c>
      <c r="C14" s="4"/>
      <c r="D14" s="4"/>
      <c r="E14" s="4" t="s">
        <v>398</v>
      </c>
      <c r="F14" s="4"/>
      <c r="G14" s="4" t="s">
        <v>398</v>
      </c>
      <c r="H14" s="4"/>
      <c r="I14" s="4"/>
      <c r="J14" s="4" t="s">
        <v>398</v>
      </c>
      <c r="K14" s="4"/>
      <c r="L14" s="4"/>
      <c r="M14" s="4" t="s">
        <v>398</v>
      </c>
      <c r="N14" s="4" t="s">
        <v>398</v>
      </c>
      <c r="O14" s="4"/>
      <c r="P14" s="4"/>
      <c r="Q14" s="4"/>
      <c r="R14" s="4"/>
      <c r="S14" s="4" t="s">
        <v>398</v>
      </c>
      <c r="T14" s="4" t="s">
        <v>398</v>
      </c>
      <c r="U14" s="4"/>
      <c r="V14" s="4" t="s">
        <v>398</v>
      </c>
      <c r="W14" s="4"/>
      <c r="X14" s="4" t="s">
        <v>398</v>
      </c>
      <c r="Y14" s="4"/>
      <c r="Z14" s="4"/>
      <c r="AA14" s="4" t="s">
        <v>398</v>
      </c>
      <c r="AB14" s="4"/>
      <c r="AC14" s="7"/>
      <c r="AD14" s="4"/>
      <c r="AE14" s="4" t="s">
        <v>398</v>
      </c>
      <c r="AF14" s="4"/>
      <c r="AG14" s="4"/>
      <c r="AH14" s="4" t="s">
        <v>398</v>
      </c>
      <c r="AI14" s="7"/>
      <c r="AJ14" s="7" t="s">
        <v>398</v>
      </c>
      <c r="AK14" s="4"/>
      <c r="AL14" s="4" t="s">
        <v>398</v>
      </c>
      <c r="AM14" s="4"/>
      <c r="AN14" s="4"/>
      <c r="AO14" s="4" t="s">
        <v>406</v>
      </c>
      <c r="AP14" s="4" t="s">
        <v>398</v>
      </c>
      <c r="AQ14" s="4"/>
      <c r="AR14" s="4" t="s">
        <v>398</v>
      </c>
      <c r="AS14" s="4"/>
      <c r="AT14" s="4" t="s">
        <v>398</v>
      </c>
      <c r="AU14" s="4"/>
      <c r="AV14" s="4" t="s">
        <v>398</v>
      </c>
      <c r="AW14" s="4"/>
      <c r="AX14" s="4" t="s">
        <v>398</v>
      </c>
      <c r="AY14" s="28" t="s">
        <v>398</v>
      </c>
      <c r="AZ14" s="7"/>
      <c r="BA14" s="9">
        <f t="shared" si="0"/>
        <v>21</v>
      </c>
    </row>
    <row r="15" spans="1:54" x14ac:dyDescent="0.2">
      <c r="A15" s="2" t="s">
        <v>411</v>
      </c>
      <c r="B15" s="3" t="s">
        <v>216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 t="s">
        <v>398</v>
      </c>
      <c r="AB15" s="4"/>
      <c r="AC15" s="7"/>
      <c r="AD15" s="4"/>
      <c r="AE15" s="4"/>
      <c r="AF15" s="4"/>
      <c r="AG15" s="4"/>
      <c r="AH15" s="4"/>
      <c r="AI15" s="7"/>
      <c r="AJ15" s="4"/>
      <c r="AK15" s="4"/>
      <c r="AL15" s="4" t="s">
        <v>398</v>
      </c>
      <c r="AM15" s="4"/>
      <c r="AN15" s="4"/>
      <c r="AO15" s="4" t="s">
        <v>406</v>
      </c>
      <c r="AP15" s="4"/>
      <c r="AQ15" s="4"/>
      <c r="AR15" s="4" t="s">
        <v>398</v>
      </c>
      <c r="AS15" s="4" t="s">
        <v>398</v>
      </c>
      <c r="AT15" s="4" t="s">
        <v>398</v>
      </c>
      <c r="AU15" s="4"/>
      <c r="AV15" s="4"/>
      <c r="AW15" s="4"/>
      <c r="AX15" s="4"/>
      <c r="AY15" s="4" t="s">
        <v>398</v>
      </c>
      <c r="AZ15" s="28" t="s">
        <v>398</v>
      </c>
      <c r="BA15" s="9">
        <f t="shared" si="0"/>
        <v>8</v>
      </c>
    </row>
    <row r="16" spans="1:54" x14ac:dyDescent="0.2">
      <c r="A16" s="2" t="s">
        <v>412</v>
      </c>
      <c r="B16" s="1" t="s">
        <v>413</v>
      </c>
      <c r="C16" s="11"/>
      <c r="D16" s="11"/>
      <c r="E16" s="11"/>
      <c r="F16" s="4"/>
      <c r="G16" s="11"/>
      <c r="H16" s="11"/>
      <c r="I16" s="11"/>
      <c r="J16" s="11"/>
      <c r="K16" s="4"/>
      <c r="L16" s="11"/>
      <c r="M16" s="11"/>
      <c r="N16" s="11"/>
      <c r="O16" s="11"/>
      <c r="P16" s="11"/>
      <c r="Q16" s="11"/>
      <c r="R16" s="11"/>
      <c r="S16" s="11" t="s">
        <v>398</v>
      </c>
      <c r="T16" s="4" t="s">
        <v>398</v>
      </c>
      <c r="U16" s="11"/>
      <c r="V16" s="4"/>
      <c r="W16" s="11"/>
      <c r="X16" s="11" t="s">
        <v>398</v>
      </c>
      <c r="Y16" s="4"/>
      <c r="Z16" s="11"/>
      <c r="AA16" s="11" t="s">
        <v>398</v>
      </c>
      <c r="AB16" s="4" t="s">
        <v>398</v>
      </c>
      <c r="AC16" s="7" t="s">
        <v>398</v>
      </c>
      <c r="AD16" s="4" t="s">
        <v>398</v>
      </c>
      <c r="AE16" s="4" t="s">
        <v>398</v>
      </c>
      <c r="AF16" s="4" t="s">
        <v>398</v>
      </c>
      <c r="AG16" s="4"/>
      <c r="AH16" s="4"/>
      <c r="AI16" s="4" t="s">
        <v>398</v>
      </c>
      <c r="AJ16" s="4"/>
      <c r="AK16" s="4"/>
      <c r="AL16" s="4" t="s">
        <v>398</v>
      </c>
      <c r="AM16" s="4"/>
      <c r="AN16" s="4" t="s">
        <v>398</v>
      </c>
      <c r="AO16" s="4" t="s">
        <v>406</v>
      </c>
      <c r="AP16" s="4"/>
      <c r="AQ16" s="4" t="s">
        <v>398</v>
      </c>
      <c r="AR16" s="4" t="s">
        <v>398</v>
      </c>
      <c r="AS16" s="4" t="s">
        <v>398</v>
      </c>
      <c r="AT16" s="4"/>
      <c r="AU16" s="4" t="s">
        <v>398</v>
      </c>
      <c r="AV16" s="4"/>
      <c r="AW16" s="4" t="s">
        <v>398</v>
      </c>
      <c r="AX16" s="4" t="s">
        <v>398</v>
      </c>
      <c r="AY16" s="4"/>
      <c r="AZ16" s="28" t="s">
        <v>398</v>
      </c>
      <c r="BA16" s="9">
        <f t="shared" si="0"/>
        <v>20</v>
      </c>
    </row>
    <row r="17" spans="1:53" x14ac:dyDescent="0.2">
      <c r="A17" s="2" t="s">
        <v>414</v>
      </c>
      <c r="B17" s="3" t="s">
        <v>415</v>
      </c>
      <c r="C17" s="11"/>
      <c r="D17" s="11"/>
      <c r="E17" s="11"/>
      <c r="F17" s="4"/>
      <c r="G17" s="11"/>
      <c r="H17" s="11"/>
      <c r="I17" s="11"/>
      <c r="J17" s="11"/>
      <c r="K17" s="4"/>
      <c r="L17" s="11"/>
      <c r="M17" s="11"/>
      <c r="N17" s="11"/>
      <c r="O17" s="11"/>
      <c r="P17" s="11"/>
      <c r="Q17" s="11"/>
      <c r="R17" s="11"/>
      <c r="S17" s="11"/>
      <c r="T17" s="4"/>
      <c r="U17" s="11"/>
      <c r="V17" s="4"/>
      <c r="W17" s="11"/>
      <c r="X17" s="11"/>
      <c r="Y17" s="4"/>
      <c r="Z17" s="11"/>
      <c r="AA17" s="11"/>
      <c r="AB17" s="4"/>
      <c r="AC17" s="7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 t="s">
        <v>398</v>
      </c>
      <c r="AY17" s="4"/>
      <c r="AZ17" s="4"/>
      <c r="BA17" s="9">
        <f t="shared" si="0"/>
        <v>1</v>
      </c>
    </row>
    <row r="18" spans="1:53" x14ac:dyDescent="0.2">
      <c r="A18" s="2" t="s">
        <v>416</v>
      </c>
      <c r="B18" s="3" t="s">
        <v>417</v>
      </c>
      <c r="C18" s="4" t="s">
        <v>398</v>
      </c>
      <c r="D18" s="4" t="s">
        <v>398</v>
      </c>
      <c r="E18" s="4" t="s">
        <v>398</v>
      </c>
      <c r="F18" s="4" t="s">
        <v>398</v>
      </c>
      <c r="G18" s="4" t="s">
        <v>398</v>
      </c>
      <c r="H18" s="4" t="s">
        <v>398</v>
      </c>
      <c r="I18" s="4"/>
      <c r="J18" s="4" t="s">
        <v>398</v>
      </c>
      <c r="K18" s="4" t="s">
        <v>398</v>
      </c>
      <c r="L18" s="4"/>
      <c r="M18" s="4" t="s">
        <v>398</v>
      </c>
      <c r="N18" s="4"/>
      <c r="O18" s="4" t="s">
        <v>398</v>
      </c>
      <c r="P18" s="4" t="s">
        <v>398</v>
      </c>
      <c r="Q18" s="4" t="s">
        <v>398</v>
      </c>
      <c r="R18" s="4" t="s">
        <v>398</v>
      </c>
      <c r="S18" s="4" t="s">
        <v>398</v>
      </c>
      <c r="T18" s="4" t="s">
        <v>398</v>
      </c>
      <c r="U18" s="4" t="s">
        <v>398</v>
      </c>
      <c r="V18" s="4"/>
      <c r="W18" s="4" t="s">
        <v>398</v>
      </c>
      <c r="X18" s="4" t="s">
        <v>398</v>
      </c>
      <c r="Y18" s="4"/>
      <c r="Z18" s="4" t="s">
        <v>398</v>
      </c>
      <c r="AA18" s="4" t="s">
        <v>398</v>
      </c>
      <c r="AB18" s="4" t="s">
        <v>398</v>
      </c>
      <c r="AC18" s="7" t="s">
        <v>398</v>
      </c>
      <c r="AD18" s="4"/>
      <c r="AE18" s="4" t="s">
        <v>398</v>
      </c>
      <c r="AF18" s="4"/>
      <c r="AG18" s="4" t="s">
        <v>398</v>
      </c>
      <c r="AH18" s="4" t="s">
        <v>398</v>
      </c>
      <c r="AI18" s="4" t="s">
        <v>398</v>
      </c>
      <c r="AJ18" s="4"/>
      <c r="AK18" s="4" t="s">
        <v>398</v>
      </c>
      <c r="AL18" s="4" t="s">
        <v>398</v>
      </c>
      <c r="AM18" s="4" t="s">
        <v>398</v>
      </c>
      <c r="AN18" s="4" t="s">
        <v>398</v>
      </c>
      <c r="AO18" s="4" t="s">
        <v>406</v>
      </c>
      <c r="AP18" s="4" t="s">
        <v>398</v>
      </c>
      <c r="AQ18" s="4" t="s">
        <v>398</v>
      </c>
      <c r="AR18" s="4" t="s">
        <v>398</v>
      </c>
      <c r="AS18" s="4" t="s">
        <v>398</v>
      </c>
      <c r="AT18" s="4" t="s">
        <v>398</v>
      </c>
      <c r="AU18" s="4"/>
      <c r="AV18" s="4"/>
      <c r="AW18" s="4" t="s">
        <v>398</v>
      </c>
      <c r="AX18" s="28" t="s">
        <v>398</v>
      </c>
      <c r="AY18" s="4"/>
      <c r="AZ18" s="4"/>
      <c r="BA18" s="9">
        <f t="shared" si="0"/>
        <v>36</v>
      </c>
    </row>
    <row r="19" spans="1:53" x14ac:dyDescent="0.2">
      <c r="A19" s="2" t="s">
        <v>418</v>
      </c>
      <c r="B19" s="3" t="s">
        <v>419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7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 t="s">
        <v>398</v>
      </c>
      <c r="AY19" s="4"/>
      <c r="AZ19" s="4"/>
      <c r="BA19" s="9">
        <f t="shared" si="0"/>
        <v>1</v>
      </c>
    </row>
    <row r="20" spans="1:53" x14ac:dyDescent="0.2">
      <c r="A20" s="2" t="s">
        <v>420</v>
      </c>
      <c r="B20" s="3" t="s">
        <v>421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 t="s">
        <v>398</v>
      </c>
      <c r="AY20" s="4"/>
      <c r="AZ20" s="4"/>
      <c r="BA20" s="9">
        <f t="shared" si="0"/>
        <v>1</v>
      </c>
    </row>
    <row r="21" spans="1:53" x14ac:dyDescent="0.2">
      <c r="A21" s="2" t="s">
        <v>422</v>
      </c>
      <c r="B21" s="3" t="s">
        <v>159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398</v>
      </c>
      <c r="Q21" s="4" t="s">
        <v>398</v>
      </c>
      <c r="R21" s="4" t="s">
        <v>398</v>
      </c>
      <c r="S21" s="4"/>
      <c r="T21" s="4"/>
      <c r="U21" s="4" t="s">
        <v>398</v>
      </c>
      <c r="V21" s="4"/>
      <c r="W21" s="4"/>
      <c r="X21" s="4"/>
      <c r="Y21" s="4" t="s">
        <v>398</v>
      </c>
      <c r="Z21" s="4" t="s">
        <v>398</v>
      </c>
      <c r="AA21" s="4" t="s">
        <v>398</v>
      </c>
      <c r="AB21" s="4"/>
      <c r="AC21" s="7"/>
      <c r="AD21" s="4" t="s">
        <v>398</v>
      </c>
      <c r="AE21" s="4" t="s">
        <v>398</v>
      </c>
      <c r="AF21" s="4" t="s">
        <v>398</v>
      </c>
      <c r="AG21" s="4"/>
      <c r="AH21" s="4" t="s">
        <v>398</v>
      </c>
      <c r="AI21" s="4" t="s">
        <v>398</v>
      </c>
      <c r="AJ21" s="4"/>
      <c r="AK21" s="4"/>
      <c r="AL21" s="4"/>
      <c r="AM21" s="4" t="s">
        <v>398</v>
      </c>
      <c r="AN21" s="4" t="s">
        <v>398</v>
      </c>
      <c r="AO21" s="4" t="s">
        <v>406</v>
      </c>
      <c r="AP21" s="4" t="s">
        <v>398</v>
      </c>
      <c r="AQ21" s="4"/>
      <c r="AR21" s="4"/>
      <c r="AS21" s="4"/>
      <c r="AT21" s="4"/>
      <c r="AU21" s="4" t="s">
        <v>398</v>
      </c>
      <c r="AV21" s="4" t="s">
        <v>398</v>
      </c>
      <c r="AW21" s="4"/>
      <c r="AX21" s="28" t="s">
        <v>398</v>
      </c>
      <c r="AY21" s="4"/>
      <c r="AZ21" s="4"/>
      <c r="BA21" s="9">
        <f t="shared" si="0"/>
        <v>19</v>
      </c>
    </row>
    <row r="22" spans="1:53" x14ac:dyDescent="0.2">
      <c r="A22" s="2" t="s">
        <v>423</v>
      </c>
      <c r="B22" s="3" t="s">
        <v>166</v>
      </c>
      <c r="C22" s="4" t="s">
        <v>398</v>
      </c>
      <c r="D22" s="4" t="s">
        <v>398</v>
      </c>
      <c r="E22" s="4" t="s">
        <v>398</v>
      </c>
      <c r="F22" s="4" t="s">
        <v>398</v>
      </c>
      <c r="G22" s="4" t="s">
        <v>398</v>
      </c>
      <c r="H22" s="4" t="s">
        <v>398</v>
      </c>
      <c r="I22" s="4" t="s">
        <v>398</v>
      </c>
      <c r="J22" s="4" t="s">
        <v>398</v>
      </c>
      <c r="K22" s="4" t="s">
        <v>398</v>
      </c>
      <c r="L22" s="4"/>
      <c r="M22" s="4" t="s">
        <v>398</v>
      </c>
      <c r="N22" s="4"/>
      <c r="O22" s="4"/>
      <c r="P22" s="4"/>
      <c r="Q22" s="4" t="s">
        <v>398</v>
      </c>
      <c r="R22" s="4" t="s">
        <v>398</v>
      </c>
      <c r="S22" s="4"/>
      <c r="T22" s="4"/>
      <c r="U22" s="4" t="s">
        <v>398</v>
      </c>
      <c r="V22" s="4"/>
      <c r="W22" s="4" t="s">
        <v>398</v>
      </c>
      <c r="X22" s="4"/>
      <c r="Y22" s="4" t="s">
        <v>424</v>
      </c>
      <c r="Z22" s="4" t="s">
        <v>398</v>
      </c>
      <c r="AA22" s="4"/>
      <c r="AB22" s="4" t="s">
        <v>398</v>
      </c>
      <c r="AC22" s="7" t="s">
        <v>398</v>
      </c>
      <c r="AD22" s="4" t="s">
        <v>398</v>
      </c>
      <c r="AE22" s="4"/>
      <c r="AF22" s="4"/>
      <c r="AG22" s="4" t="s">
        <v>398</v>
      </c>
      <c r="AH22" s="4" t="s">
        <v>398</v>
      </c>
      <c r="AI22" s="4" t="s">
        <v>398</v>
      </c>
      <c r="AJ22" s="7" t="s">
        <v>398</v>
      </c>
      <c r="AK22" s="4"/>
      <c r="AL22" s="4"/>
      <c r="AM22" s="4" t="s">
        <v>398</v>
      </c>
      <c r="AN22" s="4"/>
      <c r="AO22" s="4" t="s">
        <v>406</v>
      </c>
      <c r="AP22" s="4" t="s">
        <v>398</v>
      </c>
      <c r="AQ22" s="4"/>
      <c r="AR22" s="4" t="s">
        <v>398</v>
      </c>
      <c r="AS22" s="4"/>
      <c r="AT22" s="4"/>
      <c r="AU22" s="4"/>
      <c r="AV22" s="4" t="s">
        <v>398</v>
      </c>
      <c r="AW22" s="4"/>
      <c r="AX22" s="4"/>
      <c r="AY22" s="28" t="s">
        <v>398</v>
      </c>
      <c r="AZ22" s="4"/>
      <c r="BA22" s="9">
        <f t="shared" si="0"/>
        <v>27</v>
      </c>
    </row>
    <row r="23" spans="1:53" x14ac:dyDescent="0.2">
      <c r="A23" s="2" t="s">
        <v>425</v>
      </c>
      <c r="B23" s="3" t="s">
        <v>426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7"/>
      <c r="AD23" s="4"/>
      <c r="AE23" s="4"/>
      <c r="AF23" s="4"/>
      <c r="AG23" s="4"/>
      <c r="AH23" s="4"/>
      <c r="AI23" s="4"/>
      <c r="AJ23" s="7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398</v>
      </c>
      <c r="AZ23" s="4"/>
      <c r="BA23" s="9">
        <f t="shared" si="0"/>
        <v>1</v>
      </c>
    </row>
    <row r="24" spans="1:53" x14ac:dyDescent="0.2">
      <c r="A24" s="2" t="s">
        <v>427</v>
      </c>
      <c r="B24" s="3" t="s">
        <v>428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4"/>
      <c r="AE24" s="4"/>
      <c r="AF24" s="4"/>
      <c r="AG24" s="4"/>
      <c r="AH24" s="4"/>
      <c r="AI24" s="4"/>
      <c r="AJ24" s="7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 t="s">
        <v>398</v>
      </c>
      <c r="BA24" s="9">
        <f t="shared" si="0"/>
        <v>1</v>
      </c>
    </row>
    <row r="25" spans="1:53" x14ac:dyDescent="0.2">
      <c r="A25" s="2" t="s">
        <v>429</v>
      </c>
      <c r="B25" s="3" t="s">
        <v>430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4"/>
      <c r="AE25" s="4"/>
      <c r="AF25" s="4"/>
      <c r="AG25" s="4"/>
      <c r="AH25" s="4"/>
      <c r="AI25" s="4"/>
      <c r="AJ25" s="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 t="s">
        <v>398</v>
      </c>
      <c r="AY25" s="4"/>
      <c r="AZ25" s="4"/>
      <c r="BA25" s="9">
        <f t="shared" si="0"/>
        <v>1</v>
      </c>
    </row>
    <row r="26" spans="1:53" x14ac:dyDescent="0.2">
      <c r="A26" s="2" t="s">
        <v>431</v>
      </c>
      <c r="B26" s="3" t="s">
        <v>204</v>
      </c>
      <c r="C26" s="4"/>
      <c r="D26" s="4"/>
      <c r="E26" s="4"/>
      <c r="F26" s="4"/>
      <c r="G26" s="4" t="s">
        <v>398</v>
      </c>
      <c r="H26" s="4"/>
      <c r="I26" s="4"/>
      <c r="J26" s="4" t="s">
        <v>398</v>
      </c>
      <c r="K26" s="4" t="s">
        <v>398</v>
      </c>
      <c r="L26" s="4"/>
      <c r="M26" s="4"/>
      <c r="N26" s="4" t="s">
        <v>398</v>
      </c>
      <c r="O26" s="4"/>
      <c r="P26" s="4" t="s">
        <v>398</v>
      </c>
      <c r="Q26" s="4"/>
      <c r="R26" s="4"/>
      <c r="S26" s="4" t="s">
        <v>398</v>
      </c>
      <c r="T26" s="4"/>
      <c r="U26" s="4"/>
      <c r="V26" s="4"/>
      <c r="W26" s="4"/>
      <c r="X26" s="4"/>
      <c r="Y26" s="4" t="s">
        <v>424</v>
      </c>
      <c r="Z26" s="4"/>
      <c r="AA26" s="4" t="s">
        <v>398</v>
      </c>
      <c r="AB26" s="4"/>
      <c r="AC26" s="7"/>
      <c r="AD26" s="4"/>
      <c r="AE26" s="4" t="s">
        <v>398</v>
      </c>
      <c r="AF26" s="4"/>
      <c r="AG26" s="4" t="s">
        <v>398</v>
      </c>
      <c r="AH26" s="4"/>
      <c r="AI26" s="4" t="s">
        <v>398</v>
      </c>
      <c r="AJ26" s="4" t="s">
        <v>398</v>
      </c>
      <c r="AK26" s="4"/>
      <c r="AL26" s="4"/>
      <c r="AM26" s="4"/>
      <c r="AN26" s="4"/>
      <c r="AO26" s="4" t="s">
        <v>406</v>
      </c>
      <c r="AP26" s="4"/>
      <c r="AQ26" s="4"/>
      <c r="AR26" s="4" t="s">
        <v>398</v>
      </c>
      <c r="AS26" s="4" t="s">
        <v>398</v>
      </c>
      <c r="AT26" s="4"/>
      <c r="AU26" s="4"/>
      <c r="AV26" s="4"/>
      <c r="AW26" s="4" t="s">
        <v>398</v>
      </c>
      <c r="AX26" s="4"/>
      <c r="AY26" s="28" t="s">
        <v>398</v>
      </c>
      <c r="AZ26" s="4"/>
      <c r="BA26" s="9">
        <f t="shared" si="0"/>
        <v>17</v>
      </c>
    </row>
    <row r="27" spans="1:53" x14ac:dyDescent="0.2">
      <c r="A27" s="2" t="s">
        <v>432</v>
      </c>
      <c r="B27" s="3" t="s">
        <v>433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 t="s">
        <v>398</v>
      </c>
      <c r="AY27" s="4"/>
      <c r="AZ27" s="4"/>
      <c r="BA27" s="9">
        <f t="shared" si="0"/>
        <v>1</v>
      </c>
    </row>
    <row r="28" spans="1:53" x14ac:dyDescent="0.2">
      <c r="A28" s="2" t="s">
        <v>434</v>
      </c>
      <c r="B28" s="3" t="s">
        <v>224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 t="s">
        <v>398</v>
      </c>
      <c r="AT28" s="4"/>
      <c r="AU28" s="4"/>
      <c r="AV28" s="4"/>
      <c r="AW28" s="4"/>
      <c r="AX28" s="4" t="s">
        <v>398</v>
      </c>
      <c r="AY28" s="4" t="s">
        <v>398</v>
      </c>
      <c r="AZ28" s="28" t="s">
        <v>398</v>
      </c>
      <c r="BA28" s="9">
        <f t="shared" si="0"/>
        <v>4</v>
      </c>
    </row>
    <row r="29" spans="1:53" x14ac:dyDescent="0.2">
      <c r="A29" s="2" t="s">
        <v>435</v>
      </c>
      <c r="B29" s="3" t="s">
        <v>190</v>
      </c>
      <c r="C29" s="4"/>
      <c r="D29" s="4"/>
      <c r="E29" s="4"/>
      <c r="F29" s="4"/>
      <c r="G29" s="4" t="s">
        <v>398</v>
      </c>
      <c r="H29" s="4"/>
      <c r="I29" s="4" t="s">
        <v>398</v>
      </c>
      <c r="J29" s="4"/>
      <c r="K29" s="4"/>
      <c r="L29" s="4"/>
      <c r="M29" s="4"/>
      <c r="N29" s="4"/>
      <c r="O29" s="4" t="s">
        <v>398</v>
      </c>
      <c r="P29" s="4"/>
      <c r="Q29" s="4"/>
      <c r="R29" s="4"/>
      <c r="S29" s="4" t="s">
        <v>398</v>
      </c>
      <c r="T29" s="4"/>
      <c r="U29" s="4"/>
      <c r="V29" s="4"/>
      <c r="W29" s="4"/>
      <c r="X29" s="4"/>
      <c r="Y29" s="4"/>
      <c r="Z29" s="4"/>
      <c r="AA29" s="4" t="s">
        <v>398</v>
      </c>
      <c r="AB29" s="4" t="s">
        <v>398</v>
      </c>
      <c r="AC29" s="7" t="s">
        <v>398</v>
      </c>
      <c r="AD29" s="4"/>
      <c r="AE29" s="4"/>
      <c r="AF29" s="4" t="s">
        <v>398</v>
      </c>
      <c r="AG29" s="4"/>
      <c r="AH29" s="4"/>
      <c r="AI29" s="4" t="s">
        <v>398</v>
      </c>
      <c r="AJ29" s="4"/>
      <c r="AK29" s="4" t="s">
        <v>398</v>
      </c>
      <c r="AL29" s="4" t="s">
        <v>398</v>
      </c>
      <c r="AM29" s="4"/>
      <c r="AN29" s="4" t="s">
        <v>398</v>
      </c>
      <c r="AO29" s="4" t="s">
        <v>406</v>
      </c>
      <c r="AP29" s="4"/>
      <c r="AQ29" s="4"/>
      <c r="AR29" s="4" t="s">
        <v>398</v>
      </c>
      <c r="AS29" s="4" t="s">
        <v>398</v>
      </c>
      <c r="AT29" s="4"/>
      <c r="AU29" s="4"/>
      <c r="AV29" s="4"/>
      <c r="AW29" s="4" t="s">
        <v>398</v>
      </c>
      <c r="AX29" s="4" t="s">
        <v>398</v>
      </c>
      <c r="AY29" s="4"/>
      <c r="AZ29" s="28" t="s">
        <v>398</v>
      </c>
      <c r="BA29" s="9">
        <f t="shared" si="0"/>
        <v>18</v>
      </c>
    </row>
    <row r="30" spans="1:53" x14ac:dyDescent="0.2">
      <c r="A30" s="2" t="s">
        <v>436</v>
      </c>
      <c r="B30" s="3" t="s">
        <v>437</v>
      </c>
      <c r="C30" s="4" t="s">
        <v>398</v>
      </c>
      <c r="D30" s="4" t="s">
        <v>398</v>
      </c>
      <c r="E30" s="4" t="s">
        <v>398</v>
      </c>
      <c r="F30" s="4" t="s">
        <v>398</v>
      </c>
      <c r="G30" s="4"/>
      <c r="H30" s="4" t="s">
        <v>398</v>
      </c>
      <c r="I30" s="4" t="s">
        <v>398</v>
      </c>
      <c r="J30" s="4" t="s">
        <v>398</v>
      </c>
      <c r="K30" s="4" t="s">
        <v>398</v>
      </c>
      <c r="L30" s="4"/>
      <c r="M30" s="4" t="s">
        <v>398</v>
      </c>
      <c r="N30" s="4"/>
      <c r="O30" s="4" t="s">
        <v>398</v>
      </c>
      <c r="P30" s="4" t="s">
        <v>398</v>
      </c>
      <c r="Q30" s="4" t="s">
        <v>398</v>
      </c>
      <c r="R30" s="4" t="s">
        <v>398</v>
      </c>
      <c r="S30" s="4"/>
      <c r="T30" s="4"/>
      <c r="U30" s="4" t="s">
        <v>398</v>
      </c>
      <c r="V30" s="4"/>
      <c r="W30" s="4"/>
      <c r="X30" s="4"/>
      <c r="Y30" s="4" t="s">
        <v>424</v>
      </c>
      <c r="Z30" s="4" t="s">
        <v>398</v>
      </c>
      <c r="AA30" s="4" t="s">
        <v>398</v>
      </c>
      <c r="AB30" s="4"/>
      <c r="AC30" s="7"/>
      <c r="AD30" s="4"/>
      <c r="AE30" s="4"/>
      <c r="AF30" s="4" t="s">
        <v>398</v>
      </c>
      <c r="AG30" s="4"/>
      <c r="AH30" s="4"/>
      <c r="AI30" s="4" t="s">
        <v>398</v>
      </c>
      <c r="AJ30" s="4" t="s">
        <v>398</v>
      </c>
      <c r="AK30" s="4"/>
      <c r="AL30" s="4"/>
      <c r="AM30" s="4" t="s">
        <v>398</v>
      </c>
      <c r="AN30" s="4" t="s">
        <v>398</v>
      </c>
      <c r="AO30" s="4"/>
      <c r="AP30" s="4" t="s">
        <v>398</v>
      </c>
      <c r="AQ30" s="4"/>
      <c r="AR30" s="4" t="s">
        <v>398</v>
      </c>
      <c r="AS30" s="4" t="s">
        <v>398</v>
      </c>
      <c r="AT30" s="4"/>
      <c r="AU30" s="4"/>
      <c r="AV30" s="4"/>
      <c r="AW30" s="4" t="s">
        <v>398</v>
      </c>
      <c r="AX30" s="28" t="s">
        <v>398</v>
      </c>
      <c r="AY30" s="4"/>
      <c r="AZ30" s="4"/>
      <c r="BA30" s="9">
        <f t="shared" si="0"/>
        <v>25</v>
      </c>
    </row>
    <row r="31" spans="1:53" x14ac:dyDescent="0.2">
      <c r="A31" s="2" t="s">
        <v>438</v>
      </c>
      <c r="B31" s="3" t="s">
        <v>439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398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 t="s">
        <v>398</v>
      </c>
      <c r="AB31" s="4"/>
      <c r="AC31" s="7" t="s">
        <v>398</v>
      </c>
      <c r="AD31" s="4"/>
      <c r="AE31" s="4"/>
      <c r="AF31" s="4"/>
      <c r="AG31" s="4" t="s">
        <v>398</v>
      </c>
      <c r="AH31" s="4"/>
      <c r="AI31" s="4" t="s">
        <v>398</v>
      </c>
      <c r="AJ31" s="7"/>
      <c r="AK31" s="4" t="s">
        <v>398</v>
      </c>
      <c r="AL31" s="4"/>
      <c r="AM31" s="4" t="s">
        <v>398</v>
      </c>
      <c r="AN31" s="4" t="s">
        <v>398</v>
      </c>
      <c r="AO31" s="4"/>
      <c r="AP31" s="4"/>
      <c r="AQ31" s="4"/>
      <c r="AR31" s="4"/>
      <c r="AS31" s="4"/>
      <c r="AT31" s="4" t="s">
        <v>398</v>
      </c>
      <c r="AU31" s="4"/>
      <c r="AV31" s="4"/>
      <c r="AW31" s="4"/>
      <c r="AX31" s="4"/>
      <c r="AY31" s="4"/>
      <c r="AZ31" s="4"/>
      <c r="BA31" s="9">
        <f t="shared" si="0"/>
        <v>9</v>
      </c>
    </row>
    <row r="32" spans="1:53" x14ac:dyDescent="0.2">
      <c r="A32" s="2" t="s">
        <v>440</v>
      </c>
      <c r="B32" s="3" t="s">
        <v>441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4"/>
      <c r="AE32" s="4"/>
      <c r="AF32" s="4"/>
      <c r="AG32" s="4"/>
      <c r="AH32" s="4"/>
      <c r="AI32" s="4"/>
      <c r="AJ32" s="7"/>
      <c r="AK32" s="4"/>
      <c r="AL32" s="4"/>
      <c r="AM32" s="4"/>
      <c r="AN32" s="4"/>
      <c r="AO32" s="4"/>
      <c r="AP32" s="4"/>
      <c r="AQ32" s="4"/>
      <c r="AR32" s="4"/>
      <c r="AS32" s="4" t="s">
        <v>398</v>
      </c>
      <c r="AT32" s="4"/>
      <c r="AU32" s="4"/>
      <c r="AV32" s="4"/>
      <c r="AW32" s="4"/>
      <c r="AX32" s="4"/>
      <c r="AY32" s="4" t="s">
        <v>398</v>
      </c>
      <c r="AZ32" s="4"/>
      <c r="BA32" s="9">
        <f t="shared" si="0"/>
        <v>2</v>
      </c>
    </row>
    <row r="33" spans="1:53" x14ac:dyDescent="0.2">
      <c r="A33" s="2" t="s">
        <v>442</v>
      </c>
      <c r="B33" s="3" t="s">
        <v>443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4"/>
      <c r="AE33" s="4"/>
      <c r="AF33" s="4"/>
      <c r="AG33" s="4"/>
      <c r="AH33" s="4"/>
      <c r="AI33" s="4"/>
      <c r="AJ33" s="7"/>
      <c r="AK33" s="4"/>
      <c r="AL33" s="4"/>
      <c r="AM33" s="4"/>
      <c r="AN33" s="4"/>
      <c r="AO33" s="4" t="s">
        <v>406</v>
      </c>
      <c r="AP33" s="4"/>
      <c r="AQ33" s="4"/>
      <c r="AR33" s="4"/>
      <c r="AS33" s="4" t="s">
        <v>398</v>
      </c>
      <c r="AT33" s="4"/>
      <c r="AU33" s="4"/>
      <c r="AV33" s="4"/>
      <c r="AW33" s="4"/>
      <c r="AX33" s="4"/>
      <c r="AY33" s="4" t="s">
        <v>398</v>
      </c>
      <c r="AZ33" s="4"/>
      <c r="BA33" s="9">
        <f t="shared" si="0"/>
        <v>3</v>
      </c>
    </row>
    <row r="34" spans="1:53" x14ac:dyDescent="0.2">
      <c r="A34" s="2" t="s">
        <v>444</v>
      </c>
      <c r="B34" s="3" t="s">
        <v>218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 t="s">
        <v>398</v>
      </c>
      <c r="N34" s="4" t="s">
        <v>398</v>
      </c>
      <c r="O34" s="4" t="s">
        <v>398</v>
      </c>
      <c r="P34" s="4"/>
      <c r="Q34" s="4" t="s">
        <v>398</v>
      </c>
      <c r="R34" s="4"/>
      <c r="S34" s="4"/>
      <c r="T34" s="4"/>
      <c r="U34" s="4"/>
      <c r="V34" s="4" t="s">
        <v>398</v>
      </c>
      <c r="W34" s="4" t="s">
        <v>398</v>
      </c>
      <c r="X34" s="4"/>
      <c r="Y34" s="4"/>
      <c r="Z34" s="4" t="s">
        <v>398</v>
      </c>
      <c r="AA34" s="4" t="s">
        <v>398</v>
      </c>
      <c r="AB34" s="4"/>
      <c r="AC34" s="7" t="s">
        <v>398</v>
      </c>
      <c r="AD34" s="4"/>
      <c r="AE34" s="4"/>
      <c r="AF34" s="4"/>
      <c r="AG34" s="4"/>
      <c r="AH34" s="4" t="s">
        <v>398</v>
      </c>
      <c r="AI34" s="4" t="s">
        <v>398</v>
      </c>
      <c r="AJ34" s="4"/>
      <c r="AK34" s="4" t="s">
        <v>398</v>
      </c>
      <c r="AL34" s="4"/>
      <c r="AM34" s="4" t="s">
        <v>398</v>
      </c>
      <c r="AN34" s="4"/>
      <c r="AO34" s="4"/>
      <c r="AP34" s="4"/>
      <c r="AQ34" s="4"/>
      <c r="AR34" s="4"/>
      <c r="AS34" s="4" t="s">
        <v>398</v>
      </c>
      <c r="AT34" s="4" t="s">
        <v>398</v>
      </c>
      <c r="AU34" s="4"/>
      <c r="AV34" s="4" t="s">
        <v>398</v>
      </c>
      <c r="AW34" s="4"/>
      <c r="AX34" s="4"/>
      <c r="AY34" s="4"/>
      <c r="AZ34" s="4"/>
      <c r="BA34" s="9">
        <f t="shared" si="0"/>
        <v>16</v>
      </c>
    </row>
    <row r="35" spans="1:53" x14ac:dyDescent="0.2">
      <c r="A35" s="2" t="s">
        <v>445</v>
      </c>
      <c r="B35" s="3" t="s">
        <v>234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7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398</v>
      </c>
      <c r="AZ35" s="4"/>
      <c r="BA35" s="9">
        <f t="shared" si="0"/>
        <v>1</v>
      </c>
    </row>
    <row r="36" spans="1:53" x14ac:dyDescent="0.2">
      <c r="A36" s="2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7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3" x14ac:dyDescent="0.2">
      <c r="A37" s="1283" t="s">
        <v>446</v>
      </c>
      <c r="B37" s="1283"/>
      <c r="C37" s="17">
        <f t="shared" ref="C37:AO37" si="1">COUNTIF(C7:C34,"*")</f>
        <v>3</v>
      </c>
      <c r="D37" s="17">
        <f t="shared" si="1"/>
        <v>3</v>
      </c>
      <c r="E37" s="17">
        <f t="shared" si="1"/>
        <v>4</v>
      </c>
      <c r="F37" s="17">
        <f t="shared" si="1"/>
        <v>3</v>
      </c>
      <c r="G37" s="17">
        <f t="shared" si="1"/>
        <v>5</v>
      </c>
      <c r="H37" s="17">
        <f t="shared" si="1"/>
        <v>3</v>
      </c>
      <c r="I37" s="17">
        <f t="shared" si="1"/>
        <v>3</v>
      </c>
      <c r="J37" s="17">
        <f t="shared" si="1"/>
        <v>5</v>
      </c>
      <c r="K37" s="17">
        <f t="shared" si="1"/>
        <v>4</v>
      </c>
      <c r="L37" s="17">
        <f t="shared" si="1"/>
        <v>0</v>
      </c>
      <c r="M37" s="17">
        <f t="shared" si="1"/>
        <v>5</v>
      </c>
      <c r="N37" s="17">
        <f t="shared" si="1"/>
        <v>3</v>
      </c>
      <c r="O37" s="17">
        <f t="shared" si="1"/>
        <v>4</v>
      </c>
      <c r="P37" s="17">
        <f t="shared" si="1"/>
        <v>6</v>
      </c>
      <c r="Q37" s="17">
        <f t="shared" si="1"/>
        <v>5</v>
      </c>
      <c r="R37" s="17">
        <f t="shared" si="1"/>
        <v>5</v>
      </c>
      <c r="S37" s="17">
        <f t="shared" si="1"/>
        <v>5</v>
      </c>
      <c r="T37" s="17">
        <f t="shared" si="1"/>
        <v>3</v>
      </c>
      <c r="U37" s="17">
        <f t="shared" si="1"/>
        <v>4</v>
      </c>
      <c r="V37" s="17">
        <f t="shared" si="1"/>
        <v>3</v>
      </c>
      <c r="W37" s="17">
        <f t="shared" si="1"/>
        <v>3</v>
      </c>
      <c r="X37" s="17">
        <f t="shared" si="1"/>
        <v>3</v>
      </c>
      <c r="Y37" s="17">
        <f t="shared" si="1"/>
        <v>4</v>
      </c>
      <c r="Z37" s="17">
        <f t="shared" si="1"/>
        <v>5</v>
      </c>
      <c r="AA37" s="17">
        <f t="shared" si="1"/>
        <v>10</v>
      </c>
      <c r="AB37" s="17">
        <f t="shared" si="1"/>
        <v>4</v>
      </c>
      <c r="AC37" s="17">
        <f t="shared" si="1"/>
        <v>7</v>
      </c>
      <c r="AD37" s="17">
        <f t="shared" si="1"/>
        <v>3</v>
      </c>
      <c r="AE37" s="17">
        <f t="shared" si="1"/>
        <v>5</v>
      </c>
      <c r="AF37" s="17">
        <f t="shared" si="1"/>
        <v>4</v>
      </c>
      <c r="AG37" s="17">
        <f t="shared" si="1"/>
        <v>4</v>
      </c>
      <c r="AH37" s="17">
        <f t="shared" si="1"/>
        <v>5</v>
      </c>
      <c r="AI37" s="17">
        <f t="shared" si="1"/>
        <v>10</v>
      </c>
      <c r="AJ37" s="17">
        <f t="shared" si="1"/>
        <v>4</v>
      </c>
      <c r="AK37" s="17">
        <f t="shared" si="1"/>
        <v>4</v>
      </c>
      <c r="AL37" s="17">
        <f t="shared" si="1"/>
        <v>5</v>
      </c>
      <c r="AM37" s="17">
        <f t="shared" si="1"/>
        <v>6</v>
      </c>
      <c r="AN37" s="17">
        <f t="shared" si="1"/>
        <v>6</v>
      </c>
      <c r="AO37" s="17">
        <f t="shared" si="1"/>
        <v>11</v>
      </c>
      <c r="AP37" s="17">
        <f t="shared" ref="AP37:AZ37" si="2">COUNTIF(AP7:AP34,"*")</f>
        <v>5</v>
      </c>
      <c r="AQ37" s="17">
        <f t="shared" si="2"/>
        <v>3</v>
      </c>
      <c r="AR37" s="17">
        <f t="shared" si="2"/>
        <v>11</v>
      </c>
      <c r="AS37" s="17">
        <f t="shared" si="2"/>
        <v>12</v>
      </c>
      <c r="AT37" s="17">
        <f t="shared" si="2"/>
        <v>6</v>
      </c>
      <c r="AU37" s="17">
        <f t="shared" si="2"/>
        <v>4</v>
      </c>
      <c r="AV37" s="17">
        <f t="shared" si="2"/>
        <v>6</v>
      </c>
      <c r="AW37" s="17">
        <f t="shared" si="2"/>
        <v>5</v>
      </c>
      <c r="AX37" s="17">
        <f t="shared" si="2"/>
        <v>13</v>
      </c>
      <c r="AY37" s="17">
        <f t="shared" si="2"/>
        <v>12</v>
      </c>
      <c r="AZ37" s="17">
        <f t="shared" si="2"/>
        <v>5</v>
      </c>
    </row>
    <row r="38" spans="1:53" x14ac:dyDescent="0.2"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</row>
    <row r="39" spans="1:53" x14ac:dyDescent="0.2">
      <c r="A39" s="1284" t="s">
        <v>447</v>
      </c>
      <c r="B39" s="1284"/>
      <c r="C39" s="1284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</row>
    <row r="40" spans="1:53" x14ac:dyDescent="0.2">
      <c r="A40" s="8" t="s">
        <v>448</v>
      </c>
    </row>
    <row r="42" spans="1:53" x14ac:dyDescent="0.2">
      <c r="C42" s="9" t="s">
        <v>449</v>
      </c>
      <c r="E42" s="9" t="s">
        <v>450</v>
      </c>
    </row>
    <row r="43" spans="1:53" x14ac:dyDescent="0.2">
      <c r="C43" s="27" t="s">
        <v>409</v>
      </c>
      <c r="D43" s="22">
        <v>150000</v>
      </c>
    </row>
    <row r="44" spans="1:53" x14ac:dyDescent="0.2">
      <c r="C44" s="27" t="s">
        <v>410</v>
      </c>
      <c r="D44" s="22">
        <v>50000</v>
      </c>
    </row>
    <row r="45" spans="1:53" x14ac:dyDescent="0.2">
      <c r="A45" s="23" t="s">
        <v>451</v>
      </c>
      <c r="C45" s="27" t="s">
        <v>411</v>
      </c>
      <c r="D45" s="22" t="s">
        <v>452</v>
      </c>
    </row>
    <row r="46" spans="1:53" hidden="1" x14ac:dyDescent="0.2">
      <c r="A46" s="24" t="s">
        <v>453</v>
      </c>
      <c r="C46" s="2" t="s">
        <v>412</v>
      </c>
      <c r="D46" s="9">
        <v>0</v>
      </c>
    </row>
    <row r="47" spans="1:53" x14ac:dyDescent="0.2">
      <c r="A47" s="25" t="s">
        <v>454</v>
      </c>
      <c r="C47" s="27" t="s">
        <v>416</v>
      </c>
      <c r="D47" s="22">
        <v>100000</v>
      </c>
    </row>
    <row r="48" spans="1:53" x14ac:dyDescent="0.2">
      <c r="A48" s="26" t="s">
        <v>455</v>
      </c>
      <c r="C48" s="27" t="s">
        <v>422</v>
      </c>
      <c r="D48" s="22">
        <v>150000</v>
      </c>
    </row>
    <row r="49" spans="3:4" x14ac:dyDescent="0.2">
      <c r="C49" s="27" t="s">
        <v>423</v>
      </c>
      <c r="D49" s="22" t="s">
        <v>456</v>
      </c>
    </row>
    <row r="50" spans="3:4" x14ac:dyDescent="0.2">
      <c r="C50" s="27" t="s">
        <v>431</v>
      </c>
      <c r="D50" s="22" t="s">
        <v>457</v>
      </c>
    </row>
    <row r="51" spans="3:4" x14ac:dyDescent="0.2">
      <c r="C51" s="27" t="s">
        <v>435</v>
      </c>
      <c r="D51" s="22" t="s">
        <v>458</v>
      </c>
    </row>
    <row r="52" spans="3:4" x14ac:dyDescent="0.2">
      <c r="C52" s="27" t="s">
        <v>436</v>
      </c>
      <c r="D52" s="22" t="s">
        <v>456</v>
      </c>
    </row>
    <row r="53" spans="3:4" x14ac:dyDescent="0.2">
      <c r="C53" s="10" t="s">
        <v>459</v>
      </c>
      <c r="D53" s="22">
        <v>10000</v>
      </c>
    </row>
    <row r="55" spans="3:4" x14ac:dyDescent="0.2">
      <c r="C55" s="9" t="s">
        <v>460</v>
      </c>
    </row>
    <row r="56" spans="3:4" x14ac:dyDescent="0.2">
      <c r="C56" s="9" t="s">
        <v>461</v>
      </c>
    </row>
    <row r="57" spans="3:4" x14ac:dyDescent="0.2">
      <c r="C57" s="9" t="s">
        <v>462</v>
      </c>
    </row>
    <row r="58" spans="3:4" x14ac:dyDescent="0.2">
      <c r="C58" s="9" t="s">
        <v>463</v>
      </c>
    </row>
    <row r="59" spans="3:4" x14ac:dyDescent="0.2">
      <c r="C59" s="9" t="s">
        <v>464</v>
      </c>
    </row>
    <row r="60" spans="3:4" x14ac:dyDescent="0.2">
      <c r="C60" s="9" t="s">
        <v>465</v>
      </c>
    </row>
    <row r="62" spans="3:4" x14ac:dyDescent="0.2">
      <c r="C62" s="9" t="s">
        <v>466</v>
      </c>
    </row>
    <row r="63" spans="3:4" x14ac:dyDescent="0.2">
      <c r="C63" s="9" t="s">
        <v>467</v>
      </c>
    </row>
    <row r="65" spans="3:4" x14ac:dyDescent="0.2">
      <c r="D65" s="9" t="s">
        <v>468</v>
      </c>
    </row>
    <row r="67" spans="3:4" x14ac:dyDescent="0.2">
      <c r="C67" s="10" t="s">
        <v>469</v>
      </c>
    </row>
    <row r="68" spans="3:4" x14ac:dyDescent="0.2">
      <c r="C68" s="9" t="s">
        <v>470</v>
      </c>
      <c r="D68" s="10" t="s">
        <v>471</v>
      </c>
    </row>
    <row r="69" spans="3:4" x14ac:dyDescent="0.2">
      <c r="C69" s="9" t="s">
        <v>472</v>
      </c>
    </row>
  </sheetData>
  <mergeCells count="15">
    <mergeCell ref="AX1:AZ1"/>
    <mergeCell ref="R1:V1"/>
    <mergeCell ref="W1:Y1"/>
    <mergeCell ref="A37:B37"/>
    <mergeCell ref="A39:C39"/>
    <mergeCell ref="C1:D1"/>
    <mergeCell ref="E1:F1"/>
    <mergeCell ref="G1:K1"/>
    <mergeCell ref="L1:Q1"/>
    <mergeCell ref="AR1:AW1"/>
    <mergeCell ref="AP1:AQ1"/>
    <mergeCell ref="AJ1:AO1"/>
    <mergeCell ref="AH1:AI1"/>
    <mergeCell ref="Z1:AE1"/>
    <mergeCell ref="AF1:AG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34"/>
  <sheetViews>
    <sheetView topLeftCell="A7" workbookViewId="0">
      <pane xSplit="2" topLeftCell="AH1" activePane="topRight" state="frozen"/>
      <selection pane="topRight" activeCell="AX1" sqref="AX1"/>
    </sheetView>
  </sheetViews>
  <sheetFormatPr baseColWidth="10" defaultColWidth="11.5" defaultRowHeight="15" x14ac:dyDescent="0.2"/>
  <cols>
    <col min="1" max="1" width="35.33203125" style="8" bestFit="1" customWidth="1"/>
    <col min="2" max="2" width="12.5" bestFit="1" customWidth="1"/>
    <col min="3" max="3" width="30.5" style="9" customWidth="1"/>
    <col min="4" max="4" width="30" style="9" customWidth="1"/>
    <col min="5" max="5" width="22.83203125" style="9" customWidth="1"/>
    <col min="6" max="7" width="15.1640625" style="9" customWidth="1"/>
    <col min="8" max="8" width="13.33203125" style="9" customWidth="1"/>
    <col min="9" max="9" width="13.1640625" style="9" customWidth="1"/>
    <col min="10" max="10" width="11.83203125" style="9" customWidth="1"/>
    <col min="11" max="11" width="14.5" style="9" customWidth="1"/>
    <col min="12" max="13" width="11.5" customWidth="1"/>
    <col min="14" max="14" width="13.83203125" customWidth="1"/>
    <col min="15" max="15" width="11.5" customWidth="1"/>
    <col min="16" max="19" width="14.1640625" customWidth="1"/>
    <col min="20" max="34" width="11.83203125" customWidth="1"/>
    <col min="35" max="47" width="14.6640625" customWidth="1"/>
    <col min="48" max="48" width="9.33203125" customWidth="1"/>
  </cols>
  <sheetData>
    <row r="1" spans="1:48" s="15" customFormat="1" ht="16" thickBot="1" x14ac:dyDescent="0.25">
      <c r="A1" s="13"/>
      <c r="B1" s="20" t="s">
        <v>327</v>
      </c>
      <c r="C1" s="1277" t="s">
        <v>26</v>
      </c>
      <c r="D1" s="1278"/>
      <c r="E1" s="1278"/>
      <c r="F1" s="1278"/>
      <c r="G1" s="1277" t="s">
        <v>36</v>
      </c>
      <c r="H1" s="1278"/>
      <c r="I1" s="1278"/>
      <c r="J1" s="40" t="s">
        <v>45</v>
      </c>
      <c r="K1" s="1277" t="s">
        <v>54</v>
      </c>
      <c r="L1" s="1278"/>
      <c r="M1" s="1278"/>
      <c r="N1" s="1278"/>
      <c r="O1" s="1279"/>
      <c r="P1" s="41" t="s">
        <v>62</v>
      </c>
      <c r="Q1" s="1277" t="s">
        <v>70</v>
      </c>
      <c r="R1" s="1278"/>
      <c r="S1" s="1278"/>
      <c r="T1" s="1279"/>
      <c r="U1" s="1277" t="s">
        <v>78</v>
      </c>
      <c r="V1" s="1278"/>
      <c r="W1" s="1279"/>
      <c r="X1" s="1277" t="s">
        <v>86</v>
      </c>
      <c r="Y1" s="1278"/>
      <c r="Z1" s="1278"/>
      <c r="AA1" s="1279"/>
      <c r="AB1" s="1277" t="s">
        <v>94</v>
      </c>
      <c r="AC1" s="1278"/>
      <c r="AD1" s="1278"/>
      <c r="AE1" s="1279"/>
      <c r="AF1" s="1277" t="s">
        <v>100</v>
      </c>
      <c r="AG1" s="1278"/>
      <c r="AH1" s="1278"/>
      <c r="AI1" s="1278"/>
      <c r="AJ1" s="1278"/>
      <c r="AK1" s="1278"/>
      <c r="AL1" s="1279"/>
      <c r="AM1" s="1277" t="s">
        <v>106</v>
      </c>
      <c r="AN1" s="1279"/>
      <c r="AO1" s="1277" t="s">
        <v>112</v>
      </c>
      <c r="AP1" s="1278"/>
      <c r="AQ1" s="1278"/>
      <c r="AR1" s="1278"/>
      <c r="AS1" s="1278"/>
      <c r="AT1" s="1278"/>
      <c r="AU1" s="1278"/>
    </row>
    <row r="2" spans="1:48" ht="32" x14ac:dyDescent="0.2">
      <c r="B2" s="12" t="s">
        <v>337</v>
      </c>
      <c r="C2" s="21" t="s">
        <v>376</v>
      </c>
      <c r="D2" s="21" t="s">
        <v>473</v>
      </c>
      <c r="E2" s="21" t="s">
        <v>474</v>
      </c>
      <c r="F2" s="21" t="s">
        <v>475</v>
      </c>
      <c r="G2" s="21" t="s">
        <v>476</v>
      </c>
      <c r="H2" s="18" t="s">
        <v>382</v>
      </c>
      <c r="I2" s="32" t="s">
        <v>477</v>
      </c>
      <c r="J2" s="4" t="s">
        <v>478</v>
      </c>
      <c r="K2" s="21" t="s">
        <v>479</v>
      </c>
      <c r="L2" s="21" t="s">
        <v>480</v>
      </c>
      <c r="M2" s="21" t="s">
        <v>481</v>
      </c>
      <c r="N2" s="30" t="s">
        <v>482</v>
      </c>
      <c r="O2" s="30" t="s">
        <v>483</v>
      </c>
      <c r="P2" s="30" t="s">
        <v>484</v>
      </c>
      <c r="Q2" s="30" t="s">
        <v>485</v>
      </c>
      <c r="R2" s="30" t="s">
        <v>486</v>
      </c>
      <c r="S2" s="30" t="s">
        <v>487</v>
      </c>
      <c r="T2" s="42" t="s">
        <v>488</v>
      </c>
      <c r="U2" s="42" t="s">
        <v>489</v>
      </c>
      <c r="V2" s="42" t="s">
        <v>490</v>
      </c>
      <c r="W2" s="42" t="s">
        <v>491</v>
      </c>
      <c r="X2" s="43" t="s">
        <v>492</v>
      </c>
      <c r="Y2" s="42" t="s">
        <v>493</v>
      </c>
      <c r="Z2" s="42" t="s">
        <v>494</v>
      </c>
      <c r="AA2" s="42" t="s">
        <v>495</v>
      </c>
      <c r="AB2" s="42" t="s">
        <v>496</v>
      </c>
      <c r="AC2" s="42" t="s">
        <v>497</v>
      </c>
      <c r="AD2" s="42" t="s">
        <v>498</v>
      </c>
      <c r="AE2" s="42" t="s">
        <v>499</v>
      </c>
      <c r="AF2" s="44" t="s">
        <v>500</v>
      </c>
      <c r="AG2" s="42" t="s">
        <v>501</v>
      </c>
      <c r="AH2" s="44" t="s">
        <v>500</v>
      </c>
      <c r="AI2" s="42" t="s">
        <v>502</v>
      </c>
      <c r="AJ2" s="44" t="s">
        <v>503</v>
      </c>
      <c r="AK2" s="44" t="s">
        <v>504</v>
      </c>
      <c r="AL2" s="42" t="s">
        <v>505</v>
      </c>
      <c r="AM2" s="42" t="s">
        <v>506</v>
      </c>
      <c r="AN2" s="42" t="s">
        <v>507</v>
      </c>
      <c r="AO2" s="42" t="s">
        <v>508</v>
      </c>
      <c r="AP2" s="43" t="s">
        <v>509</v>
      </c>
      <c r="AQ2" s="42" t="s">
        <v>490</v>
      </c>
      <c r="AR2" s="43" t="s">
        <v>510</v>
      </c>
      <c r="AS2" s="43" t="s">
        <v>511</v>
      </c>
      <c r="AT2" s="43" t="s">
        <v>512</v>
      </c>
      <c r="AU2" s="43" t="s">
        <v>513</v>
      </c>
      <c r="AV2" s="1"/>
    </row>
    <row r="3" spans="1:48" x14ac:dyDescent="0.2">
      <c r="B3" s="12" t="s">
        <v>385</v>
      </c>
      <c r="C3" s="16" t="s">
        <v>386</v>
      </c>
      <c r="D3" s="4" t="s">
        <v>391</v>
      </c>
      <c r="E3" s="4" t="s">
        <v>386</v>
      </c>
      <c r="F3" s="4"/>
      <c r="G3" s="4"/>
      <c r="H3" s="4" t="s">
        <v>392</v>
      </c>
      <c r="I3" s="19" t="s">
        <v>391</v>
      </c>
      <c r="J3" s="4" t="s">
        <v>392</v>
      </c>
      <c r="K3" s="19" t="s">
        <v>391</v>
      </c>
      <c r="L3" s="7" t="s">
        <v>392</v>
      </c>
      <c r="M3" s="7" t="s">
        <v>391</v>
      </c>
      <c r="N3" s="7" t="s">
        <v>391</v>
      </c>
      <c r="O3" s="7" t="s">
        <v>386</v>
      </c>
      <c r="P3" s="7" t="s">
        <v>514</v>
      </c>
      <c r="Q3" s="7" t="s">
        <v>387</v>
      </c>
      <c r="R3" s="7" t="s">
        <v>387</v>
      </c>
      <c r="S3" s="7" t="s">
        <v>386</v>
      </c>
      <c r="T3" s="7" t="s">
        <v>386</v>
      </c>
      <c r="U3" s="7" t="s">
        <v>386</v>
      </c>
      <c r="V3" s="7" t="s">
        <v>387</v>
      </c>
      <c r="W3" s="7" t="s">
        <v>386</v>
      </c>
      <c r="X3" s="7" t="s">
        <v>386</v>
      </c>
      <c r="Y3" s="7" t="s">
        <v>386</v>
      </c>
      <c r="Z3" s="7" t="s">
        <v>387</v>
      </c>
      <c r="AA3" s="7" t="s">
        <v>386</v>
      </c>
      <c r="AB3" s="7" t="s">
        <v>386</v>
      </c>
      <c r="AC3" s="7" t="s">
        <v>391</v>
      </c>
      <c r="AD3" s="7" t="s">
        <v>386</v>
      </c>
      <c r="AE3" s="7" t="s">
        <v>515</v>
      </c>
      <c r="AF3" s="7" t="s">
        <v>387</v>
      </c>
      <c r="AG3" s="7" t="s">
        <v>387</v>
      </c>
      <c r="AH3" s="7" t="s">
        <v>386</v>
      </c>
      <c r="AI3" s="7" t="s">
        <v>386</v>
      </c>
      <c r="AJ3" s="7" t="s">
        <v>386</v>
      </c>
      <c r="AK3" s="7" t="s">
        <v>387</v>
      </c>
      <c r="AL3" s="7" t="s">
        <v>386</v>
      </c>
      <c r="AM3" s="7" t="s">
        <v>387</v>
      </c>
      <c r="AN3" s="7" t="s">
        <v>386</v>
      </c>
      <c r="AO3" s="7" t="s">
        <v>386</v>
      </c>
      <c r="AP3" s="7" t="s">
        <v>386</v>
      </c>
      <c r="AQ3" s="7" t="s">
        <v>387</v>
      </c>
      <c r="AR3" s="7" t="s">
        <v>515</v>
      </c>
      <c r="AS3" s="7" t="s">
        <v>387</v>
      </c>
      <c r="AT3" s="7" t="s">
        <v>386</v>
      </c>
      <c r="AU3" s="7" t="s">
        <v>386</v>
      </c>
      <c r="AV3" s="38">
        <f>COUNTIF(C2:AU2,"*")</f>
        <v>45</v>
      </c>
    </row>
    <row r="4" spans="1:48" x14ac:dyDescent="0.2">
      <c r="B4" s="12"/>
      <c r="C4" s="16" t="s">
        <v>516</v>
      </c>
      <c r="D4" s="4"/>
      <c r="E4" s="4" t="s">
        <v>517</v>
      </c>
      <c r="F4" s="4" t="s">
        <v>518</v>
      </c>
      <c r="G4" s="4" t="s">
        <v>517</v>
      </c>
      <c r="H4" s="4" t="s">
        <v>518</v>
      </c>
      <c r="I4" s="19"/>
      <c r="J4" s="4" t="s">
        <v>518</v>
      </c>
      <c r="K4" s="19"/>
      <c r="L4" s="7" t="s">
        <v>518</v>
      </c>
      <c r="M4" s="7"/>
      <c r="N4" s="7"/>
      <c r="O4" s="7" t="s">
        <v>517</v>
      </c>
      <c r="P4" s="7"/>
      <c r="Q4" s="7"/>
      <c r="R4" s="7"/>
      <c r="S4" s="7" t="s">
        <v>517</v>
      </c>
      <c r="T4" s="7" t="s">
        <v>518</v>
      </c>
      <c r="U4" s="7" t="s">
        <v>518</v>
      </c>
      <c r="V4" s="7"/>
      <c r="W4" s="7" t="s">
        <v>517</v>
      </c>
      <c r="X4" s="7" t="s">
        <v>518</v>
      </c>
      <c r="Y4" s="7" t="s">
        <v>518</v>
      </c>
      <c r="Z4" s="7"/>
      <c r="AA4" s="7" t="s">
        <v>518</v>
      </c>
      <c r="AB4" s="7" t="s">
        <v>518</v>
      </c>
      <c r="AC4" s="7"/>
      <c r="AD4" s="7" t="s">
        <v>518</v>
      </c>
      <c r="AE4" s="7"/>
      <c r="AF4" s="7"/>
      <c r="AG4" s="7"/>
      <c r="AH4" s="7" t="s">
        <v>517</v>
      </c>
      <c r="AI4" s="7" t="s">
        <v>518</v>
      </c>
      <c r="AJ4" s="7" t="s">
        <v>518</v>
      </c>
      <c r="AK4" s="7"/>
      <c r="AL4" s="7" t="s">
        <v>518</v>
      </c>
      <c r="AM4" s="7"/>
      <c r="AN4" s="7" t="s">
        <v>518</v>
      </c>
      <c r="AO4" s="7" t="s">
        <v>518</v>
      </c>
      <c r="AP4" s="7" t="s">
        <v>518</v>
      </c>
      <c r="AQ4" s="7"/>
      <c r="AR4" s="7"/>
      <c r="AS4" s="7"/>
      <c r="AT4" s="7" t="s">
        <v>518</v>
      </c>
      <c r="AU4" s="7" t="s">
        <v>518</v>
      </c>
      <c r="AV4" s="38"/>
    </row>
    <row r="5" spans="1:48" x14ac:dyDescent="0.2">
      <c r="B5" s="12" t="s">
        <v>519</v>
      </c>
      <c r="C5" s="170">
        <v>7</v>
      </c>
      <c r="D5" s="82">
        <v>5</v>
      </c>
      <c r="E5" s="167">
        <v>7</v>
      </c>
      <c r="F5" s="169">
        <v>7</v>
      </c>
      <c r="G5" s="167">
        <v>5</v>
      </c>
      <c r="H5" s="169">
        <v>7</v>
      </c>
      <c r="I5" s="171">
        <v>5</v>
      </c>
      <c r="J5" s="169">
        <v>7</v>
      </c>
      <c r="K5" s="171">
        <v>5</v>
      </c>
      <c r="L5" s="169">
        <v>7</v>
      </c>
      <c r="M5" s="82">
        <v>5</v>
      </c>
      <c r="N5" s="82">
        <v>5</v>
      </c>
      <c r="O5" s="167">
        <v>7</v>
      </c>
      <c r="P5" s="7">
        <v>7</v>
      </c>
      <c r="Q5" s="82">
        <v>5</v>
      </c>
      <c r="R5" s="82">
        <v>5</v>
      </c>
      <c r="S5" s="167">
        <v>7</v>
      </c>
      <c r="T5" s="169">
        <v>7</v>
      </c>
      <c r="U5" s="169">
        <v>7</v>
      </c>
      <c r="V5" s="82">
        <v>5</v>
      </c>
      <c r="W5" s="167">
        <v>7</v>
      </c>
      <c r="X5" s="169">
        <v>7</v>
      </c>
      <c r="Y5" s="169">
        <v>7</v>
      </c>
      <c r="Z5" s="82">
        <v>5</v>
      </c>
      <c r="AA5" s="169">
        <v>7</v>
      </c>
      <c r="AB5" s="169">
        <v>7</v>
      </c>
      <c r="AC5" s="82">
        <v>5</v>
      </c>
      <c r="AD5" s="169">
        <v>7</v>
      </c>
      <c r="AE5" s="7">
        <v>7</v>
      </c>
      <c r="AF5" s="82">
        <v>5</v>
      </c>
      <c r="AG5" s="82">
        <v>5</v>
      </c>
      <c r="AH5" s="167">
        <v>7</v>
      </c>
      <c r="AI5" s="169">
        <v>7</v>
      </c>
      <c r="AJ5" s="7">
        <v>7</v>
      </c>
      <c r="AK5" s="82">
        <v>5</v>
      </c>
      <c r="AL5" s="169">
        <v>7</v>
      </c>
      <c r="AM5" s="82">
        <v>5</v>
      </c>
      <c r="AN5" s="169">
        <v>7</v>
      </c>
      <c r="AO5" s="169">
        <v>7</v>
      </c>
      <c r="AP5" s="169">
        <v>7</v>
      </c>
      <c r="AQ5" s="82">
        <v>5</v>
      </c>
      <c r="AR5" s="7">
        <v>5</v>
      </c>
      <c r="AS5" s="82">
        <v>5</v>
      </c>
      <c r="AT5" s="169">
        <v>7</v>
      </c>
      <c r="AU5" s="169">
        <v>7</v>
      </c>
      <c r="AV5" s="38"/>
    </row>
    <row r="6" spans="1:48" x14ac:dyDescent="0.2">
      <c r="A6" s="2" t="s">
        <v>2</v>
      </c>
      <c r="B6" s="1" t="s">
        <v>3</v>
      </c>
      <c r="C6" s="5"/>
      <c r="D6" s="5"/>
      <c r="E6" s="5"/>
      <c r="F6" s="5"/>
      <c r="G6" s="5"/>
      <c r="H6" s="4"/>
      <c r="I6" s="19"/>
      <c r="J6" s="4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39"/>
    </row>
    <row r="7" spans="1:48" x14ac:dyDescent="0.2">
      <c r="A7" s="2" t="s">
        <v>396</v>
      </c>
      <c r="B7" s="3" t="s">
        <v>397</v>
      </c>
      <c r="C7" s="4"/>
      <c r="D7" s="4"/>
      <c r="E7" s="4"/>
      <c r="F7" s="4"/>
      <c r="G7" s="7"/>
      <c r="H7" s="4"/>
      <c r="I7" s="19"/>
      <c r="J7" s="4"/>
      <c r="K7" s="19"/>
      <c r="L7" s="7"/>
      <c r="M7" s="7"/>
      <c r="N7" s="7"/>
      <c r="O7" s="7"/>
      <c r="P7" s="7"/>
      <c r="Q7" s="7"/>
      <c r="R7" s="7" t="s">
        <v>398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 t="s">
        <v>398</v>
      </c>
      <c r="AH7" s="7"/>
      <c r="AI7" s="7"/>
      <c r="AJ7" s="7"/>
      <c r="AK7" s="7"/>
      <c r="AL7" s="7" t="s">
        <v>398</v>
      </c>
      <c r="AM7" s="7"/>
      <c r="AN7" s="7"/>
      <c r="AO7" s="7"/>
      <c r="AP7" s="7" t="s">
        <v>398</v>
      </c>
      <c r="AQ7" s="7"/>
      <c r="AR7" s="7"/>
      <c r="AS7" s="7"/>
      <c r="AT7" s="7" t="s">
        <v>398</v>
      </c>
      <c r="AU7" s="7"/>
      <c r="AV7" s="39">
        <f t="shared" ref="AV7:AV23" si="0">COUNTIF(C7:AU7,"*")</f>
        <v>5</v>
      </c>
    </row>
    <row r="8" spans="1:48" x14ac:dyDescent="0.2">
      <c r="A8" s="2" t="s">
        <v>520</v>
      </c>
      <c r="B8" s="36" t="s">
        <v>521</v>
      </c>
      <c r="C8" s="4"/>
      <c r="D8" s="4"/>
      <c r="E8" s="4"/>
      <c r="F8" s="4"/>
      <c r="G8" s="7"/>
      <c r="H8" s="4"/>
      <c r="I8" s="19"/>
      <c r="J8" s="4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 t="s">
        <v>398</v>
      </c>
      <c r="AJ8" s="7" t="s">
        <v>398</v>
      </c>
      <c r="AK8" s="7"/>
      <c r="AL8" s="7"/>
      <c r="AM8" s="7"/>
      <c r="AN8" s="7"/>
      <c r="AO8" s="7"/>
      <c r="AP8" s="7" t="s">
        <v>398</v>
      </c>
      <c r="AQ8" s="7"/>
      <c r="AR8" s="7"/>
      <c r="AS8" s="7"/>
      <c r="AT8" s="7" t="s">
        <v>398</v>
      </c>
      <c r="AU8" s="7"/>
      <c r="AV8" s="39">
        <f t="shared" si="0"/>
        <v>4</v>
      </c>
    </row>
    <row r="9" spans="1:48" x14ac:dyDescent="0.2">
      <c r="A9" s="2" t="s">
        <v>401</v>
      </c>
      <c r="B9" s="36" t="s">
        <v>119</v>
      </c>
      <c r="C9" s="4"/>
      <c r="D9" s="4"/>
      <c r="E9" s="4"/>
      <c r="F9" s="4"/>
      <c r="G9" s="7"/>
      <c r="H9" s="4"/>
      <c r="I9" s="19"/>
      <c r="J9" s="4"/>
      <c r="K9" s="3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 t="s">
        <v>398</v>
      </c>
      <c r="Y9" s="7" t="s">
        <v>398</v>
      </c>
      <c r="Z9" s="7" t="s">
        <v>398</v>
      </c>
      <c r="AA9" s="7"/>
      <c r="AB9" s="7" t="s">
        <v>398</v>
      </c>
      <c r="AC9" s="7" t="s">
        <v>398</v>
      </c>
      <c r="AD9" s="7"/>
      <c r="AE9" s="7"/>
      <c r="AF9" s="7" t="s">
        <v>398</v>
      </c>
      <c r="AG9" s="7"/>
      <c r="AH9" s="7"/>
      <c r="AI9" s="7"/>
      <c r="AJ9" s="7" t="s">
        <v>398</v>
      </c>
      <c r="AK9" s="7"/>
      <c r="AL9" s="7" t="s">
        <v>398</v>
      </c>
      <c r="AM9" s="7"/>
      <c r="AN9" s="7"/>
      <c r="AO9" s="7"/>
      <c r="AP9" s="7" t="s">
        <v>398</v>
      </c>
      <c r="AQ9" s="7" t="s">
        <v>398</v>
      </c>
      <c r="AR9" s="7"/>
      <c r="AS9" s="7" t="s">
        <v>398</v>
      </c>
      <c r="AT9" s="7" t="s">
        <v>398</v>
      </c>
      <c r="AU9" s="7"/>
      <c r="AV9" s="39">
        <f t="shared" si="0"/>
        <v>12</v>
      </c>
    </row>
    <row r="10" spans="1:48" x14ac:dyDescent="0.2">
      <c r="A10" s="2" t="s">
        <v>402</v>
      </c>
      <c r="B10" s="36" t="s">
        <v>403</v>
      </c>
      <c r="C10" s="4"/>
      <c r="D10" s="4"/>
      <c r="E10" s="4"/>
      <c r="F10" s="4"/>
      <c r="G10" s="7"/>
      <c r="H10" s="4"/>
      <c r="I10" s="19"/>
      <c r="J10" s="4"/>
      <c r="K10" s="3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 t="s">
        <v>398</v>
      </c>
      <c r="AQ10" s="7"/>
      <c r="AR10" s="7"/>
      <c r="AS10" s="7"/>
      <c r="AT10" s="7" t="s">
        <v>398</v>
      </c>
      <c r="AU10" s="7"/>
      <c r="AV10" s="39">
        <f t="shared" si="0"/>
        <v>2</v>
      </c>
    </row>
    <row r="11" spans="1:48" x14ac:dyDescent="0.2">
      <c r="A11" s="2" t="s">
        <v>522</v>
      </c>
      <c r="B11" s="36" t="s">
        <v>523</v>
      </c>
      <c r="C11" s="4"/>
      <c r="D11" s="4"/>
      <c r="E11" s="4"/>
      <c r="F11" s="4"/>
      <c r="G11" s="7"/>
      <c r="H11" s="4"/>
      <c r="I11" s="19"/>
      <c r="J11" s="4"/>
      <c r="K11" s="3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 t="s">
        <v>398</v>
      </c>
      <c r="AJ11" s="28" t="s">
        <v>398</v>
      </c>
      <c r="AK11" s="7"/>
      <c r="AL11" s="7"/>
      <c r="AM11" s="7"/>
      <c r="AN11" s="7" t="s">
        <v>398</v>
      </c>
      <c r="AO11" s="7"/>
      <c r="AP11" s="7" t="s">
        <v>398</v>
      </c>
      <c r="AQ11" s="7"/>
      <c r="AR11" s="7"/>
      <c r="AS11" s="7"/>
      <c r="AT11" s="7"/>
      <c r="AU11" s="28" t="s">
        <v>398</v>
      </c>
      <c r="AV11" s="39">
        <f t="shared" si="0"/>
        <v>5</v>
      </c>
    </row>
    <row r="12" spans="1:48" s="8" customFormat="1" x14ac:dyDescent="0.2">
      <c r="A12" s="2" t="s">
        <v>409</v>
      </c>
      <c r="B12" s="36" t="s">
        <v>210</v>
      </c>
      <c r="C12" s="7" t="s">
        <v>398</v>
      </c>
      <c r="D12" s="7"/>
      <c r="E12" s="7" t="s">
        <v>398</v>
      </c>
      <c r="F12" s="7"/>
      <c r="G12" s="7"/>
      <c r="H12" s="7" t="s">
        <v>398</v>
      </c>
      <c r="I12" s="33"/>
      <c r="J12" s="7" t="s">
        <v>398</v>
      </c>
      <c r="K12" s="33"/>
      <c r="L12" s="7" t="s">
        <v>398</v>
      </c>
      <c r="M12" s="7"/>
      <c r="N12" s="7" t="s">
        <v>398</v>
      </c>
      <c r="O12" s="7"/>
      <c r="P12" s="7" t="s">
        <v>398</v>
      </c>
      <c r="Q12" s="7"/>
      <c r="R12" s="7" t="s">
        <v>398</v>
      </c>
      <c r="S12" s="7"/>
      <c r="T12" s="7" t="s">
        <v>398</v>
      </c>
      <c r="U12" s="7"/>
      <c r="V12" s="7" t="s">
        <v>398</v>
      </c>
      <c r="W12" s="7"/>
      <c r="X12" s="7" t="s">
        <v>398</v>
      </c>
      <c r="Y12" s="7" t="s">
        <v>398</v>
      </c>
      <c r="Z12" s="7"/>
      <c r="AA12" s="7" t="s">
        <v>398</v>
      </c>
      <c r="AB12" s="7" t="s">
        <v>398</v>
      </c>
      <c r="AC12" s="7"/>
      <c r="AD12" s="7" t="s">
        <v>398</v>
      </c>
      <c r="AE12" s="7"/>
      <c r="AF12" s="7" t="s">
        <v>398</v>
      </c>
      <c r="AG12" s="7"/>
      <c r="AH12" s="7"/>
      <c r="AI12" s="7" t="s">
        <v>398</v>
      </c>
      <c r="AJ12" s="28" t="s">
        <v>398</v>
      </c>
      <c r="AK12" s="7"/>
      <c r="AL12" s="7" t="s">
        <v>398</v>
      </c>
      <c r="AM12" s="7"/>
      <c r="AN12" s="7" t="s">
        <v>398</v>
      </c>
      <c r="AO12" s="28" t="s">
        <v>398</v>
      </c>
      <c r="AP12" s="7"/>
      <c r="AQ12" s="7"/>
      <c r="AR12" s="7" t="s">
        <v>398</v>
      </c>
      <c r="AS12" s="28" t="s">
        <v>398</v>
      </c>
      <c r="AT12" s="28" t="s">
        <v>398</v>
      </c>
      <c r="AU12" s="7"/>
      <c r="AV12" s="39">
        <f t="shared" si="0"/>
        <v>24</v>
      </c>
    </row>
    <row r="13" spans="1:48" s="8" customFormat="1" x14ac:dyDescent="0.2">
      <c r="A13" s="2" t="s">
        <v>410</v>
      </c>
      <c r="B13" s="36" t="s">
        <v>138</v>
      </c>
      <c r="C13" s="7" t="s">
        <v>398</v>
      </c>
      <c r="D13" s="7"/>
      <c r="E13" s="7" t="s">
        <v>398</v>
      </c>
      <c r="F13" s="7"/>
      <c r="G13" s="7"/>
      <c r="H13" s="7" t="s">
        <v>398</v>
      </c>
      <c r="I13" s="33"/>
      <c r="J13" s="7" t="s">
        <v>398</v>
      </c>
      <c r="K13" s="33"/>
      <c r="L13" s="7"/>
      <c r="M13" s="7"/>
      <c r="N13" s="7" t="s">
        <v>398</v>
      </c>
      <c r="O13" s="7"/>
      <c r="P13" s="7"/>
      <c r="Q13" s="7" t="s">
        <v>398</v>
      </c>
      <c r="R13" s="7"/>
      <c r="S13" s="7" t="s">
        <v>398</v>
      </c>
      <c r="T13" s="7" t="s">
        <v>398</v>
      </c>
      <c r="U13" s="7" t="s">
        <v>398</v>
      </c>
      <c r="V13" s="7"/>
      <c r="W13" s="7" t="s">
        <v>398</v>
      </c>
      <c r="X13" s="7" t="s">
        <v>398</v>
      </c>
      <c r="Y13" s="7"/>
      <c r="Z13" s="7"/>
      <c r="AA13" s="7" t="s">
        <v>398</v>
      </c>
      <c r="AB13" s="7"/>
      <c r="AC13" s="7"/>
      <c r="AD13" s="7" t="s">
        <v>398</v>
      </c>
      <c r="AE13" s="7"/>
      <c r="AF13" s="7"/>
      <c r="AG13" s="28" t="s">
        <v>398</v>
      </c>
      <c r="AH13" s="7"/>
      <c r="AI13" s="7"/>
      <c r="AJ13" s="7"/>
      <c r="AK13" s="7" t="s">
        <v>398</v>
      </c>
      <c r="AL13" s="7" t="s">
        <v>398</v>
      </c>
      <c r="AM13" s="7"/>
      <c r="AN13" s="7" t="s">
        <v>398</v>
      </c>
      <c r="AO13" s="7" t="s">
        <v>398</v>
      </c>
      <c r="AP13" s="7"/>
      <c r="AQ13" s="7"/>
      <c r="AR13" s="7"/>
      <c r="AS13" s="28" t="s">
        <v>398</v>
      </c>
      <c r="AT13" s="28" t="s">
        <v>398</v>
      </c>
      <c r="AU13" s="7"/>
      <c r="AV13" s="39">
        <f t="shared" si="0"/>
        <v>20</v>
      </c>
    </row>
    <row r="14" spans="1:48" s="24" customFormat="1" x14ac:dyDescent="0.2">
      <c r="A14" s="2" t="s">
        <v>411</v>
      </c>
      <c r="B14" s="36" t="s">
        <v>216</v>
      </c>
      <c r="C14" s="46"/>
      <c r="D14" s="46"/>
      <c r="E14" s="46" t="s">
        <v>398</v>
      </c>
      <c r="F14" s="46" t="s">
        <v>398</v>
      </c>
      <c r="G14" s="46" t="s">
        <v>398</v>
      </c>
      <c r="H14" s="46"/>
      <c r="I14" s="47" t="s">
        <v>398</v>
      </c>
      <c r="J14" s="46"/>
      <c r="K14" s="47" t="s">
        <v>398</v>
      </c>
      <c r="L14" s="46"/>
      <c r="M14" s="46" t="s">
        <v>398</v>
      </c>
      <c r="N14" s="46"/>
      <c r="O14" s="46"/>
      <c r="P14" s="46"/>
      <c r="Q14" s="46"/>
      <c r="R14" s="46" t="s">
        <v>398</v>
      </c>
      <c r="S14" s="46"/>
      <c r="T14" s="46" t="s">
        <v>398</v>
      </c>
      <c r="U14" s="46" t="s">
        <v>398</v>
      </c>
      <c r="V14" s="46"/>
      <c r="W14" s="46" t="s">
        <v>398</v>
      </c>
      <c r="X14" s="46" t="s">
        <v>398</v>
      </c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28"/>
      <c r="AU14" s="46"/>
      <c r="AV14" s="48">
        <f t="shared" si="0"/>
        <v>11</v>
      </c>
    </row>
    <row r="15" spans="1:48" x14ac:dyDescent="0.2">
      <c r="A15" s="2" t="s">
        <v>412</v>
      </c>
      <c r="B15" s="2" t="s">
        <v>413</v>
      </c>
      <c r="C15" s="11"/>
      <c r="D15" s="29" t="s">
        <v>398</v>
      </c>
      <c r="E15" s="11"/>
      <c r="F15" s="4"/>
      <c r="G15" s="28" t="s">
        <v>398</v>
      </c>
      <c r="H15" s="28" t="s">
        <v>398</v>
      </c>
      <c r="I15" s="33"/>
      <c r="J15" s="28" t="s">
        <v>398</v>
      </c>
      <c r="K15" s="33"/>
      <c r="L15" s="28" t="s">
        <v>398</v>
      </c>
      <c r="M15" s="7"/>
      <c r="N15" s="28" t="s">
        <v>398</v>
      </c>
      <c r="O15" s="7"/>
      <c r="P15" s="7"/>
      <c r="Q15" s="28" t="s">
        <v>398</v>
      </c>
      <c r="R15" s="7"/>
      <c r="S15" s="28" t="s">
        <v>398</v>
      </c>
      <c r="T15" s="7"/>
      <c r="U15" s="28" t="s">
        <v>398</v>
      </c>
      <c r="V15" s="7"/>
      <c r="W15" s="7" t="s">
        <v>398</v>
      </c>
      <c r="X15" s="7" t="s">
        <v>398</v>
      </c>
      <c r="Y15" s="7"/>
      <c r="Z15" s="7" t="s">
        <v>398</v>
      </c>
      <c r="AA15" s="7" t="s">
        <v>398</v>
      </c>
      <c r="AB15" s="28" t="s">
        <v>398</v>
      </c>
      <c r="AC15" s="7"/>
      <c r="AD15" s="7" t="s">
        <v>398</v>
      </c>
      <c r="AE15" s="7"/>
      <c r="AF15" s="7" t="s">
        <v>398</v>
      </c>
      <c r="AG15" s="28" t="s">
        <v>398</v>
      </c>
      <c r="AH15" s="7"/>
      <c r="AI15" s="7"/>
      <c r="AJ15" s="7"/>
      <c r="AK15" s="7" t="s">
        <v>398</v>
      </c>
      <c r="AL15" s="7" t="s">
        <v>398</v>
      </c>
      <c r="AM15" s="28" t="s">
        <v>398</v>
      </c>
      <c r="AN15" s="7" t="s">
        <v>398</v>
      </c>
      <c r="AO15" s="7"/>
      <c r="AP15" s="7" t="s">
        <v>398</v>
      </c>
      <c r="AQ15" s="7" t="s">
        <v>398</v>
      </c>
      <c r="AR15" s="7"/>
      <c r="AS15" s="28" t="s">
        <v>398</v>
      </c>
      <c r="AT15" s="28" t="s">
        <v>398</v>
      </c>
      <c r="AU15" s="7"/>
      <c r="AV15" s="49">
        <f t="shared" si="0"/>
        <v>25</v>
      </c>
    </row>
    <row r="16" spans="1:48" s="24" customFormat="1" x14ac:dyDescent="0.2">
      <c r="A16" s="2" t="s">
        <v>414</v>
      </c>
      <c r="B16" s="36" t="s">
        <v>415</v>
      </c>
      <c r="C16" s="45"/>
      <c r="D16" s="45"/>
      <c r="E16" s="45"/>
      <c r="F16" s="46"/>
      <c r="G16" s="46"/>
      <c r="H16" s="46"/>
      <c r="I16" s="47" t="s">
        <v>398</v>
      </c>
      <c r="J16" s="46" t="s">
        <v>398</v>
      </c>
      <c r="K16" s="47"/>
      <c r="L16" s="46"/>
      <c r="M16" s="46"/>
      <c r="N16" s="46" t="s">
        <v>398</v>
      </c>
      <c r="O16" s="46"/>
      <c r="P16" s="46" t="s">
        <v>398</v>
      </c>
      <c r="Q16" s="46"/>
      <c r="R16" s="46"/>
      <c r="S16" s="46"/>
      <c r="T16" s="46" t="s">
        <v>398</v>
      </c>
      <c r="U16" s="46" t="s">
        <v>398</v>
      </c>
      <c r="V16" s="46"/>
      <c r="W16" s="46" t="s">
        <v>398</v>
      </c>
      <c r="X16" s="46"/>
      <c r="Y16" s="46"/>
      <c r="Z16" s="46" t="s">
        <v>398</v>
      </c>
      <c r="AA16" s="46" t="s">
        <v>398</v>
      </c>
      <c r="AB16" s="46"/>
      <c r="AC16" s="46"/>
      <c r="AD16" s="46" t="s">
        <v>398</v>
      </c>
      <c r="AE16" s="46"/>
      <c r="AF16" s="46" t="s">
        <v>398</v>
      </c>
      <c r="AG16" s="46"/>
      <c r="AH16" s="46" t="s">
        <v>398</v>
      </c>
      <c r="AI16" s="46"/>
      <c r="AJ16" s="46"/>
      <c r="AK16" s="46"/>
      <c r="AL16" s="46" t="s">
        <v>398</v>
      </c>
      <c r="AM16" s="46"/>
      <c r="AN16" s="46"/>
      <c r="AO16" s="46"/>
      <c r="AP16" s="46"/>
      <c r="AQ16" s="46"/>
      <c r="AR16" s="46"/>
      <c r="AS16" s="46"/>
      <c r="AT16" s="46"/>
      <c r="AU16" s="46"/>
      <c r="AV16" s="48">
        <f t="shared" si="0"/>
        <v>13</v>
      </c>
    </row>
    <row r="17" spans="1:48" s="8" customFormat="1" x14ac:dyDescent="0.2">
      <c r="A17" s="2" t="s">
        <v>524</v>
      </c>
      <c r="B17" s="36" t="s">
        <v>206</v>
      </c>
      <c r="C17" s="37"/>
      <c r="D17" s="37"/>
      <c r="E17" s="37"/>
      <c r="F17" s="7"/>
      <c r="G17" s="7"/>
      <c r="H17" s="7"/>
      <c r="I17" s="33"/>
      <c r="J17" s="7"/>
      <c r="K17" s="3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 t="s">
        <v>398</v>
      </c>
      <c r="AE17" s="7"/>
      <c r="AF17" s="7"/>
      <c r="AG17" s="7"/>
      <c r="AH17" s="7" t="s">
        <v>398</v>
      </c>
      <c r="AI17" s="7" t="s">
        <v>398</v>
      </c>
      <c r="AJ17" s="7" t="s">
        <v>398</v>
      </c>
      <c r="AK17" s="7"/>
      <c r="AL17" s="7"/>
      <c r="AM17" s="7"/>
      <c r="AN17" s="7" t="s">
        <v>398</v>
      </c>
      <c r="AO17" s="7"/>
      <c r="AP17" s="7" t="s">
        <v>398</v>
      </c>
      <c r="AQ17" s="7" t="s">
        <v>398</v>
      </c>
      <c r="AR17" s="7"/>
      <c r="AS17" s="7"/>
      <c r="AT17" s="7"/>
      <c r="AU17" s="7" t="s">
        <v>398</v>
      </c>
      <c r="AV17" s="49">
        <f t="shared" si="0"/>
        <v>8</v>
      </c>
    </row>
    <row r="18" spans="1:48" s="8" customFormat="1" x14ac:dyDescent="0.2">
      <c r="A18" s="2" t="s">
        <v>416</v>
      </c>
      <c r="B18" s="36" t="s">
        <v>417</v>
      </c>
      <c r="C18" s="7" t="s">
        <v>398</v>
      </c>
      <c r="D18" s="7"/>
      <c r="E18" s="7" t="s">
        <v>398</v>
      </c>
      <c r="F18" s="7"/>
      <c r="G18" s="7" t="s">
        <v>398</v>
      </c>
      <c r="H18" s="7" t="s">
        <v>398</v>
      </c>
      <c r="I18" s="33" t="s">
        <v>398</v>
      </c>
      <c r="J18" s="7" t="s">
        <v>398</v>
      </c>
      <c r="K18" s="33" t="s">
        <v>398</v>
      </c>
      <c r="L18" s="7" t="s">
        <v>398</v>
      </c>
      <c r="M18" s="7" t="s">
        <v>398</v>
      </c>
      <c r="N18" s="7" t="s">
        <v>398</v>
      </c>
      <c r="O18" s="7" t="s">
        <v>398</v>
      </c>
      <c r="P18" s="7" t="s">
        <v>398</v>
      </c>
      <c r="Q18" s="7" t="s">
        <v>398</v>
      </c>
      <c r="R18" s="7"/>
      <c r="S18" s="7" t="s">
        <v>398</v>
      </c>
      <c r="T18" s="7" t="s">
        <v>398</v>
      </c>
      <c r="U18" s="7" t="s">
        <v>398</v>
      </c>
      <c r="V18" s="7" t="s">
        <v>398</v>
      </c>
      <c r="W18" s="7" t="s">
        <v>398</v>
      </c>
      <c r="X18" s="7" t="s">
        <v>398</v>
      </c>
      <c r="Y18" s="7" t="s">
        <v>398</v>
      </c>
      <c r="Z18" s="7"/>
      <c r="AA18" s="7" t="s">
        <v>398</v>
      </c>
      <c r="AB18" s="7" t="s">
        <v>398</v>
      </c>
      <c r="AC18" s="7"/>
      <c r="AD18" s="7" t="s">
        <v>398</v>
      </c>
      <c r="AE18" s="7" t="s">
        <v>398</v>
      </c>
      <c r="AF18" s="7"/>
      <c r="AG18" s="7"/>
      <c r="AH18" s="7"/>
      <c r="AI18" s="7"/>
      <c r="AJ18" s="7"/>
      <c r="AK18" s="7" t="s">
        <v>398</v>
      </c>
      <c r="AL18" s="7" t="s">
        <v>398</v>
      </c>
      <c r="AM18" s="7" t="s">
        <v>398</v>
      </c>
      <c r="AN18" s="7" t="s">
        <v>398</v>
      </c>
      <c r="AO18" s="28" t="s">
        <v>398</v>
      </c>
      <c r="AP18" s="7"/>
      <c r="AQ18" s="7" t="s">
        <v>398</v>
      </c>
      <c r="AR18" s="7" t="s">
        <v>398</v>
      </c>
      <c r="AS18" s="7"/>
      <c r="AT18" s="7"/>
      <c r="AU18" s="7" t="s">
        <v>398</v>
      </c>
      <c r="AV18" s="49">
        <f t="shared" si="0"/>
        <v>32</v>
      </c>
    </row>
    <row r="19" spans="1:48" s="8" customFormat="1" x14ac:dyDescent="0.2">
      <c r="A19" s="2" t="s">
        <v>422</v>
      </c>
      <c r="B19" s="36" t="s">
        <v>159</v>
      </c>
      <c r="C19" s="7" t="s">
        <v>398</v>
      </c>
      <c r="D19" s="7"/>
      <c r="E19" s="7" t="s">
        <v>398</v>
      </c>
      <c r="F19" s="7"/>
      <c r="G19" s="7"/>
      <c r="H19" s="7" t="s">
        <v>398</v>
      </c>
      <c r="I19" s="33"/>
      <c r="J19" s="7" t="s">
        <v>398</v>
      </c>
      <c r="K19" s="33"/>
      <c r="L19" s="7"/>
      <c r="M19" s="7"/>
      <c r="N19" s="7" t="s">
        <v>398</v>
      </c>
      <c r="O19" s="7"/>
      <c r="P19" s="7" t="s">
        <v>398</v>
      </c>
      <c r="Q19" s="7"/>
      <c r="R19" s="7" t="s">
        <v>398</v>
      </c>
      <c r="S19" s="7"/>
      <c r="T19" s="7" t="s">
        <v>398</v>
      </c>
      <c r="U19" s="7" t="s">
        <v>398</v>
      </c>
      <c r="V19" s="7"/>
      <c r="W19" s="7" t="s">
        <v>398</v>
      </c>
      <c r="X19" s="7" t="s">
        <v>398</v>
      </c>
      <c r="Y19" s="7"/>
      <c r="Z19" s="7"/>
      <c r="AA19" s="7" t="s">
        <v>398</v>
      </c>
      <c r="AB19" s="7"/>
      <c r="AC19" s="7" t="s">
        <v>398</v>
      </c>
      <c r="AD19" s="7" t="s">
        <v>398</v>
      </c>
      <c r="AE19" s="7"/>
      <c r="AF19" s="7"/>
      <c r="AG19" s="7"/>
      <c r="AH19" s="7"/>
      <c r="AI19" s="7" t="s">
        <v>398</v>
      </c>
      <c r="AJ19" s="28" t="s">
        <v>398</v>
      </c>
      <c r="AK19" s="7" t="s">
        <v>398</v>
      </c>
      <c r="AL19" s="7" t="s">
        <v>398</v>
      </c>
      <c r="AM19" s="7"/>
      <c r="AN19" s="7" t="s">
        <v>398</v>
      </c>
      <c r="AO19" s="7"/>
      <c r="AP19" s="7" t="s">
        <v>398</v>
      </c>
      <c r="AQ19" s="7" t="s">
        <v>398</v>
      </c>
      <c r="AR19" s="7"/>
      <c r="AS19" s="7"/>
      <c r="AT19" s="7"/>
      <c r="AU19" s="28" t="s">
        <v>398</v>
      </c>
      <c r="AV19" s="49">
        <f t="shared" si="0"/>
        <v>22</v>
      </c>
    </row>
    <row r="20" spans="1:48" s="24" customFormat="1" x14ac:dyDescent="0.2">
      <c r="A20" s="2" t="s">
        <v>423</v>
      </c>
      <c r="B20" s="36" t="s">
        <v>166</v>
      </c>
      <c r="C20" s="46" t="s">
        <v>398</v>
      </c>
      <c r="D20" s="46"/>
      <c r="E20" s="46" t="s">
        <v>398</v>
      </c>
      <c r="F20" s="46" t="s">
        <v>398</v>
      </c>
      <c r="G20" s="46"/>
      <c r="H20" s="46"/>
      <c r="I20" s="47" t="s">
        <v>398</v>
      </c>
      <c r="J20" s="46" t="s">
        <v>398</v>
      </c>
      <c r="K20" s="47"/>
      <c r="L20" s="46" t="s">
        <v>398</v>
      </c>
      <c r="M20" s="46" t="s">
        <v>398</v>
      </c>
      <c r="N20" s="46"/>
      <c r="O20" s="46" t="s">
        <v>398</v>
      </c>
      <c r="P20" s="46" t="s">
        <v>398</v>
      </c>
      <c r="Q20" s="46"/>
      <c r="R20" s="46" t="s">
        <v>398</v>
      </c>
      <c r="S20" s="46"/>
      <c r="T20" s="46" t="s">
        <v>398</v>
      </c>
      <c r="U20" s="46" t="s">
        <v>398</v>
      </c>
      <c r="V20" s="46" t="s">
        <v>398</v>
      </c>
      <c r="W20" s="46" t="s">
        <v>398</v>
      </c>
      <c r="X20" s="46" t="s">
        <v>398</v>
      </c>
      <c r="Y20" s="46" t="s">
        <v>398</v>
      </c>
      <c r="Z20" s="46"/>
      <c r="AA20" s="46" t="s">
        <v>398</v>
      </c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8">
        <f t="shared" si="0"/>
        <v>17</v>
      </c>
    </row>
    <row r="21" spans="1:48" x14ac:dyDescent="0.2">
      <c r="A21" s="2" t="s">
        <v>431</v>
      </c>
      <c r="B21" s="36" t="s">
        <v>204</v>
      </c>
      <c r="C21" s="4"/>
      <c r="D21" s="4" t="s">
        <v>398</v>
      </c>
      <c r="E21" s="4"/>
      <c r="F21" s="28" t="s">
        <v>398</v>
      </c>
      <c r="G21" s="7"/>
      <c r="H21" s="28" t="s">
        <v>398</v>
      </c>
      <c r="I21" s="33"/>
      <c r="J21" s="4" t="s">
        <v>398</v>
      </c>
      <c r="K21" s="33" t="s">
        <v>398</v>
      </c>
      <c r="L21" s="7"/>
      <c r="M21" s="7"/>
      <c r="N21" s="7"/>
      <c r="O21" s="28" t="s">
        <v>398</v>
      </c>
      <c r="P21" s="7"/>
      <c r="Q21" s="28" t="s">
        <v>398</v>
      </c>
      <c r="R21" s="7"/>
      <c r="S21" s="28" t="s">
        <v>398</v>
      </c>
      <c r="T21" s="7"/>
      <c r="U21" s="7" t="s">
        <v>398</v>
      </c>
      <c r="V21" s="7"/>
      <c r="W21" s="7" t="s">
        <v>398</v>
      </c>
      <c r="X21" s="7" t="s">
        <v>398</v>
      </c>
      <c r="Y21" s="7"/>
      <c r="Z21" s="7" t="s">
        <v>398</v>
      </c>
      <c r="AA21" s="28" t="s">
        <v>398</v>
      </c>
      <c r="AB21" s="7"/>
      <c r="AC21" s="7" t="s">
        <v>398</v>
      </c>
      <c r="AD21" s="7" t="s">
        <v>398</v>
      </c>
      <c r="AE21" s="7"/>
      <c r="AF21" s="7" t="s">
        <v>398</v>
      </c>
      <c r="AG21" s="28" t="s">
        <v>398</v>
      </c>
      <c r="AH21" s="7"/>
      <c r="AI21" s="7"/>
      <c r="AJ21" s="7"/>
      <c r="AK21" s="7" t="s">
        <v>398</v>
      </c>
      <c r="AL21" s="7" t="s">
        <v>398</v>
      </c>
      <c r="AM21" s="7"/>
      <c r="AN21" s="7" t="s">
        <v>398</v>
      </c>
      <c r="AO21" s="7"/>
      <c r="AP21" s="7" t="s">
        <v>398</v>
      </c>
      <c r="AQ21" s="7" t="s">
        <v>398</v>
      </c>
      <c r="AR21" s="7"/>
      <c r="AS21" s="7"/>
      <c r="AT21" s="7"/>
      <c r="AU21" s="7" t="s">
        <v>398</v>
      </c>
      <c r="AV21" s="49">
        <f t="shared" si="0"/>
        <v>23</v>
      </c>
    </row>
    <row r="22" spans="1:48" x14ac:dyDescent="0.2">
      <c r="A22" s="2" t="s">
        <v>525</v>
      </c>
      <c r="B22" s="36" t="s">
        <v>526</v>
      </c>
      <c r="C22" s="4"/>
      <c r="D22" s="4"/>
      <c r="E22" s="4"/>
      <c r="F22" s="28"/>
      <c r="G22" s="7"/>
      <c r="H22" s="28"/>
      <c r="I22" s="33"/>
      <c r="J22" s="4"/>
      <c r="K22" s="33"/>
      <c r="L22" s="7"/>
      <c r="M22" s="7"/>
      <c r="N22" s="7"/>
      <c r="O22" s="28"/>
      <c r="P22" s="7"/>
      <c r="Q22" s="28"/>
      <c r="R22" s="7"/>
      <c r="S22" s="28"/>
      <c r="T22" s="7"/>
      <c r="U22" s="7"/>
      <c r="V22" s="7"/>
      <c r="W22" s="7"/>
      <c r="X22" s="7"/>
      <c r="Y22" s="7"/>
      <c r="Z22" s="7"/>
      <c r="AA22" s="28"/>
      <c r="AB22" s="7"/>
      <c r="AC22" s="7"/>
      <c r="AD22" s="7"/>
      <c r="AE22" s="7"/>
      <c r="AF22" s="7"/>
      <c r="AG22" s="28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 t="s">
        <v>398</v>
      </c>
      <c r="AV22" s="49">
        <f t="shared" si="0"/>
        <v>1</v>
      </c>
    </row>
    <row r="23" spans="1:48" s="8" customFormat="1" x14ac:dyDescent="0.2">
      <c r="A23" s="2" t="s">
        <v>434</v>
      </c>
      <c r="B23" s="36" t="s">
        <v>224</v>
      </c>
      <c r="C23" s="7" t="s">
        <v>398</v>
      </c>
      <c r="D23" s="7" t="s">
        <v>398</v>
      </c>
      <c r="E23" s="7"/>
      <c r="F23" s="7" t="s">
        <v>398</v>
      </c>
      <c r="G23" s="7"/>
      <c r="H23" s="7" t="s">
        <v>398</v>
      </c>
      <c r="I23" s="33"/>
      <c r="J23" s="7" t="s">
        <v>398</v>
      </c>
      <c r="K23" s="33"/>
      <c r="L23" s="7" t="s">
        <v>398</v>
      </c>
      <c r="M23" s="7"/>
      <c r="N23" s="7"/>
      <c r="O23" s="7" t="s">
        <v>398</v>
      </c>
      <c r="P23" s="7"/>
      <c r="Q23" s="7" t="s">
        <v>398</v>
      </c>
      <c r="R23" s="7"/>
      <c r="S23" s="7" t="s">
        <v>398</v>
      </c>
      <c r="T23" s="7"/>
      <c r="U23" s="7" t="s">
        <v>398</v>
      </c>
      <c r="V23" s="7"/>
      <c r="W23" s="7" t="s">
        <v>398</v>
      </c>
      <c r="X23" s="7" t="s">
        <v>398</v>
      </c>
      <c r="Y23" s="7"/>
      <c r="Z23" s="7" t="s">
        <v>398</v>
      </c>
      <c r="AA23" s="7" t="s">
        <v>398</v>
      </c>
      <c r="AB23" s="7" t="s">
        <v>398</v>
      </c>
      <c r="AC23" s="7"/>
      <c r="AD23" s="7" t="s">
        <v>398</v>
      </c>
      <c r="AE23" s="7" t="s">
        <v>398</v>
      </c>
      <c r="AF23" s="7"/>
      <c r="AG23" s="7"/>
      <c r="AH23" s="7" t="s">
        <v>398</v>
      </c>
      <c r="AI23" s="7" t="s">
        <v>398</v>
      </c>
      <c r="AJ23" s="28" t="s">
        <v>398</v>
      </c>
      <c r="AK23" s="7"/>
      <c r="AL23" s="7" t="s">
        <v>398</v>
      </c>
      <c r="AM23" s="28" t="s">
        <v>398</v>
      </c>
      <c r="AN23" s="28"/>
      <c r="AO23" s="28" t="s">
        <v>398</v>
      </c>
      <c r="AP23" s="7"/>
      <c r="AQ23" s="7"/>
      <c r="AR23" s="7" t="s">
        <v>398</v>
      </c>
      <c r="AS23" s="7"/>
      <c r="AT23" s="7"/>
      <c r="AU23" s="7" t="s">
        <v>398</v>
      </c>
      <c r="AV23" s="49">
        <f t="shared" si="0"/>
        <v>25</v>
      </c>
    </row>
    <row r="24" spans="1:48" s="8" customFormat="1" x14ac:dyDescent="0.2">
      <c r="A24" s="2" t="s">
        <v>527</v>
      </c>
      <c r="B24" s="36" t="s">
        <v>528</v>
      </c>
      <c r="C24" s="7"/>
      <c r="D24" s="7"/>
      <c r="E24" s="7"/>
      <c r="F24" s="7"/>
      <c r="G24" s="7"/>
      <c r="H24" s="7"/>
      <c r="I24" s="33"/>
      <c r="J24" s="7"/>
      <c r="K24" s="3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28"/>
      <c r="AK24" s="7"/>
      <c r="AL24" s="7"/>
      <c r="AM24" s="28"/>
      <c r="AN24" s="28"/>
      <c r="AO24" s="28"/>
      <c r="AP24" s="7"/>
      <c r="AQ24" s="7"/>
      <c r="AR24" s="7"/>
      <c r="AS24" s="7"/>
      <c r="AT24" s="7"/>
      <c r="AU24" s="7"/>
      <c r="AV24" s="49"/>
    </row>
    <row r="25" spans="1:48" x14ac:dyDescent="0.2">
      <c r="A25" s="2" t="s">
        <v>529</v>
      </c>
      <c r="B25" s="36" t="s">
        <v>154</v>
      </c>
      <c r="C25" s="28"/>
      <c r="D25" s="4"/>
      <c r="E25" s="4"/>
      <c r="F25" s="28"/>
      <c r="G25" s="7"/>
      <c r="H25" s="28"/>
      <c r="I25" s="33"/>
      <c r="J25" s="4"/>
      <c r="K25" s="33"/>
      <c r="L25" s="28"/>
      <c r="M25" s="7"/>
      <c r="N25" s="7"/>
      <c r="O25" s="28"/>
      <c r="P25" s="7"/>
      <c r="Q25" s="28"/>
      <c r="R25" s="7"/>
      <c r="S25" s="28"/>
      <c r="T25" s="7"/>
      <c r="U25" s="7"/>
      <c r="V25" s="7"/>
      <c r="W25" s="7"/>
      <c r="X25" s="7"/>
      <c r="Y25" s="7"/>
      <c r="Z25" s="7"/>
      <c r="AA25" s="7"/>
      <c r="AB25" s="28"/>
      <c r="AC25" s="7"/>
      <c r="AD25" s="7" t="s">
        <v>398</v>
      </c>
      <c r="AE25" s="7"/>
      <c r="AF25" s="7"/>
      <c r="AG25" s="7"/>
      <c r="AH25" s="7" t="s">
        <v>398</v>
      </c>
      <c r="AI25" s="7" t="s">
        <v>398</v>
      </c>
      <c r="AJ25" s="28" t="s">
        <v>398</v>
      </c>
      <c r="AK25" s="7"/>
      <c r="AL25" s="7"/>
      <c r="AM25" s="7"/>
      <c r="AN25" s="7" t="s">
        <v>398</v>
      </c>
      <c r="AO25" s="7"/>
      <c r="AP25" s="7" t="s">
        <v>398</v>
      </c>
      <c r="AQ25" s="7"/>
      <c r="AR25" s="7"/>
      <c r="AS25" s="7" t="s">
        <v>398</v>
      </c>
      <c r="AT25" s="7" t="s">
        <v>398</v>
      </c>
      <c r="AU25" s="7"/>
      <c r="AV25" s="49">
        <f t="shared" ref="AV25:AV30" si="1">COUNTIF(C25:AU25,"*")</f>
        <v>8</v>
      </c>
    </row>
    <row r="26" spans="1:48" ht="15.75" customHeight="1" x14ac:dyDescent="0.2">
      <c r="A26" s="2" t="s">
        <v>435</v>
      </c>
      <c r="B26" s="36" t="s">
        <v>190</v>
      </c>
      <c r="C26" s="4" t="s">
        <v>398</v>
      </c>
      <c r="D26" s="28" t="s">
        <v>398</v>
      </c>
      <c r="E26" s="4"/>
      <c r="F26" s="4"/>
      <c r="G26" s="28" t="s">
        <v>398</v>
      </c>
      <c r="H26" s="28" t="s">
        <v>398</v>
      </c>
      <c r="I26" s="33"/>
      <c r="J26" s="4"/>
      <c r="K26" s="34" t="s">
        <v>398</v>
      </c>
      <c r="L26" s="7"/>
      <c r="M26" s="28" t="s">
        <v>398</v>
      </c>
      <c r="N26" s="7"/>
      <c r="O26" s="7"/>
      <c r="P26" s="7" t="s">
        <v>398</v>
      </c>
      <c r="Q26" s="7"/>
      <c r="R26" s="7"/>
      <c r="S26" s="7"/>
      <c r="T26" s="7" t="s">
        <v>398</v>
      </c>
      <c r="U26" s="28" t="s">
        <v>398</v>
      </c>
      <c r="V26" s="7" t="s">
        <v>398</v>
      </c>
      <c r="W26" s="7" t="s">
        <v>398</v>
      </c>
      <c r="X26" s="7"/>
      <c r="Y26" s="28" t="s">
        <v>398</v>
      </c>
      <c r="Z26" s="7"/>
      <c r="AA26" s="28" t="s">
        <v>398</v>
      </c>
      <c r="AB26" s="7"/>
      <c r="AC26" s="7" t="s">
        <v>398</v>
      </c>
      <c r="AD26" s="7"/>
      <c r="AE26" s="7"/>
      <c r="AF26" s="7" t="s">
        <v>398</v>
      </c>
      <c r="AG26" s="7"/>
      <c r="AH26" s="7" t="s">
        <v>398</v>
      </c>
      <c r="AI26" s="7" t="s">
        <v>398</v>
      </c>
      <c r="AJ26" s="28" t="s">
        <v>398</v>
      </c>
      <c r="AK26" s="7"/>
      <c r="AL26" s="7"/>
      <c r="AM26" s="28" t="s">
        <v>398</v>
      </c>
      <c r="AN26" s="28"/>
      <c r="AO26" s="7"/>
      <c r="AP26" s="7"/>
      <c r="AQ26" s="7"/>
      <c r="AR26" s="7"/>
      <c r="AS26" s="7"/>
      <c r="AT26" s="7"/>
      <c r="AU26" s="7" t="s">
        <v>398</v>
      </c>
      <c r="AV26" s="49">
        <f t="shared" si="1"/>
        <v>20</v>
      </c>
    </row>
    <row r="27" spans="1:48" s="24" customFormat="1" ht="15.75" customHeight="1" x14ac:dyDescent="0.2">
      <c r="A27" s="2" t="s">
        <v>436</v>
      </c>
      <c r="B27" s="36" t="s">
        <v>437</v>
      </c>
      <c r="C27" s="46" t="s">
        <v>398</v>
      </c>
      <c r="D27" s="46"/>
      <c r="E27" s="46" t="s">
        <v>398</v>
      </c>
      <c r="F27" s="46"/>
      <c r="G27" s="46"/>
      <c r="H27" s="46" t="s">
        <v>398</v>
      </c>
      <c r="I27" s="47"/>
      <c r="J27" s="46" t="s">
        <v>398</v>
      </c>
      <c r="K27" s="47" t="s">
        <v>398</v>
      </c>
      <c r="L27" s="46"/>
      <c r="M27" s="46"/>
      <c r="N27" s="46"/>
      <c r="O27" s="46" t="s">
        <v>398</v>
      </c>
      <c r="P27" s="46" t="s">
        <v>398</v>
      </c>
      <c r="Q27" s="46"/>
      <c r="R27" s="46" t="s">
        <v>398</v>
      </c>
      <c r="S27" s="46"/>
      <c r="T27" s="46" t="s">
        <v>398</v>
      </c>
      <c r="U27" s="46"/>
      <c r="V27" s="46" t="s">
        <v>398</v>
      </c>
      <c r="W27" s="46" t="s">
        <v>398</v>
      </c>
      <c r="X27" s="46" t="s">
        <v>398</v>
      </c>
      <c r="Y27" s="46" t="s">
        <v>398</v>
      </c>
      <c r="Z27" s="46"/>
      <c r="AA27" s="46" t="s">
        <v>398</v>
      </c>
      <c r="AB27" s="46"/>
      <c r="AC27" s="46" t="s">
        <v>398</v>
      </c>
      <c r="AD27" s="46"/>
      <c r="AE27" s="46" t="s">
        <v>398</v>
      </c>
      <c r="AF27" s="46"/>
      <c r="AG27" s="46"/>
      <c r="AH27" s="46"/>
      <c r="AI27" s="46" t="s">
        <v>398</v>
      </c>
      <c r="AJ27" s="46" t="s">
        <v>398</v>
      </c>
      <c r="AK27" s="46"/>
      <c r="AL27" s="46" t="s">
        <v>398</v>
      </c>
      <c r="AM27" s="46"/>
      <c r="AN27" s="46" t="s">
        <v>398</v>
      </c>
      <c r="AO27" s="46"/>
      <c r="AP27" s="46"/>
      <c r="AQ27" s="46"/>
      <c r="AR27" s="46"/>
      <c r="AS27" s="46"/>
      <c r="AT27" s="46"/>
      <c r="AU27" s="46"/>
      <c r="AV27" s="48">
        <f t="shared" si="1"/>
        <v>20</v>
      </c>
    </row>
    <row r="28" spans="1:48" ht="15.75" customHeight="1" x14ac:dyDescent="0.2">
      <c r="A28" s="2" t="s">
        <v>440</v>
      </c>
      <c r="B28" s="36" t="s">
        <v>441</v>
      </c>
      <c r="C28" s="4"/>
      <c r="D28" s="4"/>
      <c r="E28" s="4"/>
      <c r="F28" s="4"/>
      <c r="G28" s="7"/>
      <c r="H28" s="4"/>
      <c r="I28" s="33"/>
      <c r="J28" s="4"/>
      <c r="K28" s="33"/>
      <c r="L28" s="7"/>
      <c r="M28" s="7"/>
      <c r="N28" s="7"/>
      <c r="O28" s="28"/>
      <c r="P28" s="7"/>
      <c r="Q28" s="7"/>
      <c r="R28" s="28"/>
      <c r="S28" s="7"/>
      <c r="T28" s="7"/>
      <c r="U28" s="7"/>
      <c r="V28" s="7"/>
      <c r="W28" s="7"/>
      <c r="X28" s="7"/>
      <c r="Y28" s="28"/>
      <c r="Z28" s="7"/>
      <c r="AA28" s="28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 t="s">
        <v>398</v>
      </c>
      <c r="AM28" s="28" t="s">
        <v>398</v>
      </c>
      <c r="AN28" s="28"/>
      <c r="AO28" s="28" t="s">
        <v>398</v>
      </c>
      <c r="AP28" s="7"/>
      <c r="AQ28" s="7"/>
      <c r="AR28" s="7"/>
      <c r="AS28" s="28" t="s">
        <v>398</v>
      </c>
      <c r="AT28" s="7"/>
      <c r="AU28" s="28" t="s">
        <v>398</v>
      </c>
      <c r="AV28" s="49">
        <f t="shared" si="1"/>
        <v>5</v>
      </c>
    </row>
    <row r="29" spans="1:48" ht="15.75" customHeight="1" x14ac:dyDescent="0.2">
      <c r="A29" s="2" t="s">
        <v>444</v>
      </c>
      <c r="B29" s="36" t="s">
        <v>218</v>
      </c>
      <c r="C29" s="28" t="s">
        <v>398</v>
      </c>
      <c r="D29" s="4"/>
      <c r="E29" s="4" t="s">
        <v>398</v>
      </c>
      <c r="F29" s="4"/>
      <c r="G29" s="7"/>
      <c r="H29" s="4" t="s">
        <v>398</v>
      </c>
      <c r="I29" s="33"/>
      <c r="J29" s="28" t="s">
        <v>398</v>
      </c>
      <c r="K29" s="33"/>
      <c r="L29" s="7"/>
      <c r="M29" s="7"/>
      <c r="N29" s="28" t="s">
        <v>398</v>
      </c>
      <c r="O29" s="7"/>
      <c r="P29" s="7"/>
      <c r="Q29" s="7" t="s">
        <v>398</v>
      </c>
      <c r="R29" s="7"/>
      <c r="S29" s="28" t="s">
        <v>398</v>
      </c>
      <c r="T29" s="7"/>
      <c r="U29" s="7" t="s">
        <v>398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 t="s">
        <v>398</v>
      </c>
      <c r="AO29" s="7"/>
      <c r="AP29" s="7" t="s">
        <v>398</v>
      </c>
      <c r="AQ29" s="7" t="s">
        <v>398</v>
      </c>
      <c r="AR29" s="7"/>
      <c r="AS29" s="7"/>
      <c r="AT29" s="7"/>
      <c r="AU29" s="7" t="s">
        <v>398</v>
      </c>
      <c r="AV29" s="49">
        <f t="shared" si="1"/>
        <v>12</v>
      </c>
    </row>
    <row r="30" spans="1:48" x14ac:dyDescent="0.2">
      <c r="A30" s="2" t="s">
        <v>445</v>
      </c>
      <c r="B30" s="36" t="s">
        <v>234</v>
      </c>
      <c r="C30" s="4"/>
      <c r="D30" s="4"/>
      <c r="E30" s="4" t="s">
        <v>398</v>
      </c>
      <c r="F30" s="4"/>
      <c r="G30" s="7"/>
      <c r="H30" s="4"/>
      <c r="I30" s="33" t="s">
        <v>398</v>
      </c>
      <c r="J30" s="4"/>
      <c r="K30" s="19"/>
      <c r="L30" s="7"/>
      <c r="M30" s="7"/>
      <c r="N30" s="7"/>
      <c r="O30" s="7"/>
      <c r="P30" s="7" t="s">
        <v>398</v>
      </c>
      <c r="Q30" s="7"/>
      <c r="R30" s="28" t="s">
        <v>398</v>
      </c>
      <c r="S30" s="7"/>
      <c r="T30" s="7"/>
      <c r="U30" s="7"/>
      <c r="V30" s="7"/>
      <c r="W30" s="7"/>
      <c r="X30" s="7"/>
      <c r="Y30" s="7"/>
      <c r="Z30" s="7"/>
      <c r="AA30" s="7"/>
      <c r="AB30" s="7" t="s">
        <v>398</v>
      </c>
      <c r="AC30" s="7"/>
      <c r="AD30" s="7"/>
      <c r="AE30" s="7"/>
      <c r="AF30" s="7" t="s">
        <v>398</v>
      </c>
      <c r="AG30" s="7"/>
      <c r="AH30" s="7" t="s">
        <v>398</v>
      </c>
      <c r="AI30" s="7"/>
      <c r="AJ30" s="7"/>
      <c r="AK30" s="7" t="s">
        <v>398</v>
      </c>
      <c r="AL30" s="7" t="s">
        <v>398</v>
      </c>
      <c r="AM30" s="7"/>
      <c r="AN30" s="7" t="s">
        <v>398</v>
      </c>
      <c r="AO30" s="7"/>
      <c r="AP30" s="7"/>
      <c r="AQ30" s="7"/>
      <c r="AR30" s="7"/>
      <c r="AS30" s="7"/>
      <c r="AT30" s="7" t="s">
        <v>398</v>
      </c>
      <c r="AU30" s="7"/>
      <c r="AV30" s="49">
        <f t="shared" si="1"/>
        <v>11</v>
      </c>
    </row>
    <row r="31" spans="1:48" x14ac:dyDescent="0.2">
      <c r="A31" s="2" t="s">
        <v>530</v>
      </c>
      <c r="B31" s="36" t="s">
        <v>531</v>
      </c>
      <c r="C31" s="4"/>
      <c r="D31" s="4"/>
      <c r="E31" s="4"/>
      <c r="F31" s="4"/>
      <c r="G31" s="7"/>
      <c r="H31" s="4"/>
      <c r="I31" s="33"/>
      <c r="J31" s="4"/>
      <c r="K31" s="19"/>
      <c r="L31" s="7"/>
      <c r="M31" s="7"/>
      <c r="N31" s="7"/>
      <c r="O31" s="7"/>
      <c r="P31" s="7"/>
      <c r="Q31" s="7"/>
      <c r="R31" s="2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 t="s">
        <v>398</v>
      </c>
      <c r="AU31" s="7"/>
      <c r="AV31" s="49"/>
    </row>
    <row r="32" spans="1:48" x14ac:dyDescent="0.2">
      <c r="A32" s="2" t="s">
        <v>532</v>
      </c>
      <c r="B32" s="36" t="s">
        <v>194</v>
      </c>
      <c r="C32" s="4"/>
      <c r="D32" s="4"/>
      <c r="E32" s="4"/>
      <c r="F32" s="4"/>
      <c r="G32" s="7"/>
      <c r="H32" s="4"/>
      <c r="I32" s="33"/>
      <c r="J32" s="4"/>
      <c r="K32" s="19"/>
      <c r="L32" s="7"/>
      <c r="M32" s="7"/>
      <c r="N32" s="7"/>
      <c r="O32" s="7"/>
      <c r="P32" s="7"/>
      <c r="Q32" s="7"/>
      <c r="R32" s="2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49"/>
    </row>
    <row r="33" spans="1:48" x14ac:dyDescent="0.2">
      <c r="A33" s="2"/>
      <c r="B33" s="36"/>
      <c r="C33" s="4"/>
      <c r="D33" s="4"/>
      <c r="E33" s="4"/>
      <c r="F33" s="4"/>
      <c r="G33" s="4"/>
      <c r="H33" s="4"/>
      <c r="I33" s="19"/>
      <c r="J33" s="4"/>
      <c r="K33" s="1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1"/>
    </row>
    <row r="34" spans="1:48" x14ac:dyDescent="0.2">
      <c r="A34" s="1283" t="s">
        <v>446</v>
      </c>
      <c r="B34" s="1283"/>
      <c r="C34" s="17">
        <f t="shared" ref="C34:AD34" si="2">COUNTIF(C7:C30,"*")</f>
        <v>9</v>
      </c>
      <c r="D34" s="17">
        <f t="shared" si="2"/>
        <v>4</v>
      </c>
      <c r="E34" s="17">
        <f t="shared" si="2"/>
        <v>9</v>
      </c>
      <c r="F34" s="17">
        <f t="shared" si="2"/>
        <v>4</v>
      </c>
      <c r="G34" s="17">
        <f t="shared" si="2"/>
        <v>4</v>
      </c>
      <c r="H34" s="31">
        <f t="shared" si="2"/>
        <v>10</v>
      </c>
      <c r="I34" s="35">
        <f t="shared" si="2"/>
        <v>5</v>
      </c>
      <c r="J34" s="35">
        <f t="shared" si="2"/>
        <v>11</v>
      </c>
      <c r="K34" s="35">
        <f t="shared" si="2"/>
        <v>5</v>
      </c>
      <c r="L34" s="31">
        <f t="shared" si="2"/>
        <v>5</v>
      </c>
      <c r="M34" s="31">
        <f t="shared" si="2"/>
        <v>4</v>
      </c>
      <c r="N34" s="31">
        <f t="shared" si="2"/>
        <v>7</v>
      </c>
      <c r="O34" s="31">
        <f t="shared" si="2"/>
        <v>5</v>
      </c>
      <c r="P34" s="31">
        <f t="shared" si="2"/>
        <v>8</v>
      </c>
      <c r="Q34" s="31">
        <f t="shared" si="2"/>
        <v>6</v>
      </c>
      <c r="R34" s="31">
        <f t="shared" si="2"/>
        <v>7</v>
      </c>
      <c r="S34" s="31">
        <f t="shared" si="2"/>
        <v>6</v>
      </c>
      <c r="T34" s="31">
        <f t="shared" si="2"/>
        <v>9</v>
      </c>
      <c r="U34" s="31">
        <f t="shared" si="2"/>
        <v>11</v>
      </c>
      <c r="V34" s="31">
        <f t="shared" si="2"/>
        <v>5</v>
      </c>
      <c r="W34" s="31">
        <f t="shared" si="2"/>
        <v>11</v>
      </c>
      <c r="X34" s="31">
        <f t="shared" si="2"/>
        <v>11</v>
      </c>
      <c r="Y34" s="31">
        <f t="shared" si="2"/>
        <v>6</v>
      </c>
      <c r="Z34" s="31">
        <f t="shared" si="2"/>
        <v>5</v>
      </c>
      <c r="AA34" s="31">
        <f t="shared" si="2"/>
        <v>11</v>
      </c>
      <c r="AB34" s="31">
        <f t="shared" si="2"/>
        <v>6</v>
      </c>
      <c r="AC34" s="31">
        <f t="shared" si="2"/>
        <v>5</v>
      </c>
      <c r="AD34" s="31">
        <f t="shared" si="2"/>
        <v>10</v>
      </c>
      <c r="AE34" s="31">
        <f t="shared" ref="AE34:AN34" si="3">COUNTIF(AE7:AE30,"*")</f>
        <v>3</v>
      </c>
      <c r="AF34" s="31">
        <f t="shared" si="3"/>
        <v>7</v>
      </c>
      <c r="AG34" s="31">
        <f t="shared" si="3"/>
        <v>4</v>
      </c>
      <c r="AH34" s="31">
        <f t="shared" si="3"/>
        <v>6</v>
      </c>
      <c r="AI34" s="31">
        <f t="shared" si="3"/>
        <v>9</v>
      </c>
      <c r="AJ34" s="31">
        <f t="shared" si="3"/>
        <v>10</v>
      </c>
      <c r="AK34" s="31">
        <f t="shared" si="3"/>
        <v>6</v>
      </c>
      <c r="AL34" s="31">
        <f t="shared" si="3"/>
        <v>13</v>
      </c>
      <c r="AM34" s="31">
        <f t="shared" si="3"/>
        <v>5</v>
      </c>
      <c r="AN34" s="31">
        <f t="shared" si="3"/>
        <v>12</v>
      </c>
      <c r="AO34" s="31">
        <f t="shared" ref="AO34:AU34" si="4">COUNTIF(AO7:AO30,"*")</f>
        <v>5</v>
      </c>
      <c r="AP34" s="31">
        <f t="shared" si="4"/>
        <v>11</v>
      </c>
      <c r="AQ34" s="31">
        <f t="shared" si="4"/>
        <v>7</v>
      </c>
      <c r="AR34" s="31">
        <f t="shared" si="4"/>
        <v>3</v>
      </c>
      <c r="AS34" s="31">
        <f t="shared" si="4"/>
        <v>6</v>
      </c>
      <c r="AT34" s="31">
        <f t="shared" si="4"/>
        <v>9</v>
      </c>
      <c r="AU34" s="31">
        <f t="shared" si="4"/>
        <v>10</v>
      </c>
      <c r="AV34" s="31">
        <f>COUNTIF(AV7:AV30,"*")</f>
        <v>0</v>
      </c>
    </row>
  </sheetData>
  <mergeCells count="11">
    <mergeCell ref="AO1:AU1"/>
    <mergeCell ref="A34:B34"/>
    <mergeCell ref="C1:F1"/>
    <mergeCell ref="G1:I1"/>
    <mergeCell ref="K1:O1"/>
    <mergeCell ref="Q1:T1"/>
    <mergeCell ref="AM1:AN1"/>
    <mergeCell ref="AF1:AL1"/>
    <mergeCell ref="U1:W1"/>
    <mergeCell ref="X1:AA1"/>
    <mergeCell ref="AB1:AE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R358"/>
  <sheetViews>
    <sheetView zoomScale="110" zoomScaleNormal="110" workbookViewId="0">
      <selection activeCell="A83" sqref="A83"/>
    </sheetView>
  </sheetViews>
  <sheetFormatPr baseColWidth="10" defaultColWidth="11.5" defaultRowHeight="15" x14ac:dyDescent="0.2"/>
  <cols>
    <col min="1" max="1" width="4.1640625" bestFit="1" customWidth="1"/>
    <col min="4" max="4" width="20.5" bestFit="1" customWidth="1"/>
    <col min="5" max="5" width="12.6640625" bestFit="1" customWidth="1"/>
    <col min="6" max="6" width="12" bestFit="1" customWidth="1"/>
    <col min="7" max="7" width="12" customWidth="1"/>
    <col min="8" max="8" width="16.5" bestFit="1" customWidth="1"/>
    <col min="9" max="9" width="17.83203125" bestFit="1" customWidth="1"/>
    <col min="10" max="10" width="15.6640625" bestFit="1" customWidth="1"/>
    <col min="11" max="11" width="14.5" bestFit="1" customWidth="1"/>
    <col min="12" max="12" width="11.5" bestFit="1" customWidth="1"/>
    <col min="13" max="13" width="17" customWidth="1"/>
    <col min="14" max="14" width="17.5" bestFit="1" customWidth="1"/>
    <col min="15" max="15" width="18.33203125" bestFit="1" customWidth="1"/>
    <col min="16" max="16" width="14.6640625" bestFit="1" customWidth="1"/>
    <col min="17" max="17" width="11.6640625" bestFit="1" customWidth="1"/>
    <col min="18" max="18" width="8.5" customWidth="1"/>
  </cols>
  <sheetData>
    <row r="4" spans="1:18" s="253" customFormat="1" x14ac:dyDescent="0.2">
      <c r="B4" s="495" t="s">
        <v>327</v>
      </c>
      <c r="C4" s="496" t="s">
        <v>533</v>
      </c>
      <c r="D4" s="496" t="s">
        <v>337</v>
      </c>
      <c r="E4" s="496" t="s">
        <v>385</v>
      </c>
      <c r="F4" s="496" t="s">
        <v>6</v>
      </c>
      <c r="G4" s="496" t="s">
        <v>534</v>
      </c>
      <c r="H4" s="496" t="s">
        <v>7</v>
      </c>
      <c r="I4" s="496" t="s">
        <v>535</v>
      </c>
      <c r="J4" s="496" t="s">
        <v>13</v>
      </c>
      <c r="K4" s="496" t="s">
        <v>536</v>
      </c>
      <c r="L4" s="496" t="s">
        <v>537</v>
      </c>
      <c r="M4" s="496" t="s">
        <v>538</v>
      </c>
      <c r="N4" s="496" t="s">
        <v>539</v>
      </c>
      <c r="O4" s="496" t="s">
        <v>540</v>
      </c>
      <c r="P4" s="496" t="s">
        <v>541</v>
      </c>
      <c r="Q4" s="496" t="s">
        <v>542</v>
      </c>
      <c r="R4" s="497" t="s">
        <v>543</v>
      </c>
    </row>
    <row r="5" spans="1:18" s="253" customFormat="1" x14ac:dyDescent="0.2">
      <c r="A5" s="253" t="s">
        <v>544</v>
      </c>
      <c r="B5" s="292" t="str">
        <f>'NOMINA DE PERSONAL 2020'!D6</f>
        <v>ENERO</v>
      </c>
      <c r="C5" s="293">
        <v>2020</v>
      </c>
      <c r="D5" s="293" t="str">
        <f>'NOMINA DE PERSONAL 2020'!D7</f>
        <v>HOUYU</v>
      </c>
      <c r="E5" s="293" t="str">
        <f>'NOMINA DE PERSONAL 2020'!D8</f>
        <v>CLINKER</v>
      </c>
      <c r="F5" s="293" t="str">
        <f>'NOMINA DE PERSONAL 2020'!D9</f>
        <v>SI</v>
      </c>
      <c r="G5" s="293">
        <f>'NOMINA DE PERSONAL 2020'!D10</f>
        <v>1</v>
      </c>
      <c r="H5" s="533" t="str">
        <f>'NOMINA DE PERSONAL 2020'!D11</f>
        <v>NYK</v>
      </c>
      <c r="I5" s="293" t="str">
        <f>'NOMINA DE PERSONAL 2020'!D12</f>
        <v>DIRECTO ARMADOR</v>
      </c>
      <c r="J5" s="293">
        <f>'NOMINA DE PERSONAL 2020'!D13</f>
        <v>0</v>
      </c>
      <c r="K5" s="293" t="str">
        <f>'NOMINA DE PERSONAL 2020'!D14</f>
        <v>CALBUCO</v>
      </c>
      <c r="L5" s="293" t="str">
        <f>'NOMINA DE PERSONAL 2020'!D18</f>
        <v>SI</v>
      </c>
      <c r="M5" s="293" t="str">
        <f>'NOMINA DE PERSONAL 2020'!D19</f>
        <v>VENTANAS</v>
      </c>
      <c r="N5" s="293" t="str">
        <f>'NOMINA DE PERSONAL 2020'!D21</f>
        <v>CLINKER STANDARD</v>
      </c>
      <c r="O5" s="293">
        <f>'NOMINA DE PERSONAL 2020'!D22</f>
        <v>0</v>
      </c>
      <c r="P5" s="293">
        <f>'NOMINA DE PERSONAL 2020'!D23</f>
        <v>0</v>
      </c>
      <c r="Q5" s="293">
        <f>'NOMINA DE PERSONAL 2020'!D26</f>
        <v>0</v>
      </c>
      <c r="R5" s="498">
        <f>'NOMINA DE PERSONAL 2020'!D28</f>
        <v>5</v>
      </c>
    </row>
    <row r="6" spans="1:18" s="253" customFormat="1" x14ac:dyDescent="0.2">
      <c r="A6" s="253" t="s">
        <v>545</v>
      </c>
      <c r="B6" s="292" t="str">
        <f>'NOMINA DE PERSONAL 2020'!E6</f>
        <v>ENERO</v>
      </c>
      <c r="C6" s="293">
        <v>2020</v>
      </c>
      <c r="D6" s="293" t="str">
        <f>'NOMINA DE PERSONAL 2020'!E7</f>
        <v>KIM OLDENDORFF</v>
      </c>
      <c r="E6" s="293" t="str">
        <f>'NOMINA DE PERSONAL 2020'!E8</f>
        <v>CARBON</v>
      </c>
      <c r="F6" s="293" t="str">
        <f>'NOMINA DE PERSONAL 2020'!E9</f>
        <v>SI</v>
      </c>
      <c r="G6" s="293">
        <f>'NOMINA DE PERSONAL 2020'!E10</f>
        <v>1</v>
      </c>
      <c r="H6" s="533" t="str">
        <f>'NOMINA DE PERSONAL 2020'!E11</f>
        <v>GLENCORE</v>
      </c>
      <c r="I6" s="293" t="str">
        <f>'NOMINA DE PERSONAL 2020'!E12</f>
        <v>DIRECTO ARMADOR</v>
      </c>
      <c r="J6" s="293">
        <f>'NOMINA DE PERSONAL 2020'!E13</f>
        <v>0</v>
      </c>
      <c r="K6" s="293" t="str">
        <f>'NOMINA DE PERSONAL 2020'!E14</f>
        <v>HUASCO</v>
      </c>
      <c r="L6" s="293" t="str">
        <f>'NOMINA DE PERSONAL 2020'!E18</f>
        <v>SI</v>
      </c>
      <c r="M6" s="293" t="str">
        <f>'NOMINA DE PERSONAL 2020'!E19</f>
        <v>PATACHE</v>
      </c>
      <c r="N6" s="293" t="str">
        <f>'NOMINA DE PERSONAL 2020'!E21</f>
        <v>GRAIN STANDARD</v>
      </c>
      <c r="O6" s="293" t="str">
        <f>'NOMINA DE PERSONAL 2020'!E22</f>
        <v>HOLD COAT</v>
      </c>
      <c r="P6" s="293" t="str">
        <f>'NOMINA DE PERSONAL 2020'!E23</f>
        <v>VENTA HOLD COAT</v>
      </c>
      <c r="Q6" s="293" t="str">
        <f>'NOMINA DE PERSONAL 2020'!E26</f>
        <v>COLOMBIA</v>
      </c>
      <c r="R6" s="498">
        <f>'NOMINA DE PERSONAL 2020'!E28</f>
        <v>7</v>
      </c>
    </row>
    <row r="7" spans="1:18" s="253" customFormat="1" x14ac:dyDescent="0.2">
      <c r="A7" s="253" t="s">
        <v>546</v>
      </c>
      <c r="B7" s="292" t="str">
        <f>'NOMINA DE PERSONAL 2020'!F6</f>
        <v>ENERO</v>
      </c>
      <c r="C7" s="293">
        <v>2020</v>
      </c>
      <c r="D7" s="293" t="str">
        <f>'NOMINA DE PERSONAL 2020'!F7</f>
        <v>SAKIZAYA CHAMPION</v>
      </c>
      <c r="E7" s="293" t="str">
        <f>'NOMINA DE PERSONAL 2020'!F8</f>
        <v>CARBON</v>
      </c>
      <c r="F7" s="293" t="str">
        <f>'NOMINA DE PERSONAL 2020'!F9</f>
        <v>SI</v>
      </c>
      <c r="G7" s="293">
        <f>'NOMINA DE PERSONAL 2020'!F10</f>
        <v>1</v>
      </c>
      <c r="H7" s="533" t="str">
        <f>'NOMINA DE PERSONAL 2020'!F11</f>
        <v>GLENCORE</v>
      </c>
      <c r="I7" s="293" t="str">
        <f>'NOMINA DE PERSONAL 2020'!F12</f>
        <v>DIRECTO ARMADOR</v>
      </c>
      <c r="J7" s="293">
        <f>'NOMINA DE PERSONAL 2020'!F13</f>
        <v>0</v>
      </c>
      <c r="K7" s="293" t="str">
        <f>'NOMINA DE PERSONAL 2020'!F14</f>
        <v>MEJILLONES TGN</v>
      </c>
      <c r="L7" s="293" t="str">
        <f>'NOMINA DE PERSONAL 2020'!F18</f>
        <v>NO</v>
      </c>
      <c r="M7" s="293" t="str">
        <f>'NOMINA DE PERSONAL 2020'!F19</f>
        <v>N/A</v>
      </c>
      <c r="N7" s="293" t="str">
        <f>'NOMINA DE PERSONAL 2020'!F21</f>
        <v>GRAIN STANDARD</v>
      </c>
      <c r="O7" s="293">
        <f>'NOMINA DE PERSONAL 2020'!F22</f>
        <v>0</v>
      </c>
      <c r="P7" s="293">
        <f>'NOMINA DE PERSONAL 2020'!F23</f>
        <v>0</v>
      </c>
      <c r="Q7" s="293" t="str">
        <f>'NOMINA DE PERSONAL 2020'!F26</f>
        <v>AUSTRALIA</v>
      </c>
      <c r="R7" s="498">
        <f>'NOMINA DE PERSONAL 2020'!F28</f>
        <v>7</v>
      </c>
    </row>
    <row r="8" spans="1:18" s="253" customFormat="1" x14ac:dyDescent="0.2">
      <c r="A8" s="253" t="s">
        <v>547</v>
      </c>
      <c r="B8" s="499" t="str">
        <f>'NOMINA DE PERSONAL 2020'!G6</f>
        <v>ENERO</v>
      </c>
      <c r="C8" s="293">
        <v>2020</v>
      </c>
      <c r="D8" s="500" t="str">
        <f>'NOMINA DE PERSONAL 2020'!G7</f>
        <v>VECTIS PROGRESS</v>
      </c>
      <c r="E8" s="500" t="str">
        <f>'NOMINA DE PERSONAL 2020'!G8</f>
        <v>PROYECTO</v>
      </c>
      <c r="F8" s="500" t="str">
        <f>'NOMINA DE PERSONAL 2020'!G9</f>
        <v>SI</v>
      </c>
      <c r="G8" s="500">
        <f>'NOMINA DE PERSONAL 2020'!G10</f>
        <v>1</v>
      </c>
      <c r="H8" s="534" t="str">
        <f>'NOMINA DE PERSONAL 2020'!G11</f>
        <v>VARAMAR</v>
      </c>
      <c r="I8" s="500" t="str">
        <f>'NOMINA DE PERSONAL 2020'!G12</f>
        <v>B&amp;M</v>
      </c>
      <c r="J8" s="500">
        <f>'NOMINA DE PERSONAL 2020'!G13</f>
        <v>0</v>
      </c>
      <c r="K8" s="500" t="str">
        <f>'NOMINA DE PERSONAL 2020'!G14</f>
        <v>CORONEL</v>
      </c>
      <c r="L8" s="500" t="str">
        <f>'NOMINA DE PERSONAL 2020'!G18</f>
        <v>NO</v>
      </c>
      <c r="M8" s="500" t="str">
        <f>'NOMINA DE PERSONAL 2020'!G19</f>
        <v>N/A</v>
      </c>
      <c r="N8" s="500" t="str">
        <f>'NOMINA DE PERSONAL 2020'!G21</f>
        <v>MAESTRANZA</v>
      </c>
      <c r="O8" s="500">
        <f>'NOMINA DE PERSONAL 2020'!G22</f>
        <v>0</v>
      </c>
      <c r="P8" s="500">
        <f>'NOMINA DE PERSONAL 2020'!G23</f>
        <v>0</v>
      </c>
      <c r="Q8" s="500">
        <f>'NOMINA DE PERSONAL 2020'!G26</f>
        <v>0</v>
      </c>
      <c r="R8" s="498">
        <f>'NOMINA DE PERSONAL 2020'!G28</f>
        <v>1</v>
      </c>
    </row>
    <row r="9" spans="1:18" s="253" customFormat="1" x14ac:dyDescent="0.2">
      <c r="A9" s="253" t="s">
        <v>548</v>
      </c>
      <c r="B9" s="499" t="str">
        <f>'NOMINA DE PERSONAL 2020'!H6</f>
        <v>ENERO</v>
      </c>
      <c r="C9" s="293">
        <v>2020</v>
      </c>
      <c r="D9" s="500" t="str">
        <f>'NOMINA DE PERSONAL 2020'!H7</f>
        <v>CORAL BREEZE</v>
      </c>
      <c r="E9" s="500" t="str">
        <f>'NOMINA DE PERSONAL 2020'!H8</f>
        <v>CARBON</v>
      </c>
      <c r="F9" s="500" t="str">
        <f>'NOMINA DE PERSONAL 2020'!H9</f>
        <v>SI</v>
      </c>
      <c r="G9" s="500">
        <f>'NOMINA DE PERSONAL 2020'!H10</f>
        <v>1</v>
      </c>
      <c r="H9" s="534" t="str">
        <f>'NOMINA DE PERSONAL 2020'!H11</f>
        <v>NYK</v>
      </c>
      <c r="I9" s="500" t="str">
        <f>'NOMINA DE PERSONAL 2020'!H12</f>
        <v>DIRECTO ARMADOR</v>
      </c>
      <c r="J9" s="500">
        <f>'NOMINA DE PERSONAL 2020'!H13</f>
        <v>0</v>
      </c>
      <c r="K9" s="500" t="str">
        <f>'NOMINA DE PERSONAL 2020'!H14</f>
        <v>SAN VICENTE</v>
      </c>
      <c r="L9" s="500" t="str">
        <f>'NOMINA DE PERSONAL 2020'!H18</f>
        <v>SI</v>
      </c>
      <c r="M9" s="500" t="str">
        <f>'NOMINA DE PERSONAL 2020'!H19</f>
        <v>LOS VILOS</v>
      </c>
      <c r="N9" s="500" t="str">
        <f>'NOMINA DE PERSONAL 2020'!H21</f>
        <v>REGULAR STANDARD</v>
      </c>
      <c r="O9" s="500">
        <f>'NOMINA DE PERSONAL 2020'!H22</f>
        <v>0</v>
      </c>
      <c r="P9" s="500">
        <f>'NOMINA DE PERSONAL 2020'!H23</f>
        <v>0</v>
      </c>
      <c r="Q9" s="500" t="str">
        <f>'NOMINA DE PERSONAL 2020'!H26</f>
        <v>AUSTRALIA</v>
      </c>
      <c r="R9" s="498">
        <f>'NOMINA DE PERSONAL 2020'!H28</f>
        <v>5</v>
      </c>
    </row>
    <row r="10" spans="1:18" s="253" customFormat="1" x14ac:dyDescent="0.2">
      <c r="A10" s="253" t="s">
        <v>549</v>
      </c>
      <c r="B10" s="499" t="str">
        <f>'NOMINA DE PERSONAL 2020'!I6</f>
        <v>ENERO</v>
      </c>
      <c r="C10" s="293">
        <v>2020</v>
      </c>
      <c r="D10" s="500" t="str">
        <f>'NOMINA DE PERSONAL 2020'!I7</f>
        <v>CAPETAN GIORGIS</v>
      </c>
      <c r="E10" s="500" t="str">
        <f>'NOMINA DE PERSONAL 2020'!I8</f>
        <v>CARBON</v>
      </c>
      <c r="F10" s="500" t="str">
        <f>'NOMINA DE PERSONAL 2020'!I9</f>
        <v>SI</v>
      </c>
      <c r="G10" s="500">
        <f>'NOMINA DE PERSONAL 2020'!I10</f>
        <v>1</v>
      </c>
      <c r="H10" s="534" t="str">
        <f>'NOMINA DE PERSONAL 2020'!I11</f>
        <v>GLENCORE</v>
      </c>
      <c r="I10" s="500" t="str">
        <f>'NOMINA DE PERSONAL 2020'!I12</f>
        <v>DIRECTO ARMADOR</v>
      </c>
      <c r="J10" s="500">
        <f>'NOMINA DE PERSONAL 2020'!I13</f>
        <v>0</v>
      </c>
      <c r="K10" s="500" t="str">
        <f>'NOMINA DE PERSONAL 2020'!I14</f>
        <v>MEJILLONES TGN</v>
      </c>
      <c r="L10" s="500" t="str">
        <f>'NOMINA DE PERSONAL 2020'!I18</f>
        <v>SI</v>
      </c>
      <c r="M10" s="500" t="str">
        <f>'NOMINA DE PERSONAL 2020'!I19</f>
        <v>PATACHE</v>
      </c>
      <c r="N10" s="500" t="str">
        <f>'NOMINA DE PERSONAL 2020'!I21</f>
        <v>GRAIN STANDARD</v>
      </c>
      <c r="O10" s="500">
        <f>'NOMINA DE PERSONAL 2020'!I22</f>
        <v>0</v>
      </c>
      <c r="P10" s="500">
        <f>'NOMINA DE PERSONAL 2020'!I23</f>
        <v>0</v>
      </c>
      <c r="Q10" s="500" t="str">
        <f>'NOMINA DE PERSONAL 2020'!I26</f>
        <v>AUSTRALIA</v>
      </c>
      <c r="R10" s="498">
        <f>'NOMINA DE PERSONAL 2020'!I28</f>
        <v>7</v>
      </c>
    </row>
    <row r="11" spans="1:18" s="253" customFormat="1" x14ac:dyDescent="0.2">
      <c r="A11" s="253" t="s">
        <v>550</v>
      </c>
      <c r="B11" s="499" t="str">
        <f>'NOMINA DE PERSONAL 2020'!J6</f>
        <v>ENERO</v>
      </c>
      <c r="C11" s="293">
        <v>2020</v>
      </c>
      <c r="D11" s="500" t="str">
        <f>'NOMINA DE PERSONAL 2020'!J7</f>
        <v>TR INFINITY</v>
      </c>
      <c r="E11" s="500" t="str">
        <f>'NOMINA DE PERSONAL 2020'!J8</f>
        <v>CARBON</v>
      </c>
      <c r="F11" s="500" t="str">
        <f>'NOMINA DE PERSONAL 2020'!J9</f>
        <v>SI</v>
      </c>
      <c r="G11" s="500">
        <f>'NOMINA DE PERSONAL 2020'!J10</f>
        <v>1</v>
      </c>
      <c r="H11" s="534" t="str">
        <f>'NOMINA DE PERSONAL 2020'!J11</f>
        <v>SWISSMARINE</v>
      </c>
      <c r="I11" s="500" t="str">
        <f>'NOMINA DE PERSONAL 2020'!J12</f>
        <v>B&amp;M</v>
      </c>
      <c r="J11" s="500">
        <f>'NOMINA DE PERSONAL 2020'!J13</f>
        <v>0</v>
      </c>
      <c r="K11" s="500" t="str">
        <f>'NOMINA DE PERSONAL 2020'!J14</f>
        <v>CORONEL</v>
      </c>
      <c r="L11" s="500" t="str">
        <f>'NOMINA DE PERSONAL 2020'!J18</f>
        <v>SI</v>
      </c>
      <c r="M11" s="500" t="str">
        <f>'NOMINA DE PERSONAL 2020'!J19</f>
        <v>PATACHE</v>
      </c>
      <c r="N11" s="500" t="str">
        <f>'NOMINA DE PERSONAL 2020'!J21</f>
        <v>REGULAR STANDARD</v>
      </c>
      <c r="O11" s="500">
        <f>'NOMINA DE PERSONAL 2020'!J22</f>
        <v>0</v>
      </c>
      <c r="P11" s="500">
        <f>'NOMINA DE PERSONAL 2020'!J23</f>
        <v>0</v>
      </c>
      <c r="Q11" s="500" t="str">
        <f>'NOMINA DE PERSONAL 2020'!J26</f>
        <v>COLOMBIA</v>
      </c>
      <c r="R11" s="501">
        <f>'NOMINA DE PERSONAL 2020'!J28</f>
        <v>7</v>
      </c>
    </row>
    <row r="12" spans="1:18" s="253" customFormat="1" x14ac:dyDescent="0.2">
      <c r="A12" s="253" t="s">
        <v>551</v>
      </c>
      <c r="B12" s="499" t="str">
        <f>'NOMINA DE PERSONAL 2020'!K6</f>
        <v>ENERO</v>
      </c>
      <c r="C12" s="293">
        <v>2020</v>
      </c>
      <c r="D12" s="500" t="str">
        <f>'NOMINA DE PERSONAL 2020'!K7</f>
        <v>KYPROS SEA</v>
      </c>
      <c r="E12" s="500" t="str">
        <f>'NOMINA DE PERSONAL 2020'!K8</f>
        <v>CARBON</v>
      </c>
      <c r="F12" s="500" t="str">
        <f>'NOMINA DE PERSONAL 2020'!K9</f>
        <v>SI</v>
      </c>
      <c r="G12" s="500">
        <f>'NOMINA DE PERSONAL 2020'!K10</f>
        <v>1</v>
      </c>
      <c r="H12" s="534" t="str">
        <f>'NOMINA DE PERSONAL 2020'!K11</f>
        <v>GLENCORE</v>
      </c>
      <c r="I12" s="500" t="str">
        <f>'NOMINA DE PERSONAL 2020'!K12</f>
        <v>DIRECTO ARMADOR</v>
      </c>
      <c r="J12" s="500">
        <f>'NOMINA DE PERSONAL 2020'!K13</f>
        <v>0</v>
      </c>
      <c r="K12" s="502" t="str">
        <f>'NOMINA DE PERSONAL 2020'!K14</f>
        <v>MEJILLONES TGN</v>
      </c>
      <c r="L12" s="500" t="str">
        <f>'NOMINA DE PERSONAL 2020'!K18</f>
        <v>NO</v>
      </c>
      <c r="M12" s="500" t="str">
        <f>'NOMINA DE PERSONAL 2020'!K19</f>
        <v>N/A</v>
      </c>
      <c r="N12" s="500" t="str">
        <f>'NOMINA DE PERSONAL 2020'!K21</f>
        <v>GRAIN STANDARD</v>
      </c>
      <c r="O12" s="500">
        <f>'NOMINA DE PERSONAL 2020'!K22</f>
        <v>0</v>
      </c>
      <c r="P12" s="500">
        <f>'NOMINA DE PERSONAL 2020'!K23</f>
        <v>0</v>
      </c>
      <c r="Q12" s="500" t="str">
        <f>'NOMINA DE PERSONAL 2020'!K26</f>
        <v>COLOMBIA</v>
      </c>
      <c r="R12" s="501">
        <f>'NOMINA DE PERSONAL 2020'!K28</f>
        <v>7</v>
      </c>
    </row>
    <row r="13" spans="1:18" s="253" customFormat="1" x14ac:dyDescent="0.2">
      <c r="A13" s="253" t="s">
        <v>552</v>
      </c>
      <c r="B13" s="499" t="str">
        <f>'NOMINA DE PERSONAL 2020'!L6</f>
        <v>ENERO</v>
      </c>
      <c r="C13" s="293">
        <v>2020</v>
      </c>
      <c r="D13" s="500" t="str">
        <f>'NOMINA DE PERSONAL 2020'!L7</f>
        <v>DORIS</v>
      </c>
      <c r="E13" s="500" t="str">
        <f>'NOMINA DE PERSONAL 2020'!L8</f>
        <v>IRON ORE</v>
      </c>
      <c r="F13" s="500" t="str">
        <f>'NOMINA DE PERSONAL 2020'!L9</f>
        <v>SI</v>
      </c>
      <c r="G13" s="500">
        <f>'NOMINA DE PERSONAL 2020'!L10</f>
        <v>1</v>
      </c>
      <c r="H13" s="534" t="str">
        <f>'NOMINA DE PERSONAL 2020'!L11</f>
        <v>ULTRABULK</v>
      </c>
      <c r="I13" s="500" t="str">
        <f>'NOMINA DE PERSONAL 2020'!L12</f>
        <v>DIRECTO ARMADOR</v>
      </c>
      <c r="J13" s="500">
        <f>'NOMINA DE PERSONAL 2020'!L13</f>
        <v>0</v>
      </c>
      <c r="K13" s="500" t="str">
        <f>'NOMINA DE PERSONAL 2020'!L14</f>
        <v>LIRQUEN</v>
      </c>
      <c r="L13" s="500" t="str">
        <f>'NOMINA DE PERSONAL 2020'!L18</f>
        <v>SI</v>
      </c>
      <c r="M13" s="500" t="str">
        <f>'NOMINA DE PERSONAL 2020'!L19</f>
        <v>LIRQUEN</v>
      </c>
      <c r="N13" s="500" t="str">
        <f>'NOMINA DE PERSONAL 2020'!L21</f>
        <v>LUMBER STANDARD</v>
      </c>
      <c r="O13" s="500" t="str">
        <f>'NOMINA DE PERSONAL 2020'!L22</f>
        <v>PINTURA</v>
      </c>
      <c r="P13" s="500">
        <f>'NOMINA DE PERSONAL 2020'!L23</f>
        <v>0</v>
      </c>
      <c r="Q13" s="498">
        <f>'NOMINA DE PERSONAL 2020'!L26</f>
        <v>0</v>
      </c>
      <c r="R13" s="501">
        <f>'NOMINA DE PERSONAL 2020'!L28</f>
        <v>5</v>
      </c>
    </row>
    <row r="14" spans="1:18" s="253" customFormat="1" x14ac:dyDescent="0.2">
      <c r="A14" s="253" t="s">
        <v>553</v>
      </c>
      <c r="B14" s="499" t="str">
        <f>'NOMINA DE PERSONAL 2020'!M6</f>
        <v>ENERO</v>
      </c>
      <c r="C14" s="293">
        <v>2020</v>
      </c>
      <c r="D14" s="500" t="str">
        <f>'NOMINA DE PERSONAL 2020'!M7</f>
        <v>SAKIZAYA NOBLE</v>
      </c>
      <c r="E14" s="500" t="str">
        <f>'NOMINA DE PERSONAL 2020'!M8</f>
        <v>CARBON</v>
      </c>
      <c r="F14" s="500" t="str">
        <f>'NOMINA DE PERSONAL 2020'!M9</f>
        <v>SI</v>
      </c>
      <c r="G14" s="500">
        <f>'NOMINA DE PERSONAL 2020'!M10</f>
        <v>1</v>
      </c>
      <c r="H14" s="534" t="str">
        <f>'NOMINA DE PERSONAL 2020'!M11</f>
        <v>GLENCORE</v>
      </c>
      <c r="I14" s="500" t="str">
        <f>'NOMINA DE PERSONAL 2020'!M12</f>
        <v>DIRECTO ARMADOR</v>
      </c>
      <c r="J14" s="500">
        <f>'NOMINA DE PERSONAL 2020'!M13</f>
        <v>0</v>
      </c>
      <c r="K14" s="500" t="str">
        <f>'NOMINA DE PERSONAL 2020'!M14</f>
        <v>VENTANAS</v>
      </c>
      <c r="L14" s="500" t="str">
        <f>'NOMINA DE PERSONAL 2020'!M18</f>
        <v>SI</v>
      </c>
      <c r="M14" s="500" t="str">
        <f>'NOMINA DE PERSONAL 2020'!M19</f>
        <v>PATACHE</v>
      </c>
      <c r="N14" s="500" t="str">
        <f>'NOMINA DE PERSONAL 2020'!M21</f>
        <v>GRAIN STANDARD</v>
      </c>
      <c r="O14" s="500">
        <f>'NOMINA DE PERSONAL 2020'!M22</f>
        <v>0</v>
      </c>
      <c r="P14" s="500">
        <f>'NOMINA DE PERSONAL 2020'!M23</f>
        <v>0</v>
      </c>
      <c r="Q14" s="500" t="str">
        <f>'NOMINA DE PERSONAL 2020'!M26</f>
        <v>COLOMBIA</v>
      </c>
      <c r="R14" s="501">
        <f>'NOMINA DE PERSONAL 2020'!M28</f>
        <v>7</v>
      </c>
    </row>
    <row r="15" spans="1:18" s="253" customFormat="1" x14ac:dyDescent="0.2">
      <c r="A15" s="253" t="s">
        <v>554</v>
      </c>
      <c r="B15" s="517" t="str">
        <f>'NOMINA DE PERSONAL 2020'!N6</f>
        <v>ENERO</v>
      </c>
      <c r="C15" s="293">
        <v>2020</v>
      </c>
      <c r="D15" s="518">
        <f>'NOMINA DE PERSONAL 2020'!N7</f>
        <v>0</v>
      </c>
      <c r="E15" s="518">
        <f>'NOMINA DE PERSONAL 2020'!N8</f>
        <v>0</v>
      </c>
      <c r="F15" s="518" t="str">
        <f>'NOMINA DE PERSONAL 2020'!N9</f>
        <v>NO</v>
      </c>
      <c r="G15" s="518">
        <f>'NOMINA DE PERSONAL 2020'!N10</f>
        <v>0</v>
      </c>
      <c r="H15" s="535">
        <f>'NOMINA DE PERSONAL 2020'!N11</f>
        <v>0</v>
      </c>
      <c r="I15" s="518">
        <f>'NOMINA DE PERSONAL 2020'!N12</f>
        <v>0</v>
      </c>
      <c r="J15" s="518">
        <f>'NOMINA DE PERSONAL 2020'!N13</f>
        <v>0</v>
      </c>
      <c r="K15" s="518">
        <f>'NOMINA DE PERSONAL 2020'!N14</f>
        <v>0</v>
      </c>
      <c r="L15" s="518">
        <f>'NOMINA DE PERSONAL 2020'!N18</f>
        <v>0</v>
      </c>
      <c r="M15" s="518">
        <f>'NOMINA DE PERSONAL 2020'!N19</f>
        <v>0</v>
      </c>
      <c r="N15" s="518">
        <f>'NOMINA DE PERSONAL 2020'!N21</f>
        <v>0</v>
      </c>
      <c r="O15" s="518">
        <f>'NOMINA DE PERSONAL 2020'!N22</f>
        <v>0</v>
      </c>
      <c r="P15" s="518">
        <f>'NOMINA DE PERSONAL 2020'!N23</f>
        <v>0</v>
      </c>
      <c r="Q15" s="518">
        <f>'NOMINA DE PERSONAL 2020'!N26</f>
        <v>0</v>
      </c>
      <c r="R15" s="519">
        <f>'NOMINA DE PERSONAL 2020'!N28</f>
        <v>0</v>
      </c>
    </row>
    <row r="16" spans="1:18" s="253" customFormat="1" x14ac:dyDescent="0.2">
      <c r="A16" s="253" t="s">
        <v>555</v>
      </c>
      <c r="B16" s="517" t="str">
        <f>'NOMINA DE PERSONAL 2020'!O6</f>
        <v>ENERO</v>
      </c>
      <c r="C16" s="293">
        <v>2020</v>
      </c>
      <c r="D16" s="517">
        <f>'NOMINA DE PERSONAL 2020'!O7</f>
        <v>0</v>
      </c>
      <c r="E16" s="517">
        <f>'NOMINA DE PERSONAL 2020'!O8</f>
        <v>0</v>
      </c>
      <c r="F16" s="517" t="str">
        <f>'NOMINA DE PERSONAL 2020'!O9</f>
        <v>NO</v>
      </c>
      <c r="G16" s="517">
        <f>'NOMINA DE PERSONAL 2020'!O10</f>
        <v>0</v>
      </c>
      <c r="H16" s="536">
        <f>'NOMINA DE PERSONAL 2020'!O11</f>
        <v>0</v>
      </c>
      <c r="I16" s="517">
        <f>'NOMINA DE PERSONAL 2020'!O12</f>
        <v>0</v>
      </c>
      <c r="J16" s="517">
        <f>'NOMINA DE PERSONAL 2020'!O13</f>
        <v>0</v>
      </c>
      <c r="K16" s="517">
        <f>'NOMINA DE PERSONAL 2020'!O14</f>
        <v>0</v>
      </c>
      <c r="L16" s="517">
        <f>'NOMINA DE PERSONAL 2020'!O18</f>
        <v>0</v>
      </c>
      <c r="M16" s="517">
        <f>'NOMINA DE PERSONAL 2020'!O19</f>
        <v>0</v>
      </c>
      <c r="N16" s="517">
        <f>'NOMINA DE PERSONAL 2020'!O21</f>
        <v>0</v>
      </c>
      <c r="O16" s="517">
        <f>'NOMINA DE PERSONAL 2020'!O22</f>
        <v>0</v>
      </c>
      <c r="P16" s="517">
        <f>'NOMINA DE PERSONAL 2020'!O23</f>
        <v>0</v>
      </c>
      <c r="Q16" s="517">
        <f>'NOMINA DE PERSONAL 2020'!O26</f>
        <v>0</v>
      </c>
      <c r="R16" s="520">
        <f>'NOMINA DE PERSONAL 2020'!O28</f>
        <v>0</v>
      </c>
    </row>
    <row r="17" spans="1:18" s="253" customFormat="1" x14ac:dyDescent="0.2">
      <c r="A17" s="253" t="s">
        <v>556</v>
      </c>
      <c r="B17" s="517" t="str">
        <f>'NOMINA DE PERSONAL 2020'!P6</f>
        <v>ENERO</v>
      </c>
      <c r="C17" s="293">
        <v>2020</v>
      </c>
      <c r="D17" s="518">
        <f>'NOMINA DE PERSONAL 2020'!P7</f>
        <v>0</v>
      </c>
      <c r="E17" s="518">
        <f>'NOMINA DE PERSONAL 2020'!P8</f>
        <v>0</v>
      </c>
      <c r="F17" s="518" t="str">
        <f>'NOMINA DE PERSONAL 2020'!P9</f>
        <v>NO</v>
      </c>
      <c r="G17" s="518">
        <f>'NOMINA DE PERSONAL 2020'!P10</f>
        <v>0</v>
      </c>
      <c r="H17" s="535">
        <f>'NOMINA DE PERSONAL 2020'!P11</f>
        <v>0</v>
      </c>
      <c r="I17" s="518">
        <f>'NOMINA DE PERSONAL 2020'!P12</f>
        <v>0</v>
      </c>
      <c r="J17" s="518">
        <f>'NOMINA DE PERSONAL 2020'!P13</f>
        <v>0</v>
      </c>
      <c r="K17" s="518">
        <f>'NOMINA DE PERSONAL 2020'!P14</f>
        <v>0</v>
      </c>
      <c r="L17" s="518">
        <f>'NOMINA DE PERSONAL 2020'!P18</f>
        <v>0</v>
      </c>
      <c r="M17" s="518">
        <f>'NOMINA DE PERSONAL 2020'!P19</f>
        <v>0</v>
      </c>
      <c r="N17" s="518">
        <f>'NOMINA DE PERSONAL 2020'!P21</f>
        <v>0</v>
      </c>
      <c r="O17" s="518">
        <f>'NOMINA DE PERSONAL 2020'!P22</f>
        <v>0</v>
      </c>
      <c r="P17" s="518">
        <f>'NOMINA DE PERSONAL 2020'!P23</f>
        <v>0</v>
      </c>
      <c r="Q17" s="518">
        <f>'NOMINA DE PERSONAL 2020'!P26</f>
        <v>0</v>
      </c>
      <c r="R17" s="519">
        <f>'NOMINA DE PERSONAL 2020'!P28</f>
        <v>0</v>
      </c>
    </row>
    <row r="18" spans="1:18" s="253" customFormat="1" x14ac:dyDescent="0.2">
      <c r="A18" s="253" t="s">
        <v>557</v>
      </c>
      <c r="B18" s="517" t="str">
        <f>'NOMINA DE PERSONAL 2020'!Q6</f>
        <v>ENERO</v>
      </c>
      <c r="C18" s="293">
        <v>2020</v>
      </c>
      <c r="D18" s="517">
        <f>'NOMINA DE PERSONAL 2020'!Q7</f>
        <v>0</v>
      </c>
      <c r="E18" s="517">
        <f>'NOMINA DE PERSONAL 2020'!Q8</f>
        <v>0</v>
      </c>
      <c r="F18" s="517" t="str">
        <f>'NOMINA DE PERSONAL 2020'!Q9</f>
        <v>NO</v>
      </c>
      <c r="G18" s="517">
        <f>'NOMINA DE PERSONAL 2020'!Q10</f>
        <v>0</v>
      </c>
      <c r="H18" s="536">
        <f>'NOMINA DE PERSONAL 2020'!Q11</f>
        <v>0</v>
      </c>
      <c r="I18" s="518">
        <f>'NOMINA DE PERSONAL 2020'!Q12</f>
        <v>0</v>
      </c>
      <c r="J18" s="518">
        <f>'NOMINA DE PERSONAL 2020'!Q13</f>
        <v>0</v>
      </c>
      <c r="K18" s="518">
        <f>'NOMINA DE PERSONAL 2020'!Q14</f>
        <v>0</v>
      </c>
      <c r="L18" s="518">
        <f>'NOMINA DE PERSONAL 2020'!Q18</f>
        <v>0</v>
      </c>
      <c r="M18" s="518">
        <f>'NOMINA DE PERSONAL 2020'!Q19</f>
        <v>0</v>
      </c>
      <c r="N18" s="518">
        <f>'NOMINA DE PERSONAL 2020'!Q21</f>
        <v>0</v>
      </c>
      <c r="O18" s="518">
        <f>'NOMINA DE PERSONAL 2020'!Q22</f>
        <v>0</v>
      </c>
      <c r="P18" s="518">
        <f>'NOMINA DE PERSONAL 2020'!Q23</f>
        <v>0</v>
      </c>
      <c r="Q18" s="518">
        <f>'NOMINA DE PERSONAL 2020'!Q26</f>
        <v>0</v>
      </c>
      <c r="R18" s="519">
        <f>'NOMINA DE PERSONAL 2020'!Q28</f>
        <v>0</v>
      </c>
    </row>
    <row r="19" spans="1:18" s="253" customFormat="1" x14ac:dyDescent="0.2">
      <c r="A19" s="253" t="s">
        <v>558</v>
      </c>
      <c r="B19" s="517" t="str">
        <f>'NOMINA DE PERSONAL 2020'!R6</f>
        <v>ENERO</v>
      </c>
      <c r="C19" s="293">
        <v>2020</v>
      </c>
      <c r="D19" s="518">
        <f>'NOMINA DE PERSONAL 2020'!R7</f>
        <v>0</v>
      </c>
      <c r="E19" s="518">
        <f>'NOMINA DE PERSONAL 2020'!R8</f>
        <v>0</v>
      </c>
      <c r="F19" s="518" t="str">
        <f>'NOMINA DE PERSONAL 2020'!R9</f>
        <v>NO</v>
      </c>
      <c r="G19" s="518">
        <f>'NOMINA DE PERSONAL 2020'!R10</f>
        <v>0</v>
      </c>
      <c r="H19" s="535">
        <f>'NOMINA DE PERSONAL 2020'!R11</f>
        <v>0</v>
      </c>
      <c r="I19" s="518">
        <f>'NOMINA DE PERSONAL 2020'!R12</f>
        <v>0</v>
      </c>
      <c r="J19" s="518">
        <f>'NOMINA DE PERSONAL 2020'!R13</f>
        <v>0</v>
      </c>
      <c r="K19" s="518">
        <f>'NOMINA DE PERSONAL 2020'!R14</f>
        <v>0</v>
      </c>
      <c r="L19" s="518">
        <f>'NOMINA DE PERSONAL 2020'!R18</f>
        <v>0</v>
      </c>
      <c r="M19" s="518">
        <f>'NOMINA DE PERSONAL 2020'!R19</f>
        <v>0</v>
      </c>
      <c r="N19" s="518">
        <f>'NOMINA DE PERSONAL 2020'!R21</f>
        <v>0</v>
      </c>
      <c r="O19" s="518">
        <f>'NOMINA DE PERSONAL 2020'!R22</f>
        <v>0</v>
      </c>
      <c r="P19" s="518">
        <f>'NOMINA DE PERSONAL 2020'!R23</f>
        <v>0</v>
      </c>
      <c r="Q19" s="518">
        <f>'NOMINA DE PERSONAL 2020'!R26</f>
        <v>0</v>
      </c>
      <c r="R19" s="519">
        <f>'NOMINA DE PERSONAL 2020'!R28</f>
        <v>0</v>
      </c>
    </row>
    <row r="20" spans="1:18" s="253" customFormat="1" x14ac:dyDescent="0.2">
      <c r="A20" s="253" t="s">
        <v>559</v>
      </c>
      <c r="B20" s="499" t="str">
        <f>'NOMINA DE PERSONAL 2020'!S6</f>
        <v>FEBRERO</v>
      </c>
      <c r="C20" s="293">
        <v>2020</v>
      </c>
      <c r="D20" s="500" t="str">
        <f>'NOMINA DE PERSONAL 2020'!S7</f>
        <v>DONA BIBI</v>
      </c>
      <c r="E20" s="500" t="str">
        <f>'NOMINA DE PERSONAL 2020'!S8</f>
        <v>CARBON</v>
      </c>
      <c r="F20" s="500" t="str">
        <f>'NOMINA DE PERSONAL 2020'!S9</f>
        <v>SI</v>
      </c>
      <c r="G20" s="500">
        <f>'NOMINA DE PERSONAL 2020'!S10</f>
        <v>1</v>
      </c>
      <c r="H20" s="534" t="str">
        <f>'NOMINA DE PERSONAL 2020'!S11</f>
        <v>GLENCORE</v>
      </c>
      <c r="I20" s="500" t="str">
        <f>'NOMINA DE PERSONAL 2020'!S12</f>
        <v>B&amp;M</v>
      </c>
      <c r="J20" s="500">
        <f>'NOMINA DE PERSONAL 2020'!S13</f>
        <v>0</v>
      </c>
      <c r="K20" s="500" t="str">
        <f>'NOMINA DE PERSONAL 2020'!S14</f>
        <v>MEJILLONES TGN</v>
      </c>
      <c r="L20" s="500" t="str">
        <f>'NOMINA DE PERSONAL 2020'!S18</f>
        <v>NO</v>
      </c>
      <c r="M20" s="500" t="str">
        <f>'NOMINA DE PERSONAL 2020'!S19</f>
        <v>N/A</v>
      </c>
      <c r="N20" s="500" t="str">
        <f>'NOMINA DE PERSONAL 2020'!S21</f>
        <v>GRAIN STANDARD</v>
      </c>
      <c r="O20" s="500" t="str">
        <f>'NOMINA DE PERSONAL 2020'!S22</f>
        <v>QUIMICO ADICIONAL</v>
      </c>
      <c r="P20" s="500">
        <f>'NOMINA DE PERSONAL 2020'!S23</f>
        <v>0</v>
      </c>
      <c r="Q20" s="502" t="str">
        <f>'NOMINA DE PERSONAL 2020'!S26</f>
        <v>COLOMBIA</v>
      </c>
      <c r="R20" s="498">
        <f>'NOMINA DE PERSONAL 2020'!S28</f>
        <v>7</v>
      </c>
    </row>
    <row r="21" spans="1:18" s="253" customFormat="1" x14ac:dyDescent="0.2">
      <c r="A21" s="253" t="s">
        <v>560</v>
      </c>
      <c r="B21" s="499" t="str">
        <f>'NOMINA DE PERSONAL 2020'!T6</f>
        <v>FEBRERO</v>
      </c>
      <c r="C21" s="293">
        <v>2020</v>
      </c>
      <c r="D21" s="500" t="str">
        <f>'NOMINA DE PERSONAL 2020'!T7</f>
        <v>VASSOS  2</v>
      </c>
      <c r="E21" s="500" t="str">
        <f>'NOMINA DE PERSONAL 2020'!T8</f>
        <v>CARBON</v>
      </c>
      <c r="F21" s="500" t="str">
        <f>'NOMINA DE PERSONAL 2020'!T9</f>
        <v>SI</v>
      </c>
      <c r="G21" s="500">
        <f>'NOMINA DE PERSONAL 2020'!T10</f>
        <v>1</v>
      </c>
      <c r="H21" s="534" t="str">
        <f>'NOMINA DE PERSONAL 2020'!T11</f>
        <v>GLENCORE</v>
      </c>
      <c r="I21" s="500" t="str">
        <f>'NOMINA DE PERSONAL 2020'!T12</f>
        <v>DIRECTO ARMADOR</v>
      </c>
      <c r="J21" s="500">
        <f>'NOMINA DE PERSONAL 2020'!T13</f>
        <v>0</v>
      </c>
      <c r="K21" s="500" t="str">
        <f>'NOMINA DE PERSONAL 2020'!T14</f>
        <v>TOCOPILLA</v>
      </c>
      <c r="L21" s="500" t="str">
        <f>'NOMINA DE PERSONAL 2020'!T18</f>
        <v>NO</v>
      </c>
      <c r="M21" s="500" t="str">
        <f>'NOMINA DE PERSONAL 2020'!T19</f>
        <v>N/A</v>
      </c>
      <c r="N21" s="500" t="str">
        <f>'NOMINA DE PERSONAL 2020'!T21</f>
        <v>GRAIN STANDARD</v>
      </c>
      <c r="O21" s="500">
        <f>'NOMINA DE PERSONAL 2020'!T22</f>
        <v>0</v>
      </c>
      <c r="P21" s="500">
        <f>'NOMINA DE PERSONAL 2020'!T23</f>
        <v>0</v>
      </c>
      <c r="Q21" s="500" t="str">
        <f>'NOMINA DE PERSONAL 2020'!T26</f>
        <v>COLOMBIA</v>
      </c>
      <c r="R21" s="498">
        <f>'NOMINA DE PERSONAL 2020'!T28</f>
        <v>7</v>
      </c>
    </row>
    <row r="22" spans="1:18" s="253" customFormat="1" x14ac:dyDescent="0.2">
      <c r="A22" s="253" t="s">
        <v>561</v>
      </c>
      <c r="B22" s="499" t="str">
        <f>'NOMINA DE PERSONAL 2020'!U6</f>
        <v>FEBRERO</v>
      </c>
      <c r="C22" s="293">
        <v>2020</v>
      </c>
      <c r="D22" s="500" t="str">
        <f>'NOMINA DE PERSONAL 2020'!U7</f>
        <v>LEON OETKER</v>
      </c>
      <c r="E22" s="500" t="str">
        <f>'NOMINA DE PERSONAL 2020'!U8</f>
        <v>CLINKER</v>
      </c>
      <c r="F22" s="500" t="str">
        <f>'NOMINA DE PERSONAL 2020'!U9</f>
        <v>SI</v>
      </c>
      <c r="G22" s="500">
        <f>'NOMINA DE PERSONAL 2020'!U10</f>
        <v>2</v>
      </c>
      <c r="H22" s="534" t="str">
        <f>'NOMINA DE PERSONAL 2020'!U11</f>
        <v>NYK</v>
      </c>
      <c r="I22" s="500" t="str">
        <f>'NOMINA DE PERSONAL 2020'!U12</f>
        <v>DIRECTO ARMADOR</v>
      </c>
      <c r="J22" s="500">
        <f>'NOMINA DE PERSONAL 2020'!U13</f>
        <v>0</v>
      </c>
      <c r="K22" s="500" t="str">
        <f>'NOMINA DE PERSONAL 2020'!U14</f>
        <v>VENTANAS</v>
      </c>
      <c r="L22" s="500" t="str">
        <f>'NOMINA DE PERSONAL 2020'!U18</f>
        <v>SI</v>
      </c>
      <c r="M22" s="500" t="str">
        <f>'NOMINA DE PERSONAL 2020'!U19</f>
        <v>COQUIMBO</v>
      </c>
      <c r="N22" s="500" t="str">
        <f>'NOMINA DE PERSONAL 2020'!U21</f>
        <v>CLINKER STANDARD</v>
      </c>
      <c r="O22" s="500">
        <f>'NOMINA DE PERSONAL 2020'!U22</f>
        <v>0</v>
      </c>
      <c r="P22" s="500">
        <f>'NOMINA DE PERSONAL 2020'!U23</f>
        <v>0</v>
      </c>
      <c r="Q22" s="500" t="str">
        <f>'NOMINA DE PERSONAL 2020'!U26</f>
        <v>KOREA</v>
      </c>
      <c r="R22" s="498">
        <f>'NOMINA DE PERSONAL 2020'!U28</f>
        <v>5</v>
      </c>
    </row>
    <row r="23" spans="1:18" s="253" customFormat="1" x14ac:dyDescent="0.2">
      <c r="A23" s="253" t="s">
        <v>562</v>
      </c>
      <c r="B23" s="499" t="str">
        <f>'NOMINA DE PERSONAL 2020'!V6</f>
        <v>FEBRERO</v>
      </c>
      <c r="C23" s="293">
        <v>2020</v>
      </c>
      <c r="D23" s="500" t="str">
        <f>'NOMINA DE PERSONAL 2020'!V7</f>
        <v>MARIA D</v>
      </c>
      <c r="E23" s="500" t="str">
        <f>'NOMINA DE PERSONAL 2020'!V8</f>
        <v>CARBON</v>
      </c>
      <c r="F23" s="500" t="str">
        <f>'NOMINA DE PERSONAL 2020'!V9</f>
        <v>SI</v>
      </c>
      <c r="G23" s="500">
        <f>'NOMINA DE PERSONAL 2020'!V10</f>
        <v>1</v>
      </c>
      <c r="H23" s="534" t="str">
        <f>'NOMINA DE PERSONAL 2020'!V11</f>
        <v>GLENCORE</v>
      </c>
      <c r="I23" s="500" t="str">
        <f>'NOMINA DE PERSONAL 2020'!V12</f>
        <v>DIRECTO ARMADOR</v>
      </c>
      <c r="J23" s="500">
        <f>'NOMINA DE PERSONAL 2020'!V13</f>
        <v>0</v>
      </c>
      <c r="K23" s="500" t="str">
        <f>'NOMINA DE PERSONAL 2020'!V14</f>
        <v>MEJILLONES TGN</v>
      </c>
      <c r="L23" s="500" t="str">
        <f>'NOMINA DE PERSONAL 2020'!V18</f>
        <v>NO</v>
      </c>
      <c r="M23" s="500" t="str">
        <f>'NOMINA DE PERSONAL 2020'!V19</f>
        <v>N/A</v>
      </c>
      <c r="N23" s="500" t="str">
        <f>'NOMINA DE PERSONAL 2020'!V21</f>
        <v>GRAIN STANDARD</v>
      </c>
      <c r="O23" s="500" t="str">
        <f>'NOMINA DE PERSONAL 2020'!V22</f>
        <v>QUIMICO ADICIONAL</v>
      </c>
      <c r="P23" s="500">
        <f>'NOMINA DE PERSONAL 2020'!V23</f>
        <v>0</v>
      </c>
      <c r="Q23" s="502" t="str">
        <f>'NOMINA DE PERSONAL 2020'!V26</f>
        <v>AUSTRALIA</v>
      </c>
      <c r="R23" s="498">
        <f>'NOMINA DE PERSONAL 2020'!V28</f>
        <v>7</v>
      </c>
    </row>
    <row r="24" spans="1:18" s="253" customFormat="1" x14ac:dyDescent="0.2">
      <c r="A24" s="253" t="s">
        <v>563</v>
      </c>
      <c r="B24" s="499" t="str">
        <f>'NOMINA DE PERSONAL 2020'!W6</f>
        <v>FEBRERO</v>
      </c>
      <c r="C24" s="293">
        <v>2020</v>
      </c>
      <c r="D24" s="500" t="str">
        <f>'NOMINA DE PERSONAL 2020'!W7</f>
        <v>RB LISA V1</v>
      </c>
      <c r="E24" s="500" t="str">
        <f>'NOMINA DE PERSONAL 2020'!W8</f>
        <v>CARBON</v>
      </c>
      <c r="F24" s="500" t="str">
        <f>'NOMINA DE PERSONAL 2020'!W9</f>
        <v>SI</v>
      </c>
      <c r="G24" s="500">
        <f>'NOMINA DE PERSONAL 2020'!W10</f>
        <v>1</v>
      </c>
      <c r="H24" s="534" t="str">
        <f>'NOMINA DE PERSONAL 2020'!W11</f>
        <v>ADM</v>
      </c>
      <c r="I24" s="500" t="str">
        <f>'NOMINA DE PERSONAL 2020'!W12</f>
        <v>B&amp;M</v>
      </c>
      <c r="J24" s="500">
        <f>'NOMINA DE PERSONAL 2020'!W13</f>
        <v>0</v>
      </c>
      <c r="K24" s="500" t="str">
        <f>'NOMINA DE PERSONAL 2020'!W14</f>
        <v>MEJILLONES TGN</v>
      </c>
      <c r="L24" s="500" t="str">
        <f>'NOMINA DE PERSONAL 2020'!W18</f>
        <v>NO</v>
      </c>
      <c r="M24" s="500" t="str">
        <f>'NOMINA DE PERSONAL 2020'!W19</f>
        <v>N/A</v>
      </c>
      <c r="N24" s="500" t="str">
        <f>'NOMINA DE PERSONAL 2020'!W21</f>
        <v>GRAIN STANDARD</v>
      </c>
      <c r="O24" s="500">
        <f>'NOMINA DE PERSONAL 2020'!W22</f>
        <v>0</v>
      </c>
      <c r="P24" s="500">
        <f>'NOMINA DE PERSONAL 2020'!W23</f>
        <v>0</v>
      </c>
      <c r="Q24" s="500" t="str">
        <f>'NOMINA DE PERSONAL 2020'!W26</f>
        <v>COLOMBIA</v>
      </c>
      <c r="R24" s="498">
        <f>'NOMINA DE PERSONAL 2020'!W28</f>
        <v>7</v>
      </c>
    </row>
    <row r="25" spans="1:18" s="253" customFormat="1" x14ac:dyDescent="0.2">
      <c r="A25" s="253" t="s">
        <v>406</v>
      </c>
      <c r="B25" s="499" t="str">
        <f>'NOMINA DE PERSONAL 2020'!X6</f>
        <v>FEBRERO</v>
      </c>
      <c r="C25" s="293">
        <v>2020</v>
      </c>
      <c r="D25" s="500" t="str">
        <f>'NOMINA DE PERSONAL 2020'!X7</f>
        <v>ELENI</v>
      </c>
      <c r="E25" s="500" t="str">
        <f>'NOMINA DE PERSONAL 2020'!X8</f>
        <v>CARBON</v>
      </c>
      <c r="F25" s="500" t="str">
        <f>'NOMINA DE PERSONAL 2020'!X9</f>
        <v>SI</v>
      </c>
      <c r="G25" s="500">
        <f>'NOMINA DE PERSONAL 2020'!X10</f>
        <v>1</v>
      </c>
      <c r="H25" s="534" t="str">
        <f>'NOMINA DE PERSONAL 2020'!X11</f>
        <v>GLENCORE</v>
      </c>
      <c r="I25" s="500" t="str">
        <f>'NOMINA DE PERSONAL 2020'!X12</f>
        <v>DIRECTO ARMADOR</v>
      </c>
      <c r="J25" s="500">
        <f>'NOMINA DE PERSONAL 2020'!X13</f>
        <v>0</v>
      </c>
      <c r="K25" s="500" t="str">
        <f>'NOMINA DE PERSONAL 2020'!X14</f>
        <v>MEJILLONES TGN</v>
      </c>
      <c r="L25" s="500" t="str">
        <f>'NOMINA DE PERSONAL 2020'!X18</f>
        <v>NO</v>
      </c>
      <c r="M25" s="500" t="str">
        <f>'NOMINA DE PERSONAL 2020'!X19</f>
        <v>N/A</v>
      </c>
      <c r="N25" s="500" t="str">
        <f>'NOMINA DE PERSONAL 2020'!X21</f>
        <v>GRAIN STANDARD</v>
      </c>
      <c r="O25" s="500">
        <f>'NOMINA DE PERSONAL 2020'!X22</f>
        <v>0</v>
      </c>
      <c r="P25" s="500">
        <f>'NOMINA DE PERSONAL 2020'!X23</f>
        <v>0</v>
      </c>
      <c r="Q25" s="500" t="str">
        <f>'NOMINA DE PERSONAL 2020'!X26</f>
        <v>COLOMBIA</v>
      </c>
      <c r="R25" s="498">
        <f>'NOMINA DE PERSONAL 2020'!X28</f>
        <v>7</v>
      </c>
    </row>
    <row r="26" spans="1:18" s="253" customFormat="1" x14ac:dyDescent="0.2">
      <c r="A26" s="253" t="s">
        <v>564</v>
      </c>
      <c r="B26" s="517" t="str">
        <f>'NOMINA DE PERSONAL 2020'!Y6</f>
        <v>FEBRERO</v>
      </c>
      <c r="C26" s="293">
        <v>2020</v>
      </c>
      <c r="D26" s="518">
        <f>'NOMINA DE PERSONAL 2020'!Y7</f>
        <v>0</v>
      </c>
      <c r="E26" s="518">
        <f>'NOMINA DE PERSONAL 2020'!Y8</f>
        <v>0</v>
      </c>
      <c r="F26" s="518" t="str">
        <f>'NOMINA DE PERSONAL 2020'!Y9</f>
        <v>NO</v>
      </c>
      <c r="G26" s="518">
        <f>'NOMINA DE PERSONAL 2020'!Y10</f>
        <v>0</v>
      </c>
      <c r="H26" s="535">
        <f>'NOMINA DE PERSONAL 2020'!Y11</f>
        <v>0</v>
      </c>
      <c r="I26" s="518">
        <f>'NOMINA DE PERSONAL 2020'!Y12</f>
        <v>0</v>
      </c>
      <c r="J26" s="518">
        <f>'NOMINA DE PERSONAL 2020'!Y13</f>
        <v>0</v>
      </c>
      <c r="K26" s="518">
        <f>'NOMINA DE PERSONAL 2020'!Y14</f>
        <v>0</v>
      </c>
      <c r="L26" s="518">
        <f>'NOMINA DE PERSONAL 2020'!Y18</f>
        <v>0</v>
      </c>
      <c r="M26" s="518">
        <f>'NOMINA DE PERSONAL 2020'!Y19</f>
        <v>0</v>
      </c>
      <c r="N26" s="518">
        <f>'NOMINA DE PERSONAL 2020'!Y21</f>
        <v>0</v>
      </c>
      <c r="O26" s="518">
        <f>'NOMINA DE PERSONAL 2020'!Y22</f>
        <v>0</v>
      </c>
      <c r="P26" s="518">
        <f>'NOMINA DE PERSONAL 2020'!Y23</f>
        <v>0</v>
      </c>
      <c r="Q26" s="518">
        <f>'NOMINA DE PERSONAL 2020'!Y26</f>
        <v>0</v>
      </c>
      <c r="R26" s="522">
        <f>'NOMINA DE PERSONAL 2020'!Y28</f>
        <v>0</v>
      </c>
    </row>
    <row r="27" spans="1:18" s="253" customFormat="1" x14ac:dyDescent="0.2">
      <c r="A27" s="253" t="s">
        <v>565</v>
      </c>
      <c r="B27" s="517" t="str">
        <f>'NOMINA DE PERSONAL 2020'!Z6</f>
        <v>FEBRERO</v>
      </c>
      <c r="C27" s="293">
        <v>2020</v>
      </c>
      <c r="D27" s="518">
        <f>'NOMINA DE PERSONAL 2020'!Z7</f>
        <v>0</v>
      </c>
      <c r="E27" s="518">
        <f>'NOMINA DE PERSONAL 2020'!Z8</f>
        <v>0</v>
      </c>
      <c r="F27" s="518" t="str">
        <f>'NOMINA DE PERSONAL 2020'!Z9</f>
        <v>NO</v>
      </c>
      <c r="G27" s="518">
        <f>'NOMINA DE PERSONAL 2020'!Z10</f>
        <v>0</v>
      </c>
      <c r="H27" s="535">
        <f>'NOMINA DE PERSONAL 2020'!Z11</f>
        <v>0</v>
      </c>
      <c r="I27" s="518">
        <f>'NOMINA DE PERSONAL 2020'!Z12</f>
        <v>0</v>
      </c>
      <c r="J27" s="518">
        <f>'NOMINA DE PERSONAL 2020'!Z13</f>
        <v>0</v>
      </c>
      <c r="K27" s="518">
        <f>'NOMINA DE PERSONAL 2020'!Z14</f>
        <v>0</v>
      </c>
      <c r="L27" s="518">
        <f>'NOMINA DE PERSONAL 2020'!Z18</f>
        <v>0</v>
      </c>
      <c r="M27" s="518">
        <f>'NOMINA DE PERSONAL 2020'!Z19</f>
        <v>0</v>
      </c>
      <c r="N27" s="518">
        <f>'NOMINA DE PERSONAL 2020'!Z21</f>
        <v>0</v>
      </c>
      <c r="O27" s="518">
        <f>'NOMINA DE PERSONAL 2020'!Z22</f>
        <v>0</v>
      </c>
      <c r="P27" s="518">
        <f>'NOMINA DE PERSONAL 2020'!Z23</f>
        <v>0</v>
      </c>
      <c r="Q27" s="518">
        <f>'NOMINA DE PERSONAL 2020'!Z26</f>
        <v>0</v>
      </c>
      <c r="R27" s="522">
        <f>'NOMINA DE PERSONAL 2020'!Z28</f>
        <v>0</v>
      </c>
    </row>
    <row r="28" spans="1:18" s="253" customFormat="1" x14ac:dyDescent="0.2">
      <c r="A28" s="253" t="s">
        <v>566</v>
      </c>
      <c r="B28" s="517" t="str">
        <f>'NOMINA DE PERSONAL 2020'!AA6</f>
        <v>FEBRERO</v>
      </c>
      <c r="C28" s="293">
        <v>2020</v>
      </c>
      <c r="D28" s="518">
        <f>'NOMINA DE PERSONAL 2020'!AA7</f>
        <v>0</v>
      </c>
      <c r="E28" s="518">
        <f>'NOMINA DE PERSONAL 2020'!AA8</f>
        <v>0</v>
      </c>
      <c r="F28" s="518" t="str">
        <f>'NOMINA DE PERSONAL 2020'!AA9</f>
        <v>NO</v>
      </c>
      <c r="G28" s="518">
        <f>'NOMINA DE PERSONAL 2020'!AA10</f>
        <v>0</v>
      </c>
      <c r="H28" s="535">
        <f>'NOMINA DE PERSONAL 2020'!AA11</f>
        <v>0</v>
      </c>
      <c r="I28" s="518">
        <f>'NOMINA DE PERSONAL 2020'!AA12</f>
        <v>0</v>
      </c>
      <c r="J28" s="518">
        <f>'NOMINA DE PERSONAL 2020'!AA13</f>
        <v>0</v>
      </c>
      <c r="K28" s="518">
        <f>'NOMINA DE PERSONAL 2020'!AA14</f>
        <v>0</v>
      </c>
      <c r="L28" s="518">
        <f>'NOMINA DE PERSONAL 2020'!AA18</f>
        <v>0</v>
      </c>
      <c r="M28" s="518">
        <f>'NOMINA DE PERSONAL 2020'!AA19</f>
        <v>0</v>
      </c>
      <c r="N28" s="518">
        <f>'NOMINA DE PERSONAL 2020'!AA21</f>
        <v>0</v>
      </c>
      <c r="O28" s="518">
        <f>'NOMINA DE PERSONAL 2020'!AA22</f>
        <v>0</v>
      </c>
      <c r="P28" s="518">
        <f>'NOMINA DE PERSONAL 2020'!AA23</f>
        <v>0</v>
      </c>
      <c r="Q28" s="518">
        <f>'NOMINA DE PERSONAL 2020'!AA26</f>
        <v>0</v>
      </c>
      <c r="R28" s="522">
        <f>'NOMINA DE PERSONAL 2020'!AA28</f>
        <v>0</v>
      </c>
    </row>
    <row r="29" spans="1:18" s="253" customFormat="1" x14ac:dyDescent="0.2">
      <c r="A29" s="253" t="s">
        <v>567</v>
      </c>
      <c r="B29" s="517" t="str">
        <f>'NOMINA DE PERSONAL 2020'!AB6</f>
        <v>FEBRERO</v>
      </c>
      <c r="C29" s="293">
        <v>2020</v>
      </c>
      <c r="D29" s="518">
        <f>'NOMINA DE PERSONAL 2020'!AB7</f>
        <v>0</v>
      </c>
      <c r="E29" s="518">
        <f>'NOMINA DE PERSONAL 2020'!AB8</f>
        <v>0</v>
      </c>
      <c r="F29" s="518" t="str">
        <f>'NOMINA DE PERSONAL 2020'!AB9</f>
        <v>NO</v>
      </c>
      <c r="G29" s="518">
        <f>'NOMINA DE PERSONAL 2020'!AB10</f>
        <v>0</v>
      </c>
      <c r="H29" s="535">
        <f>'NOMINA DE PERSONAL 2020'!AB11</f>
        <v>0</v>
      </c>
      <c r="I29" s="518">
        <f>'NOMINA DE PERSONAL 2020'!AB12</f>
        <v>0</v>
      </c>
      <c r="J29" s="518">
        <f>'NOMINA DE PERSONAL 2020'!AB13</f>
        <v>0</v>
      </c>
      <c r="K29" s="518">
        <f>'NOMINA DE PERSONAL 2020'!AB14</f>
        <v>0</v>
      </c>
      <c r="L29" s="518">
        <f>'NOMINA DE PERSONAL 2020'!AB18</f>
        <v>0</v>
      </c>
      <c r="M29" s="518">
        <f>'NOMINA DE PERSONAL 2020'!AB19</f>
        <v>0</v>
      </c>
      <c r="N29" s="518">
        <f>'NOMINA DE PERSONAL 2020'!AB21</f>
        <v>0</v>
      </c>
      <c r="O29" s="518">
        <f>'NOMINA DE PERSONAL 2020'!AB22</f>
        <v>0</v>
      </c>
      <c r="P29" s="518">
        <f>'NOMINA DE PERSONAL 2020'!AB23</f>
        <v>0</v>
      </c>
      <c r="Q29" s="518">
        <f>'NOMINA DE PERSONAL 2020'!AB26</f>
        <v>0</v>
      </c>
      <c r="R29" s="522">
        <f>'NOMINA DE PERSONAL 2020'!AB28</f>
        <v>0</v>
      </c>
    </row>
    <row r="30" spans="1:18" s="253" customFormat="1" x14ac:dyDescent="0.2">
      <c r="A30" s="253" t="s">
        <v>568</v>
      </c>
      <c r="B30" s="517" t="str">
        <f>'NOMINA DE PERSONAL 2020'!AC6</f>
        <v>FEBRERO</v>
      </c>
      <c r="C30" s="293">
        <v>2020</v>
      </c>
      <c r="D30" s="518">
        <f>'NOMINA DE PERSONAL 2020'!AC7</f>
        <v>0</v>
      </c>
      <c r="E30" s="518">
        <f>'NOMINA DE PERSONAL 2020'!AC8</f>
        <v>0</v>
      </c>
      <c r="F30" s="518" t="str">
        <f>'NOMINA DE PERSONAL 2020'!AC9</f>
        <v>NO</v>
      </c>
      <c r="G30" s="518">
        <f>'NOMINA DE PERSONAL 2020'!AC10</f>
        <v>0</v>
      </c>
      <c r="H30" s="535">
        <f>'NOMINA DE PERSONAL 2020'!AC11</f>
        <v>0</v>
      </c>
      <c r="I30" s="518">
        <f>'NOMINA DE PERSONAL 2020'!AC12</f>
        <v>0</v>
      </c>
      <c r="J30" s="518">
        <f>'NOMINA DE PERSONAL 2020'!AC13</f>
        <v>0</v>
      </c>
      <c r="K30" s="518">
        <f>'NOMINA DE PERSONAL 2020'!AC14</f>
        <v>0</v>
      </c>
      <c r="L30" s="518">
        <f>'NOMINA DE PERSONAL 2020'!AC18</f>
        <v>0</v>
      </c>
      <c r="M30" s="518">
        <f>'NOMINA DE PERSONAL 2020'!AC19</f>
        <v>0</v>
      </c>
      <c r="N30" s="518">
        <f>'NOMINA DE PERSONAL 2020'!AC21</f>
        <v>0</v>
      </c>
      <c r="O30" s="518">
        <f>'NOMINA DE PERSONAL 2020'!AC22</f>
        <v>0</v>
      </c>
      <c r="P30" s="518">
        <f>'NOMINA DE PERSONAL 2020'!AC23</f>
        <v>0</v>
      </c>
      <c r="Q30" s="518">
        <f>'NOMINA DE PERSONAL 2020'!AC26</f>
        <v>0</v>
      </c>
      <c r="R30" s="522">
        <f>'NOMINA DE PERSONAL 2020'!AC28</f>
        <v>0</v>
      </c>
    </row>
    <row r="31" spans="1:18" s="253" customFormat="1" x14ac:dyDescent="0.2">
      <c r="A31" s="253" t="s">
        <v>569</v>
      </c>
      <c r="B31" s="517" t="str">
        <f>'NOMINA DE PERSONAL 2020'!AD6</f>
        <v>FEBRERO</v>
      </c>
      <c r="C31" s="293">
        <v>2020</v>
      </c>
      <c r="D31" s="518">
        <f>'NOMINA DE PERSONAL 2020'!AD7</f>
        <v>0</v>
      </c>
      <c r="E31" s="518">
        <f>'NOMINA DE PERSONAL 2020'!AD8</f>
        <v>0</v>
      </c>
      <c r="F31" s="518" t="str">
        <f>'NOMINA DE PERSONAL 2020'!AD9</f>
        <v>NO</v>
      </c>
      <c r="G31" s="518">
        <f>'NOMINA DE PERSONAL 2020'!AD10</f>
        <v>0</v>
      </c>
      <c r="H31" s="535">
        <f>'NOMINA DE PERSONAL 2020'!AD11</f>
        <v>0</v>
      </c>
      <c r="I31" s="518">
        <f>'NOMINA DE PERSONAL 2020'!AD12</f>
        <v>0</v>
      </c>
      <c r="J31" s="518">
        <f>'NOMINA DE PERSONAL 2020'!AD13</f>
        <v>0</v>
      </c>
      <c r="K31" s="518">
        <f>'NOMINA DE PERSONAL 2020'!AD14</f>
        <v>0</v>
      </c>
      <c r="L31" s="518">
        <f>'NOMINA DE PERSONAL 2020'!AD18</f>
        <v>0</v>
      </c>
      <c r="M31" s="518">
        <f>'NOMINA DE PERSONAL 2020'!AD19</f>
        <v>0</v>
      </c>
      <c r="N31" s="518">
        <f>'NOMINA DE PERSONAL 2020'!AD21</f>
        <v>0</v>
      </c>
      <c r="O31" s="518">
        <f>'NOMINA DE PERSONAL 2020'!AD22</f>
        <v>0</v>
      </c>
      <c r="P31" s="518">
        <f>'NOMINA DE PERSONAL 2020'!AD23</f>
        <v>0</v>
      </c>
      <c r="Q31" s="518">
        <f>'NOMINA DE PERSONAL 2020'!AD26</f>
        <v>0</v>
      </c>
      <c r="R31" s="522">
        <f>'NOMINA DE PERSONAL 2020'!AD28</f>
        <v>0</v>
      </c>
    </row>
    <row r="32" spans="1:18" s="253" customFormat="1" x14ac:dyDescent="0.2">
      <c r="A32" s="253" t="s">
        <v>570</v>
      </c>
      <c r="B32" s="517" t="str">
        <f>'NOMINA DE PERSONAL 2020'!AE6</f>
        <v>FEBRERO</v>
      </c>
      <c r="C32" s="293">
        <v>2020</v>
      </c>
      <c r="D32" s="518">
        <f>'NOMINA DE PERSONAL 2020'!AE7</f>
        <v>0</v>
      </c>
      <c r="E32" s="518">
        <f>'NOMINA DE PERSONAL 2020'!AE74</f>
        <v>0</v>
      </c>
      <c r="F32" s="518" t="str">
        <f>'NOMINA DE PERSONAL 2020'!AE9</f>
        <v>NO</v>
      </c>
      <c r="G32" s="518">
        <f>'NOMINA DE PERSONAL 2020'!AE10</f>
        <v>0</v>
      </c>
      <c r="H32" s="535">
        <f>'NOMINA DE PERSONAL 2020'!AE11</f>
        <v>0</v>
      </c>
      <c r="I32" s="518">
        <f>'NOMINA DE PERSONAL 2020'!AE12</f>
        <v>0</v>
      </c>
      <c r="J32" s="518">
        <f>'NOMINA DE PERSONAL 2020'!AE13</f>
        <v>0</v>
      </c>
      <c r="K32" s="518">
        <f>'NOMINA DE PERSONAL 2020'!AE14</f>
        <v>0</v>
      </c>
      <c r="L32" s="518">
        <f>'NOMINA DE PERSONAL 2020'!AE18</f>
        <v>0</v>
      </c>
      <c r="M32" s="518">
        <f>'NOMINA DE PERSONAL 2020'!AE19</f>
        <v>0</v>
      </c>
      <c r="N32" s="518">
        <f>'NOMINA DE PERSONAL 2020'!AE21</f>
        <v>0</v>
      </c>
      <c r="O32" s="518">
        <f>'NOMINA DE PERSONAL 2020'!AE22</f>
        <v>0</v>
      </c>
      <c r="P32" s="518">
        <f>'NOMINA DE PERSONAL 2020'!AE23</f>
        <v>0</v>
      </c>
      <c r="Q32" s="518">
        <f>'NOMINA DE PERSONAL 2020'!AE26</f>
        <v>0</v>
      </c>
      <c r="R32" s="522">
        <f>'NOMINA DE PERSONAL 2020'!AE28</f>
        <v>0</v>
      </c>
    </row>
    <row r="33" spans="1:18" s="253" customFormat="1" x14ac:dyDescent="0.2">
      <c r="A33" s="253" t="s">
        <v>571</v>
      </c>
      <c r="B33" s="517" t="str">
        <f>'NOMINA DE PERSONAL 2020'!AF6</f>
        <v>FEBRERO</v>
      </c>
      <c r="C33" s="293">
        <v>2020</v>
      </c>
      <c r="D33" s="518">
        <f>'NOMINA DE PERSONAL 2020'!AF7</f>
        <v>0</v>
      </c>
      <c r="E33" s="518">
        <f>'NOMINA DE PERSONAL 2020'!AF74</f>
        <v>0</v>
      </c>
      <c r="F33" s="518" t="str">
        <f>'NOMINA DE PERSONAL 2020'!AF9</f>
        <v>NO</v>
      </c>
      <c r="G33" s="518">
        <f>'NOMINA DE PERSONAL 2020'!AF10</f>
        <v>0</v>
      </c>
      <c r="H33" s="535">
        <f>'NOMINA DE PERSONAL 2020'!AF11</f>
        <v>0</v>
      </c>
      <c r="I33" s="518">
        <f>'NOMINA DE PERSONAL 2020'!AF12</f>
        <v>0</v>
      </c>
      <c r="J33" s="518">
        <f>'NOMINA DE PERSONAL 2020'!AF13</f>
        <v>0</v>
      </c>
      <c r="K33" s="518">
        <f>'NOMINA DE PERSONAL 2020'!AF14</f>
        <v>0</v>
      </c>
      <c r="L33" s="518">
        <f>'NOMINA DE PERSONAL 2020'!AF18</f>
        <v>0</v>
      </c>
      <c r="M33" s="518">
        <f>'NOMINA DE PERSONAL 2020'!AF19</f>
        <v>0</v>
      </c>
      <c r="N33" s="518">
        <f>'NOMINA DE PERSONAL 2020'!AF21</f>
        <v>0</v>
      </c>
      <c r="O33" s="518">
        <f>'NOMINA DE PERSONAL 2020'!AF22</f>
        <v>0</v>
      </c>
      <c r="P33" s="518">
        <f>'NOMINA DE PERSONAL 2020'!AF23</f>
        <v>0</v>
      </c>
      <c r="Q33" s="518">
        <f>'NOMINA DE PERSONAL 2020'!AF26</f>
        <v>0</v>
      </c>
      <c r="R33" s="522">
        <f>'NOMINA DE PERSONAL 2020'!AF28</f>
        <v>0</v>
      </c>
    </row>
    <row r="34" spans="1:18" s="253" customFormat="1" x14ac:dyDescent="0.2">
      <c r="A34" s="253" t="s">
        <v>572</v>
      </c>
      <c r="B34" s="517" t="str">
        <f>'NOMINA DE PERSONAL 2020'!AG6</f>
        <v>FEBRERO</v>
      </c>
      <c r="C34" s="293">
        <v>2020</v>
      </c>
      <c r="D34" s="518">
        <f>'NOMINA DE PERSONAL 2020'!AG7</f>
        <v>0</v>
      </c>
      <c r="E34" s="518">
        <f>'NOMINA DE PERSONAL 2020'!AG74</f>
        <v>0</v>
      </c>
      <c r="F34" s="518" t="str">
        <f>'NOMINA DE PERSONAL 2020'!AG9</f>
        <v>NO</v>
      </c>
      <c r="G34" s="518">
        <f>'NOMINA DE PERSONAL 2020'!AG10</f>
        <v>0</v>
      </c>
      <c r="H34" s="535">
        <f>'NOMINA DE PERSONAL 2020'!AG11</f>
        <v>0</v>
      </c>
      <c r="I34" s="518">
        <f>'NOMINA DE PERSONAL 2020'!AG12</f>
        <v>0</v>
      </c>
      <c r="J34" s="518">
        <f>'NOMINA DE PERSONAL 2020'!AG13</f>
        <v>0</v>
      </c>
      <c r="K34" s="518">
        <f>'NOMINA DE PERSONAL 2020'!AG14</f>
        <v>0</v>
      </c>
      <c r="L34" s="518">
        <f>'NOMINA DE PERSONAL 2020'!AG18</f>
        <v>0</v>
      </c>
      <c r="M34" s="518">
        <f>'NOMINA DE PERSONAL 2020'!AG19</f>
        <v>0</v>
      </c>
      <c r="N34" s="518">
        <f>'NOMINA DE PERSONAL 2020'!AG21</f>
        <v>0</v>
      </c>
      <c r="O34" s="518">
        <f>'NOMINA DE PERSONAL 2020'!AG22</f>
        <v>0</v>
      </c>
      <c r="P34" s="518">
        <f>'NOMINA DE PERSONAL 2020'!AG23</f>
        <v>0</v>
      </c>
      <c r="Q34" s="518">
        <f>'NOMINA DE PERSONAL 2020'!AG26</f>
        <v>0</v>
      </c>
      <c r="R34" s="522">
        <f>'NOMINA DE PERSONAL 2020'!AG28</f>
        <v>0</v>
      </c>
    </row>
    <row r="35" spans="1:18" s="253" customFormat="1" x14ac:dyDescent="0.2">
      <c r="A35" s="253" t="s">
        <v>573</v>
      </c>
      <c r="B35" s="499" t="str">
        <f>'NOMINA DE PERSONAL 2020'!AH6</f>
        <v>MARZO</v>
      </c>
      <c r="C35" s="293">
        <v>2020</v>
      </c>
      <c r="D35" s="500" t="str">
        <f>'NOMINA DE PERSONAL 2020'!AH7</f>
        <v>SOLAR AFRICA</v>
      </c>
      <c r="E35" s="500" t="str">
        <f>'NOMINA DE PERSONAL 2020'!AH8</f>
        <v>CLINKER</v>
      </c>
      <c r="F35" s="500" t="str">
        <f>'NOMINA DE PERSONAL 2020'!AH9</f>
        <v>SI</v>
      </c>
      <c r="G35" s="500">
        <f>'NOMINA DE PERSONAL 2020'!AH10</f>
        <v>2</v>
      </c>
      <c r="H35" s="534" t="str">
        <f>'NOMINA DE PERSONAL 2020'!AH11</f>
        <v>NYK</v>
      </c>
      <c r="I35" s="500" t="str">
        <f>'NOMINA DE PERSONAL 2020'!AH12</f>
        <v>DIRECTO ARMADOR</v>
      </c>
      <c r="J35" s="500">
        <f>'NOMINA DE PERSONAL 2020'!AH13</f>
        <v>0</v>
      </c>
      <c r="K35" s="500" t="str">
        <f>'NOMINA DE PERSONAL 2020'!AH14</f>
        <v>CORONEL</v>
      </c>
      <c r="L35" s="500" t="str">
        <f>'NOMINA DE PERSONAL 2020'!AH18</f>
        <v>SI</v>
      </c>
      <c r="M35" s="500" t="str">
        <f>'NOMINA DE PERSONAL 2020'!AH19</f>
        <v>VENTANAS</v>
      </c>
      <c r="N35" s="500" t="str">
        <f>'NOMINA DE PERSONAL 2020'!AH21</f>
        <v>CLINKER STANDARD</v>
      </c>
      <c r="O35" s="500">
        <f>'NOMINA DE PERSONAL 2020'!AH22</f>
        <v>0</v>
      </c>
      <c r="P35" s="500">
        <f>'NOMINA DE PERSONAL 2020'!AH23</f>
        <v>0</v>
      </c>
      <c r="Q35" s="500">
        <f>'NOMINA DE PERSONAL 2020'!AH26</f>
        <v>0</v>
      </c>
      <c r="R35" s="498">
        <f>'NOMINA DE PERSONAL 2020'!AH28</f>
        <v>5</v>
      </c>
    </row>
    <row r="36" spans="1:18" s="253" customFormat="1" x14ac:dyDescent="0.2">
      <c r="A36" s="253" t="s">
        <v>574</v>
      </c>
      <c r="B36" s="499" t="str">
        <f>'NOMINA DE PERSONAL 2020'!AI6</f>
        <v>MARZO</v>
      </c>
      <c r="C36" s="293">
        <v>2020</v>
      </c>
      <c r="D36" s="500" t="str">
        <f>'NOMINA DE PERSONAL 2020'!AI7</f>
        <v>LEM GERANIUM</v>
      </c>
      <c r="E36" s="500" t="str">
        <f>'NOMINA DE PERSONAL 2020'!AI8</f>
        <v>CARBON</v>
      </c>
      <c r="F36" s="500" t="str">
        <f>'NOMINA DE PERSONAL 2020'!AI9</f>
        <v>SI</v>
      </c>
      <c r="G36" s="500">
        <f>'NOMINA DE PERSONAL 2020'!AI10</f>
        <v>1</v>
      </c>
      <c r="H36" s="534" t="str">
        <f>'NOMINA DE PERSONAL 2020'!AI11</f>
        <v>GLENCORE</v>
      </c>
      <c r="I36" s="500" t="str">
        <f>'NOMINA DE PERSONAL 2020'!AI12</f>
        <v>DIRECTO ARMADOR</v>
      </c>
      <c r="J36" s="500">
        <f>'NOMINA DE PERSONAL 2020'!AI13</f>
        <v>0</v>
      </c>
      <c r="K36" s="500" t="str">
        <f>'NOMINA DE PERSONAL 2020'!AI14</f>
        <v>TOCOPILLA</v>
      </c>
      <c r="L36" s="500" t="str">
        <f>'NOMINA DE PERSONAL 2020'!AI18</f>
        <v>NO</v>
      </c>
      <c r="M36" s="500" t="str">
        <f>'NOMINA DE PERSONAL 2020'!AI19</f>
        <v>N/A</v>
      </c>
      <c r="N36" s="500" t="str">
        <f>'NOMINA DE PERSONAL 2020'!AI21</f>
        <v>GRAIN STANDARD</v>
      </c>
      <c r="O36" s="500">
        <f>'NOMINA DE PERSONAL 2020'!AI22</f>
        <v>0</v>
      </c>
      <c r="P36" s="500">
        <f>'NOMINA DE PERSONAL 2020'!AI23</f>
        <v>0</v>
      </c>
      <c r="Q36" s="500" t="str">
        <f>'NOMINA DE PERSONAL 2020'!AI26</f>
        <v>COLOMBIA</v>
      </c>
      <c r="R36" s="498">
        <f>'NOMINA DE PERSONAL 2020'!AI28</f>
        <v>5</v>
      </c>
    </row>
    <row r="37" spans="1:18" s="253" customFormat="1" x14ac:dyDescent="0.2">
      <c r="A37" s="253" t="s">
        <v>575</v>
      </c>
      <c r="B37" s="499" t="str">
        <f>'NOMINA DE PERSONAL 2020'!AJ6</f>
        <v>MARZO</v>
      </c>
      <c r="C37" s="293">
        <v>2020</v>
      </c>
      <c r="D37" s="500" t="str">
        <f>'NOMINA DE PERSONAL 2020'!AJ7</f>
        <v>ATHINA CARRAS</v>
      </c>
      <c r="E37" s="500" t="str">
        <f>'NOMINA DE PERSONAL 2020'!AJ8</f>
        <v>CARBON</v>
      </c>
      <c r="F37" s="500" t="str">
        <f>'NOMINA DE PERSONAL 2020'!AJ9</f>
        <v>SI</v>
      </c>
      <c r="G37" s="500">
        <f>'NOMINA DE PERSONAL 2020'!AJ10</f>
        <v>1</v>
      </c>
      <c r="H37" s="534" t="str">
        <f>'NOMINA DE PERSONAL 2020'!AJ11</f>
        <v>GLENCORE</v>
      </c>
      <c r="I37" s="500" t="str">
        <f>'NOMINA DE PERSONAL 2020'!AJ12</f>
        <v>DIRECTO ARMADOR</v>
      </c>
      <c r="J37" s="500">
        <f>'NOMINA DE PERSONAL 2020'!AJ13</f>
        <v>0</v>
      </c>
      <c r="K37" s="500" t="str">
        <f>'NOMINA DE PERSONAL 2020'!AJ14</f>
        <v>MEJILLONES TGN</v>
      </c>
      <c r="L37" s="500" t="str">
        <f>'NOMINA DE PERSONAL 2020'!AJ18</f>
        <v>NO</v>
      </c>
      <c r="M37" s="500" t="str">
        <f>'NOMINA DE PERSONAL 2020'!AJ19</f>
        <v>N/A</v>
      </c>
      <c r="N37" s="500" t="str">
        <f>'NOMINA DE PERSONAL 2020'!AJ21</f>
        <v>GRAIN STANDARD</v>
      </c>
      <c r="O37" s="500">
        <f>'NOMINA DE PERSONAL 2020'!AJ22</f>
        <v>0</v>
      </c>
      <c r="P37" s="500">
        <f>'NOMINA DE PERSONAL 2020'!AJ23</f>
        <v>0</v>
      </c>
      <c r="Q37" s="500" t="str">
        <f>'NOMINA DE PERSONAL 2020'!AJ26</f>
        <v>COLOMBIA</v>
      </c>
      <c r="R37" s="498">
        <f>'NOMINA DE PERSONAL 2020'!AJ28</f>
        <v>7</v>
      </c>
    </row>
    <row r="38" spans="1:18" s="253" customFormat="1" x14ac:dyDescent="0.2">
      <c r="A38" s="253" t="s">
        <v>576</v>
      </c>
      <c r="B38" s="499" t="str">
        <f>'NOMINA DE PERSONAL 2020'!AK6</f>
        <v>MARZO</v>
      </c>
      <c r="C38" s="293">
        <v>2020</v>
      </c>
      <c r="D38" s="500" t="str">
        <f>'NOMINA DE PERSONAL 2020'!AK7</f>
        <v>XENIA</v>
      </c>
      <c r="E38" s="500" t="str">
        <f>'NOMINA DE PERSONAL 2020'!AK8</f>
        <v>CARBON</v>
      </c>
      <c r="F38" s="500" t="str">
        <f>'NOMINA DE PERSONAL 2020'!AK9</f>
        <v>SI</v>
      </c>
      <c r="G38" s="500">
        <f>'NOMINA DE PERSONAL 2020'!AK10</f>
        <v>1</v>
      </c>
      <c r="H38" s="534" t="str">
        <f>'NOMINA DE PERSONAL 2020'!AK11</f>
        <v>GLENCORE</v>
      </c>
      <c r="I38" s="500" t="str">
        <f>'NOMINA DE PERSONAL 2020'!AK12</f>
        <v>DIRECTO ARMADOR</v>
      </c>
      <c r="J38" s="500">
        <f>'NOMINA DE PERSONAL 2020'!AK13</f>
        <v>0</v>
      </c>
      <c r="K38" s="500" t="str">
        <f>'NOMINA DE PERSONAL 2020'!AK14</f>
        <v>CORONEL</v>
      </c>
      <c r="L38" s="500" t="str">
        <f>'NOMINA DE PERSONAL 2020'!AK18</f>
        <v>NO</v>
      </c>
      <c r="M38" s="500" t="str">
        <f>'NOMINA DE PERSONAL 2020'!AK19</f>
        <v>VALPARAISO</v>
      </c>
      <c r="N38" s="500" t="str">
        <f>'NOMINA DE PERSONAL 2020'!AK21</f>
        <v>GRAIN STANDARD</v>
      </c>
      <c r="O38" s="500">
        <f>'NOMINA DE PERSONAL 2020'!AK22</f>
        <v>0</v>
      </c>
      <c r="P38" s="500">
        <f>'NOMINA DE PERSONAL 2020'!AK23</f>
        <v>0</v>
      </c>
      <c r="Q38" s="500" t="str">
        <f>'NOMINA DE PERSONAL 2020'!AK26</f>
        <v>COLOMBIA</v>
      </c>
      <c r="R38" s="498">
        <f>'NOMINA DE PERSONAL 2020'!AK28</f>
        <v>7</v>
      </c>
    </row>
    <row r="39" spans="1:18" s="253" customFormat="1" x14ac:dyDescent="0.2">
      <c r="A39" s="253" t="s">
        <v>577</v>
      </c>
      <c r="B39" s="499" t="str">
        <f>'NOMINA DE PERSONAL 2020'!AL6</f>
        <v>MARZO</v>
      </c>
      <c r="C39" s="293">
        <v>2020</v>
      </c>
      <c r="D39" s="500" t="str">
        <f>'NOMINA DE PERSONAL 2020'!AL7</f>
        <v>ATLANTIC SAMURAI</v>
      </c>
      <c r="E39" s="500" t="str">
        <f>'NOMINA DE PERSONAL 2020'!AL8</f>
        <v>CARBON</v>
      </c>
      <c r="F39" s="500" t="str">
        <f>'NOMINA DE PERSONAL 2020'!AL9</f>
        <v>SI</v>
      </c>
      <c r="G39" s="500">
        <f>'NOMINA DE PERSONAL 2020'!AL10</f>
        <v>1</v>
      </c>
      <c r="H39" s="534" t="str">
        <f>'NOMINA DE PERSONAL 2020'!AL11</f>
        <v>GLENCORE</v>
      </c>
      <c r="I39" s="500" t="str">
        <f>'NOMINA DE PERSONAL 2020'!AL12</f>
        <v>DIRECTO ARMADOR</v>
      </c>
      <c r="J39" s="500">
        <f>'NOMINA DE PERSONAL 2020'!AL13</f>
        <v>0</v>
      </c>
      <c r="K39" s="500" t="str">
        <f>'NOMINA DE PERSONAL 2020'!AL14</f>
        <v>HUASCO</v>
      </c>
      <c r="L39" s="500" t="str">
        <f>'NOMINA DE PERSONAL 2020'!AL18</f>
        <v>NO</v>
      </c>
      <c r="M39" s="500" t="str">
        <f>'NOMINA DE PERSONAL 2020'!AL19</f>
        <v>N/A</v>
      </c>
      <c r="N39" s="500" t="str">
        <f>'NOMINA DE PERSONAL 2020'!AL21</f>
        <v>GRAIN STANDARD</v>
      </c>
      <c r="O39" s="500" t="str">
        <f>'NOMINA DE PERSONAL 2020'!AL22</f>
        <v>DOBLE QUIMICO</v>
      </c>
      <c r="P39" s="500">
        <f>'NOMINA DE PERSONAL 2020'!AL23</f>
        <v>0</v>
      </c>
      <c r="Q39" s="500" t="str">
        <f>'NOMINA DE PERSONAL 2020'!AL26</f>
        <v>AUSTRALIA</v>
      </c>
      <c r="R39" s="498">
        <f>'NOMINA DE PERSONAL 2020'!AL28</f>
        <v>7</v>
      </c>
    </row>
    <row r="40" spans="1:18" s="253" customFormat="1" x14ac:dyDescent="0.2">
      <c r="A40" s="253" t="s">
        <v>578</v>
      </c>
      <c r="B40" s="499" t="str">
        <f>'NOMINA DE PERSONAL 2020'!AM6</f>
        <v>MARZO</v>
      </c>
      <c r="C40" s="293">
        <v>2020</v>
      </c>
      <c r="D40" s="500" t="str">
        <f>'NOMINA DE PERSONAL 2020'!AM7</f>
        <v>KYPROS SPIRIT</v>
      </c>
      <c r="E40" s="293" t="str">
        <f>'NOMINA DE PERSONAL 2020'!AM8</f>
        <v>CARBON</v>
      </c>
      <c r="F40" s="293" t="str">
        <f>'NOMINA DE PERSONAL 2020'!AM9</f>
        <v>SI</v>
      </c>
      <c r="G40" s="293">
        <f>'NOMINA DE PERSONAL 2020'!AM10</f>
        <v>1</v>
      </c>
      <c r="H40" s="533" t="str">
        <f>'NOMINA DE PERSONAL 2020'!AM11</f>
        <v>GLENCORE</v>
      </c>
      <c r="I40" s="293" t="str">
        <f>'NOMINA DE PERSONAL 2020'!AM12</f>
        <v>DIRECTO ARMADOR</v>
      </c>
      <c r="J40" s="293">
        <f>'NOMINA DE PERSONAL 2020'!AM13</f>
        <v>0</v>
      </c>
      <c r="K40" s="293" t="str">
        <f>'NOMINA DE PERSONAL 2020'!AM14</f>
        <v>VENTANAS</v>
      </c>
      <c r="L40" s="293" t="str">
        <f>'NOMINA DE PERSONAL 2020'!AM18</f>
        <v>NO</v>
      </c>
      <c r="M40" s="293" t="str">
        <f>'NOMINA DE PERSONAL 2020'!AM19</f>
        <v>VALPARAISO</v>
      </c>
      <c r="N40" s="293" t="str">
        <f>'NOMINA DE PERSONAL 2020'!AM21</f>
        <v>GRAIN STANDARD</v>
      </c>
      <c r="O40" s="293">
        <f>'NOMINA DE PERSONAL 2020'!AM22</f>
        <v>0</v>
      </c>
      <c r="P40" s="293">
        <f>'NOMINA DE PERSONAL 2020'!AM23</f>
        <v>0</v>
      </c>
      <c r="Q40" s="293" t="str">
        <f>'NOMINA DE PERSONAL 2020'!AM26</f>
        <v>COLOMBIA</v>
      </c>
      <c r="R40" s="498">
        <f>'NOMINA DE PERSONAL 2020'!AM28</f>
        <v>7</v>
      </c>
    </row>
    <row r="41" spans="1:18" s="253" customFormat="1" x14ac:dyDescent="0.2">
      <c r="A41" s="253" t="s">
        <v>579</v>
      </c>
      <c r="B41" s="517" t="str">
        <f>'NOMINA DE PERSONAL 2020'!AN6</f>
        <v>MARZO</v>
      </c>
      <c r="C41" s="293">
        <v>2020</v>
      </c>
      <c r="D41" s="518">
        <f>'NOMINA DE PERSONAL 2020'!AN7</f>
        <v>0</v>
      </c>
      <c r="E41" s="524">
        <f>'NOMINA DE PERSONAL 2020'!AN8</f>
        <v>0</v>
      </c>
      <c r="F41" s="524" t="str">
        <f>'NOMINA DE PERSONAL 2020'!AN9</f>
        <v>NO</v>
      </c>
      <c r="G41" s="524">
        <f>'NOMINA DE PERSONAL 2020'!AN104</f>
        <v>0</v>
      </c>
      <c r="H41" s="537">
        <f>'NOMINA DE PERSONAL 2020'!AN11</f>
        <v>0</v>
      </c>
      <c r="I41" s="524">
        <f>'NOMINA DE PERSONAL 2020'!AN12</f>
        <v>0</v>
      </c>
      <c r="J41" s="524">
        <f>'NOMINA DE PERSONAL 2020'!AN13</f>
        <v>0</v>
      </c>
      <c r="K41" s="524">
        <f>'NOMINA DE PERSONAL 2020'!AN14</f>
        <v>0</v>
      </c>
      <c r="L41" s="524">
        <f>'NOMINA DE PERSONAL 2020'!AN18</f>
        <v>0</v>
      </c>
      <c r="M41" s="524">
        <f>'NOMINA DE PERSONAL 2020'!AN19</f>
        <v>0</v>
      </c>
      <c r="N41" s="524">
        <f>'NOMINA DE PERSONAL 2020'!AN21</f>
        <v>0</v>
      </c>
      <c r="O41" s="524">
        <f>'NOMINA DE PERSONAL 2020'!AN22</f>
        <v>0</v>
      </c>
      <c r="P41" s="524">
        <f>'NOMINA DE PERSONAL 2020'!AN23</f>
        <v>0</v>
      </c>
      <c r="Q41" s="524">
        <f>'NOMINA DE PERSONAL 2020'!AN26</f>
        <v>0</v>
      </c>
      <c r="R41" s="522">
        <f>'NOMINA DE PERSONAL 2020'!AN28</f>
        <v>0</v>
      </c>
    </row>
    <row r="42" spans="1:18" s="253" customFormat="1" x14ac:dyDescent="0.2">
      <c r="A42" s="253" t="s">
        <v>580</v>
      </c>
      <c r="B42" s="517" t="str">
        <f>'NOMINA DE PERSONAL 2020'!AO6</f>
        <v>MARZO</v>
      </c>
      <c r="C42" s="293">
        <v>2020</v>
      </c>
      <c r="D42" s="518">
        <f>'NOMINA DE PERSONAL 2020'!AO7</f>
        <v>0</v>
      </c>
      <c r="E42" s="524">
        <f>'NOMINA DE PERSONAL 2020'!AO8</f>
        <v>0</v>
      </c>
      <c r="F42" s="524" t="str">
        <f>'NOMINA DE PERSONAL 2020'!AO9</f>
        <v>NO</v>
      </c>
      <c r="G42" s="524">
        <f>'NOMINA DE PERSONAL 2020'!AO10</f>
        <v>0</v>
      </c>
      <c r="H42" s="537">
        <f>'NOMINA DE PERSONAL 2020'!AO11</f>
        <v>0</v>
      </c>
      <c r="I42" s="524">
        <f>'NOMINA DE PERSONAL 2020'!AO12</f>
        <v>0</v>
      </c>
      <c r="J42" s="524">
        <f>'NOMINA DE PERSONAL 2020'!AO13</f>
        <v>0</v>
      </c>
      <c r="K42" s="524">
        <f>'NOMINA DE PERSONAL 2020'!AO14</f>
        <v>0</v>
      </c>
      <c r="L42" s="524">
        <f>'NOMINA DE PERSONAL 2020'!AO18</f>
        <v>0</v>
      </c>
      <c r="M42" s="524">
        <f>'NOMINA DE PERSONAL 2020'!AO19</f>
        <v>0</v>
      </c>
      <c r="N42" s="524">
        <f>'NOMINA DE PERSONAL 2020'!AO21</f>
        <v>0</v>
      </c>
      <c r="O42" s="524">
        <f>'NOMINA DE PERSONAL 2020'!AO22</f>
        <v>0</v>
      </c>
      <c r="P42" s="524">
        <f>'NOMINA DE PERSONAL 2020'!AO23</f>
        <v>0</v>
      </c>
      <c r="Q42" s="524">
        <f>'NOMINA DE PERSONAL 2020'!AO26</f>
        <v>0</v>
      </c>
      <c r="R42" s="522">
        <f>'NOMINA DE PERSONAL 2020'!AO28</f>
        <v>0</v>
      </c>
    </row>
    <row r="43" spans="1:18" s="253" customFormat="1" x14ac:dyDescent="0.2">
      <c r="A43" s="253" t="s">
        <v>581</v>
      </c>
      <c r="B43" s="517" t="str">
        <f>'NOMINA DE PERSONAL 2020'!AP6</f>
        <v>MARZO</v>
      </c>
      <c r="C43" s="293">
        <v>2020</v>
      </c>
      <c r="D43" s="518">
        <f>'NOMINA DE PERSONAL 2020'!AP7</f>
        <v>0</v>
      </c>
      <c r="E43" s="524">
        <f>'NOMINA DE PERSONAL 2020'!AP8</f>
        <v>0</v>
      </c>
      <c r="F43" s="524" t="str">
        <f>'NOMINA DE PERSONAL 2020'!AP9</f>
        <v>NO</v>
      </c>
      <c r="G43" s="524">
        <f>'NOMINA DE PERSONAL 2020'!AP10</f>
        <v>0</v>
      </c>
      <c r="H43" s="537">
        <f>'NOMINA DE PERSONAL 2020'!AP11</f>
        <v>0</v>
      </c>
      <c r="I43" s="524">
        <f>'NOMINA DE PERSONAL 2020'!AP12</f>
        <v>0</v>
      </c>
      <c r="J43" s="524">
        <f>'NOMINA DE PERSONAL 2020'!AP13</f>
        <v>0</v>
      </c>
      <c r="K43" s="524">
        <f>'NOMINA DE PERSONAL 2020'!AP14</f>
        <v>0</v>
      </c>
      <c r="L43" s="524">
        <f>'NOMINA DE PERSONAL 2020'!AP18</f>
        <v>0</v>
      </c>
      <c r="M43" s="524">
        <f>'NOMINA DE PERSONAL 2020'!AP19</f>
        <v>0</v>
      </c>
      <c r="N43" s="524">
        <f>'NOMINA DE PERSONAL 2020'!AP21</f>
        <v>0</v>
      </c>
      <c r="O43" s="524">
        <f>'NOMINA DE PERSONAL 2020'!AP22</f>
        <v>0</v>
      </c>
      <c r="P43" s="524">
        <f>'NOMINA DE PERSONAL 2020'!AP23</f>
        <v>0</v>
      </c>
      <c r="Q43" s="524">
        <f>'NOMINA DE PERSONAL 2020'!AP26</f>
        <v>0</v>
      </c>
      <c r="R43" s="522">
        <f>'NOMINA DE PERSONAL 2020'!AP28</f>
        <v>0</v>
      </c>
    </row>
    <row r="44" spans="1:18" s="253" customFormat="1" x14ac:dyDescent="0.2">
      <c r="A44" s="253" t="s">
        <v>582</v>
      </c>
      <c r="B44" s="517" t="str">
        <f>'NOMINA DE PERSONAL 2020'!AQ6</f>
        <v>MARZO</v>
      </c>
      <c r="C44" s="293">
        <v>2020</v>
      </c>
      <c r="D44" s="518">
        <f>'NOMINA DE PERSONAL 2020'!AQ7</f>
        <v>0</v>
      </c>
      <c r="E44" s="524">
        <f>'NOMINA DE PERSONAL 2020'!AQ8</f>
        <v>0</v>
      </c>
      <c r="F44" s="524" t="str">
        <f>'NOMINA DE PERSONAL 2020'!AQ9</f>
        <v>NO</v>
      </c>
      <c r="G44" s="524">
        <f>'NOMINA DE PERSONAL 2020'!AQ10</f>
        <v>0</v>
      </c>
      <c r="H44" s="537">
        <f>'NOMINA DE PERSONAL 2020'!AQ11</f>
        <v>0</v>
      </c>
      <c r="I44" s="524">
        <f>'NOMINA DE PERSONAL 2020'!AQ12</f>
        <v>0</v>
      </c>
      <c r="J44" s="524">
        <f>'NOMINA DE PERSONAL 2020'!AQ13</f>
        <v>0</v>
      </c>
      <c r="K44" s="524">
        <f>'NOMINA DE PERSONAL 2020'!AQ14</f>
        <v>0</v>
      </c>
      <c r="L44" s="524">
        <f>'NOMINA DE PERSONAL 2020'!AQ18</f>
        <v>0</v>
      </c>
      <c r="M44" s="524">
        <f>'NOMINA DE PERSONAL 2020'!AQ19</f>
        <v>0</v>
      </c>
      <c r="N44" s="524">
        <f>'NOMINA DE PERSONAL 2020'!AQ21</f>
        <v>0</v>
      </c>
      <c r="O44" s="524">
        <f>'NOMINA DE PERSONAL 2020'!AQ22</f>
        <v>0</v>
      </c>
      <c r="P44" s="524">
        <f>'NOMINA DE PERSONAL 2020'!AQ23</f>
        <v>0</v>
      </c>
      <c r="Q44" s="524">
        <f>'NOMINA DE PERSONAL 2020'!AQ26</f>
        <v>0</v>
      </c>
      <c r="R44" s="522">
        <f>'NOMINA DE PERSONAL 2020'!AQ28</f>
        <v>0</v>
      </c>
    </row>
    <row r="45" spans="1:18" s="253" customFormat="1" x14ac:dyDescent="0.2">
      <c r="A45" s="253" t="s">
        <v>583</v>
      </c>
      <c r="B45" s="517" t="str">
        <f>'NOMINA DE PERSONAL 2020'!AR6</f>
        <v>MARZO</v>
      </c>
      <c r="C45" s="293">
        <v>2020</v>
      </c>
      <c r="D45" s="518">
        <f>'NOMINA DE PERSONAL 2020'!AR7</f>
        <v>0</v>
      </c>
      <c r="E45" s="524">
        <f>'NOMINA DE PERSONAL 2020'!AR8</f>
        <v>0</v>
      </c>
      <c r="F45" s="524" t="str">
        <f>'NOMINA DE PERSONAL 2020'!AR9</f>
        <v>NO</v>
      </c>
      <c r="G45" s="524">
        <f>'NOMINA DE PERSONAL 2020'!AR10</f>
        <v>0</v>
      </c>
      <c r="H45" s="537">
        <f>'NOMINA DE PERSONAL 2020'!AR11</f>
        <v>0</v>
      </c>
      <c r="I45" s="524">
        <f>'NOMINA DE PERSONAL 2020'!AR12</f>
        <v>0</v>
      </c>
      <c r="J45" s="524">
        <f>'NOMINA DE PERSONAL 2020'!AR13</f>
        <v>0</v>
      </c>
      <c r="K45" s="524">
        <f>'NOMINA DE PERSONAL 2020'!AR14</f>
        <v>0</v>
      </c>
      <c r="L45" s="524">
        <f>'NOMINA DE PERSONAL 2020'!AR18</f>
        <v>0</v>
      </c>
      <c r="M45" s="524">
        <f>'NOMINA DE PERSONAL 2020'!AR19</f>
        <v>0</v>
      </c>
      <c r="N45" s="524">
        <f>'NOMINA DE PERSONAL 2020'!AR21</f>
        <v>0</v>
      </c>
      <c r="O45" s="524">
        <f>'NOMINA DE PERSONAL 2020'!AR22</f>
        <v>0</v>
      </c>
      <c r="P45" s="524">
        <f>'NOMINA DE PERSONAL 2020'!AR23</f>
        <v>0</v>
      </c>
      <c r="Q45" s="524">
        <f>'NOMINA DE PERSONAL 2020'!AR26</f>
        <v>0</v>
      </c>
      <c r="R45" s="522">
        <f>'NOMINA DE PERSONAL 2020'!AR28</f>
        <v>0</v>
      </c>
    </row>
    <row r="46" spans="1:18" s="253" customFormat="1" x14ac:dyDescent="0.2">
      <c r="A46" s="253" t="s">
        <v>584</v>
      </c>
      <c r="B46" s="517" t="str">
        <f>'NOMINA DE PERSONAL 2020'!AS6</f>
        <v>MARZO</v>
      </c>
      <c r="C46" s="293">
        <v>2020</v>
      </c>
      <c r="D46" s="518">
        <f>'NOMINA DE PERSONAL 2020'!AS7</f>
        <v>0</v>
      </c>
      <c r="E46" s="524">
        <f>'NOMINA DE PERSONAL 2020'!AS8</f>
        <v>0</v>
      </c>
      <c r="F46" s="524" t="str">
        <f>'NOMINA DE PERSONAL 2020'!AS9</f>
        <v>NO</v>
      </c>
      <c r="G46" s="524">
        <f>'NOMINA DE PERSONAL 2020'!AS10</f>
        <v>0</v>
      </c>
      <c r="H46" s="537">
        <f>'NOMINA DE PERSONAL 2020'!AS11</f>
        <v>0</v>
      </c>
      <c r="I46" s="524">
        <f>'NOMINA DE PERSONAL 2020'!AS12</f>
        <v>0</v>
      </c>
      <c r="J46" s="524">
        <f>'NOMINA DE PERSONAL 2020'!AS13</f>
        <v>0</v>
      </c>
      <c r="K46" s="524">
        <f>'NOMINA DE PERSONAL 2020'!AS14</f>
        <v>0</v>
      </c>
      <c r="L46" s="524">
        <f>'NOMINA DE PERSONAL 2020'!AS18</f>
        <v>0</v>
      </c>
      <c r="M46" s="524">
        <f>'NOMINA DE PERSONAL 2020'!AS19</f>
        <v>0</v>
      </c>
      <c r="N46" s="524">
        <f>'NOMINA DE PERSONAL 2020'!AS21</f>
        <v>0</v>
      </c>
      <c r="O46" s="524">
        <f>'NOMINA DE PERSONAL 2020'!AS22</f>
        <v>0</v>
      </c>
      <c r="P46" s="524">
        <f>'NOMINA DE PERSONAL 2020'!AS23</f>
        <v>0</v>
      </c>
      <c r="Q46" s="524">
        <f>'NOMINA DE PERSONAL 2020'!AS26</f>
        <v>0</v>
      </c>
      <c r="R46" s="522">
        <f>'NOMINA DE PERSONAL 2020'!AS28</f>
        <v>0</v>
      </c>
    </row>
    <row r="47" spans="1:18" s="253" customFormat="1" x14ac:dyDescent="0.2">
      <c r="A47" s="253" t="s">
        <v>585</v>
      </c>
      <c r="B47" s="517" t="str">
        <f>'NOMINA DE PERSONAL 2020'!AT6</f>
        <v>MARZO</v>
      </c>
      <c r="C47" s="293">
        <v>2020</v>
      </c>
      <c r="D47" s="518">
        <f>'NOMINA DE PERSONAL 2020'!AT7</f>
        <v>0</v>
      </c>
      <c r="E47" s="524">
        <f>'NOMINA DE PERSONAL 2020'!AT8</f>
        <v>0</v>
      </c>
      <c r="F47" s="524" t="str">
        <f>'NOMINA DE PERSONAL 2020'!AT9</f>
        <v>NO</v>
      </c>
      <c r="G47" s="524">
        <f>'NOMINA DE PERSONAL 2020'!AT10</f>
        <v>0</v>
      </c>
      <c r="H47" s="537">
        <f>'NOMINA DE PERSONAL 2020'!AT11</f>
        <v>0</v>
      </c>
      <c r="I47" s="524">
        <f>'NOMINA DE PERSONAL 2020'!AT12</f>
        <v>0</v>
      </c>
      <c r="J47" s="524">
        <f>'NOMINA DE PERSONAL 2020'!AT13</f>
        <v>0</v>
      </c>
      <c r="K47" s="524">
        <f>'NOMINA DE PERSONAL 2020'!AT14</f>
        <v>0</v>
      </c>
      <c r="L47" s="524">
        <f>'NOMINA DE PERSONAL 2020'!AT18</f>
        <v>0</v>
      </c>
      <c r="M47" s="524">
        <f>'NOMINA DE PERSONAL 2020'!AT19</f>
        <v>0</v>
      </c>
      <c r="N47" s="524">
        <f>'NOMINA DE PERSONAL 2020'!AT21</f>
        <v>0</v>
      </c>
      <c r="O47" s="524">
        <f>'NOMINA DE PERSONAL 2020'!AT22</f>
        <v>0</v>
      </c>
      <c r="P47" s="524">
        <f>'NOMINA DE PERSONAL 2020'!AT23</f>
        <v>0</v>
      </c>
      <c r="Q47" s="524">
        <f>'NOMINA DE PERSONAL 2020'!AT26</f>
        <v>0</v>
      </c>
      <c r="R47" s="522">
        <f>'NOMINA DE PERSONAL 2020'!AT28</f>
        <v>0</v>
      </c>
    </row>
    <row r="48" spans="1:18" s="253" customFormat="1" x14ac:dyDescent="0.2">
      <c r="A48" s="253" t="s">
        <v>586</v>
      </c>
      <c r="B48" s="517" t="str">
        <f>'NOMINA DE PERSONAL 2020'!AU6</f>
        <v>MARZO</v>
      </c>
      <c r="C48" s="293">
        <v>2020</v>
      </c>
      <c r="D48" s="518">
        <f>'NOMINA DE PERSONAL 2020'!AU7</f>
        <v>0</v>
      </c>
      <c r="E48" s="524">
        <f>'NOMINA DE PERSONAL 2020'!AU8</f>
        <v>0</v>
      </c>
      <c r="F48" s="524" t="str">
        <f>'NOMINA DE PERSONAL 2020'!AU9</f>
        <v>NO</v>
      </c>
      <c r="G48" s="524">
        <f>'NOMINA DE PERSONAL 2020'!AU10</f>
        <v>0</v>
      </c>
      <c r="H48" s="537">
        <f>'NOMINA DE PERSONAL 2020'!AU11</f>
        <v>0</v>
      </c>
      <c r="I48" s="524">
        <f>'NOMINA DE PERSONAL 2020'!AU12</f>
        <v>0</v>
      </c>
      <c r="J48" s="524">
        <f>'NOMINA DE PERSONAL 2020'!AU13</f>
        <v>0</v>
      </c>
      <c r="K48" s="524">
        <f>'NOMINA DE PERSONAL 2020'!AU14</f>
        <v>0</v>
      </c>
      <c r="L48" s="524">
        <f>'NOMINA DE PERSONAL 2020'!AU18</f>
        <v>0</v>
      </c>
      <c r="M48" s="524">
        <f>'NOMINA DE PERSONAL 2020'!AU19</f>
        <v>0</v>
      </c>
      <c r="N48" s="524">
        <f>'NOMINA DE PERSONAL 2020'!AU21</f>
        <v>0</v>
      </c>
      <c r="O48" s="524">
        <f>'NOMINA DE PERSONAL 2020'!AU22</f>
        <v>0</v>
      </c>
      <c r="P48" s="524">
        <f>'NOMINA DE PERSONAL 2020'!AU23</f>
        <v>0</v>
      </c>
      <c r="Q48" s="524">
        <f>'NOMINA DE PERSONAL 2020'!AU26</f>
        <v>0</v>
      </c>
      <c r="R48" s="522">
        <f>'NOMINA DE PERSONAL 2020'!AU28</f>
        <v>0</v>
      </c>
    </row>
    <row r="49" spans="1:18" s="253" customFormat="1" x14ac:dyDescent="0.2">
      <c r="A49" s="253" t="s">
        <v>587</v>
      </c>
      <c r="B49" s="517" t="str">
        <f>'NOMINA DE PERSONAL 2020'!AV6</f>
        <v>MARZO</v>
      </c>
      <c r="C49" s="293">
        <v>2020</v>
      </c>
      <c r="D49" s="518">
        <f>'NOMINA DE PERSONAL 2020'!AV7</f>
        <v>0</v>
      </c>
      <c r="E49" s="524">
        <f>'NOMINA DE PERSONAL 2020'!AV8</f>
        <v>0</v>
      </c>
      <c r="F49" s="524" t="str">
        <f>'NOMINA DE PERSONAL 2020'!AV9</f>
        <v>NO</v>
      </c>
      <c r="G49" s="524">
        <f>'NOMINA DE PERSONAL 2020'!AV10</f>
        <v>0</v>
      </c>
      <c r="H49" s="537">
        <f>'NOMINA DE PERSONAL 2020'!AV11</f>
        <v>0</v>
      </c>
      <c r="I49" s="524">
        <f>'NOMINA DE PERSONAL 2020'!AV12</f>
        <v>0</v>
      </c>
      <c r="J49" s="524">
        <f>'NOMINA DE PERSONAL 2020'!AV13</f>
        <v>0</v>
      </c>
      <c r="K49" s="524">
        <f>'NOMINA DE PERSONAL 2020'!AV14</f>
        <v>0</v>
      </c>
      <c r="L49" s="524">
        <f>'NOMINA DE PERSONAL 2020'!AV18</f>
        <v>0</v>
      </c>
      <c r="M49" s="524">
        <f>'NOMINA DE PERSONAL 2020'!AV19</f>
        <v>0</v>
      </c>
      <c r="N49" s="524">
        <f>'NOMINA DE PERSONAL 2020'!AV21</f>
        <v>0</v>
      </c>
      <c r="O49" s="524">
        <f>'NOMINA DE PERSONAL 2020'!AV22</f>
        <v>0</v>
      </c>
      <c r="P49" s="524">
        <f>'NOMINA DE PERSONAL 2020'!AV23</f>
        <v>0</v>
      </c>
      <c r="Q49" s="524">
        <f>'NOMINA DE PERSONAL 2020'!AV26</f>
        <v>0</v>
      </c>
      <c r="R49" s="522">
        <f>'NOMINA DE PERSONAL 2020'!AV28</f>
        <v>0</v>
      </c>
    </row>
    <row r="50" spans="1:18" s="253" customFormat="1" x14ac:dyDescent="0.2">
      <c r="A50" s="253" t="s">
        <v>588</v>
      </c>
      <c r="B50" s="499" t="str">
        <f>'NOMINA DE PERSONAL 2020'!AW6</f>
        <v>ABRIL</v>
      </c>
      <c r="C50" s="293">
        <v>2020</v>
      </c>
      <c r="D50" s="500" t="str">
        <f>'NOMINA DE PERSONAL 2020'!AW7</f>
        <v>SAKIZAYA NOBLE</v>
      </c>
      <c r="E50" s="293" t="str">
        <f>'NOMINA DE PERSONAL 2020'!AW8</f>
        <v>CARBON</v>
      </c>
      <c r="F50" s="293" t="str">
        <f>'NOMINA DE PERSONAL 2020'!AW9</f>
        <v>SI</v>
      </c>
      <c r="G50" s="293">
        <f>'NOMINA DE PERSONAL 2020'!AW10</f>
        <v>2</v>
      </c>
      <c r="H50" s="533" t="str">
        <f>'NOMINA DE PERSONAL 2020'!AW11</f>
        <v>GLENCORE</v>
      </c>
      <c r="I50" s="293" t="str">
        <f>'NOMINA DE PERSONAL 2020'!AW12</f>
        <v>DIRECTO ARMADOR</v>
      </c>
      <c r="J50" s="293">
        <f>'NOMINA DE PERSONAL 2020'!AW13</f>
        <v>0</v>
      </c>
      <c r="K50" s="293" t="str">
        <f>'NOMINA DE PERSONAL 2020'!AW14</f>
        <v>MEJILLONES TGN</v>
      </c>
      <c r="L50" s="293" t="str">
        <f>'NOMINA DE PERSONAL 2020'!AW18</f>
        <v>NO</v>
      </c>
      <c r="M50" s="293" t="str">
        <f>'NOMINA DE PERSONAL 2020'!AW19</f>
        <v>N/A</v>
      </c>
      <c r="N50" s="293" t="str">
        <f>'NOMINA DE PERSONAL 2020'!AW21</f>
        <v>GRAIN STANDARD</v>
      </c>
      <c r="O50" s="293">
        <f>'NOMINA DE PERSONAL 2020'!AW22</f>
        <v>0</v>
      </c>
      <c r="P50" s="293">
        <f>'NOMINA DE PERSONAL 2020'!AW23</f>
        <v>0</v>
      </c>
      <c r="Q50" s="293" t="str">
        <f>'NOMINA DE PERSONAL 2020'!AW26</f>
        <v>COLOMBIA</v>
      </c>
      <c r="R50" s="498">
        <f>'NOMINA DE PERSONAL 2020'!AW28</f>
        <v>7</v>
      </c>
    </row>
    <row r="51" spans="1:18" s="253" customFormat="1" x14ac:dyDescent="0.2">
      <c r="A51" s="253" t="s">
        <v>589</v>
      </c>
      <c r="B51" s="499" t="str">
        <f>'NOMINA DE PERSONAL 2020'!AX6</f>
        <v>ABRIL</v>
      </c>
      <c r="C51" s="293">
        <v>2020</v>
      </c>
      <c r="D51" s="500" t="str">
        <f>'NOMINA DE PERSONAL 2020'!AX7</f>
        <v>LORETO</v>
      </c>
      <c r="E51" s="293" t="str">
        <f>'NOMINA DE PERSONAL 2020'!AX8</f>
        <v>CARBON</v>
      </c>
      <c r="F51" s="293" t="str">
        <f>'NOMINA DE PERSONAL 2020'!AX9</f>
        <v>SI</v>
      </c>
      <c r="G51" s="293">
        <f>'NOMINA DE PERSONAL 2020'!AX10</f>
        <v>2</v>
      </c>
      <c r="H51" s="533" t="str">
        <f>'NOMINA DE PERSONAL 2020'!AX11</f>
        <v>ULTRABULK</v>
      </c>
      <c r="I51" s="293" t="str">
        <f>'NOMINA DE PERSONAL 2020'!AX12</f>
        <v>DIRECTO ARMADOR</v>
      </c>
      <c r="J51" s="293" t="str">
        <f>'NOMINA DE PERSONAL 2020'!AX13</f>
        <v>ULTRAMAR</v>
      </c>
      <c r="K51" s="293" t="str">
        <f>'NOMINA DE PERSONAL 2020'!AX14</f>
        <v>COQUIMBO</v>
      </c>
      <c r="L51" s="293" t="str">
        <f>'NOMINA DE PERSONAL 2020'!AX18</f>
        <v>SI</v>
      </c>
      <c r="M51" s="293" t="str">
        <f>'NOMINA DE PERSONAL 2020'!AX19</f>
        <v>VALPARAISO</v>
      </c>
      <c r="N51" s="293" t="str">
        <f>'NOMINA DE PERSONAL 2020'!AX21</f>
        <v>GRAIN STANDARD</v>
      </c>
      <c r="O51" s="293" t="str">
        <f>'NOMINA DE PERSONAL 2020'!AX22</f>
        <v>PINTURA</v>
      </c>
      <c r="P51" s="293">
        <f>'NOMINA DE PERSONAL 2020'!AX23</f>
        <v>0</v>
      </c>
      <c r="Q51" s="293" t="str">
        <f>'NOMINA DE PERSONAL 2020'!AX26</f>
        <v>CHILE</v>
      </c>
      <c r="R51" s="498">
        <f>'NOMINA DE PERSONAL 2020'!AX28</f>
        <v>7</v>
      </c>
    </row>
    <row r="52" spans="1:18" s="253" customFormat="1" x14ac:dyDescent="0.2">
      <c r="A52" s="253" t="s">
        <v>590</v>
      </c>
      <c r="B52" s="499" t="str">
        <f>'NOMINA DE PERSONAL 2020'!AY6</f>
        <v>ABRIL</v>
      </c>
      <c r="C52" s="293">
        <v>2020</v>
      </c>
      <c r="D52" s="500" t="str">
        <f>'NOMINA DE PERSONAL 2020'!AY7</f>
        <v>CRIMSON KINGDOM</v>
      </c>
      <c r="E52" s="293" t="str">
        <f>'NOMINA DE PERSONAL 2020'!AY8</f>
        <v>CARBON</v>
      </c>
      <c r="F52" s="293" t="str">
        <f>'NOMINA DE PERSONAL 2020'!AY9</f>
        <v>SI</v>
      </c>
      <c r="G52" s="293">
        <f>'NOMINA DE PERSONAL 2020'!AY10</f>
        <v>1</v>
      </c>
      <c r="H52" s="533" t="str">
        <f>'NOMINA DE PERSONAL 2020'!AY11</f>
        <v>GLENCORE</v>
      </c>
      <c r="I52" s="293" t="str">
        <f>'NOMINA DE PERSONAL 2020'!AY12</f>
        <v>DIRECTO ARMADOR</v>
      </c>
      <c r="J52" s="293" t="str">
        <f>'NOMINA DE PERSONAL 2020'!AY13</f>
        <v>B&amp;M</v>
      </c>
      <c r="K52" s="293" t="str">
        <f>'NOMINA DE PERSONAL 2020'!AY14</f>
        <v>VENTANAS</v>
      </c>
      <c r="L52" s="293" t="str">
        <f>'NOMINA DE PERSONAL 2020'!AY18</f>
        <v>NO</v>
      </c>
      <c r="M52" s="293" t="str">
        <f>'NOMINA DE PERSONAL 2020'!AY19</f>
        <v>N/A</v>
      </c>
      <c r="N52" s="293" t="str">
        <f>'NOMINA DE PERSONAL 2020'!AY21</f>
        <v>GRAIN STANDARD</v>
      </c>
      <c r="O52" s="293">
        <f>'NOMINA DE PERSONAL 2020'!AY22</f>
        <v>0</v>
      </c>
      <c r="P52" s="293">
        <f>'NOMINA DE PERSONAL 2020'!AY23</f>
        <v>0</v>
      </c>
      <c r="Q52" s="293" t="str">
        <f>'NOMINA DE PERSONAL 2020'!AY26</f>
        <v>COLOMBIA</v>
      </c>
      <c r="R52" s="498">
        <f>'NOMINA DE PERSONAL 2020'!AY28</f>
        <v>7</v>
      </c>
    </row>
    <row r="53" spans="1:18" s="253" customFormat="1" x14ac:dyDescent="0.2">
      <c r="A53" s="253" t="s">
        <v>591</v>
      </c>
      <c r="B53" s="499" t="str">
        <f>'NOMINA DE PERSONAL 2020'!AZ6</f>
        <v>ABRIL</v>
      </c>
      <c r="C53" s="293">
        <v>2020</v>
      </c>
      <c r="D53" s="500" t="str">
        <f>'NOMINA DE PERSONAL 2020'!AZ7</f>
        <v>DESPINA D</v>
      </c>
      <c r="E53" s="293" t="str">
        <f>'NOMINA DE PERSONAL 2020'!AZ8</f>
        <v>CARBON</v>
      </c>
      <c r="F53" s="293" t="str">
        <f>'NOMINA DE PERSONAL 2020'!AZ9</f>
        <v>SI</v>
      </c>
      <c r="G53" s="293">
        <f>'NOMINA DE PERSONAL 2020'!AZ10</f>
        <v>1</v>
      </c>
      <c r="H53" s="533" t="str">
        <f>'NOMINA DE PERSONAL 2020'!AZ11</f>
        <v>GLENCORE</v>
      </c>
      <c r="I53" s="293" t="str">
        <f>'NOMINA DE PERSONAL 2020'!AZ12</f>
        <v>DIRECTO ARMADOR</v>
      </c>
      <c r="J53" s="293" t="str">
        <f>'NOMINA DE PERSONAL 2020'!AZ13</f>
        <v>AGUNSA</v>
      </c>
      <c r="K53" s="293" t="str">
        <f>'NOMINA DE PERSONAL 2020'!AZ14</f>
        <v>MEJILLONES TGN</v>
      </c>
      <c r="L53" s="293" t="str">
        <f>'NOMINA DE PERSONAL 2020'!AZ18</f>
        <v>NO</v>
      </c>
      <c r="M53" s="293" t="str">
        <f>'NOMINA DE PERSONAL 2020'!AZ19</f>
        <v>N/A</v>
      </c>
      <c r="N53" s="293" t="str">
        <f>'NOMINA DE PERSONAL 2020'!AZ21</f>
        <v>GRAIN STANDARD</v>
      </c>
      <c r="O53" s="293">
        <f>'NOMINA DE PERSONAL 2020'!AZ22</f>
        <v>0</v>
      </c>
      <c r="P53" s="293">
        <f>'NOMINA DE PERSONAL 2020'!AZ23</f>
        <v>0</v>
      </c>
      <c r="Q53" s="293" t="str">
        <f>'NOMINA DE PERSONAL 2020'!AZ26</f>
        <v>CANADA</v>
      </c>
      <c r="R53" s="498">
        <f>'NOMINA DE PERSONAL 2020'!AZ28</f>
        <v>7</v>
      </c>
    </row>
    <row r="54" spans="1:18" s="253" customFormat="1" x14ac:dyDescent="0.2">
      <c r="A54" s="253" t="s">
        <v>592</v>
      </c>
      <c r="B54" s="499" t="str">
        <f>'NOMINA DE PERSONAL 2020'!BA6</f>
        <v>ABRIL</v>
      </c>
      <c r="C54" s="293">
        <v>2020</v>
      </c>
      <c r="D54" s="500" t="str">
        <f>'NOMINA DE PERSONAL 2020'!BA7</f>
        <v>MG HAMMOND</v>
      </c>
      <c r="E54" s="293" t="str">
        <f>'NOMINA DE PERSONAL 2020'!BA8</f>
        <v>CARBON</v>
      </c>
      <c r="F54" s="293" t="str">
        <f>'NOMINA DE PERSONAL 2020'!BA9</f>
        <v>SI</v>
      </c>
      <c r="G54" s="293">
        <f>'NOMINA DE PERSONAL 2020'!BA10</f>
        <v>1</v>
      </c>
      <c r="H54" s="533" t="str">
        <f>'NOMINA DE PERSONAL 2020'!BA11</f>
        <v>GLENCORE</v>
      </c>
      <c r="I54" s="293" t="str">
        <f>'NOMINA DE PERSONAL 2020'!BA12</f>
        <v>DIRECTO ARMADOR</v>
      </c>
      <c r="J54" s="293" t="str">
        <f>'NOMINA DE PERSONAL 2020'!BA13</f>
        <v>MTA</v>
      </c>
      <c r="K54" s="293" t="str">
        <f>'NOMINA DE PERSONAL 2020'!BA14</f>
        <v>MEJILLONES TGN</v>
      </c>
      <c r="L54" s="293" t="str">
        <f>'NOMINA DE PERSONAL 2020'!BA18</f>
        <v>NO</v>
      </c>
      <c r="M54" s="293" t="str">
        <f>'NOMINA DE PERSONAL 2020'!BA19</f>
        <v>N/A</v>
      </c>
      <c r="N54" s="293" t="str">
        <f>'NOMINA DE PERSONAL 2020'!BA21</f>
        <v>GRAIN STANDARD</v>
      </c>
      <c r="O54" s="293">
        <f>'NOMINA DE PERSONAL 2020'!BA22</f>
        <v>0</v>
      </c>
      <c r="P54" s="293">
        <f>'NOMINA DE PERSONAL 2020'!BA23</f>
        <v>0</v>
      </c>
      <c r="Q54" s="293" t="str">
        <f>'NOMINA DE PERSONAL 2020'!BA26</f>
        <v>COLOMBIA</v>
      </c>
      <c r="R54" s="498">
        <f>'NOMINA DE PERSONAL 2020'!BA28</f>
        <v>7</v>
      </c>
    </row>
    <row r="55" spans="1:18" s="253" customFormat="1" x14ac:dyDescent="0.2">
      <c r="A55" s="253" t="s">
        <v>593</v>
      </c>
      <c r="B55" s="517" t="str">
        <f>'NOMINA DE PERSONAL 2020'!BB6</f>
        <v>ABRIL</v>
      </c>
      <c r="C55" s="293">
        <v>2020</v>
      </c>
      <c r="D55" s="518">
        <f>'NOMINA DE PERSONAL 2020'!BB7</f>
        <v>0</v>
      </c>
      <c r="E55" s="524">
        <f>'NOMINA DE PERSONAL 2020'!BB8</f>
        <v>0</v>
      </c>
      <c r="F55" s="524" t="str">
        <f>'NOMINA DE PERSONAL 2020'!BB9</f>
        <v>NO</v>
      </c>
      <c r="G55" s="524">
        <f>'NOMINA DE PERSONAL 2020'!BB10</f>
        <v>0</v>
      </c>
      <c r="H55" s="537">
        <f>'NOMINA DE PERSONAL 2020'!BB11</f>
        <v>0</v>
      </c>
      <c r="I55" s="524">
        <f>'NOMINA DE PERSONAL 2020'!BB12</f>
        <v>0</v>
      </c>
      <c r="J55" s="524">
        <f>'NOMINA DE PERSONAL 2020'!BB13</f>
        <v>0</v>
      </c>
      <c r="K55" s="524">
        <f>'NOMINA DE PERSONAL 2020'!BB14</f>
        <v>0</v>
      </c>
      <c r="L55" s="524">
        <f>'NOMINA DE PERSONAL 2020'!BB18</f>
        <v>0</v>
      </c>
      <c r="M55" s="524">
        <f>'NOMINA DE PERSONAL 2020'!BB19</f>
        <v>0</v>
      </c>
      <c r="N55" s="524">
        <f>'NOMINA DE PERSONAL 2020'!BB21</f>
        <v>0</v>
      </c>
      <c r="O55" s="524">
        <f>'NOMINA DE PERSONAL 2020'!BB22</f>
        <v>0</v>
      </c>
      <c r="P55" s="524">
        <f>'NOMINA DE PERSONAL 2020'!BB23</f>
        <v>0</v>
      </c>
      <c r="Q55" s="524">
        <f>'NOMINA DE PERSONAL 2020'!BB26</f>
        <v>0</v>
      </c>
      <c r="R55" s="522">
        <f>'NOMINA DE PERSONAL 2020'!BB28</f>
        <v>0</v>
      </c>
    </row>
    <row r="56" spans="1:18" s="253" customFormat="1" x14ac:dyDescent="0.2">
      <c r="A56" s="253" t="s">
        <v>594</v>
      </c>
      <c r="B56" s="517" t="str">
        <f>'NOMINA DE PERSONAL 2020'!BC6</f>
        <v>ABRIL</v>
      </c>
      <c r="C56" s="293">
        <v>2020</v>
      </c>
      <c r="D56" s="518">
        <f>'NOMINA DE PERSONAL 2020'!BC7</f>
        <v>0</v>
      </c>
      <c r="E56" s="524">
        <f>'NOMINA DE PERSONAL 2020'!BC8</f>
        <v>0</v>
      </c>
      <c r="F56" s="524" t="str">
        <f>'NOMINA DE PERSONAL 2020'!BC9</f>
        <v>NO</v>
      </c>
      <c r="G56" s="524">
        <f>'NOMINA DE PERSONAL 2020'!BC10</f>
        <v>0</v>
      </c>
      <c r="H56" s="537">
        <f>'NOMINA DE PERSONAL 2020'!BC11</f>
        <v>0</v>
      </c>
      <c r="I56" s="524">
        <f>'NOMINA DE PERSONAL 2020'!BC12</f>
        <v>0</v>
      </c>
      <c r="J56" s="524">
        <f>'NOMINA DE PERSONAL 2020'!BC13</f>
        <v>0</v>
      </c>
      <c r="K56" s="524">
        <f>'NOMINA DE PERSONAL 2020'!BC14</f>
        <v>0</v>
      </c>
      <c r="L56" s="524">
        <f>'NOMINA DE PERSONAL 2020'!BC18</f>
        <v>0</v>
      </c>
      <c r="M56" s="524">
        <f>'NOMINA DE PERSONAL 2020'!BC19</f>
        <v>0</v>
      </c>
      <c r="N56" s="524">
        <f>'NOMINA DE PERSONAL 2020'!BC21</f>
        <v>0</v>
      </c>
      <c r="O56" s="524">
        <f>'NOMINA DE PERSONAL 2020'!BC22</f>
        <v>0</v>
      </c>
      <c r="P56" s="524">
        <f>'NOMINA DE PERSONAL 2020'!BC23</f>
        <v>0</v>
      </c>
      <c r="Q56" s="524">
        <f>'NOMINA DE PERSONAL 2020'!BC26</f>
        <v>0</v>
      </c>
      <c r="R56" s="522">
        <f>'NOMINA DE PERSONAL 2020'!BC28</f>
        <v>0</v>
      </c>
    </row>
    <row r="57" spans="1:18" s="253" customFormat="1" x14ac:dyDescent="0.2">
      <c r="A57" s="253" t="s">
        <v>595</v>
      </c>
      <c r="B57" s="517" t="str">
        <f>'NOMINA DE PERSONAL 2020'!BD6</f>
        <v>ABRIL</v>
      </c>
      <c r="C57" s="293">
        <v>2020</v>
      </c>
      <c r="D57" s="518">
        <f>'NOMINA DE PERSONAL 2020'!BD7</f>
        <v>0</v>
      </c>
      <c r="E57" s="524">
        <f>'NOMINA DE PERSONAL 2020'!BD8</f>
        <v>0</v>
      </c>
      <c r="F57" s="524" t="str">
        <f>'NOMINA DE PERSONAL 2020'!BD9</f>
        <v>NO</v>
      </c>
      <c r="G57" s="524">
        <f>'NOMINA DE PERSONAL 2020'!BD10</f>
        <v>0</v>
      </c>
      <c r="H57" s="537">
        <f>'NOMINA DE PERSONAL 2020'!BD11</f>
        <v>0</v>
      </c>
      <c r="I57" s="524">
        <f>'NOMINA DE PERSONAL 2020'!BD12</f>
        <v>0</v>
      </c>
      <c r="J57" s="524">
        <f>'NOMINA DE PERSONAL 2020'!BD13</f>
        <v>0</v>
      </c>
      <c r="K57" s="524">
        <f>'NOMINA DE PERSONAL 2020'!BD14</f>
        <v>0</v>
      </c>
      <c r="L57" s="524">
        <f>'NOMINA DE PERSONAL 2020'!BD18</f>
        <v>0</v>
      </c>
      <c r="M57" s="524">
        <f>'NOMINA DE PERSONAL 2020'!BD19</f>
        <v>0</v>
      </c>
      <c r="N57" s="524">
        <f>'NOMINA DE PERSONAL 2020'!BD21</f>
        <v>0</v>
      </c>
      <c r="O57" s="524">
        <f>'NOMINA DE PERSONAL 2020'!BD22</f>
        <v>0</v>
      </c>
      <c r="P57" s="524">
        <f>'NOMINA DE PERSONAL 2020'!BD23</f>
        <v>0</v>
      </c>
      <c r="Q57" s="524">
        <f>'NOMINA DE PERSONAL 2020'!BD26</f>
        <v>0</v>
      </c>
      <c r="R57" s="522">
        <f>'NOMINA DE PERSONAL 2020'!BD28</f>
        <v>0</v>
      </c>
    </row>
    <row r="58" spans="1:18" s="253" customFormat="1" x14ac:dyDescent="0.2">
      <c r="A58" s="253" t="s">
        <v>596</v>
      </c>
      <c r="B58" s="517" t="str">
        <f>'NOMINA DE PERSONAL 2020'!BE6</f>
        <v>ABRIL</v>
      </c>
      <c r="C58" s="293">
        <v>2020</v>
      </c>
      <c r="D58" s="518">
        <f>'NOMINA DE PERSONAL 2020'!BE7</f>
        <v>0</v>
      </c>
      <c r="E58" s="524">
        <f>'NOMINA DE PERSONAL 2020'!BE8</f>
        <v>0</v>
      </c>
      <c r="F58" s="524" t="str">
        <f>'NOMINA DE PERSONAL 2020'!BE9</f>
        <v>NO</v>
      </c>
      <c r="G58" s="524">
        <f>'NOMINA DE PERSONAL 2020'!BE10</f>
        <v>0</v>
      </c>
      <c r="H58" s="537">
        <f>'NOMINA DE PERSONAL 2020'!BE11</f>
        <v>0</v>
      </c>
      <c r="I58" s="524">
        <f>'NOMINA DE PERSONAL 2020'!BE12</f>
        <v>0</v>
      </c>
      <c r="J58" s="524">
        <f>'NOMINA DE PERSONAL 2020'!BE13</f>
        <v>0</v>
      </c>
      <c r="K58" s="524">
        <f>'NOMINA DE PERSONAL 2020'!BE14</f>
        <v>0</v>
      </c>
      <c r="L58" s="524">
        <f>'NOMINA DE PERSONAL 2020'!BE18</f>
        <v>0</v>
      </c>
      <c r="M58" s="524">
        <f>'NOMINA DE PERSONAL 2020'!BE19</f>
        <v>0</v>
      </c>
      <c r="N58" s="524">
        <f>'NOMINA DE PERSONAL 2020'!BE21</f>
        <v>0</v>
      </c>
      <c r="O58" s="524">
        <f>'NOMINA DE PERSONAL 2020'!BE22</f>
        <v>0</v>
      </c>
      <c r="P58" s="524">
        <f>'NOMINA DE PERSONAL 2020'!BE23</f>
        <v>0</v>
      </c>
      <c r="Q58" s="524">
        <f>'NOMINA DE PERSONAL 2020'!BE26</f>
        <v>0</v>
      </c>
      <c r="R58" s="522">
        <f>'NOMINA DE PERSONAL 2020'!BE28</f>
        <v>0</v>
      </c>
    </row>
    <row r="59" spans="1:18" x14ac:dyDescent="0.2">
      <c r="A59" s="253" t="s">
        <v>597</v>
      </c>
      <c r="B59" s="517" t="str">
        <f>'NOMINA DE PERSONAL 2020'!BF6</f>
        <v>ABRIL</v>
      </c>
      <c r="C59" s="293">
        <v>2020</v>
      </c>
      <c r="D59" s="518">
        <f>'NOMINA DE PERSONAL 2020'!BF7</f>
        <v>0</v>
      </c>
      <c r="E59" s="524">
        <f>'NOMINA DE PERSONAL 2020'!BF8</f>
        <v>0</v>
      </c>
      <c r="F59" s="524" t="str">
        <f>'NOMINA DE PERSONAL 2020'!BF9</f>
        <v>NO</v>
      </c>
      <c r="G59" s="524">
        <f>'NOMINA DE PERSONAL 2020'!BF10</f>
        <v>0</v>
      </c>
      <c r="H59" s="537">
        <f>'NOMINA DE PERSONAL 2020'!BF11</f>
        <v>0</v>
      </c>
      <c r="I59" s="524">
        <f>'NOMINA DE PERSONAL 2020'!BF12</f>
        <v>0</v>
      </c>
      <c r="J59" s="524">
        <f>'NOMINA DE PERSONAL 2020'!BF13</f>
        <v>0</v>
      </c>
      <c r="K59" s="524">
        <f>'NOMINA DE PERSONAL 2020'!BF14</f>
        <v>0</v>
      </c>
      <c r="L59" s="524">
        <f>'NOMINA DE PERSONAL 2020'!BF18</f>
        <v>0</v>
      </c>
      <c r="M59" s="524">
        <f>'NOMINA DE PERSONAL 2020'!BF19</f>
        <v>0</v>
      </c>
      <c r="N59" s="524">
        <f>'NOMINA DE PERSONAL 2020'!BF21</f>
        <v>0</v>
      </c>
      <c r="O59" s="524">
        <f>'NOMINA DE PERSONAL 2020'!BF22</f>
        <v>0</v>
      </c>
      <c r="P59" s="524">
        <f>'NOMINA DE PERSONAL 2020'!BF23</f>
        <v>0</v>
      </c>
      <c r="Q59" s="524">
        <f>'NOMINA DE PERSONAL 2020'!BF26</f>
        <v>0</v>
      </c>
      <c r="R59" s="522">
        <f>'NOMINA DE PERSONAL 2020'!BF28</f>
        <v>0</v>
      </c>
    </row>
    <row r="60" spans="1:18" x14ac:dyDescent="0.2">
      <c r="A60" s="253" t="s">
        <v>598</v>
      </c>
      <c r="B60" s="517" t="str">
        <f>'NOMINA DE PERSONAL 2020'!BG6</f>
        <v>ABRIL</v>
      </c>
      <c r="C60" s="293">
        <v>2020</v>
      </c>
      <c r="D60" s="518">
        <f>'NOMINA DE PERSONAL 2020'!BG7</f>
        <v>0</v>
      </c>
      <c r="E60" s="524">
        <f>'NOMINA DE PERSONAL 2020'!BG8</f>
        <v>0</v>
      </c>
      <c r="F60" s="524" t="str">
        <f>'NOMINA DE PERSONAL 2020'!BG9</f>
        <v>NO</v>
      </c>
      <c r="G60" s="524">
        <f>'NOMINA DE PERSONAL 2020'!BG10</f>
        <v>0</v>
      </c>
      <c r="H60" s="537">
        <f>'NOMINA DE PERSONAL 2020'!BG11</f>
        <v>0</v>
      </c>
      <c r="I60" s="524">
        <f>'NOMINA DE PERSONAL 2020'!BG12</f>
        <v>0</v>
      </c>
      <c r="J60" s="524">
        <f>'NOMINA DE PERSONAL 2020'!BG13</f>
        <v>0</v>
      </c>
      <c r="K60" s="524">
        <f>'NOMINA DE PERSONAL 2020'!BG14</f>
        <v>0</v>
      </c>
      <c r="L60" s="524">
        <f>'NOMINA DE PERSONAL 2020'!BG18</f>
        <v>0</v>
      </c>
      <c r="M60" s="524">
        <f>'NOMINA DE PERSONAL 2020'!BG19</f>
        <v>0</v>
      </c>
      <c r="N60" s="524">
        <f>'NOMINA DE PERSONAL 2020'!BG21</f>
        <v>0</v>
      </c>
      <c r="O60" s="524">
        <f>'NOMINA DE PERSONAL 2020'!BG22</f>
        <v>0</v>
      </c>
      <c r="P60" s="524">
        <f>'NOMINA DE PERSONAL 2020'!BG23</f>
        <v>0</v>
      </c>
      <c r="Q60" s="524">
        <f>'NOMINA DE PERSONAL 2020'!BG26</f>
        <v>0</v>
      </c>
      <c r="R60" s="522">
        <f>'NOMINA DE PERSONAL 2020'!BG28</f>
        <v>0</v>
      </c>
    </row>
    <row r="61" spans="1:18" x14ac:dyDescent="0.2">
      <c r="A61" s="253" t="s">
        <v>599</v>
      </c>
      <c r="B61" s="517" t="str">
        <f>'NOMINA DE PERSONAL 2020'!BH6</f>
        <v>ABRIL</v>
      </c>
      <c r="C61" s="293">
        <v>2020</v>
      </c>
      <c r="D61" s="518">
        <f>'NOMINA DE PERSONAL 2020'!BH7</f>
        <v>0</v>
      </c>
      <c r="E61" s="524">
        <f>'NOMINA DE PERSONAL 2020'!BH8</f>
        <v>0</v>
      </c>
      <c r="F61" s="524" t="str">
        <f>'NOMINA DE PERSONAL 2020'!BH9</f>
        <v>NO</v>
      </c>
      <c r="G61" s="524">
        <f>'NOMINA DE PERSONAL 2020'!BH10</f>
        <v>0</v>
      </c>
      <c r="H61" s="537">
        <f>'NOMINA DE PERSONAL 2020'!BH11</f>
        <v>0</v>
      </c>
      <c r="I61" s="524">
        <f>'NOMINA DE PERSONAL 2020'!BH12</f>
        <v>0</v>
      </c>
      <c r="J61" s="524">
        <f>'NOMINA DE PERSONAL 2020'!BH13</f>
        <v>0</v>
      </c>
      <c r="K61" s="524">
        <f>'NOMINA DE PERSONAL 2020'!BH14</f>
        <v>0</v>
      </c>
      <c r="L61" s="524">
        <f>'NOMINA DE PERSONAL 2020'!BH18</f>
        <v>0</v>
      </c>
      <c r="M61" s="524">
        <f>'NOMINA DE PERSONAL 2020'!BH19</f>
        <v>0</v>
      </c>
      <c r="N61" s="524">
        <f>'NOMINA DE PERSONAL 2020'!BH21</f>
        <v>0</v>
      </c>
      <c r="O61" s="524">
        <f>'NOMINA DE PERSONAL 2020'!BH22</f>
        <v>0</v>
      </c>
      <c r="P61" s="524">
        <f>'NOMINA DE PERSONAL 2020'!BH23</f>
        <v>0</v>
      </c>
      <c r="Q61" s="524">
        <f>'NOMINA DE PERSONAL 2020'!BH26</f>
        <v>0</v>
      </c>
      <c r="R61" s="522">
        <f>'NOMINA DE PERSONAL 2020'!BH28</f>
        <v>0</v>
      </c>
    </row>
    <row r="62" spans="1:18" x14ac:dyDescent="0.2">
      <c r="A62" s="253" t="s">
        <v>600</v>
      </c>
      <c r="B62" s="517" t="str">
        <f>'NOMINA DE PERSONAL 2020'!BI6</f>
        <v>ABRIL</v>
      </c>
      <c r="C62" s="293">
        <v>2020</v>
      </c>
      <c r="D62" s="518">
        <f>'NOMINA DE PERSONAL 2020'!BI7</f>
        <v>0</v>
      </c>
      <c r="E62" s="524">
        <f>'NOMINA DE PERSONAL 2020'!BI8</f>
        <v>0</v>
      </c>
      <c r="F62" s="524" t="str">
        <f>'NOMINA DE PERSONAL 2020'!BI9</f>
        <v>NO</v>
      </c>
      <c r="G62" s="524">
        <f>'NOMINA DE PERSONAL 2020'!BI10</f>
        <v>0</v>
      </c>
      <c r="H62" s="537">
        <f>'NOMINA DE PERSONAL 2020'!BI11</f>
        <v>0</v>
      </c>
      <c r="I62" s="524">
        <f>'NOMINA DE PERSONAL 2020'!BI12</f>
        <v>0</v>
      </c>
      <c r="J62" s="524">
        <f>'NOMINA DE PERSONAL 2020'!BI13</f>
        <v>0</v>
      </c>
      <c r="K62" s="524">
        <f>'NOMINA DE PERSONAL 2020'!BI14</f>
        <v>0</v>
      </c>
      <c r="L62" s="524">
        <f>'NOMINA DE PERSONAL 2020'!BI18</f>
        <v>0</v>
      </c>
      <c r="M62" s="524">
        <f>'NOMINA DE PERSONAL 2020'!BI19</f>
        <v>0</v>
      </c>
      <c r="N62" s="524">
        <f>'NOMINA DE PERSONAL 2020'!BI21</f>
        <v>0</v>
      </c>
      <c r="O62" s="524">
        <f>'NOMINA DE PERSONAL 2020'!BI22</f>
        <v>0</v>
      </c>
      <c r="P62" s="524">
        <f>'NOMINA DE PERSONAL 2020'!BI23</f>
        <v>0</v>
      </c>
      <c r="Q62" s="524">
        <f>'NOMINA DE PERSONAL 2020'!BI26</f>
        <v>0</v>
      </c>
      <c r="R62" s="522">
        <f>'NOMINA DE PERSONAL 2020'!BI28</f>
        <v>0</v>
      </c>
    </row>
    <row r="63" spans="1:18" x14ac:dyDescent="0.2">
      <c r="A63" s="253" t="s">
        <v>601</v>
      </c>
      <c r="B63" s="517" t="str">
        <f>'NOMINA DE PERSONAL 2020'!BJ6</f>
        <v>ABRIL</v>
      </c>
      <c r="C63" s="293">
        <v>2020</v>
      </c>
      <c r="D63" s="518">
        <f>'NOMINA DE PERSONAL 2020'!BJ7</f>
        <v>0</v>
      </c>
      <c r="E63" s="524">
        <f>'NOMINA DE PERSONAL 2020'!BJ8</f>
        <v>0</v>
      </c>
      <c r="F63" s="524" t="str">
        <f>'NOMINA DE PERSONAL 2020'!BJ9</f>
        <v>NO</v>
      </c>
      <c r="G63" s="524">
        <f>'NOMINA DE PERSONAL 2020'!BJ10</f>
        <v>0</v>
      </c>
      <c r="H63" s="537">
        <f>'NOMINA DE PERSONAL 2020'!BJ11</f>
        <v>0</v>
      </c>
      <c r="I63" s="524">
        <f>'NOMINA DE PERSONAL 2020'!BJ12</f>
        <v>0</v>
      </c>
      <c r="J63" s="524">
        <f>'NOMINA DE PERSONAL 2020'!BJ13</f>
        <v>0</v>
      </c>
      <c r="K63" s="524">
        <f>'NOMINA DE PERSONAL 2020'!BJ14</f>
        <v>0</v>
      </c>
      <c r="L63" s="524">
        <f>'NOMINA DE PERSONAL 2020'!BJ18</f>
        <v>0</v>
      </c>
      <c r="M63" s="524">
        <f>'NOMINA DE PERSONAL 2020'!BJ19</f>
        <v>0</v>
      </c>
      <c r="N63" s="524">
        <f>'NOMINA DE PERSONAL 2020'!BJ21</f>
        <v>0</v>
      </c>
      <c r="O63" s="524">
        <f>'NOMINA DE PERSONAL 2020'!BJ22</f>
        <v>0</v>
      </c>
      <c r="P63" s="524">
        <f>'NOMINA DE PERSONAL 2020'!BJ23</f>
        <v>0</v>
      </c>
      <c r="Q63" s="524">
        <f>'NOMINA DE PERSONAL 2020'!BJ26</f>
        <v>0</v>
      </c>
      <c r="R63" s="522">
        <f>'NOMINA DE PERSONAL 2020'!BJ28</f>
        <v>0</v>
      </c>
    </row>
    <row r="64" spans="1:18" x14ac:dyDescent="0.2">
      <c r="A64" s="253" t="s">
        <v>602</v>
      </c>
      <c r="B64" s="517" t="str">
        <f>'NOMINA DE PERSONAL 2020'!BK6</f>
        <v>ABRIL</v>
      </c>
      <c r="C64" s="293">
        <v>2020</v>
      </c>
      <c r="D64" s="518">
        <f>'NOMINA DE PERSONAL 2020'!BK7</f>
        <v>0</v>
      </c>
      <c r="E64" s="524">
        <f>'NOMINA DE PERSONAL 2020'!BK8</f>
        <v>0</v>
      </c>
      <c r="F64" s="524" t="str">
        <f>'NOMINA DE PERSONAL 2020'!BK9</f>
        <v>NO</v>
      </c>
      <c r="G64" s="524">
        <f>'NOMINA DE PERSONAL 2020'!BK10</f>
        <v>0</v>
      </c>
      <c r="H64" s="537">
        <f>'NOMINA DE PERSONAL 2020'!BK11</f>
        <v>0</v>
      </c>
      <c r="I64" s="524">
        <f>'NOMINA DE PERSONAL 2020'!BK12</f>
        <v>0</v>
      </c>
      <c r="J64" s="524">
        <f>'NOMINA DE PERSONAL 2020'!BK13</f>
        <v>0</v>
      </c>
      <c r="K64" s="524">
        <f>'NOMINA DE PERSONAL 2020'!BK14</f>
        <v>0</v>
      </c>
      <c r="L64" s="524">
        <f>'NOMINA DE PERSONAL 2020'!BK18</f>
        <v>0</v>
      </c>
      <c r="M64" s="524">
        <f>'NOMINA DE PERSONAL 2020'!BK19</f>
        <v>0</v>
      </c>
      <c r="N64" s="524">
        <f>'NOMINA DE PERSONAL 2020'!BK21</f>
        <v>0</v>
      </c>
      <c r="O64" s="524">
        <f>'NOMINA DE PERSONAL 2020'!BK22</f>
        <v>0</v>
      </c>
      <c r="P64" s="524">
        <f>'NOMINA DE PERSONAL 2020'!BK23</f>
        <v>0</v>
      </c>
      <c r="Q64" s="524">
        <f>'NOMINA DE PERSONAL 2020'!BK26</f>
        <v>0</v>
      </c>
      <c r="R64" s="522">
        <f>'NOMINA DE PERSONAL 2020'!BK28</f>
        <v>0</v>
      </c>
    </row>
    <row r="65" spans="1:18" x14ac:dyDescent="0.2">
      <c r="A65" s="253" t="s">
        <v>603</v>
      </c>
      <c r="B65" s="499" t="str">
        <f>'NOMINA DE PERSONAL 2020'!BL6</f>
        <v>MAYO</v>
      </c>
      <c r="C65" s="293">
        <v>2020</v>
      </c>
      <c r="D65" s="500" t="str">
        <f>'NOMINA DE PERSONAL 2020'!BL7</f>
        <v>ALAMO</v>
      </c>
      <c r="E65" s="293" t="str">
        <f>'NOMINA DE PERSONAL 2020'!BL8</f>
        <v>CARBON</v>
      </c>
      <c r="F65" s="293" t="str">
        <f>'NOMINA DE PERSONAL 2020'!BL9</f>
        <v>SI</v>
      </c>
      <c r="G65" s="293">
        <f>'NOMINA DE PERSONAL 2020'!BL10</f>
        <v>1</v>
      </c>
      <c r="H65" s="533" t="str">
        <f>'NOMINA DE PERSONAL 2020'!BL11</f>
        <v>NACHIPA</v>
      </c>
      <c r="I65" s="293" t="str">
        <f>'NOMINA DE PERSONAL 2020'!BL12</f>
        <v>DIRECTO ARMADOR</v>
      </c>
      <c r="J65" s="293" t="str">
        <f>'NOMINA DE PERSONAL 2020'!BL13</f>
        <v>B&amp;M</v>
      </c>
      <c r="K65" s="293" t="str">
        <f>'NOMINA DE PERSONAL 2020'!BL14</f>
        <v>CORONEL</v>
      </c>
      <c r="L65" s="293" t="str">
        <f>'NOMINA DE PERSONAL 2020'!BL18</f>
        <v>NO</v>
      </c>
      <c r="M65" s="293" t="str">
        <f>'NOMINA DE PERSONAL 2020'!BL19</f>
        <v>N/A</v>
      </c>
      <c r="N65" s="293" t="str">
        <f>'NOMINA DE PERSONAL 2020'!BL21</f>
        <v>GRAIN STANDARD</v>
      </c>
      <c r="O65" s="293">
        <f>'NOMINA DE PERSONAL 2020'!BL22</f>
        <v>0</v>
      </c>
      <c r="P65" s="293">
        <f>'NOMINA DE PERSONAL 2020'!BL23</f>
        <v>0</v>
      </c>
      <c r="Q65" s="293" t="str">
        <f>'NOMINA DE PERSONAL 2020'!BL26</f>
        <v>COLOMBIA</v>
      </c>
      <c r="R65" s="498">
        <f>'NOMINA DE PERSONAL 2020'!BL28</f>
        <v>4</v>
      </c>
    </row>
    <row r="66" spans="1:18" x14ac:dyDescent="0.2">
      <c r="A66" s="253" t="s">
        <v>604</v>
      </c>
      <c r="B66" s="499" t="str">
        <f>'NOMINA DE PERSONAL 2020'!BM6</f>
        <v>MAYO</v>
      </c>
      <c r="C66" s="293">
        <v>2020</v>
      </c>
      <c r="D66" s="500" t="str">
        <f>'NOMINA DE PERSONAL 2020'!BM7</f>
        <v>GLOBAL VISION</v>
      </c>
      <c r="E66" s="293" t="str">
        <f>'NOMINA DE PERSONAL 2020'!BM8</f>
        <v>CLINKER</v>
      </c>
      <c r="F66" s="293" t="str">
        <f>'NOMINA DE PERSONAL 2020'!BM9</f>
        <v>SI</v>
      </c>
      <c r="G66" s="293">
        <f>'NOMINA DE PERSONAL 2020'!BM10</f>
        <v>1</v>
      </c>
      <c r="H66" s="533" t="str">
        <f>'NOMINA DE PERSONAL 2020'!BM11</f>
        <v>NYK</v>
      </c>
      <c r="I66" s="293" t="str">
        <f>'NOMINA DE PERSONAL 2020'!BM12</f>
        <v>DIRECTO ARMADOR</v>
      </c>
      <c r="J66" s="293" t="str">
        <f>'NOMINA DE PERSONAL 2020'!BM13</f>
        <v>AGUNSA</v>
      </c>
      <c r="K66" s="293" t="str">
        <f>'NOMINA DE PERSONAL 2020'!BM14</f>
        <v>CALBUCO</v>
      </c>
      <c r="L66" s="293" t="str">
        <f>'NOMINA DE PERSONAL 2020'!BM18</f>
        <v>SI</v>
      </c>
      <c r="M66" s="293" t="str">
        <f>'NOMINA DE PERSONAL 2020'!BM19</f>
        <v xml:space="preserve"> PATACHE</v>
      </c>
      <c r="N66" s="293" t="str">
        <f>'NOMINA DE PERSONAL 2020'!BM21</f>
        <v>CLINKER STANDARD</v>
      </c>
      <c r="O66" s="293">
        <f>'NOMINA DE PERSONAL 2020'!BM22</f>
        <v>0</v>
      </c>
      <c r="P66" s="293">
        <f>'NOMINA DE PERSONAL 2020'!BM23</f>
        <v>0</v>
      </c>
      <c r="Q66" s="293" t="str">
        <f>'NOMINA DE PERSONAL 2020'!BM26</f>
        <v>COREA</v>
      </c>
      <c r="R66" s="498">
        <f>'NOMINA DE PERSONAL 2020'!BM28</f>
        <v>5</v>
      </c>
    </row>
    <row r="67" spans="1:18" x14ac:dyDescent="0.2">
      <c r="A67" s="253" t="s">
        <v>605</v>
      </c>
      <c r="B67" s="499" t="str">
        <f>'NOMINA DE PERSONAL 2020'!BN6</f>
        <v>MAYO</v>
      </c>
      <c r="C67" s="293">
        <v>2020</v>
      </c>
      <c r="D67" s="500" t="str">
        <f>'NOMINA DE PERSONAL 2020'!BN7</f>
        <v>BEKS YILMAZ</v>
      </c>
      <c r="E67" s="293" t="str">
        <f>'NOMINA DE PERSONAL 2020'!BN8</f>
        <v>CARBON</v>
      </c>
      <c r="F67" s="293" t="str">
        <f>'NOMINA DE PERSONAL 2020'!BN9</f>
        <v>SI</v>
      </c>
      <c r="G67" s="293">
        <f>'NOMINA DE PERSONAL 2020'!BN10</f>
        <v>1</v>
      </c>
      <c r="H67" s="533" t="str">
        <f>'NOMINA DE PERSONAL 2020'!BN11</f>
        <v>GLENCORE</v>
      </c>
      <c r="I67" s="293" t="str">
        <f>'NOMINA DE PERSONAL 2020'!BN12</f>
        <v>DIRECTO ARMADOR</v>
      </c>
      <c r="J67" s="293" t="str">
        <f>'NOMINA DE PERSONAL 2020'!BN13</f>
        <v>ULTRAMAR</v>
      </c>
      <c r="K67" s="293" t="str">
        <f>'NOMINA DE PERSONAL 2020'!BN14</f>
        <v>HUASCO</v>
      </c>
      <c r="L67" s="293" t="str">
        <f>'NOMINA DE PERSONAL 2020'!BN18</f>
        <v>NO</v>
      </c>
      <c r="M67" s="293" t="str">
        <f>'NOMINA DE PERSONAL 2020'!BN19</f>
        <v>N/A</v>
      </c>
      <c r="N67" s="293" t="str">
        <f>'NOMINA DE PERSONAL 2020'!BN21</f>
        <v>GRAIN STANDARD</v>
      </c>
      <c r="O67" s="293" t="str">
        <f>'NOMINA DE PERSONAL 2020'!BN22</f>
        <v xml:space="preserve">CUADRILLA ADICIONAL </v>
      </c>
      <c r="P67" s="293" t="str">
        <f>'NOMINA DE PERSONAL 2020'!BN23</f>
        <v>HOTEL</v>
      </c>
      <c r="Q67" s="293" t="str">
        <f>'NOMINA DE PERSONAL 2020'!BN26</f>
        <v>COLOMBIA</v>
      </c>
      <c r="R67" s="498">
        <f>'NOMINA DE PERSONAL 2020'!BN28</f>
        <v>7</v>
      </c>
    </row>
    <row r="68" spans="1:18" x14ac:dyDescent="0.2">
      <c r="A68" s="253" t="s">
        <v>606</v>
      </c>
      <c r="B68" s="499" t="str">
        <f>'NOMINA DE PERSONAL 2020'!BO6</f>
        <v>MAYO</v>
      </c>
      <c r="C68" s="293">
        <v>2020</v>
      </c>
      <c r="D68" s="500" t="str">
        <f>'NOMINA DE PERSONAL 2020'!BO7</f>
        <v>BW MATSUYAMA</v>
      </c>
      <c r="E68" s="293" t="str">
        <f>'NOMINA DE PERSONAL 2020'!BO8</f>
        <v>CARBON</v>
      </c>
      <c r="F68" s="293" t="str">
        <f>'NOMINA DE PERSONAL 2020'!BO9</f>
        <v>SI</v>
      </c>
      <c r="G68" s="293">
        <f>'NOMINA DE PERSONAL 2020'!BO10</f>
        <v>1</v>
      </c>
      <c r="H68" s="533" t="str">
        <f>'NOMINA DE PERSONAL 2020'!BO11</f>
        <v>GLENCORE</v>
      </c>
      <c r="I68" s="293" t="str">
        <f>'NOMINA DE PERSONAL 2020'!BO12</f>
        <v>DIRECTO ARMADOR</v>
      </c>
      <c r="J68" s="293" t="str">
        <f>'NOMINA DE PERSONAL 2020'!BO13</f>
        <v>B&amp;M</v>
      </c>
      <c r="K68" s="293" t="str">
        <f>'NOMINA DE PERSONAL 2020'!BO14</f>
        <v>CORONEL</v>
      </c>
      <c r="L68" s="293" t="str">
        <f>'NOMINA DE PERSONAL 2020'!BO18</f>
        <v>NO</v>
      </c>
      <c r="M68" s="293" t="str">
        <f>'NOMINA DE PERSONAL 2020'!BO19</f>
        <v>N/A</v>
      </c>
      <c r="N68" s="293" t="str">
        <f>'NOMINA DE PERSONAL 2020'!BO21</f>
        <v>GRAIN STANDARD</v>
      </c>
      <c r="O68" s="293">
        <f>'NOMINA DE PERSONAL 2020'!BO22</f>
        <v>0</v>
      </c>
      <c r="P68" s="293">
        <f>'NOMINA DE PERSONAL 2020'!BO23</f>
        <v>0</v>
      </c>
      <c r="Q68" s="293" t="str">
        <f>'NOMINA DE PERSONAL 2020'!BO26</f>
        <v>COLOMBIA</v>
      </c>
      <c r="R68" s="498">
        <f>'NOMINA DE PERSONAL 2020'!BO28</f>
        <v>7</v>
      </c>
    </row>
    <row r="69" spans="1:18" x14ac:dyDescent="0.2">
      <c r="A69" s="253" t="s">
        <v>607</v>
      </c>
      <c r="B69" s="499" t="str">
        <f>'NOMINA DE PERSONAL 2020'!BP6</f>
        <v>MAYO</v>
      </c>
      <c r="C69" s="293">
        <v>2020</v>
      </c>
      <c r="D69" s="500" t="str">
        <f>'NOMINA DE PERSONAL 2020'!BP7</f>
        <v>JULIETTA D</v>
      </c>
      <c r="E69" s="293" t="str">
        <f>'NOMINA DE PERSONAL 2020'!BP8</f>
        <v>IRON ORE</v>
      </c>
      <c r="F69" s="293" t="str">
        <f>'NOMINA DE PERSONAL 2020'!BP9</f>
        <v>SI</v>
      </c>
      <c r="G69" s="293">
        <f>'NOMINA DE PERSONAL 2020'!BP10</f>
        <v>1</v>
      </c>
      <c r="H69" s="533" t="str">
        <f>'NOMINA DE PERSONAL 2020'!BP11</f>
        <v>ULTRABULK</v>
      </c>
      <c r="I69" s="293" t="str">
        <f>'NOMINA DE PERSONAL 2020'!BP12</f>
        <v>DIRECTO ARMADOR</v>
      </c>
      <c r="J69" s="293" t="str">
        <f>'NOMINA DE PERSONAL 2020'!BP13</f>
        <v>ULTRAMAR</v>
      </c>
      <c r="K69" s="293" t="str">
        <f>'NOMINA DE PERSONAL 2020'!BP14</f>
        <v>HUACHIPATO</v>
      </c>
      <c r="L69" s="293" t="str">
        <f>'NOMINA DE PERSONAL 2020'!BP18</f>
        <v>SI</v>
      </c>
      <c r="M69" s="293" t="str">
        <f>'NOMINA DE PERSONAL 2020'!BP19</f>
        <v>TOCOPILLA</v>
      </c>
      <c r="N69" s="293" t="str">
        <f>'NOMINA DE PERSONAL 2020'!BP21</f>
        <v>REGULAR STANDARD</v>
      </c>
      <c r="O69" s="293">
        <f>'NOMINA DE PERSONAL 2020'!BP22</f>
        <v>0</v>
      </c>
      <c r="P69" s="293">
        <f>'NOMINA DE PERSONAL 2020'!BP23</f>
        <v>0</v>
      </c>
      <c r="Q69" s="293" t="str">
        <f>'NOMINA DE PERSONAL 2020'!BP26</f>
        <v>CHILE</v>
      </c>
      <c r="R69" s="498">
        <f>'NOMINA DE PERSONAL 2020'!BP28</f>
        <v>5</v>
      </c>
    </row>
    <row r="70" spans="1:18" x14ac:dyDescent="0.2">
      <c r="A70" s="253" t="s">
        <v>608</v>
      </c>
      <c r="B70" s="499" t="str">
        <f>'NOMINA DE PERSONAL 2020'!BQ6</f>
        <v>MAYO</v>
      </c>
      <c r="C70" s="293">
        <v>2020</v>
      </c>
      <c r="D70" s="500" t="str">
        <f>'NOMINA DE PERSONAL 2020'!BQ7</f>
        <v>MYKONOS WAVE</v>
      </c>
      <c r="E70" s="293" t="str">
        <f>'NOMINA DE PERSONAL 2020'!BQ8</f>
        <v>CARBON</v>
      </c>
      <c r="F70" s="293" t="str">
        <f>'NOMINA DE PERSONAL 2020'!BQ9</f>
        <v>SI</v>
      </c>
      <c r="G70" s="293">
        <f>'NOMINA DE PERSONAL 2020'!BQ10</f>
        <v>1</v>
      </c>
      <c r="H70" s="533" t="str">
        <f>'NOMINA DE PERSONAL 2020'!BQ11</f>
        <v>GLENCORE</v>
      </c>
      <c r="I70" s="293" t="str">
        <f>'NOMINA DE PERSONAL 2020'!BQ12</f>
        <v>DIRECTO ARMADOR</v>
      </c>
      <c r="J70" s="293" t="str">
        <f>'NOMINA DE PERSONAL 2020'!BQ13</f>
        <v>SOMARCO</v>
      </c>
      <c r="K70" s="293" t="str">
        <f>'NOMINA DE PERSONAL 2020'!BQ14</f>
        <v>TOCOPILLA</v>
      </c>
      <c r="L70" s="293" t="str">
        <f>'NOMINA DE PERSONAL 2020'!BQ18</f>
        <v>NO</v>
      </c>
      <c r="M70" s="293" t="str">
        <f>'NOMINA DE PERSONAL 2020'!BQ19</f>
        <v>N/A</v>
      </c>
      <c r="N70" s="293" t="str">
        <f>'NOMINA DE PERSONAL 2020'!BQ21</f>
        <v>GRAIN STANDARD</v>
      </c>
      <c r="O70" s="293">
        <f>'NOMINA DE PERSONAL 2020'!BQ22</f>
        <v>0</v>
      </c>
      <c r="P70" s="293">
        <f>'NOMINA DE PERSONAL 2020'!BQ23</f>
        <v>0</v>
      </c>
      <c r="Q70" s="293" t="str">
        <f>'NOMINA DE PERSONAL 2020'!BQ26</f>
        <v>COLOMBIA</v>
      </c>
      <c r="R70" s="498">
        <f>'NOMINA DE PERSONAL 2020'!BQ28</f>
        <v>7</v>
      </c>
    </row>
    <row r="71" spans="1:18" x14ac:dyDescent="0.2">
      <c r="A71" s="253" t="s">
        <v>609</v>
      </c>
      <c r="B71" s="499" t="str">
        <f>'NOMINA DE PERSONAL 2020'!BR6</f>
        <v>MAYO</v>
      </c>
      <c r="C71" s="293">
        <v>2020</v>
      </c>
      <c r="D71" s="500" t="str">
        <f>'NOMINA DE PERSONAL 2020'!BR7</f>
        <v>SAGAR KANTA</v>
      </c>
      <c r="E71" s="293" t="str">
        <f>'NOMINA DE PERSONAL 2020'!BR8</f>
        <v>PROYECTO</v>
      </c>
      <c r="F71" s="293" t="str">
        <f>'NOMINA DE PERSONAL 2020'!BR9</f>
        <v>SI</v>
      </c>
      <c r="G71" s="293">
        <f>'NOMINA DE PERSONAL 2020'!BR10</f>
        <v>1</v>
      </c>
      <c r="H71" s="533" t="str">
        <f>'NOMINA DE PERSONAL 2020'!BR11</f>
        <v>OLDENDORFF</v>
      </c>
      <c r="I71" s="293" t="str">
        <f>'NOMINA DE PERSONAL 2020'!BR12</f>
        <v>DIRECTO ARMADOR</v>
      </c>
      <c r="J71" s="293" t="str">
        <f>'NOMINA DE PERSONAL 2020'!BR13</f>
        <v>B&amp;M</v>
      </c>
      <c r="K71" s="293" t="str">
        <f>'NOMINA DE PERSONAL 2020'!BR14</f>
        <v>SAN ANTONIO</v>
      </c>
      <c r="L71" s="293" t="str">
        <f>'NOMINA DE PERSONAL 2020'!BR18</f>
        <v>NO</v>
      </c>
      <c r="M71" s="293" t="str">
        <f>'NOMINA DE PERSONAL 2020'!BR19</f>
        <v>N/A</v>
      </c>
      <c r="N71" s="293" t="str">
        <f>'NOMINA DE PERSONAL 2020'!BR21</f>
        <v>MAESTRANZA</v>
      </c>
      <c r="O71" s="293">
        <f>'NOMINA DE PERSONAL 2020'!BR22</f>
        <v>0</v>
      </c>
      <c r="P71" s="293">
        <f>'NOMINA DE PERSONAL 2020'!BR23</f>
        <v>0</v>
      </c>
      <c r="Q71" s="293">
        <f>'NOMINA DE PERSONAL 2020'!BR26</f>
        <v>0</v>
      </c>
      <c r="R71" s="498">
        <f>'NOMINA DE PERSONAL 2020'!BR28</f>
        <v>0</v>
      </c>
    </row>
    <row r="72" spans="1:18" x14ac:dyDescent="0.2">
      <c r="A72" s="253" t="s">
        <v>610</v>
      </c>
      <c r="B72" s="499" t="str">
        <f>'NOMINA DE PERSONAL 2020'!BS6</f>
        <v>MAYO</v>
      </c>
      <c r="C72" s="293">
        <v>2020</v>
      </c>
      <c r="D72" s="500" t="str">
        <f>'NOMINA DE PERSONAL 2020'!BS7</f>
        <v>STERLING SVEA</v>
      </c>
      <c r="E72" s="287" t="str">
        <f>'NOMINA DE PERSONAL 2020'!BS8</f>
        <v>CARBON</v>
      </c>
      <c r="F72" s="287" t="str">
        <f>'NOMINA DE PERSONAL 2020'!BS9</f>
        <v>SI</v>
      </c>
      <c r="G72" s="287">
        <f>'NOMINA DE PERSONAL 2020'!BS10</f>
        <v>1</v>
      </c>
      <c r="H72" s="538" t="str">
        <f>'NOMINA DE PERSONAL 2020'!BS11</f>
        <v>GLENCORE</v>
      </c>
      <c r="I72" s="287" t="str">
        <f>'NOMINA DE PERSONAL 2020'!BS12</f>
        <v>DIRECTO ARMADOR</v>
      </c>
      <c r="J72" s="287" t="str">
        <f>'NOMINA DE PERSONAL 2020'!BS13</f>
        <v>ULTRAMAR</v>
      </c>
      <c r="K72" s="287" t="str">
        <f>'NOMINA DE PERSONAL 2020'!BS14</f>
        <v>HUASCO</v>
      </c>
      <c r="L72" s="287" t="str">
        <f>'NOMINA DE PERSONAL 2020'!BS18</f>
        <v>NO</v>
      </c>
      <c r="M72" s="287" t="str">
        <f>'NOMINA DE PERSONAL 2020'!BS19</f>
        <v>N/A</v>
      </c>
      <c r="N72" s="287" t="str">
        <f>'NOMINA DE PERSONAL 2020'!BS21</f>
        <v>GRAIN STANDARD</v>
      </c>
      <c r="O72" s="287">
        <f>'NOMINA DE PERSONAL 2020'!BS22</f>
        <v>0</v>
      </c>
      <c r="P72" s="287">
        <f>'NOMINA DE PERSONAL 2020'!BS23</f>
        <v>0</v>
      </c>
      <c r="Q72" s="287" t="str">
        <f>'NOMINA DE PERSONAL 2020'!BS26</f>
        <v>CANADA</v>
      </c>
      <c r="R72" s="503">
        <f>'NOMINA DE PERSONAL 2020'!BS28</f>
        <v>7</v>
      </c>
    </row>
    <row r="73" spans="1:18" x14ac:dyDescent="0.2">
      <c r="A73" s="253" t="s">
        <v>611</v>
      </c>
      <c r="B73" s="500" t="str">
        <f>'NOMINA DE PERSONAL 2020'!BT6</f>
        <v>MAYO</v>
      </c>
      <c r="C73" s="293">
        <v>2020</v>
      </c>
      <c r="D73" s="500" t="str">
        <f>'NOMINA DE PERSONAL 2020'!BT7</f>
        <v>VELSHEDA</v>
      </c>
      <c r="E73" s="500" t="str">
        <f>'NOMINA DE PERSONAL 2020'!BT8</f>
        <v>CARBON</v>
      </c>
      <c r="F73" s="500" t="str">
        <f>'NOMINA DE PERSONAL 2020'!BT9</f>
        <v>SI</v>
      </c>
      <c r="G73" s="500">
        <f>'NOMINA DE PERSONAL 2020'!BT10</f>
        <v>1</v>
      </c>
      <c r="H73" s="534" t="str">
        <f>'NOMINA DE PERSONAL 2020'!BT11</f>
        <v>GLENCORE</v>
      </c>
      <c r="I73" s="500" t="str">
        <f>'NOMINA DE PERSONAL 2020'!BT12</f>
        <v>DIRECTO ARMADOR</v>
      </c>
      <c r="J73" s="500" t="str">
        <f>'NOMINA DE PERSONAL 2020'!BT13</f>
        <v>ULTRAMAR</v>
      </c>
      <c r="K73" s="500" t="str">
        <f>'NOMINA DE PERSONAL 2020'!BT14</f>
        <v>MEJILLONES TGN</v>
      </c>
      <c r="L73" s="500" t="str">
        <f>'NOMINA DE PERSONAL 2020'!BT18</f>
        <v>NO</v>
      </c>
      <c r="M73" s="500" t="str">
        <f>'NOMINA DE PERSONAL 2020'!BT19</f>
        <v>N/A</v>
      </c>
      <c r="N73" s="500" t="str">
        <f>'NOMINA DE PERSONAL 2020'!BT21</f>
        <v>GRAIN STANDARD</v>
      </c>
      <c r="O73" s="500">
        <f>'NOMINA DE PERSONAL 2020'!BT22</f>
        <v>0</v>
      </c>
      <c r="P73" s="500">
        <f>'NOMINA DE PERSONAL 2020'!BT23</f>
        <v>0</v>
      </c>
      <c r="Q73" s="500" t="str">
        <f>'NOMINA DE PERSONAL 2020'!BT26</f>
        <v>AUSTRALIA</v>
      </c>
      <c r="R73" s="500">
        <f>'NOMINA DE PERSONAL 2020'!BT28</f>
        <v>7</v>
      </c>
    </row>
    <row r="74" spans="1:18" x14ac:dyDescent="0.2">
      <c r="A74" s="253" t="s">
        <v>612</v>
      </c>
      <c r="B74" s="500" t="str">
        <f>'NOMINA DE PERSONAL 2020'!BU6</f>
        <v>MAYO</v>
      </c>
      <c r="C74" s="293">
        <v>2020</v>
      </c>
      <c r="D74" s="500" t="str">
        <f>'NOMINA DE PERSONAL 2020'!BU7</f>
        <v>KYDONIA</v>
      </c>
      <c r="E74" s="500" t="str">
        <f>'NOMINA DE PERSONAL 2020'!BU8</f>
        <v>CARBON</v>
      </c>
      <c r="F74" s="500" t="str">
        <f>'NOMINA DE PERSONAL 2020'!BU9</f>
        <v>SI</v>
      </c>
      <c r="G74" s="500">
        <f>'NOMINA DE PERSONAL 2020'!BU10</f>
        <v>1</v>
      </c>
      <c r="H74" s="534" t="str">
        <f>'NOMINA DE PERSONAL 2020'!BU11</f>
        <v>GLENCORE</v>
      </c>
      <c r="I74" s="500" t="str">
        <f>'NOMINA DE PERSONAL 2020'!BU12</f>
        <v>DIRECTO ARMADOR</v>
      </c>
      <c r="J74" s="500" t="str">
        <f>'NOMINA DE PERSONAL 2020'!BU13</f>
        <v>SOMARCO</v>
      </c>
      <c r="K74" s="500" t="str">
        <f>'NOMINA DE PERSONAL 2020'!BU14</f>
        <v>TOCOPILLA</v>
      </c>
      <c r="L74" s="500" t="str">
        <f>'NOMINA DE PERSONAL 2020'!BU18</f>
        <v>NO</v>
      </c>
      <c r="M74" s="500" t="str">
        <f>'NOMINA DE PERSONAL 2020'!BU19</f>
        <v>N/A</v>
      </c>
      <c r="N74" s="500" t="str">
        <f>'NOMINA DE PERSONAL 2020'!BU21</f>
        <v>GRAIN STANDARD</v>
      </c>
      <c r="O74" s="500">
        <f>'NOMINA DE PERSONAL 2020'!BU22</f>
        <v>0</v>
      </c>
      <c r="P74" s="500">
        <f>'NOMINA DE PERSONAL 2020'!BU23</f>
        <v>0</v>
      </c>
      <c r="Q74" s="500" t="str">
        <f>'NOMINA DE PERSONAL 2020'!BU26</f>
        <v>COLOMBIA</v>
      </c>
      <c r="R74" s="500">
        <f>'NOMINA DE PERSONAL 2020'!BU28</f>
        <v>7</v>
      </c>
    </row>
    <row r="75" spans="1:18" x14ac:dyDescent="0.2">
      <c r="A75" s="253" t="s">
        <v>613</v>
      </c>
      <c r="B75" s="500" t="str">
        <f>'NOMINA DE PERSONAL 2020'!BV6</f>
        <v>MAYO</v>
      </c>
      <c r="C75" s="293">
        <v>2020</v>
      </c>
      <c r="D75" s="500" t="str">
        <f>'NOMINA DE PERSONAL 2020'!BV7</f>
        <v>CAPETAN COSTAS S</v>
      </c>
      <c r="E75" s="500" t="str">
        <f>'NOMINA DE PERSONAL 2020'!BV8</f>
        <v>CARBON</v>
      </c>
      <c r="F75" s="500" t="str">
        <f>'NOMINA DE PERSONAL 2020'!BV9</f>
        <v>SI</v>
      </c>
      <c r="G75" s="500">
        <f>'NOMINA DE PERSONAL 2020'!BV10</f>
        <v>1</v>
      </c>
      <c r="H75" s="534" t="str">
        <f>'NOMINA DE PERSONAL 2020'!BV11</f>
        <v>GLENCORE</v>
      </c>
      <c r="I75" s="500" t="str">
        <f>'NOMINA DE PERSONAL 2020'!BV12</f>
        <v>DIRECTO ARMADOR</v>
      </c>
      <c r="J75" s="500" t="str">
        <f>'NOMINA DE PERSONAL 2020'!BV13</f>
        <v>B&amp;M</v>
      </c>
      <c r="K75" s="500" t="str">
        <f>'NOMINA DE PERSONAL 2020'!BV14</f>
        <v>VALPARAISO</v>
      </c>
      <c r="L75" s="500" t="str">
        <f>'NOMINA DE PERSONAL 2020'!BV18</f>
        <v>NO</v>
      </c>
      <c r="M75" s="500" t="str">
        <f>'NOMINA DE PERSONAL 2020'!BV19</f>
        <v>N/A</v>
      </c>
      <c r="N75" s="500" t="str">
        <f>'NOMINA DE PERSONAL 2020'!BV21</f>
        <v>GRAIN STANDARD</v>
      </c>
      <c r="O75" s="500">
        <f>'NOMINA DE PERSONAL 2020'!BV22</f>
        <v>0</v>
      </c>
      <c r="P75" s="500">
        <f>'NOMINA DE PERSONAL 2020'!BV23</f>
        <v>0</v>
      </c>
      <c r="Q75" s="500" t="str">
        <f>'NOMINA DE PERSONAL 2020'!BV26</f>
        <v>COLOMBIA</v>
      </c>
      <c r="R75" s="500">
        <f>'NOMINA DE PERSONAL 2020'!BV28</f>
        <v>7</v>
      </c>
    </row>
    <row r="76" spans="1:18" x14ac:dyDescent="0.2">
      <c r="A76" s="253" t="s">
        <v>614</v>
      </c>
      <c r="B76" s="518" t="str">
        <f>'NOMINA DE PERSONAL 2020'!BW6</f>
        <v>MAYO</v>
      </c>
      <c r="C76" s="293">
        <v>2020</v>
      </c>
      <c r="D76" s="518">
        <f>'NOMINA DE PERSONAL 2020'!BW7</f>
        <v>0</v>
      </c>
      <c r="E76" s="518">
        <f>'NOMINA DE PERSONAL 2020'!BW8</f>
        <v>0</v>
      </c>
      <c r="F76" s="518" t="str">
        <f>'NOMINA DE PERSONAL 2020'!BW9</f>
        <v>NO</v>
      </c>
      <c r="G76" s="518">
        <f>'NOMINA DE PERSONAL 2020'!BW10</f>
        <v>0</v>
      </c>
      <c r="H76" s="535">
        <f>'NOMINA DE PERSONAL 2020'!BW11</f>
        <v>0</v>
      </c>
      <c r="I76" s="518">
        <f>'NOMINA DE PERSONAL 2020'!BW12</f>
        <v>0</v>
      </c>
      <c r="J76" s="518">
        <f>'NOMINA DE PERSONAL 2020'!BW13</f>
        <v>0</v>
      </c>
      <c r="K76" s="518">
        <f>'NOMINA DE PERSONAL 2020'!BW14</f>
        <v>0</v>
      </c>
      <c r="L76" s="518">
        <f>'NOMINA DE PERSONAL 2020'!BW18</f>
        <v>0</v>
      </c>
      <c r="M76" s="518">
        <f>'NOMINA DE PERSONAL 2020'!BW19</f>
        <v>0</v>
      </c>
      <c r="N76" s="518">
        <f>'NOMINA DE PERSONAL 2020'!BW21</f>
        <v>0</v>
      </c>
      <c r="O76" s="518">
        <f>'NOMINA DE PERSONAL 2020'!BW22</f>
        <v>0</v>
      </c>
      <c r="P76" s="518">
        <f>'NOMINA DE PERSONAL 2020'!BW23</f>
        <v>0</v>
      </c>
      <c r="Q76" s="518">
        <f>'NOMINA DE PERSONAL 2020'!BW26</f>
        <v>0</v>
      </c>
      <c r="R76" s="518">
        <f>'NOMINA DE PERSONAL 2020'!BW28</f>
        <v>0</v>
      </c>
    </row>
    <row r="77" spans="1:18" x14ac:dyDescent="0.2">
      <c r="A77" s="253" t="s">
        <v>615</v>
      </c>
      <c r="B77" s="518" t="str">
        <f>'NOMINA DE PERSONAL 2020'!BX6</f>
        <v>MAYO</v>
      </c>
      <c r="C77" s="293">
        <v>2020</v>
      </c>
      <c r="D77" s="518">
        <f>'NOMINA DE PERSONAL 2020'!BX7</f>
        <v>0</v>
      </c>
      <c r="E77" s="518">
        <f>'NOMINA DE PERSONAL 2020'!BX8</f>
        <v>0</v>
      </c>
      <c r="F77" s="518" t="str">
        <f>'NOMINA DE PERSONAL 2020'!BX9</f>
        <v>NO</v>
      </c>
      <c r="G77" s="518">
        <f>'NOMINA DE PERSONAL 2020'!BX10</f>
        <v>0</v>
      </c>
      <c r="H77" s="535">
        <f>'NOMINA DE PERSONAL 2020'!BX11</f>
        <v>0</v>
      </c>
      <c r="I77" s="518">
        <f>'NOMINA DE PERSONAL 2020'!BX12</f>
        <v>0</v>
      </c>
      <c r="J77" s="518">
        <f>'NOMINA DE PERSONAL 2020'!BX13</f>
        <v>0</v>
      </c>
      <c r="K77" s="518">
        <f>'NOMINA DE PERSONAL 2020'!BX14</f>
        <v>0</v>
      </c>
      <c r="L77" s="518">
        <f>'NOMINA DE PERSONAL 2020'!BX18</f>
        <v>0</v>
      </c>
      <c r="M77" s="518">
        <f>'NOMINA DE PERSONAL 2020'!BX19</f>
        <v>0</v>
      </c>
      <c r="N77" s="518">
        <f>'NOMINA DE PERSONAL 2020'!BX21</f>
        <v>0</v>
      </c>
      <c r="O77" s="518">
        <f>'NOMINA DE PERSONAL 2020'!BX22</f>
        <v>0</v>
      </c>
      <c r="P77" s="518">
        <f>'NOMINA DE PERSONAL 2020'!BX23</f>
        <v>0</v>
      </c>
      <c r="Q77" s="518">
        <f>'NOMINA DE PERSONAL 2020'!BX26</f>
        <v>0</v>
      </c>
      <c r="R77" s="518">
        <f>'NOMINA DE PERSONAL 2020'!BX28</f>
        <v>0</v>
      </c>
    </row>
    <row r="78" spans="1:18" x14ac:dyDescent="0.2">
      <c r="A78" s="253" t="s">
        <v>616</v>
      </c>
      <c r="B78" s="518" t="str">
        <f>'NOMINA DE PERSONAL 2020'!BY6</f>
        <v>MAYO</v>
      </c>
      <c r="C78" s="293">
        <v>2020</v>
      </c>
      <c r="D78" s="518">
        <f>'NOMINA DE PERSONAL 2020'!BY7</f>
        <v>0</v>
      </c>
      <c r="E78" s="518">
        <f>'NOMINA DE PERSONAL 2020'!BY8</f>
        <v>0</v>
      </c>
      <c r="F78" s="518" t="str">
        <f>'NOMINA DE PERSONAL 2020'!BY9</f>
        <v>NO</v>
      </c>
      <c r="G78" s="518">
        <f>'NOMINA DE PERSONAL 2020'!BY10</f>
        <v>0</v>
      </c>
      <c r="H78" s="535">
        <f>'NOMINA DE PERSONAL 2020'!BY11</f>
        <v>0</v>
      </c>
      <c r="I78" s="518">
        <f>'NOMINA DE PERSONAL 2020'!BY12</f>
        <v>0</v>
      </c>
      <c r="J78" s="518">
        <f>'NOMINA DE PERSONAL 2020'!BY13</f>
        <v>0</v>
      </c>
      <c r="K78" s="518">
        <f>'NOMINA DE PERSONAL 2020'!BY14</f>
        <v>0</v>
      </c>
      <c r="L78" s="518">
        <f>'NOMINA DE PERSONAL 2020'!BY18</f>
        <v>0</v>
      </c>
      <c r="M78" s="518">
        <f>'NOMINA DE PERSONAL 2020'!BY19</f>
        <v>0</v>
      </c>
      <c r="N78" s="518">
        <f>'NOMINA DE PERSONAL 2020'!BY21</f>
        <v>0</v>
      </c>
      <c r="O78" s="518">
        <f>'NOMINA DE PERSONAL 2020'!BY22</f>
        <v>0</v>
      </c>
      <c r="P78" s="518">
        <f>'NOMINA DE PERSONAL 2020'!BY23</f>
        <v>0</v>
      </c>
      <c r="Q78" s="518">
        <f>'NOMINA DE PERSONAL 2020'!BY26</f>
        <v>0</v>
      </c>
      <c r="R78" s="518">
        <f>'NOMINA DE PERSONAL 2020'!BY28</f>
        <v>0</v>
      </c>
    </row>
    <row r="79" spans="1:18" x14ac:dyDescent="0.2">
      <c r="A79" s="253" t="s">
        <v>617</v>
      </c>
      <c r="B79" s="518" t="str">
        <f>'NOMINA DE PERSONAL 2020'!BZ6</f>
        <v>MAYO</v>
      </c>
      <c r="C79" s="293">
        <v>2020</v>
      </c>
      <c r="D79" s="518">
        <f>'NOMINA DE PERSONAL 2020'!BZ7</f>
        <v>0</v>
      </c>
      <c r="E79" s="518">
        <f>'NOMINA DE PERSONAL 2020'!BZ8</f>
        <v>0</v>
      </c>
      <c r="F79" s="518" t="str">
        <f>'NOMINA DE PERSONAL 2020'!BZ9</f>
        <v>NO</v>
      </c>
      <c r="G79" s="518">
        <f>'NOMINA DE PERSONAL 2020'!BZ10</f>
        <v>0</v>
      </c>
      <c r="H79" s="535">
        <f>'NOMINA DE PERSONAL 2020'!BZ11</f>
        <v>0</v>
      </c>
      <c r="I79" s="518">
        <f>'NOMINA DE PERSONAL 2020'!BZ12</f>
        <v>0</v>
      </c>
      <c r="J79" s="518">
        <f>'NOMINA DE PERSONAL 2020'!BZ13</f>
        <v>0</v>
      </c>
      <c r="K79" s="518">
        <f>'NOMINA DE PERSONAL 2020'!BZ14</f>
        <v>0</v>
      </c>
      <c r="L79" s="518">
        <f>'NOMINA DE PERSONAL 2020'!BZ18</f>
        <v>0</v>
      </c>
      <c r="M79" s="518">
        <f>'NOMINA DE PERSONAL 2020'!BZ19</f>
        <v>0</v>
      </c>
      <c r="N79" s="518">
        <f>'NOMINA DE PERSONAL 2020'!BZ21</f>
        <v>0</v>
      </c>
      <c r="O79" s="518">
        <f>'NOMINA DE PERSONAL 2020'!BZ22</f>
        <v>0</v>
      </c>
      <c r="P79" s="518">
        <f>'NOMINA DE PERSONAL 2020'!BZ23</f>
        <v>0</v>
      </c>
      <c r="Q79" s="518">
        <f>'NOMINA DE PERSONAL 2020'!BZ26</f>
        <v>0</v>
      </c>
      <c r="R79" s="518">
        <f>'NOMINA DE PERSONAL 2020'!BZ28</f>
        <v>0</v>
      </c>
    </row>
    <row r="80" spans="1:18" x14ac:dyDescent="0.2">
      <c r="A80" s="253" t="s">
        <v>618</v>
      </c>
      <c r="B80" s="500" t="str">
        <f>'NOMINA DE PERSONAL 2020'!CA6</f>
        <v>JUNIO</v>
      </c>
      <c r="C80" s="293">
        <v>2020</v>
      </c>
      <c r="D80" s="500" t="str">
        <f>'NOMINA DE PERSONAL 2020'!CA7</f>
        <v>BW RYE</v>
      </c>
      <c r="E80" s="500" t="str">
        <f>'NOMINA DE PERSONAL 2020'!CA8</f>
        <v>CARBON</v>
      </c>
      <c r="F80" s="500" t="str">
        <f>'NOMINA DE PERSONAL 2020'!CA9</f>
        <v>SI</v>
      </c>
      <c r="G80" s="500">
        <f>'NOMINA DE PERSONAL 2020'!CA10</f>
        <v>1</v>
      </c>
      <c r="H80" s="534" t="str">
        <f>'NOMINA DE PERSONAL 2020'!CA11</f>
        <v>GLENCORE</v>
      </c>
      <c r="I80" s="500" t="str">
        <f>'NOMINA DE PERSONAL 2020'!CA12</f>
        <v>DIRECTO ARMADOR</v>
      </c>
      <c r="J80" s="500" t="str">
        <f>'NOMINA DE PERSONAL 2020'!CA13</f>
        <v>ULTRAMAR</v>
      </c>
      <c r="K80" s="500" t="str">
        <f>'NOMINA DE PERSONAL 2020'!CA14</f>
        <v>VALPARAISO</v>
      </c>
      <c r="L80" s="500" t="str">
        <f>'NOMINA DE PERSONAL 2020'!CA18</f>
        <v>NO</v>
      </c>
      <c r="M80" s="500" t="str">
        <f>'NOMINA DE PERSONAL 2020'!CA19</f>
        <v>N/A</v>
      </c>
      <c r="N80" s="500" t="str">
        <f>'NOMINA DE PERSONAL 2020'!CA21</f>
        <v>GRAIN STANDARD</v>
      </c>
      <c r="O80" s="500">
        <f>'NOMINA DE PERSONAL 2020'!CA22</f>
        <v>0</v>
      </c>
      <c r="P80" s="500">
        <f>'NOMINA DE PERSONAL 2020'!CA23</f>
        <v>0</v>
      </c>
      <c r="Q80" s="500" t="str">
        <f>'NOMINA DE PERSONAL 2020'!CA26</f>
        <v>COLOMBIA</v>
      </c>
      <c r="R80" s="500">
        <f>'NOMINA DE PERSONAL 2020'!CA28</f>
        <v>7</v>
      </c>
    </row>
    <row r="81" spans="1:18" x14ac:dyDescent="0.2">
      <c r="A81" s="253" t="s">
        <v>619</v>
      </c>
      <c r="B81" s="500" t="str">
        <f>'NOMINA DE PERSONAL 2020'!CB6</f>
        <v>JUNIO</v>
      </c>
      <c r="C81" s="293">
        <v>2020</v>
      </c>
      <c r="D81" s="500" t="str">
        <f>'NOMINA DE PERSONAL 2020'!CB7</f>
        <v>SANTA MARIA</v>
      </c>
      <c r="E81" s="500" t="str">
        <f>'NOMINA DE PERSONAL 2020'!CB8</f>
        <v>CARBON</v>
      </c>
      <c r="F81" s="500" t="str">
        <f>'NOMINA DE PERSONAL 2020'!CB9</f>
        <v>SI</v>
      </c>
      <c r="G81" s="500">
        <f>'NOMINA DE PERSONAL 2020'!CB10</f>
        <v>1</v>
      </c>
      <c r="H81" s="534" t="str">
        <f>'NOMINA DE PERSONAL 2020'!CB11</f>
        <v>ANGLO AMERICAN</v>
      </c>
      <c r="I81" s="500" t="str">
        <f>'NOMINA DE PERSONAL 2020'!CB12</f>
        <v>B&amp;M</v>
      </c>
      <c r="J81" s="500" t="str">
        <f>'NOMINA DE PERSONAL 2020'!CB13</f>
        <v>B&amp;M</v>
      </c>
      <c r="K81" s="500" t="str">
        <f>'NOMINA DE PERSONAL 2020'!CB14</f>
        <v>HUASCO</v>
      </c>
      <c r="L81" s="500" t="str">
        <f>'NOMINA DE PERSONAL 2020'!CB18</f>
        <v>SI</v>
      </c>
      <c r="M81" s="500" t="str">
        <f>'NOMINA DE PERSONAL 2020'!CB19</f>
        <v>VALPARAISO</v>
      </c>
      <c r="N81" s="500" t="str">
        <f>'NOMINA DE PERSONAL 2020'!CB21</f>
        <v>GRAIN STANDARD</v>
      </c>
      <c r="O81" s="500">
        <f>'NOMINA DE PERSONAL 2020'!CB22</f>
        <v>0</v>
      </c>
      <c r="P81" s="500">
        <f>'NOMINA DE PERSONAL 2020'!CB23</f>
        <v>0</v>
      </c>
      <c r="Q81" s="500" t="str">
        <f>'NOMINA DE PERSONAL 2020'!CB26</f>
        <v>COLOMBIA</v>
      </c>
      <c r="R81" s="500">
        <f>'NOMINA DE PERSONAL 2020'!CB28</f>
        <v>5</v>
      </c>
    </row>
    <row r="82" spans="1:18" x14ac:dyDescent="0.2">
      <c r="A82" s="253" t="s">
        <v>620</v>
      </c>
      <c r="B82" s="500" t="str">
        <f>'NOMINA DE PERSONAL 2020'!CC6</f>
        <v>JUNIO</v>
      </c>
      <c r="C82" s="293">
        <v>2020</v>
      </c>
      <c r="D82" s="500" t="str">
        <f>'NOMINA DE PERSONAL 2020'!CC7</f>
        <v>MOMI ARROW</v>
      </c>
      <c r="E82" s="500" t="str">
        <f>'NOMINA DE PERSONAL 2020'!CC8</f>
        <v>CARBON</v>
      </c>
      <c r="F82" s="500" t="str">
        <f>'NOMINA DE PERSONAL 2020'!CC9</f>
        <v>SI</v>
      </c>
      <c r="G82" s="500">
        <f>'NOMINA DE PERSONAL 2020'!CC10</f>
        <v>1</v>
      </c>
      <c r="H82" s="534" t="str">
        <f>'NOMINA DE PERSONAL 2020'!CC11</f>
        <v>G2O</v>
      </c>
      <c r="I82" s="500" t="str">
        <f>'NOMINA DE PERSONAL 2020'!CC12</f>
        <v>ULTRAMAR</v>
      </c>
      <c r="J82" s="500" t="str">
        <f>'NOMINA DE PERSONAL 2020'!CC13</f>
        <v>AGUNSA</v>
      </c>
      <c r="K82" s="500" t="str">
        <f>'NOMINA DE PERSONAL 2020'!CC14</f>
        <v>MEJILLONES TGN</v>
      </c>
      <c r="L82" s="500" t="str">
        <f>'NOMINA DE PERSONAL 2020'!CC18</f>
        <v>NO</v>
      </c>
      <c r="M82" s="500" t="str">
        <f>'NOMINA DE PERSONAL 2020'!CC19</f>
        <v>N/A</v>
      </c>
      <c r="N82" s="500" t="str">
        <f>'NOMINA DE PERSONAL 2020'!CC21</f>
        <v>WOOD PULP</v>
      </c>
      <c r="O82" s="500">
        <f>'NOMINA DE PERSONAL 2020'!CC22</f>
        <v>0</v>
      </c>
      <c r="P82" s="500">
        <f>'NOMINA DE PERSONAL 2020'!CC23</f>
        <v>0</v>
      </c>
      <c r="Q82" s="500" t="str">
        <f>'NOMINA DE PERSONAL 2020'!CC26</f>
        <v>COLOMBIA</v>
      </c>
      <c r="R82" s="500">
        <f>'NOMINA DE PERSONAL 2020'!CC28</f>
        <v>5</v>
      </c>
    </row>
    <row r="83" spans="1:18" x14ac:dyDescent="0.2">
      <c r="A83" s="253" t="s">
        <v>621</v>
      </c>
      <c r="B83" s="500" t="str">
        <f>'NOMINA DE PERSONAL 2020'!CD6</f>
        <v>JUNIO</v>
      </c>
      <c r="C83" s="293">
        <v>2020</v>
      </c>
      <c r="D83" s="500" t="str">
        <f>'NOMINA DE PERSONAL 2020'!CD7</f>
        <v>MEGA BENEFIT</v>
      </c>
      <c r="E83" s="500" t="str">
        <f>'NOMINA DE PERSONAL 2020'!CD8</f>
        <v>CARBON</v>
      </c>
      <c r="F83" s="500" t="str">
        <f>'NOMINA DE PERSONAL 2020'!CD9</f>
        <v>SI</v>
      </c>
      <c r="G83" s="500">
        <f>'NOMINA DE PERSONAL 2020'!CD10</f>
        <v>1</v>
      </c>
      <c r="H83" s="534" t="str">
        <f>'NOMINA DE PERSONAL 2020'!CD11</f>
        <v>GLENCORE</v>
      </c>
      <c r="I83" s="500" t="str">
        <f>'NOMINA DE PERSONAL 2020'!CD12</f>
        <v>DIRECTO ARMADOR</v>
      </c>
      <c r="J83" s="500" t="str">
        <f>'NOMINA DE PERSONAL 2020'!CD13</f>
        <v>AGUNSA</v>
      </c>
      <c r="K83" s="500" t="str">
        <f>'NOMINA DE PERSONAL 2020'!CD14</f>
        <v>MEJILLONES TGN</v>
      </c>
      <c r="L83" s="500" t="str">
        <f>'NOMINA DE PERSONAL 2020'!CD18</f>
        <v>NO</v>
      </c>
      <c r="M83" s="500" t="str">
        <f>'NOMINA DE PERSONAL 2020'!CD19</f>
        <v>N/A</v>
      </c>
      <c r="N83" s="500" t="str">
        <f>'NOMINA DE PERSONAL 2020'!CD21</f>
        <v>GRAIN STANDARD</v>
      </c>
      <c r="O83" s="500">
        <f>'NOMINA DE PERSONAL 2020'!CD22</f>
        <v>0</v>
      </c>
      <c r="P83" s="500">
        <f>'NOMINA DE PERSONAL 2020'!CD23</f>
        <v>0</v>
      </c>
      <c r="Q83" s="500" t="str">
        <f>'NOMINA DE PERSONAL 2020'!CD26</f>
        <v>COLOMBIA</v>
      </c>
      <c r="R83" s="500">
        <f>'NOMINA DE PERSONAL 2020'!CD28</f>
        <v>7</v>
      </c>
    </row>
    <row r="84" spans="1:18" x14ac:dyDescent="0.2">
      <c r="A84" s="253" t="s">
        <v>622</v>
      </c>
      <c r="B84" s="500" t="str">
        <f>'NOMINA DE PERSONAL 2020'!CE6</f>
        <v>JUNIO</v>
      </c>
      <c r="C84" s="293">
        <v>2020</v>
      </c>
      <c r="D84" s="500" t="str">
        <f>'NOMINA DE PERSONAL 2020'!CE7</f>
        <v>PIET</v>
      </c>
      <c r="E84" s="500" t="str">
        <f>'NOMINA DE PERSONAL 2020'!CE8</f>
        <v>CARBON</v>
      </c>
      <c r="F84" s="500" t="str">
        <f>'NOMINA DE PERSONAL 2020'!CE9</f>
        <v>SI</v>
      </c>
      <c r="G84" s="500">
        <f>'NOMINA DE PERSONAL 2020'!CE10</f>
        <v>1</v>
      </c>
      <c r="H84" s="534" t="str">
        <f>'NOMINA DE PERSONAL 2020'!CE11</f>
        <v>GLENCORE</v>
      </c>
      <c r="I84" s="500" t="str">
        <f>'NOMINA DE PERSONAL 2020'!CE12</f>
        <v>DIRECTO ARMADOR</v>
      </c>
      <c r="J84" s="500" t="str">
        <f>'NOMINA DE PERSONAL 2020'!CE13</f>
        <v>MTA</v>
      </c>
      <c r="K84" s="500" t="str">
        <f>'NOMINA DE PERSONAL 2020'!CE14</f>
        <v>CORONEL</v>
      </c>
      <c r="L84" s="500" t="str">
        <f>'NOMINA DE PERSONAL 2020'!CE18</f>
        <v>NO</v>
      </c>
      <c r="M84" s="500" t="str">
        <f>'NOMINA DE PERSONAL 2020'!CE19</f>
        <v>N/A</v>
      </c>
      <c r="N84" s="500" t="str">
        <f>'NOMINA DE PERSONAL 2020'!CE21</f>
        <v>GRAIN STANDARD</v>
      </c>
      <c r="O84" s="500">
        <f>'NOMINA DE PERSONAL 2020'!CE22</f>
        <v>0</v>
      </c>
      <c r="P84" s="500">
        <f>'NOMINA DE PERSONAL 2020'!CE23</f>
        <v>0</v>
      </c>
      <c r="Q84" s="500" t="str">
        <f>'NOMINA DE PERSONAL 2020'!CE26</f>
        <v>COLOMBIA</v>
      </c>
      <c r="R84" s="500">
        <f>'NOMINA DE PERSONAL 2020'!CE28</f>
        <v>7</v>
      </c>
    </row>
    <row r="85" spans="1:18" x14ac:dyDescent="0.2">
      <c r="A85" s="253" t="s">
        <v>623</v>
      </c>
      <c r="B85" s="500" t="str">
        <f>'NOMINA DE PERSONAL 2020'!CF6</f>
        <v>JUNIO</v>
      </c>
      <c r="C85" s="293">
        <v>2020</v>
      </c>
      <c r="D85" s="500" t="str">
        <f>'NOMINA DE PERSONAL 2020'!CF7</f>
        <v>INDIGO ACE</v>
      </c>
      <c r="E85" s="500" t="str">
        <f>'NOMINA DE PERSONAL 2020'!CF8</f>
        <v>CARBON</v>
      </c>
      <c r="F85" s="500" t="str">
        <f>'NOMINA DE PERSONAL 2020'!CF9</f>
        <v>SI</v>
      </c>
      <c r="G85" s="500">
        <f>'NOMINA DE PERSONAL 2020'!CF10</f>
        <v>1</v>
      </c>
      <c r="H85" s="534" t="str">
        <f>'NOMINA DE PERSONAL 2020'!CF11</f>
        <v>OLDENDORFF</v>
      </c>
      <c r="I85" s="500" t="str">
        <f>'NOMINA DE PERSONAL 2020'!CF12</f>
        <v>DIRECTO ARMADOR</v>
      </c>
      <c r="J85" s="500" t="str">
        <f>'NOMINA DE PERSONAL 2020'!CF13</f>
        <v>IAN TAYLOR</v>
      </c>
      <c r="K85" s="500" t="str">
        <f>'NOMINA DE PERSONAL 2020'!CF14</f>
        <v>VALPARAISO</v>
      </c>
      <c r="L85" s="500" t="str">
        <f>'NOMINA DE PERSONAL 2020'!CF18</f>
        <v>NO</v>
      </c>
      <c r="M85" s="500" t="str">
        <f>'NOMINA DE PERSONAL 2020'!CF19</f>
        <v>N/A</v>
      </c>
      <c r="N85" s="500" t="str">
        <f>'NOMINA DE PERSONAL 2020'!CF21</f>
        <v>GRAIN STANDARD</v>
      </c>
      <c r="O85" s="500">
        <f>'NOMINA DE PERSONAL 2020'!CF22</f>
        <v>0</v>
      </c>
      <c r="P85" s="500">
        <f>'NOMINA DE PERSONAL 2020'!CF23</f>
        <v>0</v>
      </c>
      <c r="Q85" s="500" t="str">
        <f>'NOMINA DE PERSONAL 2020'!CF26</f>
        <v>COLOMBIA</v>
      </c>
      <c r="R85" s="500">
        <f>'NOMINA DE PERSONAL 2020'!CF28</f>
        <v>7</v>
      </c>
    </row>
    <row r="86" spans="1:18" x14ac:dyDescent="0.2">
      <c r="A86" s="253" t="s">
        <v>624</v>
      </c>
      <c r="B86" s="518" t="str">
        <f>'NOMINA DE PERSONAL 2020'!CG6</f>
        <v>JUNIO</v>
      </c>
      <c r="C86" s="293">
        <v>2020</v>
      </c>
      <c r="D86" s="518">
        <f>'NOMINA DE PERSONAL 2020'!CG7</f>
        <v>0</v>
      </c>
      <c r="E86" s="518">
        <f>'NOMINA DE PERSONAL 2020'!CG8</f>
        <v>0</v>
      </c>
      <c r="F86" s="518" t="str">
        <f>'NOMINA DE PERSONAL 2020'!CG9</f>
        <v>NO</v>
      </c>
      <c r="G86" s="518">
        <f>'NOMINA DE PERSONAL 2020'!CG10</f>
        <v>0</v>
      </c>
      <c r="H86" s="535">
        <f>'NOMINA DE PERSONAL 2020'!CG11</f>
        <v>0</v>
      </c>
      <c r="I86" s="518">
        <f>'NOMINA DE PERSONAL 2020'!CG12</f>
        <v>0</v>
      </c>
      <c r="J86" s="518">
        <f>'NOMINA DE PERSONAL 2020'!CG13</f>
        <v>0</v>
      </c>
      <c r="K86" s="518">
        <f>'NOMINA DE PERSONAL 2020'!CG14</f>
        <v>0</v>
      </c>
      <c r="L86" s="518">
        <f>'NOMINA DE PERSONAL 2020'!CG18</f>
        <v>0</v>
      </c>
      <c r="M86" s="518">
        <f>'NOMINA DE PERSONAL 2020'!CG19</f>
        <v>0</v>
      </c>
      <c r="N86" s="518">
        <f>'NOMINA DE PERSONAL 2020'!CG21</f>
        <v>0</v>
      </c>
      <c r="O86" s="518">
        <f>'NOMINA DE PERSONAL 2020'!CG22</f>
        <v>0</v>
      </c>
      <c r="P86" s="518">
        <f>'NOMINA DE PERSONAL 2020'!CG23</f>
        <v>0</v>
      </c>
      <c r="Q86" s="518">
        <f>'NOMINA DE PERSONAL 2020'!CG26</f>
        <v>0</v>
      </c>
      <c r="R86" s="518">
        <f>'NOMINA DE PERSONAL 2020'!CG28</f>
        <v>0</v>
      </c>
    </row>
    <row r="87" spans="1:18" x14ac:dyDescent="0.2">
      <c r="A87" s="253" t="s">
        <v>625</v>
      </c>
      <c r="B87" s="518" t="str">
        <f>'NOMINA DE PERSONAL 2020'!CH6</f>
        <v>JUNIO</v>
      </c>
      <c r="C87" s="293">
        <v>2020</v>
      </c>
      <c r="D87" s="518">
        <f>'NOMINA DE PERSONAL 2020'!CH7</f>
        <v>0</v>
      </c>
      <c r="E87" s="518">
        <f>'NOMINA DE PERSONAL 2020'!CH8</f>
        <v>0</v>
      </c>
      <c r="F87" s="518" t="str">
        <f>'NOMINA DE PERSONAL 2020'!CH9</f>
        <v>NO</v>
      </c>
      <c r="G87" s="518">
        <f>'NOMINA DE PERSONAL 2020'!CH10</f>
        <v>0</v>
      </c>
      <c r="H87" s="535">
        <f>'NOMINA DE PERSONAL 2020'!CH11</f>
        <v>0</v>
      </c>
      <c r="I87" s="518">
        <f>'NOMINA DE PERSONAL 2020'!CH12</f>
        <v>0</v>
      </c>
      <c r="J87" s="518">
        <f>'NOMINA DE PERSONAL 2020'!CH13</f>
        <v>0</v>
      </c>
      <c r="K87" s="518">
        <f>'NOMINA DE PERSONAL 2020'!CH14</f>
        <v>0</v>
      </c>
      <c r="L87" s="518">
        <f>'NOMINA DE PERSONAL 2020'!CH18</f>
        <v>0</v>
      </c>
      <c r="M87" s="518">
        <f>'NOMINA DE PERSONAL 2020'!CH19</f>
        <v>0</v>
      </c>
      <c r="N87" s="518">
        <f>'NOMINA DE PERSONAL 2020'!CH21</f>
        <v>0</v>
      </c>
      <c r="O87" s="518">
        <f>'NOMINA DE PERSONAL 2020'!CH22</f>
        <v>0</v>
      </c>
      <c r="P87" s="518">
        <f>'NOMINA DE PERSONAL 2020'!CH23</f>
        <v>0</v>
      </c>
      <c r="Q87" s="518">
        <f>'NOMINA DE PERSONAL 2020'!CH26</f>
        <v>0</v>
      </c>
      <c r="R87" s="518">
        <f>'NOMINA DE PERSONAL 2020'!CH28</f>
        <v>0</v>
      </c>
    </row>
    <row r="88" spans="1:18" x14ac:dyDescent="0.2">
      <c r="A88" s="253" t="s">
        <v>626</v>
      </c>
      <c r="B88" s="518" t="str">
        <f>'NOMINA DE PERSONAL 2020'!CI6</f>
        <v>JUNIO</v>
      </c>
      <c r="C88" s="293">
        <v>2020</v>
      </c>
      <c r="D88" s="518">
        <f>'NOMINA DE PERSONAL 2020'!CI7</f>
        <v>0</v>
      </c>
      <c r="E88" s="518">
        <f>'NOMINA DE PERSONAL 2020'!CI8</f>
        <v>0</v>
      </c>
      <c r="F88" s="518" t="str">
        <f>'NOMINA DE PERSONAL 2020'!CI9</f>
        <v>NO</v>
      </c>
      <c r="G88" s="518">
        <f>'NOMINA DE PERSONAL 2020'!CI10</f>
        <v>0</v>
      </c>
      <c r="H88" s="535">
        <f>'NOMINA DE PERSONAL 2020'!CI11</f>
        <v>0</v>
      </c>
      <c r="I88" s="518">
        <f>'NOMINA DE PERSONAL 2020'!CI12</f>
        <v>0</v>
      </c>
      <c r="J88" s="518">
        <f>'NOMINA DE PERSONAL 2020'!CI13</f>
        <v>0</v>
      </c>
      <c r="K88" s="518">
        <f>'NOMINA DE PERSONAL 2020'!CI14</f>
        <v>0</v>
      </c>
      <c r="L88" s="518">
        <f>'NOMINA DE PERSONAL 2020'!CI18</f>
        <v>0</v>
      </c>
      <c r="M88" s="518">
        <f>'NOMINA DE PERSONAL 2020'!CI19</f>
        <v>0</v>
      </c>
      <c r="N88" s="518">
        <f>'NOMINA DE PERSONAL 2020'!CI21</f>
        <v>0</v>
      </c>
      <c r="O88" s="518">
        <f>'NOMINA DE PERSONAL 2020'!CI22</f>
        <v>0</v>
      </c>
      <c r="P88" s="518">
        <f>'NOMINA DE PERSONAL 2020'!CI23</f>
        <v>0</v>
      </c>
      <c r="Q88" s="518">
        <f>'NOMINA DE PERSONAL 2020'!CI26</f>
        <v>0</v>
      </c>
      <c r="R88" s="518">
        <f>'NOMINA DE PERSONAL 2020'!CI28</f>
        <v>0</v>
      </c>
    </row>
    <row r="89" spans="1:18" x14ac:dyDescent="0.2">
      <c r="A89" s="253" t="s">
        <v>627</v>
      </c>
      <c r="B89" s="518" t="str">
        <f>'NOMINA DE PERSONAL 2020'!CJ6</f>
        <v>JUNIO</v>
      </c>
      <c r="C89" s="293">
        <v>2020</v>
      </c>
      <c r="D89" s="518">
        <f>'NOMINA DE PERSONAL 2020'!CJ7</f>
        <v>0</v>
      </c>
      <c r="E89" s="518">
        <f>'NOMINA DE PERSONAL 2020'!CJ8</f>
        <v>0</v>
      </c>
      <c r="F89" s="518" t="str">
        <f>'NOMINA DE PERSONAL 2020'!CJ9</f>
        <v>NO</v>
      </c>
      <c r="G89" s="518">
        <f>'NOMINA DE PERSONAL 2020'!CJ10</f>
        <v>0</v>
      </c>
      <c r="H89" s="535">
        <f>'NOMINA DE PERSONAL 2020'!CJ11</f>
        <v>0</v>
      </c>
      <c r="I89" s="518">
        <f>'NOMINA DE PERSONAL 2020'!CJ12</f>
        <v>0</v>
      </c>
      <c r="J89" s="518">
        <f>'NOMINA DE PERSONAL 2020'!CJ13</f>
        <v>0</v>
      </c>
      <c r="K89" s="518">
        <f>'NOMINA DE PERSONAL 2020'!CJ14</f>
        <v>0</v>
      </c>
      <c r="L89" s="518">
        <f>'NOMINA DE PERSONAL 2020'!CJ18</f>
        <v>0</v>
      </c>
      <c r="M89" s="518">
        <f>'NOMINA DE PERSONAL 2020'!CJ19</f>
        <v>0</v>
      </c>
      <c r="N89" s="518">
        <f>'NOMINA DE PERSONAL 2020'!CJ21</f>
        <v>0</v>
      </c>
      <c r="O89" s="518">
        <f>'NOMINA DE PERSONAL 2020'!CJ22</f>
        <v>0</v>
      </c>
      <c r="P89" s="518">
        <f>'NOMINA DE PERSONAL 2020'!CJ23</f>
        <v>0</v>
      </c>
      <c r="Q89" s="518">
        <f>'NOMINA DE PERSONAL 2020'!CJ26</f>
        <v>0</v>
      </c>
      <c r="R89" s="518">
        <f>'NOMINA DE PERSONAL 2020'!CJ28</f>
        <v>0</v>
      </c>
    </row>
    <row r="90" spans="1:18" x14ac:dyDescent="0.2">
      <c r="A90" s="253" t="s">
        <v>628</v>
      </c>
      <c r="B90" s="518" t="str">
        <f>'NOMINA DE PERSONAL 2020'!CK6</f>
        <v>JUNIO</v>
      </c>
      <c r="C90" s="293">
        <v>2020</v>
      </c>
      <c r="D90" s="518">
        <f>'NOMINA DE PERSONAL 2020'!CK7</f>
        <v>0</v>
      </c>
      <c r="E90" s="518">
        <f>'NOMINA DE PERSONAL 2020'!CK8</f>
        <v>0</v>
      </c>
      <c r="F90" s="518" t="str">
        <f>'NOMINA DE PERSONAL 2020'!CK9</f>
        <v>NO</v>
      </c>
      <c r="G90" s="518">
        <f>'NOMINA DE PERSONAL 2020'!CK10</f>
        <v>0</v>
      </c>
      <c r="H90" s="535">
        <f>'NOMINA DE PERSONAL 2020'!CK11</f>
        <v>0</v>
      </c>
      <c r="I90" s="518">
        <f>'NOMINA DE PERSONAL 2020'!CK12</f>
        <v>0</v>
      </c>
      <c r="J90" s="518">
        <f>'NOMINA DE PERSONAL 2020'!CK13</f>
        <v>0</v>
      </c>
      <c r="K90" s="518">
        <f>'NOMINA DE PERSONAL 2020'!CK14</f>
        <v>0</v>
      </c>
      <c r="L90" s="518">
        <f>'NOMINA DE PERSONAL 2020'!CK18</f>
        <v>0</v>
      </c>
      <c r="M90" s="518">
        <f>'NOMINA DE PERSONAL 2020'!CK19</f>
        <v>0</v>
      </c>
      <c r="N90" s="518">
        <f>'NOMINA DE PERSONAL 2020'!CK21</f>
        <v>0</v>
      </c>
      <c r="O90" s="518">
        <f>'NOMINA DE PERSONAL 2020'!CK22</f>
        <v>0</v>
      </c>
      <c r="P90" s="518">
        <f>'NOMINA DE PERSONAL 2020'!CK23</f>
        <v>0</v>
      </c>
      <c r="Q90" s="518">
        <f>'NOMINA DE PERSONAL 2020'!CK26</f>
        <v>0</v>
      </c>
      <c r="R90" s="518">
        <f>'NOMINA DE PERSONAL 2020'!CK28</f>
        <v>0</v>
      </c>
    </row>
    <row r="91" spans="1:18" x14ac:dyDescent="0.2">
      <c r="A91" s="253" t="s">
        <v>629</v>
      </c>
      <c r="B91" s="518" t="str">
        <f>'NOMINA DE PERSONAL 2020'!CL6</f>
        <v>JUNIO</v>
      </c>
      <c r="C91" s="293">
        <v>2020</v>
      </c>
      <c r="D91" s="518">
        <f>'NOMINA DE PERSONAL 2020'!CL7</f>
        <v>0</v>
      </c>
      <c r="E91" s="518">
        <f>'NOMINA DE PERSONAL 2020'!CL8</f>
        <v>0</v>
      </c>
      <c r="F91" s="518" t="str">
        <f>'NOMINA DE PERSONAL 2020'!CL9</f>
        <v>NO</v>
      </c>
      <c r="G91" s="518">
        <f>'NOMINA DE PERSONAL 2020'!CL10</f>
        <v>0</v>
      </c>
      <c r="H91" s="535">
        <f>'NOMINA DE PERSONAL 2020'!CL11</f>
        <v>0</v>
      </c>
      <c r="I91" s="518">
        <f>'NOMINA DE PERSONAL 2020'!CL12</f>
        <v>0</v>
      </c>
      <c r="J91" s="518">
        <f>'NOMINA DE PERSONAL 2020'!CL13</f>
        <v>0</v>
      </c>
      <c r="K91" s="518">
        <f>'NOMINA DE PERSONAL 2020'!CL14</f>
        <v>0</v>
      </c>
      <c r="L91" s="518">
        <f>'NOMINA DE PERSONAL 2020'!CL18</f>
        <v>0</v>
      </c>
      <c r="M91" s="518">
        <f>'NOMINA DE PERSONAL 2020'!CL19</f>
        <v>0</v>
      </c>
      <c r="N91" s="518">
        <f>'NOMINA DE PERSONAL 2020'!CL21</f>
        <v>0</v>
      </c>
      <c r="O91" s="518">
        <f>'NOMINA DE PERSONAL 2020'!CL22</f>
        <v>0</v>
      </c>
      <c r="P91" s="518">
        <f>'NOMINA DE PERSONAL 2020'!CL23</f>
        <v>0</v>
      </c>
      <c r="Q91" s="518">
        <f>'NOMINA DE PERSONAL 2020'!CL26</f>
        <v>0</v>
      </c>
      <c r="R91" s="518">
        <f>'NOMINA DE PERSONAL 2020'!CL28</f>
        <v>0</v>
      </c>
    </row>
    <row r="92" spans="1:18" x14ac:dyDescent="0.2">
      <c r="A92" s="253" t="s">
        <v>630</v>
      </c>
      <c r="B92" s="518" t="str">
        <f>'NOMINA DE PERSONAL 2020'!CM6</f>
        <v>JUNIO</v>
      </c>
      <c r="C92" s="293">
        <v>2020</v>
      </c>
      <c r="D92" s="518">
        <f>'NOMINA DE PERSONAL 2020'!CM7</f>
        <v>0</v>
      </c>
      <c r="E92" s="518">
        <f>'NOMINA DE PERSONAL 2020'!CM8</f>
        <v>0</v>
      </c>
      <c r="F92" s="518" t="str">
        <f>'NOMINA DE PERSONAL 2020'!CM9</f>
        <v>NO</v>
      </c>
      <c r="G92" s="518">
        <f>'NOMINA DE PERSONAL 2020'!CM10</f>
        <v>0</v>
      </c>
      <c r="H92" s="535">
        <f>'NOMINA DE PERSONAL 2020'!CM11</f>
        <v>0</v>
      </c>
      <c r="I92" s="518">
        <f>'NOMINA DE PERSONAL 2020'!CM12</f>
        <v>0</v>
      </c>
      <c r="J92" s="518">
        <f>'NOMINA DE PERSONAL 2020'!CM13</f>
        <v>0</v>
      </c>
      <c r="K92" s="518">
        <f>'NOMINA DE PERSONAL 2020'!CM14</f>
        <v>0</v>
      </c>
      <c r="L92" s="518">
        <f>'NOMINA DE PERSONAL 2020'!CM18</f>
        <v>0</v>
      </c>
      <c r="M92" s="518">
        <f>'NOMINA DE PERSONAL 2020'!CM19</f>
        <v>0</v>
      </c>
      <c r="N92" s="518">
        <f>'NOMINA DE PERSONAL 2020'!CM21</f>
        <v>0</v>
      </c>
      <c r="O92" s="518">
        <f>'NOMINA DE PERSONAL 2020'!CM22</f>
        <v>0</v>
      </c>
      <c r="P92" s="518">
        <f>'NOMINA DE PERSONAL 2020'!CM23</f>
        <v>0</v>
      </c>
      <c r="Q92" s="518">
        <f>'NOMINA DE PERSONAL 2020'!CM26</f>
        <v>0</v>
      </c>
      <c r="R92" s="518">
        <f>'NOMINA DE PERSONAL 2020'!CM28</f>
        <v>0</v>
      </c>
    </row>
    <row r="93" spans="1:18" x14ac:dyDescent="0.2">
      <c r="A93" s="253" t="s">
        <v>631</v>
      </c>
      <c r="B93" s="518" t="str">
        <f>'NOMINA DE PERSONAL 2020'!CN6</f>
        <v>JUNIO</v>
      </c>
      <c r="C93" s="293">
        <v>2020</v>
      </c>
      <c r="D93" s="518">
        <f>'NOMINA DE PERSONAL 2020'!CN7</f>
        <v>0</v>
      </c>
      <c r="E93" s="518">
        <f>'NOMINA DE PERSONAL 2020'!CN8</f>
        <v>0</v>
      </c>
      <c r="F93" s="518" t="str">
        <f>'NOMINA DE PERSONAL 2020'!CN9</f>
        <v>NO</v>
      </c>
      <c r="G93" s="518">
        <f>'NOMINA DE PERSONAL 2020'!CN10</f>
        <v>0</v>
      </c>
      <c r="H93" s="535">
        <f>'NOMINA DE PERSONAL 2020'!CN11</f>
        <v>0</v>
      </c>
      <c r="I93" s="518">
        <f>'NOMINA DE PERSONAL 2020'!CN12</f>
        <v>0</v>
      </c>
      <c r="J93" s="518">
        <f>'NOMINA DE PERSONAL 2020'!CN13</f>
        <v>0</v>
      </c>
      <c r="K93" s="518">
        <f>'NOMINA DE PERSONAL 2020'!CN14</f>
        <v>0</v>
      </c>
      <c r="L93" s="518">
        <f>'NOMINA DE PERSONAL 2020'!CN18</f>
        <v>0</v>
      </c>
      <c r="M93" s="518">
        <f>'NOMINA DE PERSONAL 2020'!CN19</f>
        <v>0</v>
      </c>
      <c r="N93" s="518">
        <f>'NOMINA DE PERSONAL 2020'!CN21</f>
        <v>0</v>
      </c>
      <c r="O93" s="518">
        <f>'NOMINA DE PERSONAL 2020'!CN22</f>
        <v>0</v>
      </c>
      <c r="P93" s="518">
        <f>'NOMINA DE PERSONAL 2020'!CN23</f>
        <v>0</v>
      </c>
      <c r="Q93" s="518">
        <f>'NOMINA DE PERSONAL 2020'!CN26</f>
        <v>0</v>
      </c>
      <c r="R93" s="518">
        <f>'NOMINA DE PERSONAL 2020'!CN28</f>
        <v>0</v>
      </c>
    </row>
    <row r="94" spans="1:18" x14ac:dyDescent="0.2">
      <c r="A94" s="253" t="s">
        <v>632</v>
      </c>
      <c r="B94" s="518" t="str">
        <f>'NOMINA DE PERSONAL 2020'!CO6</f>
        <v>JUNIO</v>
      </c>
      <c r="C94" s="293">
        <v>2020</v>
      </c>
      <c r="D94" s="518">
        <f>'NOMINA DE PERSONAL 2020'!CO7</f>
        <v>0</v>
      </c>
      <c r="E94" s="518">
        <f>'NOMINA DE PERSONAL 2020'!CO8</f>
        <v>0</v>
      </c>
      <c r="F94" s="518" t="str">
        <f>'NOMINA DE PERSONAL 2020'!CO9</f>
        <v>NO</v>
      </c>
      <c r="G94" s="518">
        <f>'NOMINA DE PERSONAL 2020'!CO10</f>
        <v>0</v>
      </c>
      <c r="H94" s="535">
        <f>'NOMINA DE PERSONAL 2020'!CO11</f>
        <v>0</v>
      </c>
      <c r="I94" s="518">
        <f>'NOMINA DE PERSONAL 2020'!CO12</f>
        <v>0</v>
      </c>
      <c r="J94" s="518">
        <f>'NOMINA DE PERSONAL 2020'!CO13</f>
        <v>0</v>
      </c>
      <c r="K94" s="518">
        <f>'NOMINA DE PERSONAL 2020'!CO14</f>
        <v>0</v>
      </c>
      <c r="L94" s="518">
        <f>'NOMINA DE PERSONAL 2020'!CO18</f>
        <v>0</v>
      </c>
      <c r="M94" s="518">
        <f>'NOMINA DE PERSONAL 2020'!CO19</f>
        <v>0</v>
      </c>
      <c r="N94" s="518">
        <f>'NOMINA DE PERSONAL 2020'!CO21</f>
        <v>0</v>
      </c>
      <c r="O94" s="518">
        <f>'NOMINA DE PERSONAL 2020'!CO22</f>
        <v>0</v>
      </c>
      <c r="P94" s="518">
        <f>'NOMINA DE PERSONAL 2020'!CO23</f>
        <v>0</v>
      </c>
      <c r="Q94" s="518">
        <f>'NOMINA DE PERSONAL 2020'!CO26</f>
        <v>0</v>
      </c>
      <c r="R94" s="518">
        <f>'NOMINA DE PERSONAL 2020'!CO28</f>
        <v>0</v>
      </c>
    </row>
    <row r="95" spans="1:18" x14ac:dyDescent="0.2">
      <c r="A95" s="253" t="s">
        <v>633</v>
      </c>
      <c r="B95" s="500" t="str">
        <f>'NOMINA DE PERSONAL 2020'!CP6</f>
        <v>JULIO</v>
      </c>
      <c r="C95" s="293">
        <v>2020</v>
      </c>
      <c r="D95" s="500" t="str">
        <f>'NOMINA DE PERSONAL 2020'!CP7</f>
        <v>BW OSAKA</v>
      </c>
      <c r="E95" s="500" t="str">
        <f>'NOMINA DE PERSONAL 2020'!CP8</f>
        <v>CARBON</v>
      </c>
      <c r="F95" s="500" t="str">
        <f>'NOMINA DE PERSONAL 2020'!CP9</f>
        <v>SI</v>
      </c>
      <c r="G95" s="500">
        <f>'NOMINA DE PERSONAL 2020'!CP10</f>
        <v>1</v>
      </c>
      <c r="H95" s="534" t="str">
        <f>'NOMINA DE PERSONAL 2020'!CP11</f>
        <v>GLENCORE</v>
      </c>
      <c r="I95" s="500" t="str">
        <f>'NOMINA DE PERSONAL 2020'!CP12</f>
        <v>DIRECTO ARMADOR</v>
      </c>
      <c r="J95" s="500" t="str">
        <f>'NOMINA DE PERSONAL 2020'!CP13</f>
        <v>B&amp;M</v>
      </c>
      <c r="K95" s="500" t="str">
        <f>'NOMINA DE PERSONAL 2020'!CP14</f>
        <v>MEJILLONES TGN</v>
      </c>
      <c r="L95" s="500" t="str">
        <f>'NOMINA DE PERSONAL 2020'!CP18</f>
        <v>NO</v>
      </c>
      <c r="M95" s="500" t="str">
        <f>'NOMINA DE PERSONAL 2020'!CP19</f>
        <v>N/A</v>
      </c>
      <c r="N95" s="500" t="str">
        <f>'NOMINA DE PERSONAL 2020'!CP21</f>
        <v>GRAIN STANDARD</v>
      </c>
      <c r="O95" s="500">
        <f>'NOMINA DE PERSONAL 2020'!CP22</f>
        <v>0</v>
      </c>
      <c r="P95" s="500">
        <f>'NOMINA DE PERSONAL 2020'!CP23</f>
        <v>0</v>
      </c>
      <c r="Q95" s="500" t="str">
        <f>'NOMINA DE PERSONAL 2020'!CP26</f>
        <v>COLOMBIA</v>
      </c>
      <c r="R95" s="500">
        <f>'NOMINA DE PERSONAL 2020'!CP28</f>
        <v>7</v>
      </c>
    </row>
    <row r="96" spans="1:18" x14ac:dyDescent="0.2">
      <c r="A96" s="253" t="s">
        <v>634</v>
      </c>
      <c r="B96" s="500" t="str">
        <f>'NOMINA DE PERSONAL 2020'!CQ6</f>
        <v>JULIO</v>
      </c>
      <c r="C96" s="293">
        <v>2020</v>
      </c>
      <c r="D96" s="500" t="str">
        <f>'NOMINA DE PERSONAL 2020'!CQ7</f>
        <v>ALPHA PROGRESS</v>
      </c>
      <c r="E96" s="500" t="str">
        <f>'NOMINA DE PERSONAL 2020'!CQ8</f>
        <v>CARBON</v>
      </c>
      <c r="F96" s="500" t="str">
        <f>'NOMINA DE PERSONAL 2020'!CQ9</f>
        <v>SI</v>
      </c>
      <c r="G96" s="500">
        <f>'NOMINA DE PERSONAL 2020'!CQ10</f>
        <v>1</v>
      </c>
      <c r="H96" s="534" t="str">
        <f>'NOMINA DE PERSONAL 2020'!CQ11</f>
        <v>GLENCORE</v>
      </c>
      <c r="I96" s="500" t="str">
        <f>'NOMINA DE PERSONAL 2020'!CQ12</f>
        <v>DIRECTO ARMADOR</v>
      </c>
      <c r="J96" s="500" t="str">
        <f>'NOMINA DE PERSONAL 2020'!CQ13</f>
        <v>ULTRAMAR</v>
      </c>
      <c r="K96" s="500" t="str">
        <f>'NOMINA DE PERSONAL 2020'!CQ14</f>
        <v>HUASCO</v>
      </c>
      <c r="L96" s="500" t="str">
        <f>'NOMINA DE PERSONAL 2020'!CQ18</f>
        <v>NO</v>
      </c>
      <c r="M96" s="500" t="str">
        <f>'NOMINA DE PERSONAL 2020'!CQ19</f>
        <v>N/A</v>
      </c>
      <c r="N96" s="500" t="str">
        <f>'NOMINA DE PERSONAL 2020'!CQ21</f>
        <v>GRAIN STANDARD</v>
      </c>
      <c r="O96" s="500">
        <f>'NOMINA DE PERSONAL 2020'!CQ22</f>
        <v>0</v>
      </c>
      <c r="P96" s="500">
        <f>'NOMINA DE PERSONAL 2020'!CQ23</f>
        <v>0</v>
      </c>
      <c r="Q96" s="500" t="str">
        <f>'NOMINA DE PERSONAL 2020'!CQ26</f>
        <v>AUSTRALIA</v>
      </c>
      <c r="R96" s="500">
        <f>'NOMINA DE PERSONAL 2020'!CQ28</f>
        <v>7</v>
      </c>
    </row>
    <row r="97" spans="1:18" x14ac:dyDescent="0.2">
      <c r="A97" s="253" t="s">
        <v>635</v>
      </c>
      <c r="B97" s="500" t="str">
        <f>'NOMINA DE PERSONAL 2020'!CR6</f>
        <v>JULIO</v>
      </c>
      <c r="C97" s="293">
        <v>2020</v>
      </c>
      <c r="D97" s="500" t="str">
        <f>'NOMINA DE PERSONAL 2020'!CR7</f>
        <v>KURE HARBOUR</v>
      </c>
      <c r="E97" s="500" t="str">
        <f>'NOMINA DE PERSONAL 2020'!CR8</f>
        <v>CLINKER</v>
      </c>
      <c r="F97" s="500" t="str">
        <f>'NOMINA DE PERSONAL 2020'!CR9</f>
        <v>SI</v>
      </c>
      <c r="G97" s="500">
        <f>'NOMINA DE PERSONAL 2020'!CR10</f>
        <v>1</v>
      </c>
      <c r="H97" s="534" t="str">
        <f>'NOMINA DE PERSONAL 2020'!CR11</f>
        <v>NYK</v>
      </c>
      <c r="I97" s="500" t="str">
        <f>'NOMINA DE PERSONAL 2020'!CR12</f>
        <v>DIRECTO ARMADOR</v>
      </c>
      <c r="J97" s="500">
        <f>'NOMINA DE PERSONAL 2020'!CR13</f>
        <v>0</v>
      </c>
      <c r="K97" s="500" t="str">
        <f>'NOMINA DE PERSONAL 2020'!CR14</f>
        <v>SAN ANTONIO</v>
      </c>
      <c r="L97" s="500" t="str">
        <f>'NOMINA DE PERSONAL 2020'!CR18</f>
        <v>NO</v>
      </c>
      <c r="M97" s="500" t="str">
        <f>'NOMINA DE PERSONAL 2020'!CR19</f>
        <v>N/A</v>
      </c>
      <c r="N97" s="500" t="str">
        <f>'NOMINA DE PERSONAL 2020'!CR21</f>
        <v>CLINKER STANDARD</v>
      </c>
      <c r="O97" s="500">
        <f>'NOMINA DE PERSONAL 2020'!CR22</f>
        <v>0</v>
      </c>
      <c r="P97" s="500">
        <f>'NOMINA DE PERSONAL 2020'!CR23</f>
        <v>0</v>
      </c>
      <c r="Q97" s="500" t="str">
        <f>'NOMINA DE PERSONAL 2020'!CR26</f>
        <v>KOREA</v>
      </c>
      <c r="R97" s="500">
        <f>'NOMINA DE PERSONAL 2020'!CR28</f>
        <v>5</v>
      </c>
    </row>
    <row r="98" spans="1:18" x14ac:dyDescent="0.2">
      <c r="A98" s="253" t="s">
        <v>636</v>
      </c>
      <c r="B98" s="500" t="str">
        <f>'NOMINA DE PERSONAL 2020'!CS6</f>
        <v>JULIO</v>
      </c>
      <c r="C98" s="293">
        <v>2020</v>
      </c>
      <c r="D98" s="500" t="str">
        <f>'NOMINA DE PERSONAL 2020'!CS7</f>
        <v>CORATO</v>
      </c>
      <c r="E98" s="500" t="str">
        <f>'NOMINA DE PERSONAL 2020'!CS8</f>
        <v>CARBON</v>
      </c>
      <c r="F98" s="500" t="str">
        <f>'NOMINA DE PERSONAL 2020'!CS9</f>
        <v>SI</v>
      </c>
      <c r="G98" s="500">
        <f>'NOMINA DE PERSONAL 2020'!CS10</f>
        <v>1</v>
      </c>
      <c r="H98" s="534" t="str">
        <f>'NOMINA DE PERSONAL 2020'!CS11</f>
        <v>GLENCORE</v>
      </c>
      <c r="I98" s="500" t="str">
        <f>'NOMINA DE PERSONAL 2020'!CS12</f>
        <v>DIRECTO ARMADOR</v>
      </c>
      <c r="J98" s="500" t="str">
        <f>'NOMINA DE PERSONAL 2020'!CS13</f>
        <v>MARVAL</v>
      </c>
      <c r="K98" s="500" t="str">
        <f>'NOMINA DE PERSONAL 2020'!CS14</f>
        <v>VALPARAISO</v>
      </c>
      <c r="L98" s="500" t="str">
        <f>'NOMINA DE PERSONAL 2020'!CS18</f>
        <v>NO</v>
      </c>
      <c r="M98" s="500" t="str">
        <f>'NOMINA DE PERSONAL 2020'!CS19</f>
        <v>N/A</v>
      </c>
      <c r="N98" s="500" t="str">
        <f>'NOMINA DE PERSONAL 2020'!CS21</f>
        <v>GRAIN STANDARD</v>
      </c>
      <c r="O98" s="500">
        <f>'NOMINA DE PERSONAL 2020'!CS22</f>
        <v>0</v>
      </c>
      <c r="P98" s="500">
        <f>'NOMINA DE PERSONAL 2020'!CS23</f>
        <v>0</v>
      </c>
      <c r="Q98" s="500" t="str">
        <f>'NOMINA DE PERSONAL 2020'!CS26</f>
        <v>COLOMBIA</v>
      </c>
      <c r="R98" s="500">
        <f>'NOMINA DE PERSONAL 2020'!CS28</f>
        <v>7</v>
      </c>
    </row>
    <row r="99" spans="1:18" x14ac:dyDescent="0.2">
      <c r="A99" s="253" t="s">
        <v>637</v>
      </c>
      <c r="B99" s="500" t="str">
        <f>'NOMINA DE PERSONAL 2020'!CT6</f>
        <v>JULIO</v>
      </c>
      <c r="C99" s="293">
        <v>2020</v>
      </c>
      <c r="D99" s="500" t="str">
        <f>'NOMINA DE PERSONAL 2020'!CT7</f>
        <v>IOLCOS PRIDE</v>
      </c>
      <c r="E99" s="500" t="str">
        <f>'NOMINA DE PERSONAL 2020'!CT8</f>
        <v>CARBON</v>
      </c>
      <c r="F99" s="500" t="str">
        <f>'NOMINA DE PERSONAL 2020'!CT9</f>
        <v>SI</v>
      </c>
      <c r="G99" s="500">
        <f>'NOMINA DE PERSONAL 2020'!CT10</f>
        <v>1</v>
      </c>
      <c r="H99" s="534" t="str">
        <f>'NOMINA DE PERSONAL 2020'!CT11</f>
        <v>GLENCORE</v>
      </c>
      <c r="I99" s="500" t="str">
        <f>'NOMINA DE PERSONAL 2020'!CT12</f>
        <v>DIRECTO ARMADOR</v>
      </c>
      <c r="J99" s="500" t="str">
        <f>'NOMINA DE PERSONAL 2020'!CT13</f>
        <v>AGUNSA</v>
      </c>
      <c r="K99" s="500" t="str">
        <f>'NOMINA DE PERSONAL 2020'!CT14</f>
        <v>CORONEL</v>
      </c>
      <c r="L99" s="500" t="str">
        <f>'NOMINA DE PERSONAL 2020'!CT18</f>
        <v>NO</v>
      </c>
      <c r="M99" s="500" t="str">
        <f>'NOMINA DE PERSONAL 2020'!CT19</f>
        <v>N/A</v>
      </c>
      <c r="N99" s="500" t="str">
        <f>'NOMINA DE PERSONAL 2020'!CT21</f>
        <v>GRAIN STANDARD</v>
      </c>
      <c r="O99" s="500">
        <f>'NOMINA DE PERSONAL 2020'!CT22</f>
        <v>0</v>
      </c>
      <c r="P99" s="500">
        <f>'NOMINA DE PERSONAL 2020'!CT23</f>
        <v>0</v>
      </c>
      <c r="Q99" s="500" t="str">
        <f>'NOMINA DE PERSONAL 2020'!CT26</f>
        <v>AUSTRALIA</v>
      </c>
      <c r="R99" s="500">
        <f>'NOMINA DE PERSONAL 2020'!CT28</f>
        <v>7</v>
      </c>
    </row>
    <row r="100" spans="1:18" x14ac:dyDescent="0.2">
      <c r="A100" s="253" t="s">
        <v>638</v>
      </c>
      <c r="B100" s="500" t="str">
        <f>'NOMINA DE PERSONAL 2020'!CU6</f>
        <v>JULIO</v>
      </c>
      <c r="C100" s="293">
        <v>2020</v>
      </c>
      <c r="D100" s="500" t="str">
        <f>'NOMINA DE PERSONAL 2020'!CU7</f>
        <v>ALERCE N</v>
      </c>
      <c r="E100" s="500" t="str">
        <f>'NOMINA DE PERSONAL 2020'!CU8</f>
        <v>GRANOS</v>
      </c>
      <c r="F100" s="500" t="str">
        <f>'NOMINA DE PERSONAL 2020'!CU9</f>
        <v>SI</v>
      </c>
      <c r="G100" s="500">
        <f>'NOMINA DE PERSONAL 2020'!CU10</f>
        <v>1</v>
      </c>
      <c r="H100" s="534" t="str">
        <f>'NOMINA DE PERSONAL 2020'!CU11</f>
        <v>NACHIPA</v>
      </c>
      <c r="I100" s="500" t="str">
        <f>'NOMINA DE PERSONAL 2020'!CU12</f>
        <v>DIRECTO ARMADOR</v>
      </c>
      <c r="J100" s="500" t="str">
        <f>'NOMINA DE PERSONAL 2020'!CU13</f>
        <v>B&amp;M</v>
      </c>
      <c r="K100" s="500" t="str">
        <f>'NOMINA DE PERSONAL 2020'!CU14</f>
        <v>VALPARAISO</v>
      </c>
      <c r="L100" s="500" t="str">
        <f>'NOMINA DE PERSONAL 2020'!CU18</f>
        <v>NO</v>
      </c>
      <c r="M100" s="500" t="str">
        <f>'NOMINA DE PERSONAL 2020'!CU19</f>
        <v>N/A</v>
      </c>
      <c r="N100" s="500" t="str">
        <f>'NOMINA DE PERSONAL 2020'!CU21</f>
        <v>GRAIN STANDARD</v>
      </c>
      <c r="O100" s="500" t="str">
        <f>'NOMINA DE PERSONAL 2020'!CU22</f>
        <v>PROVEEDURIA TECNICA</v>
      </c>
      <c r="P100" s="500">
        <f>'NOMINA DE PERSONAL 2020'!CU23</f>
        <v>0</v>
      </c>
      <c r="Q100" s="500" t="str">
        <f>'NOMINA DE PERSONAL 2020'!CU26</f>
        <v>ARGENTINA</v>
      </c>
      <c r="R100" s="500">
        <f>'NOMINA DE PERSONAL 2020'!CU28</f>
        <v>5</v>
      </c>
    </row>
    <row r="101" spans="1:18" x14ac:dyDescent="0.2">
      <c r="A101" s="253" t="s">
        <v>639</v>
      </c>
      <c r="B101" s="500" t="str">
        <f>'NOMINA DE PERSONAL 2020'!CV6</f>
        <v>JULIO</v>
      </c>
      <c r="C101" s="293">
        <v>2020</v>
      </c>
      <c r="D101" s="500" t="str">
        <f>'NOMINA DE PERSONAL 2020'!CV7</f>
        <v>NAVIUS VENUS</v>
      </c>
      <c r="E101" s="500" t="str">
        <f>'NOMINA DE PERSONAL 2020'!CV8</f>
        <v>CARBON</v>
      </c>
      <c r="F101" s="500" t="str">
        <f>'NOMINA DE PERSONAL 2020'!CV9</f>
        <v>SI</v>
      </c>
      <c r="G101" s="500">
        <f>'NOMINA DE PERSONAL 2020'!CV10</f>
        <v>1</v>
      </c>
      <c r="H101" s="534" t="str">
        <f>'NOMINA DE PERSONAL 2020'!CV11</f>
        <v>WESTERN BULK</v>
      </c>
      <c r="I101" s="500" t="str">
        <f>'NOMINA DE PERSONAL 2020'!CV12</f>
        <v>DIRECTO ARMADOR</v>
      </c>
      <c r="J101" s="500" t="str">
        <f>'NOMINA DE PERSONAL 2020'!CV13</f>
        <v>B&amp;M</v>
      </c>
      <c r="K101" s="500" t="str">
        <f>'NOMINA DE PERSONAL 2020'!CV14</f>
        <v>PUERTO MONTT</v>
      </c>
      <c r="L101" s="500" t="str">
        <f>'NOMINA DE PERSONAL 2020'!CV18</f>
        <v>NO</v>
      </c>
      <c r="M101" s="500" t="str">
        <f>'NOMINA DE PERSONAL 2020'!CV19</f>
        <v>N/A</v>
      </c>
      <c r="N101" s="500" t="str">
        <f>'NOMINA DE PERSONAL 2020'!CV21</f>
        <v>GRAIN STANDARD</v>
      </c>
      <c r="O101" s="500">
        <f>'NOMINA DE PERSONAL 2020'!CV22</f>
        <v>0</v>
      </c>
      <c r="P101" s="500">
        <f>'NOMINA DE PERSONAL 2020'!CV23</f>
        <v>0</v>
      </c>
      <c r="Q101" s="500" t="str">
        <f>'NOMINA DE PERSONAL 2020'!CV26</f>
        <v>AUSTRALIA</v>
      </c>
      <c r="R101" s="500">
        <f>'NOMINA DE PERSONAL 2020'!CV28</f>
        <v>5</v>
      </c>
    </row>
    <row r="102" spans="1:18" x14ac:dyDescent="0.2">
      <c r="A102" s="253" t="s">
        <v>640</v>
      </c>
      <c r="B102" s="500" t="str">
        <f>'NOMINA DE PERSONAL 2020'!CW6</f>
        <v>JULIO</v>
      </c>
      <c r="C102" s="293">
        <v>2020</v>
      </c>
      <c r="D102" s="500" t="str">
        <f>'NOMINA DE PERSONAL 2020'!CW7</f>
        <v>MG HAMMOND</v>
      </c>
      <c r="E102" s="500" t="str">
        <f>'NOMINA DE PERSONAL 2020'!CW8</f>
        <v>CARBON</v>
      </c>
      <c r="F102" s="500" t="str">
        <f>'NOMINA DE PERSONAL 2020'!CW9</f>
        <v>SI</v>
      </c>
      <c r="G102" s="500">
        <f>'NOMINA DE PERSONAL 2020'!CW10</f>
        <v>2</v>
      </c>
      <c r="H102" s="534" t="str">
        <f>'NOMINA DE PERSONAL 2020'!CW11</f>
        <v>GLENCORE</v>
      </c>
      <c r="I102" s="500" t="str">
        <f>'NOMINA DE PERSONAL 2020'!CW12</f>
        <v>DIRECTO ARMADOR</v>
      </c>
      <c r="J102" s="500" t="str">
        <f>'NOMINA DE PERSONAL 2020'!CW13</f>
        <v>INCHCAPE</v>
      </c>
      <c r="K102" s="500" t="str">
        <f>'NOMINA DE PERSONAL 2020'!CW14</f>
        <v>VALPARAISO</v>
      </c>
      <c r="L102" s="500" t="str">
        <f>'NOMINA DE PERSONAL 2020'!CW18</f>
        <v>NO</v>
      </c>
      <c r="M102" s="500" t="str">
        <f>'NOMINA DE PERSONAL 2020'!CW19</f>
        <v>N/A</v>
      </c>
      <c r="N102" s="500" t="str">
        <f>'NOMINA DE PERSONAL 2020'!CW21</f>
        <v>GRAIN STANDARD</v>
      </c>
      <c r="O102" s="500">
        <f>'NOMINA DE PERSONAL 2020'!CW22</f>
        <v>0</v>
      </c>
      <c r="P102" s="500">
        <f>'NOMINA DE PERSONAL 2020'!CW23</f>
        <v>0</v>
      </c>
      <c r="Q102" s="500" t="str">
        <f>'NOMINA DE PERSONAL 2020'!CW26</f>
        <v>COLOMBIA</v>
      </c>
      <c r="R102" s="500">
        <f>'NOMINA DE PERSONAL 2020'!CW28</f>
        <v>7</v>
      </c>
    </row>
    <row r="103" spans="1:18" x14ac:dyDescent="0.2">
      <c r="A103" s="253" t="s">
        <v>641</v>
      </c>
      <c r="B103" s="500" t="str">
        <f>'NOMINA DE PERSONAL 2020'!CX6</f>
        <v>JULIO</v>
      </c>
      <c r="C103" s="293">
        <v>2020</v>
      </c>
      <c r="D103" s="500">
        <f>'NOMINA DE PERSONAL 2020'!CX7</f>
        <v>0</v>
      </c>
      <c r="E103" s="500">
        <f>'NOMINA DE PERSONAL 2020'!CX8</f>
        <v>0</v>
      </c>
      <c r="F103" s="500" t="str">
        <f>'NOMINA DE PERSONAL 2020'!CX9</f>
        <v>NO</v>
      </c>
      <c r="G103" s="500">
        <f>'NOMINA DE PERSONAL 2020'!CX10</f>
        <v>0</v>
      </c>
      <c r="H103" s="534">
        <f>'NOMINA DE PERSONAL 2020'!CX11</f>
        <v>0</v>
      </c>
      <c r="I103" s="500">
        <f>'NOMINA DE PERSONAL 2020'!CX12</f>
        <v>0</v>
      </c>
      <c r="J103" s="500">
        <f>'NOMINA DE PERSONAL 2020'!CX13</f>
        <v>0</v>
      </c>
      <c r="K103" s="500">
        <f>'NOMINA DE PERSONAL 2020'!CX14</f>
        <v>0</v>
      </c>
      <c r="L103" s="500">
        <f>'NOMINA DE PERSONAL 2020'!CX18</f>
        <v>0</v>
      </c>
      <c r="M103" s="500">
        <f>'NOMINA DE PERSONAL 2020'!CX19</f>
        <v>0</v>
      </c>
      <c r="N103" s="500">
        <f>'NOMINA DE PERSONAL 2020'!CX21</f>
        <v>0</v>
      </c>
      <c r="O103" s="500">
        <f>'NOMINA DE PERSONAL 2020'!CX22</f>
        <v>0</v>
      </c>
      <c r="P103" s="500">
        <f>'NOMINA DE PERSONAL 2020'!CX23</f>
        <v>0</v>
      </c>
      <c r="Q103" s="500">
        <f>'NOMINA DE PERSONAL 2020'!CX26</f>
        <v>0</v>
      </c>
      <c r="R103" s="500">
        <f>'NOMINA DE PERSONAL 2020'!CX28</f>
        <v>0</v>
      </c>
    </row>
    <row r="104" spans="1:18" x14ac:dyDescent="0.2">
      <c r="A104" s="253" t="s">
        <v>642</v>
      </c>
      <c r="B104" s="500" t="str">
        <f>'NOMINA DE PERSONAL 2020'!CY6</f>
        <v>JULIO</v>
      </c>
      <c r="C104" s="293">
        <v>2020</v>
      </c>
      <c r="D104" s="500">
        <f>'NOMINA DE PERSONAL 2020'!CY7</f>
        <v>0</v>
      </c>
      <c r="E104" s="500">
        <f>'NOMINA DE PERSONAL 2020'!CY8</f>
        <v>0</v>
      </c>
      <c r="F104" s="500" t="str">
        <f>'NOMINA DE PERSONAL 2020'!CY9</f>
        <v>NO</v>
      </c>
      <c r="G104" s="500">
        <f>'NOMINA DE PERSONAL 2020'!CY10</f>
        <v>0</v>
      </c>
      <c r="H104" s="534">
        <f>'NOMINA DE PERSONAL 2020'!CY11</f>
        <v>0</v>
      </c>
      <c r="I104" s="500">
        <f>'NOMINA DE PERSONAL 2020'!CY12</f>
        <v>0</v>
      </c>
      <c r="J104" s="500">
        <f>'NOMINA DE PERSONAL 2020'!CY13</f>
        <v>0</v>
      </c>
      <c r="K104" s="500">
        <f>'NOMINA DE PERSONAL 2020'!CY14</f>
        <v>0</v>
      </c>
      <c r="L104" s="500">
        <f>'NOMINA DE PERSONAL 2020'!CY18</f>
        <v>0</v>
      </c>
      <c r="M104" s="500">
        <f>'NOMINA DE PERSONAL 2020'!CY19</f>
        <v>0</v>
      </c>
      <c r="N104" s="500">
        <f>'NOMINA DE PERSONAL 2020'!CY21</f>
        <v>0</v>
      </c>
      <c r="O104" s="500">
        <f>'NOMINA DE PERSONAL 2020'!CY22</f>
        <v>0</v>
      </c>
      <c r="P104" s="500">
        <f>'NOMINA DE PERSONAL 2020'!CY23</f>
        <v>0</v>
      </c>
      <c r="Q104" s="500">
        <f>'NOMINA DE PERSONAL 2020'!CY26</f>
        <v>0</v>
      </c>
      <c r="R104" s="500">
        <f>'NOMINA DE PERSONAL 2020'!CY28</f>
        <v>0</v>
      </c>
    </row>
    <row r="105" spans="1:18" x14ac:dyDescent="0.2">
      <c r="A105" s="253" t="s">
        <v>643</v>
      </c>
      <c r="B105" s="500" t="str">
        <f>'NOMINA DE PERSONAL 2020'!CZ6</f>
        <v>JULIO</v>
      </c>
      <c r="C105" s="293">
        <v>2020</v>
      </c>
      <c r="D105" s="500">
        <f>'NOMINA DE PERSONAL 2020'!CZ7</f>
        <v>0</v>
      </c>
      <c r="E105" s="500">
        <f>'NOMINA DE PERSONAL 2020'!CZ8</f>
        <v>0</v>
      </c>
      <c r="F105" s="500" t="str">
        <f>'NOMINA DE PERSONAL 2020'!CZ9</f>
        <v>NO</v>
      </c>
      <c r="G105" s="500">
        <f>'NOMINA DE PERSONAL 2020'!CZ10</f>
        <v>0</v>
      </c>
      <c r="H105" s="534">
        <f>'NOMINA DE PERSONAL 2020'!CZ11</f>
        <v>0</v>
      </c>
      <c r="I105" s="500">
        <f>'NOMINA DE PERSONAL 2020'!CZ12</f>
        <v>0</v>
      </c>
      <c r="J105" s="500">
        <f>'NOMINA DE PERSONAL 2020'!CZ13</f>
        <v>0</v>
      </c>
      <c r="K105" s="500">
        <f>'NOMINA DE PERSONAL 2020'!CZ14</f>
        <v>0</v>
      </c>
      <c r="L105" s="500">
        <f>'NOMINA DE PERSONAL 2020'!CZ18</f>
        <v>0</v>
      </c>
      <c r="M105" s="500">
        <f>'NOMINA DE PERSONAL 2020'!CZ19</f>
        <v>0</v>
      </c>
      <c r="N105" s="500">
        <f>'NOMINA DE PERSONAL 2020'!CZ21</f>
        <v>0</v>
      </c>
      <c r="O105" s="500">
        <f>'NOMINA DE PERSONAL 2020'!CZ22</f>
        <v>0</v>
      </c>
      <c r="P105" s="500">
        <f>'NOMINA DE PERSONAL 2020'!CZ23</f>
        <v>0</v>
      </c>
      <c r="Q105" s="500">
        <f>'NOMINA DE PERSONAL 2020'!CZ26</f>
        <v>0</v>
      </c>
      <c r="R105" s="500">
        <f>'NOMINA DE PERSONAL 2020'!CZ28</f>
        <v>0</v>
      </c>
    </row>
    <row r="106" spans="1:18" x14ac:dyDescent="0.2">
      <c r="A106" s="253" t="s">
        <v>644</v>
      </c>
      <c r="B106" s="500" t="str">
        <f>'NOMINA DE PERSONAL 2020'!DA6</f>
        <v>JULIO</v>
      </c>
      <c r="C106" s="293">
        <v>2020</v>
      </c>
      <c r="D106" s="500">
        <f>'NOMINA DE PERSONAL 2020'!DA7</f>
        <v>0</v>
      </c>
      <c r="E106" s="500">
        <f>'NOMINA DE PERSONAL 2020'!DA8</f>
        <v>0</v>
      </c>
      <c r="F106" s="500" t="str">
        <f>'NOMINA DE PERSONAL 2020'!DA9</f>
        <v>NO</v>
      </c>
      <c r="G106" s="500">
        <f>'NOMINA DE PERSONAL 2020'!DA10</f>
        <v>0</v>
      </c>
      <c r="H106" s="534">
        <f>'NOMINA DE PERSONAL 2020'!DA11</f>
        <v>0</v>
      </c>
      <c r="I106" s="500">
        <f>'NOMINA DE PERSONAL 2020'!DA12</f>
        <v>0</v>
      </c>
      <c r="J106" s="500">
        <f>'NOMINA DE PERSONAL 2020'!DA13</f>
        <v>0</v>
      </c>
      <c r="K106" s="500">
        <f>'NOMINA DE PERSONAL 2020'!DA14</f>
        <v>0</v>
      </c>
      <c r="L106" s="500">
        <f>'NOMINA DE PERSONAL 2020'!DA18</f>
        <v>0</v>
      </c>
      <c r="M106" s="500">
        <f>'NOMINA DE PERSONAL 2020'!DA19</f>
        <v>0</v>
      </c>
      <c r="N106" s="500">
        <f>'NOMINA DE PERSONAL 2020'!DA21</f>
        <v>0</v>
      </c>
      <c r="O106" s="500">
        <f>'NOMINA DE PERSONAL 2020'!DA22</f>
        <v>0</v>
      </c>
      <c r="P106" s="500">
        <f>'NOMINA DE PERSONAL 2020'!DA23</f>
        <v>0</v>
      </c>
      <c r="Q106" s="500">
        <f>'NOMINA DE PERSONAL 2020'!DA26</f>
        <v>0</v>
      </c>
      <c r="R106" s="500">
        <f>'NOMINA DE PERSONAL 2020'!DA28</f>
        <v>0</v>
      </c>
    </row>
    <row r="107" spans="1:18" x14ac:dyDescent="0.2">
      <c r="A107" s="253" t="s">
        <v>645</v>
      </c>
      <c r="B107" s="500" t="str">
        <f>'NOMINA DE PERSONAL 2020'!DB6</f>
        <v>JULIO</v>
      </c>
      <c r="C107" s="293">
        <v>2020</v>
      </c>
      <c r="D107" s="500">
        <f>'NOMINA DE PERSONAL 2020'!DB7</f>
        <v>0</v>
      </c>
      <c r="E107" s="500">
        <f>'NOMINA DE PERSONAL 2020'!DB8</f>
        <v>0</v>
      </c>
      <c r="F107" s="500" t="str">
        <f>'NOMINA DE PERSONAL 2020'!DB9</f>
        <v>NO</v>
      </c>
      <c r="G107" s="500">
        <f>'NOMINA DE PERSONAL 2020'!DB10</f>
        <v>0</v>
      </c>
      <c r="H107" s="534">
        <f>'NOMINA DE PERSONAL 2020'!DB11</f>
        <v>0</v>
      </c>
      <c r="I107" s="500">
        <f>'NOMINA DE PERSONAL 2020'!DB12</f>
        <v>0</v>
      </c>
      <c r="J107" s="500">
        <f>'NOMINA DE PERSONAL 2020'!DB13</f>
        <v>0</v>
      </c>
      <c r="K107" s="500">
        <f>'NOMINA DE PERSONAL 2020'!DB14</f>
        <v>0</v>
      </c>
      <c r="L107" s="500">
        <f>'NOMINA DE PERSONAL 2020'!DB18</f>
        <v>0</v>
      </c>
      <c r="M107" s="500">
        <f>'NOMINA DE PERSONAL 2020'!DB19</f>
        <v>0</v>
      </c>
      <c r="N107" s="500">
        <f>'NOMINA DE PERSONAL 2020'!DB21</f>
        <v>0</v>
      </c>
      <c r="O107" s="500">
        <f>'NOMINA DE PERSONAL 2020'!DB22</f>
        <v>0</v>
      </c>
      <c r="P107" s="500">
        <f>'NOMINA DE PERSONAL 2020'!DB23</f>
        <v>0</v>
      </c>
      <c r="Q107" s="500">
        <f>'NOMINA DE PERSONAL 2020'!DB26</f>
        <v>0</v>
      </c>
      <c r="R107" s="500">
        <f>'NOMINA DE PERSONAL 2020'!DB28</f>
        <v>0</v>
      </c>
    </row>
    <row r="108" spans="1:18" x14ac:dyDescent="0.2">
      <c r="A108" s="253" t="s">
        <v>646</v>
      </c>
      <c r="B108" s="500" t="str">
        <f>'NOMINA DE PERSONAL 2020'!DC6</f>
        <v>JULIO</v>
      </c>
      <c r="C108" s="293">
        <v>2020</v>
      </c>
      <c r="D108" s="500">
        <f>'NOMINA DE PERSONAL 2020'!DC7</f>
        <v>0</v>
      </c>
      <c r="E108" s="500">
        <f>'NOMINA DE PERSONAL 2020'!DC8</f>
        <v>0</v>
      </c>
      <c r="F108" s="500" t="str">
        <f>'NOMINA DE PERSONAL 2020'!DC9</f>
        <v>NO</v>
      </c>
      <c r="G108" s="500">
        <f>'NOMINA DE PERSONAL 2020'!DC10</f>
        <v>0</v>
      </c>
      <c r="H108" s="534">
        <f>'NOMINA DE PERSONAL 2020'!DC11</f>
        <v>0</v>
      </c>
      <c r="I108" s="500">
        <f>'NOMINA DE PERSONAL 2020'!DC12</f>
        <v>0</v>
      </c>
      <c r="J108" s="500">
        <f>'NOMINA DE PERSONAL 2020'!DC13</f>
        <v>0</v>
      </c>
      <c r="K108" s="500">
        <f>'NOMINA DE PERSONAL 2020'!DC14</f>
        <v>0</v>
      </c>
      <c r="L108" s="500">
        <f>'NOMINA DE PERSONAL 2020'!DC18</f>
        <v>0</v>
      </c>
      <c r="M108" s="500">
        <f>'NOMINA DE PERSONAL 2020'!DC19</f>
        <v>0</v>
      </c>
      <c r="N108" s="500">
        <f>'NOMINA DE PERSONAL 2020'!DC21</f>
        <v>0</v>
      </c>
      <c r="O108" s="500">
        <f>'NOMINA DE PERSONAL 2020'!DC22</f>
        <v>0</v>
      </c>
      <c r="P108" s="500">
        <f>'NOMINA DE PERSONAL 2020'!DC23</f>
        <v>0</v>
      </c>
      <c r="Q108" s="500">
        <f>'NOMINA DE PERSONAL 2020'!DC26</f>
        <v>0</v>
      </c>
      <c r="R108" s="500">
        <f>'NOMINA DE PERSONAL 2020'!DC28</f>
        <v>0</v>
      </c>
    </row>
    <row r="109" spans="1:18" x14ac:dyDescent="0.2">
      <c r="A109" s="253" t="s">
        <v>647</v>
      </c>
      <c r="B109" s="500" t="str">
        <f>'NOMINA DE PERSONAL 2020'!DD6</f>
        <v>JULIO</v>
      </c>
      <c r="C109" s="293">
        <v>2020</v>
      </c>
      <c r="D109" s="500">
        <f>'NOMINA DE PERSONAL 2020'!DD7</f>
        <v>0</v>
      </c>
      <c r="E109" s="500">
        <f>'NOMINA DE PERSONAL 2020'!DD8</f>
        <v>0</v>
      </c>
      <c r="F109" s="500" t="str">
        <f>'NOMINA DE PERSONAL 2020'!DD9</f>
        <v>NO</v>
      </c>
      <c r="G109" s="500">
        <f>'NOMINA DE PERSONAL 2020'!DD10</f>
        <v>0</v>
      </c>
      <c r="H109" s="534">
        <f>'NOMINA DE PERSONAL 2020'!DD11</f>
        <v>0</v>
      </c>
      <c r="I109" s="500">
        <f>'NOMINA DE PERSONAL 2020'!DD12</f>
        <v>0</v>
      </c>
      <c r="J109" s="500">
        <f>'NOMINA DE PERSONAL 2020'!DD13</f>
        <v>0</v>
      </c>
      <c r="K109" s="500">
        <f>'NOMINA DE PERSONAL 2020'!DD14</f>
        <v>0</v>
      </c>
      <c r="L109" s="500">
        <f>'NOMINA DE PERSONAL 2020'!DD18</f>
        <v>0</v>
      </c>
      <c r="M109" s="500">
        <f>'NOMINA DE PERSONAL 2020'!DD19</f>
        <v>0</v>
      </c>
      <c r="N109" s="500">
        <f>'NOMINA DE PERSONAL 2020'!DD21</f>
        <v>0</v>
      </c>
      <c r="O109" s="500">
        <f>'NOMINA DE PERSONAL 2020'!DD22</f>
        <v>0</v>
      </c>
      <c r="P109" s="500">
        <f>'NOMINA DE PERSONAL 2020'!DD23</f>
        <v>0</v>
      </c>
      <c r="Q109" s="500">
        <f>'NOMINA DE PERSONAL 2020'!DD26</f>
        <v>0</v>
      </c>
      <c r="R109" s="500">
        <f>'NOMINA DE PERSONAL 2020'!DD28</f>
        <v>0</v>
      </c>
    </row>
    <row r="110" spans="1:18" x14ac:dyDescent="0.2">
      <c r="A110" s="253" t="s">
        <v>648</v>
      </c>
      <c r="B110" s="500" t="str">
        <f>'NOMINA DE PERSONAL 2020'!DE6</f>
        <v>AGOSTO</v>
      </c>
      <c r="C110" s="293">
        <v>2020</v>
      </c>
      <c r="D110" s="500" t="str">
        <f>'NOMINA DE PERSONAL 2020'!DE7</f>
        <v>ELENA</v>
      </c>
      <c r="E110" s="500" t="str">
        <f>'NOMINA DE PERSONAL 2020'!DE8</f>
        <v>CARBON</v>
      </c>
      <c r="F110" s="500" t="str">
        <f>'NOMINA DE PERSONAL 2020'!DE9</f>
        <v>SI</v>
      </c>
      <c r="G110" s="500">
        <f>'NOMINA DE PERSONAL 2020'!DE10</f>
        <v>1</v>
      </c>
      <c r="H110" s="534" t="str">
        <f>'NOMINA DE PERSONAL 2020'!DE11</f>
        <v>ULTRABULK</v>
      </c>
      <c r="I110" s="500" t="str">
        <f>'NOMINA DE PERSONAL 2020'!DE12</f>
        <v>DIRECTO ARMADOR</v>
      </c>
      <c r="J110" s="500" t="str">
        <f>'NOMINA DE PERSONAL 2020'!DE13</f>
        <v>ULTRAMAR</v>
      </c>
      <c r="K110" s="500" t="str">
        <f>'NOMINA DE PERSONAL 2020'!DE14</f>
        <v>SAN VICENTE</v>
      </c>
      <c r="L110" s="500">
        <f>'NOMINA DE PERSONAL 2020'!DE18</f>
        <v>0</v>
      </c>
      <c r="M110" s="500">
        <f>'NOMINA DE PERSONAL 2020'!DE19</f>
        <v>0</v>
      </c>
      <c r="N110" s="500" t="str">
        <f>'NOMINA DE PERSONAL 2020'!DE21</f>
        <v>GRAIN STANDARD</v>
      </c>
      <c r="O110" s="500" t="str">
        <f>'NOMINA DE PERSONAL 2020'!DE22</f>
        <v>PINTURA</v>
      </c>
      <c r="P110" s="500">
        <f>'NOMINA DE PERSONAL 2020'!DE23</f>
        <v>0</v>
      </c>
      <c r="Q110" s="500" t="str">
        <f>'NOMINA DE PERSONAL 2020'!DE26</f>
        <v>CHILE</v>
      </c>
      <c r="R110" s="500">
        <f>'NOMINA DE PERSONAL 2020'!DE28</f>
        <v>7</v>
      </c>
    </row>
    <row r="111" spans="1:18" x14ac:dyDescent="0.2">
      <c r="A111" s="253" t="s">
        <v>649</v>
      </c>
      <c r="B111" s="500" t="str">
        <f>'NOMINA DE PERSONAL 2020'!DF6</f>
        <v>AGOSTO</v>
      </c>
      <c r="C111" s="293">
        <v>2020</v>
      </c>
      <c r="D111" s="500" t="str">
        <f>'NOMINA DE PERSONAL 2020'!DF7</f>
        <v>PEDHOULAS FARMER</v>
      </c>
      <c r="E111" s="500" t="str">
        <f>'NOMINA DE PERSONAL 2020'!DF8</f>
        <v>CARBON</v>
      </c>
      <c r="F111" s="500" t="str">
        <f>'NOMINA DE PERSONAL 2020'!DF9</f>
        <v>SI</v>
      </c>
      <c r="G111" s="500">
        <f>'NOMINA DE PERSONAL 2020'!DF10</f>
        <v>1</v>
      </c>
      <c r="H111" s="534" t="str">
        <f>'NOMINA DE PERSONAL 2020'!DF11</f>
        <v>GLENCORE</v>
      </c>
      <c r="I111" s="500" t="str">
        <f>'NOMINA DE PERSONAL 2020'!DF12</f>
        <v>DIRECTO ARMADOR</v>
      </c>
      <c r="J111" s="500" t="str">
        <f>'NOMINA DE PERSONAL 2020'!DF13</f>
        <v>CARVAJAL</v>
      </c>
      <c r="K111" s="500" t="str">
        <f>'NOMINA DE PERSONAL 2020'!DF14</f>
        <v>TOCOPILLA</v>
      </c>
      <c r="L111" s="500">
        <f>'NOMINA DE PERSONAL 2020'!DF18</f>
        <v>0</v>
      </c>
      <c r="M111" s="500">
        <f>'NOMINA DE PERSONAL 2020'!DF19</f>
        <v>0</v>
      </c>
      <c r="N111" s="500" t="str">
        <f>'NOMINA DE PERSONAL 2020'!DF21</f>
        <v>GRAIN STANDARD</v>
      </c>
      <c r="O111" s="500">
        <f>'NOMINA DE PERSONAL 2020'!DF22</f>
        <v>0</v>
      </c>
      <c r="P111" s="500">
        <f>'NOMINA DE PERSONAL 2020'!DF23</f>
        <v>0</v>
      </c>
      <c r="Q111" s="500" t="str">
        <f>'NOMINA DE PERSONAL 2020'!DF26</f>
        <v>COLOMBIA</v>
      </c>
      <c r="R111" s="500">
        <f>'NOMINA DE PERSONAL 2020'!DF28</f>
        <v>7</v>
      </c>
    </row>
    <row r="112" spans="1:18" x14ac:dyDescent="0.2">
      <c r="A112" s="253" t="s">
        <v>650</v>
      </c>
      <c r="B112" s="500" t="str">
        <f>'NOMINA DE PERSONAL 2020'!DG6</f>
        <v>AGOSTO</v>
      </c>
      <c r="C112" s="293">
        <v>2020</v>
      </c>
      <c r="D112" s="500" t="str">
        <f>'NOMINA DE PERSONAL 2020'!DG7</f>
        <v>PEDHOULAS COMMANDER</v>
      </c>
      <c r="E112" s="500" t="str">
        <f>'NOMINA DE PERSONAL 2020'!DG8</f>
        <v>CARBON</v>
      </c>
      <c r="F112" s="500" t="str">
        <f>'NOMINA DE PERSONAL 2020'!DG9</f>
        <v>SI</v>
      </c>
      <c r="G112" s="500">
        <f>'NOMINA DE PERSONAL 2020'!DG10</f>
        <v>1</v>
      </c>
      <c r="H112" s="534" t="str">
        <f>'NOMINA DE PERSONAL 2020'!DG11</f>
        <v>GLENCORE</v>
      </c>
      <c r="I112" s="500" t="str">
        <f>'NOMINA DE PERSONAL 2020'!DG12</f>
        <v>DIRECTO ARMADOR</v>
      </c>
      <c r="J112" s="500">
        <f>'NOMINA DE PERSONAL 2020'!DG13</f>
        <v>0</v>
      </c>
      <c r="K112" s="500" t="str">
        <f>'NOMINA DE PERSONAL 2020'!DG14</f>
        <v>MEJILLONES TGN</v>
      </c>
      <c r="L112" s="500">
        <f>'NOMINA DE PERSONAL 2020'!DG18</f>
        <v>0</v>
      </c>
      <c r="M112" s="500">
        <f>'NOMINA DE PERSONAL 2020'!DG19</f>
        <v>0</v>
      </c>
      <c r="N112" s="500" t="str">
        <f>'NOMINA DE PERSONAL 2020'!DG21</f>
        <v>GRAIN STANDARD</v>
      </c>
      <c r="O112" s="500">
        <f>'NOMINA DE PERSONAL 2020'!DG22</f>
        <v>0</v>
      </c>
      <c r="P112" s="500">
        <f>'NOMINA DE PERSONAL 2020'!DG23</f>
        <v>0</v>
      </c>
      <c r="Q112" s="500" t="str">
        <f>'NOMINA DE PERSONAL 2020'!DG26</f>
        <v>AUSTRALIA</v>
      </c>
      <c r="R112" s="500">
        <f>'NOMINA DE PERSONAL 2020'!DG28</f>
        <v>7</v>
      </c>
    </row>
    <row r="113" spans="1:18" x14ac:dyDescent="0.2">
      <c r="A113" s="253" t="s">
        <v>651</v>
      </c>
      <c r="B113" s="500" t="str">
        <f>'NOMINA DE PERSONAL 2020'!DH6</f>
        <v>AGOSTO</v>
      </c>
      <c r="C113" s="293">
        <v>2020</v>
      </c>
      <c r="D113" s="500" t="str">
        <f>'NOMINA DE PERSONAL 2020'!DH7</f>
        <v>EVMAR</v>
      </c>
      <c r="E113" s="500" t="str">
        <f>'NOMINA DE PERSONAL 2020'!DH8</f>
        <v>COAL</v>
      </c>
      <c r="F113" s="500" t="str">
        <f>'NOMINA DE PERSONAL 2020'!DH9</f>
        <v>SI</v>
      </c>
      <c r="G113" s="500">
        <f>'NOMINA DE PERSONAL 2020'!DH10</f>
        <v>1</v>
      </c>
      <c r="H113" s="534" t="str">
        <f>'NOMINA DE PERSONAL 2020'!DH11</f>
        <v>GLENCORE</v>
      </c>
      <c r="I113" s="500" t="str">
        <f>'NOMINA DE PERSONAL 2020'!DH12</f>
        <v>DIRECTO ARMADOR</v>
      </c>
      <c r="J113" s="500">
        <f>'NOMINA DE PERSONAL 2020'!DH13</f>
        <v>0</v>
      </c>
      <c r="K113" s="500" t="str">
        <f>'NOMINA DE PERSONAL 2020'!DH14</f>
        <v>CORONEL</v>
      </c>
      <c r="L113" s="500" t="str">
        <f>'NOMINA DE PERSONAL 2020'!DH18</f>
        <v>NO</v>
      </c>
      <c r="M113" s="500" t="str">
        <f>'NOMINA DE PERSONAL 2020'!DH19</f>
        <v>N/A</v>
      </c>
      <c r="N113" s="500" t="str">
        <f>'NOMINA DE PERSONAL 2020'!DH21</f>
        <v>GRAIN STANDARD</v>
      </c>
      <c r="O113" s="500">
        <f>'NOMINA DE PERSONAL 2020'!DH22</f>
        <v>0</v>
      </c>
      <c r="P113" s="500">
        <f>'NOMINA DE PERSONAL 2020'!DH23</f>
        <v>0</v>
      </c>
      <c r="Q113" s="500" t="str">
        <f>'NOMINA DE PERSONAL 2020'!DH26</f>
        <v>COLOMBIA</v>
      </c>
      <c r="R113" s="500">
        <f>'NOMINA DE PERSONAL 2020'!DH28</f>
        <v>7</v>
      </c>
    </row>
    <row r="114" spans="1:18" x14ac:dyDescent="0.2">
      <c r="A114" s="253" t="s">
        <v>652</v>
      </c>
      <c r="B114" s="500" t="str">
        <f>'NOMINA DE PERSONAL 2020'!DI6</f>
        <v>AGOSTO</v>
      </c>
      <c r="C114" s="293">
        <v>2020</v>
      </c>
      <c r="D114" s="500">
        <f>'NOMINA DE PERSONAL 2020'!DI7</f>
        <v>0</v>
      </c>
      <c r="E114" s="500">
        <f>'NOMINA DE PERSONAL 2020'!DI8</f>
        <v>0</v>
      </c>
      <c r="F114" s="500" t="str">
        <f>'NOMINA DE PERSONAL 2020'!DI9</f>
        <v>NO</v>
      </c>
      <c r="G114" s="500">
        <f>'NOMINA DE PERSONAL 2020'!DI10</f>
        <v>0</v>
      </c>
      <c r="H114" s="534">
        <f>'NOMINA DE PERSONAL 2020'!DI11</f>
        <v>0</v>
      </c>
      <c r="I114" s="500">
        <f>'NOMINA DE PERSONAL 2020'!DI12</f>
        <v>0</v>
      </c>
      <c r="J114" s="500">
        <f>'NOMINA DE PERSONAL 2020'!DI13</f>
        <v>0</v>
      </c>
      <c r="K114" s="500">
        <f>'NOMINA DE PERSONAL 2020'!DI14</f>
        <v>0</v>
      </c>
      <c r="L114" s="500">
        <f>'NOMINA DE PERSONAL 2020'!DI18</f>
        <v>0</v>
      </c>
      <c r="M114" s="500">
        <f>'NOMINA DE PERSONAL 2020'!DI19</f>
        <v>0</v>
      </c>
      <c r="N114" s="500">
        <f>'NOMINA DE PERSONAL 2020'!DI21</f>
        <v>0</v>
      </c>
      <c r="O114" s="500">
        <f>'NOMINA DE PERSONAL 2020'!DI22</f>
        <v>0</v>
      </c>
      <c r="P114" s="500">
        <f>'NOMINA DE PERSONAL 2020'!DI23</f>
        <v>0</v>
      </c>
      <c r="Q114" s="500">
        <f>'NOMINA DE PERSONAL 2020'!DI26</f>
        <v>0</v>
      </c>
      <c r="R114" s="500">
        <f>'NOMINA DE PERSONAL 2020'!DI28</f>
        <v>0</v>
      </c>
    </row>
    <row r="115" spans="1:18" x14ac:dyDescent="0.2">
      <c r="A115" s="253" t="s">
        <v>653</v>
      </c>
      <c r="B115" s="500" t="str">
        <f>'NOMINA DE PERSONAL 2020'!DJ6</f>
        <v>AGOSTO</v>
      </c>
      <c r="C115" s="293">
        <v>2020</v>
      </c>
      <c r="D115" s="500">
        <f>'NOMINA DE PERSONAL 2020'!DJ7</f>
        <v>0</v>
      </c>
      <c r="E115" s="500">
        <f>'NOMINA DE PERSONAL 2020'!DJ8</f>
        <v>0</v>
      </c>
      <c r="F115" s="500" t="str">
        <f>'NOMINA DE PERSONAL 2020'!DJ9</f>
        <v>NO</v>
      </c>
      <c r="G115" s="500">
        <f>'NOMINA DE PERSONAL 2020'!DJ10</f>
        <v>0</v>
      </c>
      <c r="H115" s="534">
        <f>'NOMINA DE PERSONAL 2020'!DJ11</f>
        <v>0</v>
      </c>
      <c r="I115" s="500">
        <f>'NOMINA DE PERSONAL 2020'!DJ12</f>
        <v>0</v>
      </c>
      <c r="J115" s="500">
        <f>'NOMINA DE PERSONAL 2020'!DJ13</f>
        <v>0</v>
      </c>
      <c r="K115" s="500">
        <f>'NOMINA DE PERSONAL 2020'!DJ14</f>
        <v>0</v>
      </c>
      <c r="L115" s="500">
        <f>'NOMINA DE PERSONAL 2020'!DJ18</f>
        <v>0</v>
      </c>
      <c r="M115" s="500">
        <f>'NOMINA DE PERSONAL 2020'!DJ19</f>
        <v>0</v>
      </c>
      <c r="N115" s="500">
        <f>'NOMINA DE PERSONAL 2020'!DJ21</f>
        <v>0</v>
      </c>
      <c r="O115" s="500">
        <f>'NOMINA DE PERSONAL 2020'!DJ22</f>
        <v>0</v>
      </c>
      <c r="P115" s="500">
        <f>'NOMINA DE PERSONAL 2020'!DJ23</f>
        <v>0</v>
      </c>
      <c r="Q115" s="500">
        <f>'NOMINA DE PERSONAL 2020'!DJ26</f>
        <v>0</v>
      </c>
      <c r="R115" s="500">
        <f>'NOMINA DE PERSONAL 2020'!DJ28</f>
        <v>0</v>
      </c>
    </row>
    <row r="116" spans="1:18" x14ac:dyDescent="0.2">
      <c r="A116" s="253" t="s">
        <v>654</v>
      </c>
      <c r="B116" s="500" t="str">
        <f>'NOMINA DE PERSONAL 2020'!DK6</f>
        <v>AGOSTO</v>
      </c>
      <c r="C116" s="293">
        <v>2020</v>
      </c>
      <c r="D116" s="500">
        <f>'NOMINA DE PERSONAL 2020'!DK7</f>
        <v>0</v>
      </c>
      <c r="E116" s="500">
        <f>'NOMINA DE PERSONAL 2020'!DK8</f>
        <v>0</v>
      </c>
      <c r="F116" s="500" t="str">
        <f>'NOMINA DE PERSONAL 2020'!DK9</f>
        <v>NO</v>
      </c>
      <c r="G116" s="500">
        <f>'NOMINA DE PERSONAL 2020'!DK10</f>
        <v>0</v>
      </c>
      <c r="H116" s="534">
        <f>'NOMINA DE PERSONAL 2020'!DK11</f>
        <v>0</v>
      </c>
      <c r="I116" s="500">
        <f>'NOMINA DE PERSONAL 2020'!DK12</f>
        <v>0</v>
      </c>
      <c r="J116" s="500">
        <f>'NOMINA DE PERSONAL 2020'!DK13</f>
        <v>0</v>
      </c>
      <c r="K116" s="500">
        <f>'NOMINA DE PERSONAL 2020'!DK14</f>
        <v>0</v>
      </c>
      <c r="L116" s="500">
        <f>'NOMINA DE PERSONAL 2020'!DK18</f>
        <v>0</v>
      </c>
      <c r="M116" s="500">
        <f>'NOMINA DE PERSONAL 2020'!DK19</f>
        <v>0</v>
      </c>
      <c r="N116" s="500">
        <f>'NOMINA DE PERSONAL 2020'!DK21</f>
        <v>0</v>
      </c>
      <c r="O116" s="500">
        <f>'NOMINA DE PERSONAL 2020'!DK22</f>
        <v>0</v>
      </c>
      <c r="P116" s="500">
        <f>'NOMINA DE PERSONAL 2020'!DK23</f>
        <v>0</v>
      </c>
      <c r="Q116" s="500">
        <f>'NOMINA DE PERSONAL 2020'!DK26</f>
        <v>0</v>
      </c>
      <c r="R116" s="500">
        <f>'NOMINA DE PERSONAL 2020'!DK28</f>
        <v>0</v>
      </c>
    </row>
    <row r="117" spans="1:18" x14ac:dyDescent="0.2">
      <c r="A117" s="253" t="s">
        <v>655</v>
      </c>
      <c r="B117" s="500" t="str">
        <f>'NOMINA DE PERSONAL 2020'!DL6</f>
        <v>AGOSTO</v>
      </c>
      <c r="C117" s="293">
        <v>2020</v>
      </c>
      <c r="D117" s="500">
        <f>'NOMINA DE PERSONAL 2020'!DL7</f>
        <v>0</v>
      </c>
      <c r="E117" s="500">
        <f>'NOMINA DE PERSONAL 2020'!DL8</f>
        <v>0</v>
      </c>
      <c r="F117" s="500" t="str">
        <f>'NOMINA DE PERSONAL 2020'!DL9</f>
        <v>NO</v>
      </c>
      <c r="G117" s="500">
        <f>'NOMINA DE PERSONAL 2020'!DL10</f>
        <v>0</v>
      </c>
      <c r="H117" s="534">
        <f>'NOMINA DE PERSONAL 2020'!DL11</f>
        <v>0</v>
      </c>
      <c r="I117" s="500">
        <f>'NOMINA DE PERSONAL 2020'!DL12</f>
        <v>0</v>
      </c>
      <c r="J117" s="500">
        <f>'NOMINA DE PERSONAL 2020'!DL13</f>
        <v>0</v>
      </c>
      <c r="K117" s="500">
        <f>'NOMINA DE PERSONAL 2020'!DL14</f>
        <v>0</v>
      </c>
      <c r="L117" s="500">
        <f>'NOMINA DE PERSONAL 2020'!DL18</f>
        <v>0</v>
      </c>
      <c r="M117" s="500">
        <f>'NOMINA DE PERSONAL 2020'!DL19</f>
        <v>0</v>
      </c>
      <c r="N117" s="500">
        <f>'NOMINA DE PERSONAL 2020'!DL21</f>
        <v>0</v>
      </c>
      <c r="O117" s="500">
        <f>'NOMINA DE PERSONAL 2020'!DL22</f>
        <v>0</v>
      </c>
      <c r="P117" s="500">
        <f>'NOMINA DE PERSONAL 2020'!DL23</f>
        <v>0</v>
      </c>
      <c r="Q117" s="500">
        <f>'NOMINA DE PERSONAL 2020'!DL26</f>
        <v>0</v>
      </c>
      <c r="R117" s="500">
        <f>'NOMINA DE PERSONAL 2020'!DL28</f>
        <v>0</v>
      </c>
    </row>
    <row r="118" spans="1:18" x14ac:dyDescent="0.2">
      <c r="A118" s="253" t="s">
        <v>656</v>
      </c>
      <c r="B118" s="500" t="str">
        <f>'NOMINA DE PERSONAL 2020'!DM6</f>
        <v>AGOSTO</v>
      </c>
      <c r="C118" s="293">
        <v>2020</v>
      </c>
      <c r="D118" s="500">
        <f>'NOMINA DE PERSONAL 2020'!DM7</f>
        <v>0</v>
      </c>
      <c r="E118" s="500">
        <f>'NOMINA DE PERSONAL 2020'!DM8</f>
        <v>0</v>
      </c>
      <c r="F118" s="500" t="str">
        <f>'NOMINA DE PERSONAL 2020'!DM9</f>
        <v>NO</v>
      </c>
      <c r="G118" s="500">
        <f>'NOMINA DE PERSONAL 2020'!DM10</f>
        <v>0</v>
      </c>
      <c r="H118" s="534">
        <f>'NOMINA DE PERSONAL 2020'!DM11</f>
        <v>0</v>
      </c>
      <c r="I118" s="500">
        <f>'NOMINA DE PERSONAL 2020'!DM12</f>
        <v>0</v>
      </c>
      <c r="J118" s="500">
        <f>'NOMINA DE PERSONAL 2020'!DM13</f>
        <v>0</v>
      </c>
      <c r="K118" s="500">
        <f>'NOMINA DE PERSONAL 2020'!DM14</f>
        <v>0</v>
      </c>
      <c r="L118" s="500">
        <f>'NOMINA DE PERSONAL 2020'!DM18</f>
        <v>0</v>
      </c>
      <c r="M118" s="500">
        <f>'NOMINA DE PERSONAL 2020'!DM19</f>
        <v>0</v>
      </c>
      <c r="N118" s="500">
        <f>'NOMINA DE PERSONAL 2020'!DM21</f>
        <v>0</v>
      </c>
      <c r="O118" s="500">
        <f>'NOMINA DE PERSONAL 2020'!DM22</f>
        <v>0</v>
      </c>
      <c r="P118" s="500">
        <f>'NOMINA DE PERSONAL 2020'!DM23</f>
        <v>0</v>
      </c>
      <c r="Q118" s="500">
        <f>'NOMINA DE PERSONAL 2020'!DM26</f>
        <v>0</v>
      </c>
      <c r="R118" s="500">
        <f>'NOMINA DE PERSONAL 2020'!DM28</f>
        <v>0</v>
      </c>
    </row>
    <row r="119" spans="1:18" x14ac:dyDescent="0.2">
      <c r="A119" s="253" t="s">
        <v>657</v>
      </c>
      <c r="B119" s="500" t="str">
        <f>'NOMINA DE PERSONAL 2020'!DN6</f>
        <v>AGOSTO</v>
      </c>
      <c r="C119" s="293">
        <v>2020</v>
      </c>
      <c r="D119" s="500">
        <f>'NOMINA DE PERSONAL 2020'!DN7</f>
        <v>0</v>
      </c>
      <c r="E119" s="500">
        <f>'NOMINA DE PERSONAL 2020'!DN8</f>
        <v>0</v>
      </c>
      <c r="F119" s="500" t="str">
        <f>'NOMINA DE PERSONAL 2020'!DN9</f>
        <v>NO</v>
      </c>
      <c r="G119" s="500">
        <f>'NOMINA DE PERSONAL 2020'!DN10</f>
        <v>0</v>
      </c>
      <c r="H119" s="534">
        <f>'NOMINA DE PERSONAL 2020'!DN11</f>
        <v>0</v>
      </c>
      <c r="I119" s="500">
        <f>'NOMINA DE PERSONAL 2020'!DN12</f>
        <v>0</v>
      </c>
      <c r="J119" s="500">
        <f>'NOMINA DE PERSONAL 2020'!DN13</f>
        <v>0</v>
      </c>
      <c r="K119" s="500">
        <f>'NOMINA DE PERSONAL 2020'!DN14</f>
        <v>0</v>
      </c>
      <c r="L119" s="500">
        <f>'NOMINA DE PERSONAL 2020'!DN18</f>
        <v>0</v>
      </c>
      <c r="M119" s="500">
        <f>'NOMINA DE PERSONAL 2020'!DN19</f>
        <v>0</v>
      </c>
      <c r="N119" s="500">
        <f>'NOMINA DE PERSONAL 2020'!DN21</f>
        <v>0</v>
      </c>
      <c r="O119" s="500">
        <f>'NOMINA DE PERSONAL 2020'!DN22</f>
        <v>0</v>
      </c>
      <c r="P119" s="500">
        <f>'NOMINA DE PERSONAL 2020'!DN23</f>
        <v>0</v>
      </c>
      <c r="Q119" s="500">
        <f>'NOMINA DE PERSONAL 2020'!DN26</f>
        <v>0</v>
      </c>
      <c r="R119" s="500">
        <f>'NOMINA DE PERSONAL 2020'!DN28</f>
        <v>0</v>
      </c>
    </row>
    <row r="120" spans="1:18" x14ac:dyDescent="0.2">
      <c r="A120" s="253" t="s">
        <v>658</v>
      </c>
      <c r="B120" s="500" t="str">
        <f>'NOMINA DE PERSONAL 2020'!DO6</f>
        <v>AGOSTO</v>
      </c>
      <c r="C120" s="293">
        <v>2020</v>
      </c>
      <c r="D120" s="500">
        <f>'NOMINA DE PERSONAL 2020'!DO7</f>
        <v>0</v>
      </c>
      <c r="E120" s="500">
        <f>'NOMINA DE PERSONAL 2020'!DO8</f>
        <v>0</v>
      </c>
      <c r="F120" s="500" t="str">
        <f>'NOMINA DE PERSONAL 2020'!DO9</f>
        <v>NO</v>
      </c>
      <c r="G120" s="500">
        <f>'NOMINA DE PERSONAL 2020'!DO10</f>
        <v>0</v>
      </c>
      <c r="H120" s="534">
        <f>'NOMINA DE PERSONAL 2020'!DO11</f>
        <v>0</v>
      </c>
      <c r="I120" s="500">
        <f>'NOMINA DE PERSONAL 2020'!DO12</f>
        <v>0</v>
      </c>
      <c r="J120" s="500">
        <f>'NOMINA DE PERSONAL 2020'!DO13</f>
        <v>0</v>
      </c>
      <c r="K120" s="500">
        <f>'NOMINA DE PERSONAL 2020'!DO14</f>
        <v>0</v>
      </c>
      <c r="L120" s="500">
        <f>'NOMINA DE PERSONAL 2020'!DO18</f>
        <v>0</v>
      </c>
      <c r="M120" s="500">
        <f>'NOMINA DE PERSONAL 2020'!DO19</f>
        <v>0</v>
      </c>
      <c r="N120" s="500">
        <f>'NOMINA DE PERSONAL 2020'!DO21</f>
        <v>0</v>
      </c>
      <c r="O120" s="500">
        <f>'NOMINA DE PERSONAL 2020'!DO22</f>
        <v>0</v>
      </c>
      <c r="P120" s="500">
        <f>'NOMINA DE PERSONAL 2020'!DO23</f>
        <v>0</v>
      </c>
      <c r="Q120" s="500">
        <f>'NOMINA DE PERSONAL 2020'!DO26</f>
        <v>0</v>
      </c>
      <c r="R120" s="500">
        <f>'NOMINA DE PERSONAL 2020'!DO28</f>
        <v>0</v>
      </c>
    </row>
    <row r="121" spans="1:18" x14ac:dyDescent="0.2">
      <c r="A121" s="253" t="s">
        <v>659</v>
      </c>
      <c r="B121" s="500" t="str">
        <f>'NOMINA DE PERSONAL 2020'!DP6</f>
        <v>AGOSTO</v>
      </c>
      <c r="C121" s="293">
        <v>2020</v>
      </c>
      <c r="D121" s="500">
        <f>'NOMINA DE PERSONAL 2020'!DP7</f>
        <v>0</v>
      </c>
      <c r="E121" s="500">
        <f>'NOMINA DE PERSONAL 2020'!DP8</f>
        <v>0</v>
      </c>
      <c r="F121" s="500" t="str">
        <f>'NOMINA DE PERSONAL 2020'!DP9</f>
        <v>NO</v>
      </c>
      <c r="G121" s="500">
        <f>'NOMINA DE PERSONAL 2020'!DP10</f>
        <v>0</v>
      </c>
      <c r="H121" s="534">
        <f>'NOMINA DE PERSONAL 2020'!DP11</f>
        <v>0</v>
      </c>
      <c r="I121" s="500">
        <f>'NOMINA DE PERSONAL 2020'!DP12</f>
        <v>0</v>
      </c>
      <c r="J121" s="500">
        <f>'NOMINA DE PERSONAL 2020'!DP13</f>
        <v>0</v>
      </c>
      <c r="K121" s="500">
        <f>'NOMINA DE PERSONAL 2020'!DP14</f>
        <v>0</v>
      </c>
      <c r="L121" s="500">
        <f>'NOMINA DE PERSONAL 2020'!DP18</f>
        <v>0</v>
      </c>
      <c r="M121" s="500">
        <f>'NOMINA DE PERSONAL 2020'!DP19</f>
        <v>0</v>
      </c>
      <c r="N121" s="500">
        <f>'NOMINA DE PERSONAL 2020'!DP21</f>
        <v>0</v>
      </c>
      <c r="O121" s="500">
        <f>'NOMINA DE PERSONAL 2020'!DP22</f>
        <v>0</v>
      </c>
      <c r="P121" s="500">
        <f>'NOMINA DE PERSONAL 2020'!DP23</f>
        <v>0</v>
      </c>
      <c r="Q121" s="500">
        <f>'NOMINA DE PERSONAL 2020'!DP26</f>
        <v>0</v>
      </c>
      <c r="R121" s="500">
        <f>'NOMINA DE PERSONAL 2020'!DP28</f>
        <v>0</v>
      </c>
    </row>
    <row r="122" spans="1:18" x14ac:dyDescent="0.2">
      <c r="A122" s="253" t="s">
        <v>660</v>
      </c>
      <c r="B122" s="500" t="str">
        <f>'NOMINA DE PERSONAL 2020'!DQ6</f>
        <v>AGOSTO</v>
      </c>
      <c r="C122" s="293">
        <v>2020</v>
      </c>
      <c r="D122" s="500">
        <f>'NOMINA DE PERSONAL 2020'!DQ7</f>
        <v>0</v>
      </c>
      <c r="E122" s="500">
        <f>'NOMINA DE PERSONAL 2020'!DQ8</f>
        <v>0</v>
      </c>
      <c r="F122" s="500" t="str">
        <f>'NOMINA DE PERSONAL 2020'!DQ9</f>
        <v>NO</v>
      </c>
      <c r="G122" s="500">
        <f>'NOMINA DE PERSONAL 2020'!DQ10</f>
        <v>0</v>
      </c>
      <c r="H122" s="534">
        <f>'NOMINA DE PERSONAL 2020'!DQ11</f>
        <v>0</v>
      </c>
      <c r="I122" s="500">
        <f>'NOMINA DE PERSONAL 2020'!DQ12</f>
        <v>0</v>
      </c>
      <c r="J122" s="500">
        <f>'NOMINA DE PERSONAL 2020'!DQ13</f>
        <v>0</v>
      </c>
      <c r="K122" s="500">
        <f>'NOMINA DE PERSONAL 2020'!DQ14</f>
        <v>0</v>
      </c>
      <c r="L122" s="500">
        <f>'NOMINA DE PERSONAL 2020'!DQ18</f>
        <v>0</v>
      </c>
      <c r="M122" s="500">
        <f>'NOMINA DE PERSONAL 2020'!DQ19</f>
        <v>0</v>
      </c>
      <c r="N122" s="500">
        <f>'NOMINA DE PERSONAL 2020'!DQ21</f>
        <v>0</v>
      </c>
      <c r="O122" s="500">
        <f>'NOMINA DE PERSONAL 2020'!DQ22</f>
        <v>0</v>
      </c>
      <c r="P122" s="500">
        <f>'NOMINA DE PERSONAL 2020'!DQ23</f>
        <v>0</v>
      </c>
      <c r="Q122" s="500">
        <f>'NOMINA DE PERSONAL 2020'!DQ26</f>
        <v>0</v>
      </c>
      <c r="R122" s="500">
        <f>'NOMINA DE PERSONAL 2020'!DQ28</f>
        <v>0</v>
      </c>
    </row>
    <row r="123" spans="1:18" x14ac:dyDescent="0.2">
      <c r="A123" s="253" t="s">
        <v>661</v>
      </c>
      <c r="B123" s="500" t="str">
        <f>'NOMINA DE PERSONAL 2020'!DR6</f>
        <v>AGOSTO</v>
      </c>
      <c r="C123" s="293">
        <v>2020</v>
      </c>
      <c r="D123" s="500">
        <f>'NOMINA DE PERSONAL 2020'!DR7</f>
        <v>0</v>
      </c>
      <c r="E123" s="500">
        <f>'NOMINA DE PERSONAL 2020'!DR8</f>
        <v>0</v>
      </c>
      <c r="F123" s="500" t="str">
        <f>'NOMINA DE PERSONAL 2020'!DR9</f>
        <v>NO</v>
      </c>
      <c r="G123" s="500">
        <f>'NOMINA DE PERSONAL 2020'!DR10</f>
        <v>0</v>
      </c>
      <c r="H123" s="534">
        <f>'NOMINA DE PERSONAL 2020'!DR11</f>
        <v>0</v>
      </c>
      <c r="I123" s="500">
        <f>'NOMINA DE PERSONAL 2020'!DR12</f>
        <v>0</v>
      </c>
      <c r="J123" s="500">
        <f>'NOMINA DE PERSONAL 2020'!DR13</f>
        <v>0</v>
      </c>
      <c r="K123" s="500">
        <f>'NOMINA DE PERSONAL 2020'!DR14</f>
        <v>0</v>
      </c>
      <c r="L123" s="500">
        <f>'NOMINA DE PERSONAL 2020'!DR18</f>
        <v>0</v>
      </c>
      <c r="M123" s="500">
        <f>'NOMINA DE PERSONAL 2020'!DR19</f>
        <v>0</v>
      </c>
      <c r="N123" s="500">
        <f>'NOMINA DE PERSONAL 2020'!DR21</f>
        <v>0</v>
      </c>
      <c r="O123" s="500">
        <f>'NOMINA DE PERSONAL 2020'!DR22</f>
        <v>0</v>
      </c>
      <c r="P123" s="500">
        <f>'NOMINA DE PERSONAL 2020'!DR23</f>
        <v>0</v>
      </c>
      <c r="Q123" s="500">
        <f>'NOMINA DE PERSONAL 2020'!DR26</f>
        <v>0</v>
      </c>
      <c r="R123" s="500">
        <f>'NOMINA DE PERSONAL 2020'!DR28</f>
        <v>0</v>
      </c>
    </row>
    <row r="124" spans="1:18" x14ac:dyDescent="0.2">
      <c r="A124" s="253" t="s">
        <v>662</v>
      </c>
      <c r="B124" s="500" t="str">
        <f>'NOMINA DE PERSONAL 2020'!DS6</f>
        <v>AGOSTO</v>
      </c>
      <c r="C124" s="293">
        <v>2020</v>
      </c>
      <c r="D124" s="500">
        <f>'NOMINA DE PERSONAL 2020'!DS7</f>
        <v>0</v>
      </c>
      <c r="E124" s="500">
        <f>'NOMINA DE PERSONAL 2020'!DS8</f>
        <v>0</v>
      </c>
      <c r="F124" s="500" t="str">
        <f>'NOMINA DE PERSONAL 2020'!DS9</f>
        <v>NO</v>
      </c>
      <c r="G124" s="500">
        <f>'NOMINA DE PERSONAL 2020'!DS10</f>
        <v>0</v>
      </c>
      <c r="H124" s="534">
        <f>'NOMINA DE PERSONAL 2020'!DS11</f>
        <v>0</v>
      </c>
      <c r="I124" s="500">
        <f>'NOMINA DE PERSONAL 2020'!DS12</f>
        <v>0</v>
      </c>
      <c r="J124" s="500">
        <f>'NOMINA DE PERSONAL 2020'!DS13</f>
        <v>0</v>
      </c>
      <c r="K124" s="500">
        <f>'NOMINA DE PERSONAL 2020'!DS14</f>
        <v>0</v>
      </c>
      <c r="L124" s="500">
        <f>'NOMINA DE PERSONAL 2020'!DS18</f>
        <v>0</v>
      </c>
      <c r="M124" s="500">
        <f>'NOMINA DE PERSONAL 2020'!DS19</f>
        <v>0</v>
      </c>
      <c r="N124" s="500">
        <f>'NOMINA DE PERSONAL 2020'!DS21</f>
        <v>0</v>
      </c>
      <c r="O124" s="500">
        <f>'NOMINA DE PERSONAL 2020'!DS22</f>
        <v>0</v>
      </c>
      <c r="P124" s="500">
        <f>'NOMINA DE PERSONAL 2020'!DS23</f>
        <v>0</v>
      </c>
      <c r="Q124" s="500">
        <f>'NOMINA DE PERSONAL 2020'!DS26</f>
        <v>0</v>
      </c>
      <c r="R124" s="500">
        <f>'NOMINA DE PERSONAL 2020'!DS28</f>
        <v>0</v>
      </c>
    </row>
    <row r="125" spans="1:18" x14ac:dyDescent="0.2">
      <c r="A125" s="253" t="s">
        <v>663</v>
      </c>
      <c r="B125" s="500" t="str">
        <f>'NOMINA DE PERSONAL 2020'!DT6</f>
        <v>SEPTIEMBRE</v>
      </c>
      <c r="C125" s="293">
        <v>2020</v>
      </c>
      <c r="D125" s="500" t="str">
        <f>'NOMINA DE PERSONAL 2020'!DT7</f>
        <v>FAME</v>
      </c>
      <c r="E125" s="500" t="str">
        <f>'NOMINA DE PERSONAL 2020'!DT8</f>
        <v>COAL</v>
      </c>
      <c r="F125" s="500" t="str">
        <f>'NOMINA DE PERSONAL 2020'!DT9</f>
        <v>SI</v>
      </c>
      <c r="G125" s="500">
        <f>'NOMINA DE PERSONAL 2020'!DT10</f>
        <v>1</v>
      </c>
      <c r="H125" s="534" t="str">
        <f>'NOMINA DE PERSONAL 2020'!DT11</f>
        <v>GLENCORE</v>
      </c>
      <c r="I125" s="500" t="str">
        <f>'NOMINA DE PERSONAL 2020'!DT12</f>
        <v>DIRECTO ARMADOR</v>
      </c>
      <c r="J125" s="500" t="str">
        <f>'NOMINA DE PERSONAL 2020'!DT13</f>
        <v>ULTRAMAR</v>
      </c>
      <c r="K125" s="500" t="str">
        <f>'NOMINA DE PERSONAL 2020'!DT14</f>
        <v>VALPARAISO</v>
      </c>
      <c r="L125" s="500" t="str">
        <f>'NOMINA DE PERSONAL 2020'!DT18</f>
        <v>NO</v>
      </c>
      <c r="M125" s="500" t="str">
        <f>'NOMINA DE PERSONAL 2020'!DT19</f>
        <v>N/A</v>
      </c>
      <c r="N125" s="500" t="str">
        <f>'NOMINA DE PERSONAL 2020'!DT21</f>
        <v>GRAIN STANDARD</v>
      </c>
      <c r="O125" s="500">
        <f>'NOMINA DE PERSONAL 2020'!DT22</f>
        <v>0</v>
      </c>
      <c r="P125" s="500">
        <f>'NOMINA DE PERSONAL 2020'!DT23</f>
        <v>0</v>
      </c>
      <c r="Q125" s="500" t="str">
        <f>'NOMINA DE PERSONAL 2020'!DT26</f>
        <v>USA</v>
      </c>
      <c r="R125" s="500">
        <f>'NOMINA DE PERSONAL 2020'!DT28</f>
        <v>7</v>
      </c>
    </row>
    <row r="126" spans="1:18" x14ac:dyDescent="0.2">
      <c r="A126" s="253" t="s">
        <v>664</v>
      </c>
      <c r="B126" s="500" t="str">
        <f>'NOMINA DE PERSONAL 2020'!DU6</f>
        <v>SEPTIEMBRE</v>
      </c>
      <c r="C126" s="293">
        <v>2020</v>
      </c>
      <c r="D126" s="500" t="str">
        <f>'NOMINA DE PERSONAL 2020'!DU7</f>
        <v>BULK HOLLAND</v>
      </c>
      <c r="E126" s="500" t="str">
        <f>'NOMINA DE PERSONAL 2020'!DU8</f>
        <v>COAL</v>
      </c>
      <c r="F126" s="500">
        <f>'NOMINA DE PERSONAL 2020'!DU9</f>
        <v>0</v>
      </c>
      <c r="G126" s="500">
        <f>'NOMINA DE PERSONAL 2020'!DU10</f>
        <v>1</v>
      </c>
      <c r="H126" s="534" t="str">
        <f>'NOMINA DE PERSONAL 2020'!DU11</f>
        <v>GLENCORE</v>
      </c>
      <c r="I126" s="500" t="str">
        <f>'NOMINA DE PERSONAL 2020'!DU12</f>
        <v>DIRECTO ARMADOR</v>
      </c>
      <c r="J126" s="500" t="str">
        <f>'NOMINA DE PERSONAL 2020'!DU13</f>
        <v>B&amp;M</v>
      </c>
      <c r="K126" s="500" t="str">
        <f>'NOMINA DE PERSONAL 2020'!DU14</f>
        <v>HUASCO</v>
      </c>
      <c r="L126" s="500" t="str">
        <f>'NOMINA DE PERSONAL 2020'!DU18</f>
        <v>NO</v>
      </c>
      <c r="M126" s="500" t="str">
        <f>'NOMINA DE PERSONAL 2020'!DU19</f>
        <v>N/A</v>
      </c>
      <c r="N126" s="500" t="str">
        <f>'NOMINA DE PERSONAL 2020'!DU21</f>
        <v>GRAIN STANDARD</v>
      </c>
      <c r="O126" s="500" t="str">
        <f>'NOMINA DE PERSONAL 2020'!DU22</f>
        <v>QUIMICO ADICIONAL</v>
      </c>
      <c r="P126" s="500">
        <f>'NOMINA DE PERSONAL 2020'!DU23</f>
        <v>0</v>
      </c>
      <c r="Q126" s="500" t="str">
        <f>'NOMINA DE PERSONAL 2020'!DU26</f>
        <v>AUSTRALIA</v>
      </c>
      <c r="R126" s="500">
        <f>'NOMINA DE PERSONAL 2020'!DU28</f>
        <v>7</v>
      </c>
    </row>
    <row r="127" spans="1:18" x14ac:dyDescent="0.2">
      <c r="A127" s="253" t="s">
        <v>665</v>
      </c>
      <c r="B127" s="500" t="str">
        <f>'NOMINA DE PERSONAL 2020'!DV6</f>
        <v>SEPTIEMBRE</v>
      </c>
      <c r="C127" s="293">
        <v>2020</v>
      </c>
      <c r="D127" s="500" t="str">
        <f>'NOMINA DE PERSONAL 2020'!DV7</f>
        <v>BRIO FAITH</v>
      </c>
      <c r="E127" s="500" t="str">
        <f>'NOMINA DE PERSONAL 2020'!DV8</f>
        <v>PROYECTO</v>
      </c>
      <c r="F127" s="500" t="str">
        <f>'NOMINA DE PERSONAL 2020'!DV9</f>
        <v>SI</v>
      </c>
      <c r="G127" s="500">
        <f>'NOMINA DE PERSONAL 2020'!DV10</f>
        <v>1</v>
      </c>
      <c r="H127" s="534">
        <f>'NOMINA DE PERSONAL 2020'!DV11</f>
        <v>0</v>
      </c>
      <c r="I127" s="500" t="str">
        <f>'NOMINA DE PERSONAL 2020'!DV12</f>
        <v>B&amp;M</v>
      </c>
      <c r="J127" s="500" t="str">
        <f>'NOMINA DE PERSONAL 2020'!DV13</f>
        <v>B&amp;M</v>
      </c>
      <c r="K127" s="500" t="str">
        <f>'NOMINA DE PERSONAL 2020'!DV14</f>
        <v>MEJILLONES TGN</v>
      </c>
      <c r="L127" s="500" t="str">
        <f>'NOMINA DE PERSONAL 2020'!DV18</f>
        <v>NO</v>
      </c>
      <c r="M127" s="500" t="str">
        <f>'NOMINA DE PERSONAL 2020'!DV19</f>
        <v>N/A</v>
      </c>
      <c r="N127" s="500">
        <f>'NOMINA DE PERSONAL 2020'!DV21</f>
        <v>0</v>
      </c>
      <c r="O127" s="500">
        <f>'NOMINA DE PERSONAL 2020'!DV22</f>
        <v>0</v>
      </c>
      <c r="P127" s="500">
        <f>'NOMINA DE PERSONAL 2020'!DV23</f>
        <v>0</v>
      </c>
      <c r="Q127" s="500">
        <f>'NOMINA DE PERSONAL 2020'!DV26</f>
        <v>0</v>
      </c>
      <c r="R127" s="500">
        <f>'NOMINA DE PERSONAL 2020'!DV28</f>
        <v>0</v>
      </c>
    </row>
    <row r="128" spans="1:18" x14ac:dyDescent="0.2">
      <c r="A128" s="253" t="s">
        <v>666</v>
      </c>
      <c r="B128" s="500" t="str">
        <f>'NOMINA DE PERSONAL 2020'!DW6</f>
        <v>SEPTIEMBRE</v>
      </c>
      <c r="C128" s="293">
        <v>2020</v>
      </c>
      <c r="D128" s="500" t="str">
        <f>'NOMINA DE PERSONAL 2020'!DW7</f>
        <v>ATLANTIC SAMURAI</v>
      </c>
      <c r="E128" s="500" t="str">
        <f>'NOMINA DE PERSONAL 2020'!DW8</f>
        <v>COAL</v>
      </c>
      <c r="F128" s="500" t="str">
        <f>'NOMINA DE PERSONAL 2020'!DW9</f>
        <v>SI</v>
      </c>
      <c r="G128" s="500">
        <f>'NOMINA DE PERSONAL 2020'!DW10</f>
        <v>1</v>
      </c>
      <c r="H128" s="534" t="str">
        <f>'NOMINA DE PERSONAL 2020'!DW11</f>
        <v>GLENCORE</v>
      </c>
      <c r="I128" s="500" t="str">
        <f>'NOMINA DE PERSONAL 2020'!DW12</f>
        <v>DIRECTO ARMADOR</v>
      </c>
      <c r="J128" s="500" t="str">
        <f>'NOMINA DE PERSONAL 2020'!DW13</f>
        <v>B&amp;M</v>
      </c>
      <c r="K128" s="500" t="str">
        <f>'NOMINA DE PERSONAL 2020'!DW14</f>
        <v>MEJILLONES TGN</v>
      </c>
      <c r="L128" s="500" t="str">
        <f>'NOMINA DE PERSONAL 2020'!DW18</f>
        <v>NO</v>
      </c>
      <c r="M128" s="500" t="str">
        <f>'NOMINA DE PERSONAL 2020'!DW19</f>
        <v>N/A</v>
      </c>
      <c r="N128" s="500" t="str">
        <f>'NOMINA DE PERSONAL 2020'!DW21</f>
        <v>GRAIN STANDARD</v>
      </c>
      <c r="O128" s="500" t="str">
        <f>'NOMINA DE PERSONAL 2020'!DW22</f>
        <v>DOBLE QUIMICO</v>
      </c>
      <c r="P128" s="500">
        <f>'NOMINA DE PERSONAL 2020'!DW23</f>
        <v>0</v>
      </c>
      <c r="Q128" s="500" t="str">
        <f>'NOMINA DE PERSONAL 2020'!DW26</f>
        <v>AUSTRALIA</v>
      </c>
      <c r="R128" s="500">
        <f>'NOMINA DE PERSONAL 2020'!DW28</f>
        <v>7</v>
      </c>
    </row>
    <row r="129" spans="1:18" x14ac:dyDescent="0.2">
      <c r="A129" s="253" t="s">
        <v>667</v>
      </c>
      <c r="B129" s="500" t="str">
        <f>'NOMINA DE PERSONAL 2020'!DX6</f>
        <v>SEPTIEMBRE</v>
      </c>
      <c r="C129" s="293">
        <v>2020</v>
      </c>
      <c r="D129" s="500" t="str">
        <f>'NOMINA DE PERSONAL 2020'!DX7</f>
        <v>ALERCE N</v>
      </c>
      <c r="E129" s="500">
        <f>'NOMINA DE PERSONAL 2020'!DX8</f>
        <v>0</v>
      </c>
      <c r="F129" s="500" t="str">
        <f>'NOMINA DE PERSONAL 2020'!DX9</f>
        <v>SI</v>
      </c>
      <c r="G129" s="500">
        <f>'NOMINA DE PERSONAL 2020'!DX10</f>
        <v>1</v>
      </c>
      <c r="H129" s="534" t="str">
        <f>'NOMINA DE PERSONAL 2020'!DX11</f>
        <v>NACHIPA</v>
      </c>
      <c r="I129" s="500" t="str">
        <f>'NOMINA DE PERSONAL 2020'!DX12</f>
        <v>DIRECTO ARMADOR</v>
      </c>
      <c r="J129" s="500" t="str">
        <f>'NOMINA DE PERSONAL 2020'!DX13</f>
        <v>B&amp;M</v>
      </c>
      <c r="K129" s="500" t="str">
        <f>'NOMINA DE PERSONAL 2020'!DX14</f>
        <v>HUACHIPATO</v>
      </c>
      <c r="L129" s="500" t="str">
        <f>'NOMINA DE PERSONAL 2020'!DX18</f>
        <v>NO</v>
      </c>
      <c r="M129" s="500" t="str">
        <f>'NOMINA DE PERSONAL 2020'!DX19</f>
        <v>N/A</v>
      </c>
      <c r="N129" s="500" t="str">
        <f>'NOMINA DE PERSONAL 2020'!DX21</f>
        <v>PROVEEDURIA TECNICA</v>
      </c>
      <c r="O129" s="500">
        <f>'NOMINA DE PERSONAL 2020'!DX22</f>
        <v>0</v>
      </c>
      <c r="P129" s="500">
        <f>'NOMINA DE PERSONAL 2020'!DX23</f>
        <v>0</v>
      </c>
      <c r="Q129" s="500">
        <f>'NOMINA DE PERSONAL 2020'!DX26</f>
        <v>0</v>
      </c>
      <c r="R129" s="500">
        <f>'NOMINA DE PERSONAL 2020'!DX28</f>
        <v>5</v>
      </c>
    </row>
    <row r="130" spans="1:18" x14ac:dyDescent="0.2">
      <c r="A130" s="253" t="s">
        <v>668</v>
      </c>
      <c r="B130" s="500" t="str">
        <f>'NOMINA DE PERSONAL 2020'!DY6</f>
        <v>SEPTIEMBRE</v>
      </c>
      <c r="C130" s="293">
        <v>2020</v>
      </c>
      <c r="D130" s="500" t="str">
        <f>'NOMINA DE PERSONAL 2020'!DY7</f>
        <v>INTERLINK CAPACITY</v>
      </c>
      <c r="E130" s="500">
        <f>'NOMINA DE PERSONAL 2020'!DY8</f>
        <v>0</v>
      </c>
      <c r="F130" s="500" t="str">
        <f>'NOMINA DE PERSONAL 2020'!DY9</f>
        <v>SI</v>
      </c>
      <c r="G130" s="500">
        <f>'NOMINA DE PERSONAL 2020'!DY10</f>
        <v>1</v>
      </c>
      <c r="H130" s="534" t="str">
        <f>'NOMINA DE PERSONAL 2020'!DY11</f>
        <v>NACHIPA</v>
      </c>
      <c r="I130" s="500" t="str">
        <f>'NOMINA DE PERSONAL 2020'!DY12</f>
        <v>DIRECTO ARMADOR</v>
      </c>
      <c r="J130" s="500" t="str">
        <f>'NOMINA DE PERSONAL 2020'!DY13</f>
        <v>AGUNSA</v>
      </c>
      <c r="K130" s="500" t="str">
        <f>'NOMINA DE PERSONAL 2020'!DY14</f>
        <v>PATACHE</v>
      </c>
      <c r="L130" s="500">
        <f>'NOMINA DE PERSONAL 2020'!DY18</f>
        <v>0</v>
      </c>
      <c r="M130" s="500">
        <f>'NOMINA DE PERSONAL 2020'!DY19</f>
        <v>0</v>
      </c>
      <c r="N130" s="500" t="str">
        <f>'NOMINA DE PERSONAL 2020'!DY21</f>
        <v>PROVEEDURIA TECNICA</v>
      </c>
      <c r="O130" s="500">
        <f>'NOMINA DE PERSONAL 2020'!DY22</f>
        <v>0</v>
      </c>
      <c r="P130" s="500">
        <f>'NOMINA DE PERSONAL 2020'!DY23</f>
        <v>0</v>
      </c>
      <c r="Q130" s="500">
        <f>'NOMINA DE PERSONAL 2020'!DY26</f>
        <v>0</v>
      </c>
      <c r="R130" s="500">
        <f>'NOMINA DE PERSONAL 2020'!DY28</f>
        <v>5</v>
      </c>
    </row>
    <row r="131" spans="1:18" x14ac:dyDescent="0.2">
      <c r="A131" s="253" t="s">
        <v>669</v>
      </c>
      <c r="B131" s="500" t="str">
        <f>'NOMINA DE PERSONAL 2020'!DZ6</f>
        <v>SEPTIEMBRE</v>
      </c>
      <c r="C131" s="293">
        <v>2020</v>
      </c>
      <c r="D131" s="500" t="str">
        <f>'NOMINA DE PERSONAL 2020'!DZ7</f>
        <v>COTINGA</v>
      </c>
      <c r="E131" s="500" t="str">
        <f>'NOMINA DE PERSONAL 2020'!DZ8</f>
        <v>COAL</v>
      </c>
      <c r="F131" s="500" t="str">
        <f>'NOMINA DE PERSONAL 2020'!DZ9</f>
        <v>SI</v>
      </c>
      <c r="G131" s="500">
        <f>'NOMINA DE PERSONAL 2020'!DZ10</f>
        <v>1</v>
      </c>
      <c r="H131" s="534" t="str">
        <f>'NOMINA DE PERSONAL 2020'!DZ11</f>
        <v>GLENCORE</v>
      </c>
      <c r="I131" s="500" t="str">
        <f>'NOMINA DE PERSONAL 2020'!DZ12</f>
        <v>DIRECTO ARMADOR</v>
      </c>
      <c r="J131" s="500" t="str">
        <f>'NOMINA DE PERSONAL 2020'!DZ13</f>
        <v>B&amp;M</v>
      </c>
      <c r="K131" s="500" t="str">
        <f>'NOMINA DE PERSONAL 2020'!DZ14</f>
        <v>MEJILLONES TGN</v>
      </c>
      <c r="L131" s="500" t="str">
        <f>'NOMINA DE PERSONAL 2020'!DZ18</f>
        <v>NO</v>
      </c>
      <c r="M131" s="500">
        <f>'NOMINA DE PERSONAL 2020'!DZ19</f>
        <v>0</v>
      </c>
      <c r="N131" s="500" t="str">
        <f>'NOMINA DE PERSONAL 2020'!DZ21</f>
        <v>HOTEL</v>
      </c>
      <c r="O131" s="500">
        <f>'NOMINA DE PERSONAL 2020'!DZ22</f>
        <v>0</v>
      </c>
      <c r="P131" s="500">
        <f>'NOMINA DE PERSONAL 2020'!DZ23</f>
        <v>0</v>
      </c>
      <c r="Q131" s="500" t="str">
        <f>'NOMINA DE PERSONAL 2020'!DZ26</f>
        <v>COLOMBIA</v>
      </c>
      <c r="R131" s="500">
        <f>'NOMINA DE PERSONAL 2020'!DZ28</f>
        <v>7</v>
      </c>
    </row>
    <row r="132" spans="1:18" x14ac:dyDescent="0.2">
      <c r="A132" s="253" t="s">
        <v>670</v>
      </c>
      <c r="B132" s="500" t="e">
        <f>'NOMINA DE PERSONAL 2020'!#REF!</f>
        <v>#REF!</v>
      </c>
      <c r="C132" s="293">
        <v>2020</v>
      </c>
      <c r="D132" s="500" t="e">
        <f>'NOMINA DE PERSONAL 2020'!#REF!</f>
        <v>#REF!</v>
      </c>
      <c r="E132" s="500" t="e">
        <f>'NOMINA DE PERSONAL 2020'!#REF!</f>
        <v>#REF!</v>
      </c>
      <c r="F132" s="500" t="e">
        <f>'NOMINA DE PERSONAL 2020'!#REF!</f>
        <v>#REF!</v>
      </c>
      <c r="G132" s="500" t="e">
        <f>'NOMINA DE PERSONAL 2020'!#REF!</f>
        <v>#REF!</v>
      </c>
      <c r="H132" s="534" t="e">
        <f>'NOMINA DE PERSONAL 2020'!#REF!</f>
        <v>#REF!</v>
      </c>
      <c r="I132" s="500" t="e">
        <f>'NOMINA DE PERSONAL 2020'!#REF!</f>
        <v>#REF!</v>
      </c>
      <c r="J132" s="500" t="e">
        <f>'NOMINA DE PERSONAL 2020'!#REF!</f>
        <v>#REF!</v>
      </c>
      <c r="K132" s="500" t="e">
        <f>'NOMINA DE PERSONAL 2020'!#REF!</f>
        <v>#REF!</v>
      </c>
      <c r="L132" s="500" t="e">
        <f>'NOMINA DE PERSONAL 2020'!#REF!</f>
        <v>#REF!</v>
      </c>
      <c r="M132" s="500" t="e">
        <f>'NOMINA DE PERSONAL 2020'!#REF!</f>
        <v>#REF!</v>
      </c>
      <c r="N132" s="500" t="e">
        <f>'NOMINA DE PERSONAL 2020'!#REF!</f>
        <v>#REF!</v>
      </c>
      <c r="O132" s="500" t="e">
        <f>'NOMINA DE PERSONAL 2020'!#REF!</f>
        <v>#REF!</v>
      </c>
      <c r="P132" s="500" t="e">
        <f>'NOMINA DE PERSONAL 2020'!#REF!</f>
        <v>#REF!</v>
      </c>
      <c r="Q132" s="500" t="e">
        <f>'NOMINA DE PERSONAL 2020'!#REF!</f>
        <v>#REF!</v>
      </c>
      <c r="R132" s="500" t="e">
        <f>'NOMINA DE PERSONAL 2020'!#REF!</f>
        <v>#REF!</v>
      </c>
    </row>
    <row r="133" spans="1:18" x14ac:dyDescent="0.2">
      <c r="A133" s="253" t="s">
        <v>671</v>
      </c>
      <c r="B133" s="500" t="e">
        <f>'NOMINA DE PERSONAL 2020'!#REF!</f>
        <v>#REF!</v>
      </c>
      <c r="C133" s="293">
        <v>2020</v>
      </c>
      <c r="D133" s="500" t="e">
        <f>'NOMINA DE PERSONAL 2020'!#REF!</f>
        <v>#REF!</v>
      </c>
      <c r="E133" s="500" t="e">
        <f>'NOMINA DE PERSONAL 2020'!#REF!</f>
        <v>#REF!</v>
      </c>
      <c r="F133" s="500" t="e">
        <f>'NOMINA DE PERSONAL 2020'!#REF!</f>
        <v>#REF!</v>
      </c>
      <c r="G133" s="500" t="e">
        <f>'NOMINA DE PERSONAL 2020'!#REF!</f>
        <v>#REF!</v>
      </c>
      <c r="H133" s="534" t="e">
        <f>'NOMINA DE PERSONAL 2020'!#REF!</f>
        <v>#REF!</v>
      </c>
      <c r="I133" s="500" t="e">
        <f>'NOMINA DE PERSONAL 2020'!#REF!</f>
        <v>#REF!</v>
      </c>
      <c r="J133" s="500" t="e">
        <f>'NOMINA DE PERSONAL 2020'!#REF!</f>
        <v>#REF!</v>
      </c>
      <c r="K133" s="500" t="e">
        <f>'NOMINA DE PERSONAL 2020'!#REF!</f>
        <v>#REF!</v>
      </c>
      <c r="L133" s="500" t="e">
        <f>'NOMINA DE PERSONAL 2020'!#REF!</f>
        <v>#REF!</v>
      </c>
      <c r="M133" s="500" t="e">
        <f>'NOMINA DE PERSONAL 2020'!#REF!</f>
        <v>#REF!</v>
      </c>
      <c r="N133" s="500" t="e">
        <f>'NOMINA DE PERSONAL 2020'!#REF!</f>
        <v>#REF!</v>
      </c>
      <c r="O133" s="500" t="e">
        <f>'NOMINA DE PERSONAL 2020'!#REF!</f>
        <v>#REF!</v>
      </c>
      <c r="P133" s="500" t="e">
        <f>'NOMINA DE PERSONAL 2020'!#REF!</f>
        <v>#REF!</v>
      </c>
      <c r="Q133" s="500" t="e">
        <f>'NOMINA DE PERSONAL 2020'!#REF!</f>
        <v>#REF!</v>
      </c>
      <c r="R133" s="500" t="e">
        <f>'NOMINA DE PERSONAL 2020'!#REF!</f>
        <v>#REF!</v>
      </c>
    </row>
    <row r="134" spans="1:18" x14ac:dyDescent="0.2">
      <c r="A134" s="253" t="s">
        <v>672</v>
      </c>
      <c r="B134" s="500" t="e">
        <f>'NOMINA DE PERSONAL 2020'!#REF!</f>
        <v>#REF!</v>
      </c>
      <c r="C134" s="293">
        <v>2020</v>
      </c>
      <c r="D134" s="500" t="e">
        <f>'NOMINA DE PERSONAL 2020'!#REF!</f>
        <v>#REF!</v>
      </c>
      <c r="E134" s="500" t="e">
        <f>'NOMINA DE PERSONAL 2020'!#REF!</f>
        <v>#REF!</v>
      </c>
      <c r="F134" s="500" t="e">
        <f>'NOMINA DE PERSONAL 2020'!#REF!</f>
        <v>#REF!</v>
      </c>
      <c r="G134" s="500" t="e">
        <f>'NOMINA DE PERSONAL 2020'!#REF!</f>
        <v>#REF!</v>
      </c>
      <c r="H134" s="534" t="e">
        <f>'NOMINA DE PERSONAL 2020'!#REF!</f>
        <v>#REF!</v>
      </c>
      <c r="I134" s="500" t="e">
        <f>'NOMINA DE PERSONAL 2020'!#REF!</f>
        <v>#REF!</v>
      </c>
      <c r="J134" s="500" t="e">
        <f>'NOMINA DE PERSONAL 2020'!#REF!</f>
        <v>#REF!</v>
      </c>
      <c r="K134" s="500" t="e">
        <f>'NOMINA DE PERSONAL 2020'!#REF!</f>
        <v>#REF!</v>
      </c>
      <c r="L134" s="500" t="e">
        <f>'NOMINA DE PERSONAL 2020'!#REF!</f>
        <v>#REF!</v>
      </c>
      <c r="M134" s="500" t="e">
        <f>'NOMINA DE PERSONAL 2020'!#REF!</f>
        <v>#REF!</v>
      </c>
      <c r="N134" s="500" t="e">
        <f>'NOMINA DE PERSONAL 2020'!#REF!</f>
        <v>#REF!</v>
      </c>
      <c r="O134" s="500" t="e">
        <f>'NOMINA DE PERSONAL 2020'!#REF!</f>
        <v>#REF!</v>
      </c>
      <c r="P134" s="500" t="e">
        <f>'NOMINA DE PERSONAL 2020'!#REF!</f>
        <v>#REF!</v>
      </c>
      <c r="Q134" s="500" t="e">
        <f>'NOMINA DE PERSONAL 2020'!#REF!</f>
        <v>#REF!</v>
      </c>
      <c r="R134" s="500" t="e">
        <f>'NOMINA DE PERSONAL 2020'!#REF!</f>
        <v>#REF!</v>
      </c>
    </row>
    <row r="135" spans="1:18" x14ac:dyDescent="0.2">
      <c r="A135" s="253" t="s">
        <v>673</v>
      </c>
      <c r="B135" s="500" t="e">
        <f>'NOMINA DE PERSONAL 2020'!#REF!</f>
        <v>#REF!</v>
      </c>
      <c r="C135" s="293">
        <v>2020</v>
      </c>
      <c r="D135" s="500" t="e">
        <f>'NOMINA DE PERSONAL 2020'!#REF!</f>
        <v>#REF!</v>
      </c>
      <c r="E135" s="500" t="e">
        <f>'NOMINA DE PERSONAL 2020'!#REF!</f>
        <v>#REF!</v>
      </c>
      <c r="F135" s="500" t="e">
        <f>'NOMINA DE PERSONAL 2020'!#REF!</f>
        <v>#REF!</v>
      </c>
      <c r="G135" s="500" t="e">
        <f>'NOMINA DE PERSONAL 2020'!#REF!</f>
        <v>#REF!</v>
      </c>
      <c r="H135" s="534" t="e">
        <f>'NOMINA DE PERSONAL 2020'!#REF!</f>
        <v>#REF!</v>
      </c>
      <c r="I135" s="500" t="e">
        <f>'NOMINA DE PERSONAL 2020'!#REF!</f>
        <v>#REF!</v>
      </c>
      <c r="J135" s="500" t="e">
        <f>'NOMINA DE PERSONAL 2020'!#REF!</f>
        <v>#REF!</v>
      </c>
      <c r="K135" s="500" t="e">
        <f>'NOMINA DE PERSONAL 2020'!#REF!</f>
        <v>#REF!</v>
      </c>
      <c r="L135" s="500" t="e">
        <f>'NOMINA DE PERSONAL 2020'!#REF!</f>
        <v>#REF!</v>
      </c>
      <c r="M135" s="500" t="e">
        <f>'NOMINA DE PERSONAL 2020'!#REF!</f>
        <v>#REF!</v>
      </c>
      <c r="N135" s="500" t="e">
        <f>'NOMINA DE PERSONAL 2020'!#REF!</f>
        <v>#REF!</v>
      </c>
      <c r="O135" s="500" t="e">
        <f>'NOMINA DE PERSONAL 2020'!#REF!</f>
        <v>#REF!</v>
      </c>
      <c r="P135" s="500" t="e">
        <f>'NOMINA DE PERSONAL 2020'!#REF!</f>
        <v>#REF!</v>
      </c>
      <c r="Q135" s="500" t="e">
        <f>'NOMINA DE PERSONAL 2020'!#REF!</f>
        <v>#REF!</v>
      </c>
      <c r="R135" s="500" t="e">
        <f>'NOMINA DE PERSONAL 2020'!#REF!</f>
        <v>#REF!</v>
      </c>
    </row>
    <row r="136" spans="1:18" x14ac:dyDescent="0.2">
      <c r="A136" s="253" t="s">
        <v>674</v>
      </c>
      <c r="B136" s="500" t="e">
        <f>'NOMINA DE PERSONAL 2020'!#REF!</f>
        <v>#REF!</v>
      </c>
      <c r="C136" s="293">
        <v>2020</v>
      </c>
      <c r="D136" s="500" t="e">
        <f>'NOMINA DE PERSONAL 2020'!#REF!</f>
        <v>#REF!</v>
      </c>
      <c r="E136" s="500" t="e">
        <f>'NOMINA DE PERSONAL 2020'!#REF!</f>
        <v>#REF!</v>
      </c>
      <c r="F136" s="500" t="e">
        <f>'NOMINA DE PERSONAL 2020'!#REF!</f>
        <v>#REF!</v>
      </c>
      <c r="G136" s="500" t="e">
        <f>'NOMINA DE PERSONAL 2020'!#REF!</f>
        <v>#REF!</v>
      </c>
      <c r="H136" s="534" t="e">
        <f>'NOMINA DE PERSONAL 2020'!#REF!</f>
        <v>#REF!</v>
      </c>
      <c r="I136" s="500" t="e">
        <f>'NOMINA DE PERSONAL 2020'!#REF!</f>
        <v>#REF!</v>
      </c>
      <c r="J136" s="500" t="e">
        <f>'NOMINA DE PERSONAL 2020'!#REF!</f>
        <v>#REF!</v>
      </c>
      <c r="K136" s="500" t="e">
        <f>'NOMINA DE PERSONAL 2020'!#REF!</f>
        <v>#REF!</v>
      </c>
      <c r="L136" s="500" t="e">
        <f>'NOMINA DE PERSONAL 2020'!#REF!</f>
        <v>#REF!</v>
      </c>
      <c r="M136" s="500" t="e">
        <f>'NOMINA DE PERSONAL 2020'!#REF!</f>
        <v>#REF!</v>
      </c>
      <c r="N136" s="500" t="e">
        <f>'NOMINA DE PERSONAL 2020'!#REF!</f>
        <v>#REF!</v>
      </c>
      <c r="O136" s="500" t="e">
        <f>'NOMINA DE PERSONAL 2020'!#REF!</f>
        <v>#REF!</v>
      </c>
      <c r="P136" s="500" t="e">
        <f>'NOMINA DE PERSONAL 2020'!#REF!</f>
        <v>#REF!</v>
      </c>
      <c r="Q136" s="500" t="e">
        <f>'NOMINA DE PERSONAL 2020'!#REF!</f>
        <v>#REF!</v>
      </c>
      <c r="R136" s="500" t="e">
        <f>'NOMINA DE PERSONAL 2020'!#REF!</f>
        <v>#REF!</v>
      </c>
    </row>
    <row r="137" spans="1:18" x14ac:dyDescent="0.2">
      <c r="A137" s="253" t="s">
        <v>675</v>
      </c>
      <c r="B137" s="500" t="e">
        <f>'NOMINA DE PERSONAL 2020'!#REF!</f>
        <v>#REF!</v>
      </c>
      <c r="C137" s="293">
        <v>2020</v>
      </c>
      <c r="D137" s="500" t="e">
        <f>'NOMINA DE PERSONAL 2020'!#REF!</f>
        <v>#REF!</v>
      </c>
      <c r="E137" s="500" t="e">
        <f>'NOMINA DE PERSONAL 2020'!#REF!</f>
        <v>#REF!</v>
      </c>
      <c r="F137" s="500" t="e">
        <f>'NOMINA DE PERSONAL 2020'!#REF!</f>
        <v>#REF!</v>
      </c>
      <c r="G137" s="500" t="e">
        <f>'NOMINA DE PERSONAL 2020'!#REF!</f>
        <v>#REF!</v>
      </c>
      <c r="H137" s="534" t="e">
        <f>'NOMINA DE PERSONAL 2020'!#REF!</f>
        <v>#REF!</v>
      </c>
      <c r="I137" s="500" t="e">
        <f>'NOMINA DE PERSONAL 2020'!#REF!</f>
        <v>#REF!</v>
      </c>
      <c r="J137" s="500" t="e">
        <f>'NOMINA DE PERSONAL 2020'!#REF!</f>
        <v>#REF!</v>
      </c>
      <c r="K137" s="500" t="e">
        <f>'NOMINA DE PERSONAL 2020'!#REF!</f>
        <v>#REF!</v>
      </c>
      <c r="L137" s="500" t="e">
        <f>'NOMINA DE PERSONAL 2020'!#REF!</f>
        <v>#REF!</v>
      </c>
      <c r="M137" s="500" t="e">
        <f>'NOMINA DE PERSONAL 2020'!#REF!</f>
        <v>#REF!</v>
      </c>
      <c r="N137" s="500" t="e">
        <f>'NOMINA DE PERSONAL 2020'!#REF!</f>
        <v>#REF!</v>
      </c>
      <c r="O137" s="500" t="e">
        <f>'NOMINA DE PERSONAL 2020'!#REF!</f>
        <v>#REF!</v>
      </c>
      <c r="P137" s="500" t="e">
        <f>'NOMINA DE PERSONAL 2020'!#REF!</f>
        <v>#REF!</v>
      </c>
      <c r="Q137" s="500" t="e">
        <f>'NOMINA DE PERSONAL 2020'!#REF!</f>
        <v>#REF!</v>
      </c>
      <c r="R137" s="500" t="e">
        <f>'NOMINA DE PERSONAL 2020'!#REF!</f>
        <v>#REF!</v>
      </c>
    </row>
    <row r="138" spans="1:18" x14ac:dyDescent="0.2">
      <c r="A138" s="253" t="s">
        <v>676</v>
      </c>
      <c r="B138" s="500" t="e">
        <f>'NOMINA DE PERSONAL 2020'!#REF!</f>
        <v>#REF!</v>
      </c>
      <c r="C138" s="293">
        <v>2020</v>
      </c>
      <c r="D138" s="500" t="e">
        <f>'NOMINA DE PERSONAL 2020'!#REF!</f>
        <v>#REF!</v>
      </c>
      <c r="E138" s="500" t="e">
        <f>'NOMINA DE PERSONAL 2020'!#REF!</f>
        <v>#REF!</v>
      </c>
      <c r="F138" s="500" t="e">
        <f>'NOMINA DE PERSONAL 2020'!#REF!</f>
        <v>#REF!</v>
      </c>
      <c r="G138" s="500" t="e">
        <f>'NOMINA DE PERSONAL 2020'!#REF!</f>
        <v>#REF!</v>
      </c>
      <c r="H138" s="534" t="e">
        <f>'NOMINA DE PERSONAL 2020'!#REF!</f>
        <v>#REF!</v>
      </c>
      <c r="I138" s="500" t="e">
        <f>'NOMINA DE PERSONAL 2020'!#REF!</f>
        <v>#REF!</v>
      </c>
      <c r="J138" s="500" t="e">
        <f>'NOMINA DE PERSONAL 2020'!#REF!</f>
        <v>#REF!</v>
      </c>
      <c r="K138" s="500" t="e">
        <f>'NOMINA DE PERSONAL 2020'!#REF!</f>
        <v>#REF!</v>
      </c>
      <c r="L138" s="500" t="e">
        <f>'NOMINA DE PERSONAL 2020'!#REF!</f>
        <v>#REF!</v>
      </c>
      <c r="M138" s="500" t="e">
        <f>'NOMINA DE PERSONAL 2020'!#REF!</f>
        <v>#REF!</v>
      </c>
      <c r="N138" s="500" t="e">
        <f>'NOMINA DE PERSONAL 2020'!#REF!</f>
        <v>#REF!</v>
      </c>
      <c r="O138" s="500" t="e">
        <f>'NOMINA DE PERSONAL 2020'!#REF!</f>
        <v>#REF!</v>
      </c>
      <c r="P138" s="500" t="e">
        <f>'NOMINA DE PERSONAL 2020'!#REF!</f>
        <v>#REF!</v>
      </c>
      <c r="Q138" s="500" t="e">
        <f>'NOMINA DE PERSONAL 2020'!#REF!</f>
        <v>#REF!</v>
      </c>
      <c r="R138" s="500" t="e">
        <f>'NOMINA DE PERSONAL 2020'!#REF!</f>
        <v>#REF!</v>
      </c>
    </row>
    <row r="139" spans="1:18" x14ac:dyDescent="0.2">
      <c r="A139" s="253" t="s">
        <v>677</v>
      </c>
      <c r="B139" s="500" t="str">
        <f>'NOMINA DE PERSONAL 2020'!EA6</f>
        <v>SEPTIEMBRE</v>
      </c>
      <c r="C139" s="293">
        <v>2020</v>
      </c>
      <c r="D139" s="500" t="str">
        <f>'NOMINA DE PERSONAL 2020'!EA7</f>
        <v>GENCO NORMANDY</v>
      </c>
      <c r="E139" s="500" t="str">
        <f>'NOMINA DE PERSONAL 2020'!EA8</f>
        <v>CLINKER</v>
      </c>
      <c r="F139" s="500" t="str">
        <f>'NOMINA DE PERSONAL 2020'!EA9</f>
        <v>SI</v>
      </c>
      <c r="G139" s="500">
        <f>'NOMINA DE PERSONAL 2020'!EA10</f>
        <v>1</v>
      </c>
      <c r="H139" s="534">
        <f>'NOMINA DE PERSONAL 2020'!EA11</f>
        <v>0</v>
      </c>
      <c r="I139" s="500" t="str">
        <f>'NOMINA DE PERSONAL 2020'!EA12</f>
        <v>B&amp;M</v>
      </c>
      <c r="J139" s="500" t="str">
        <f>'NOMINA DE PERSONAL 2020'!EA13</f>
        <v>B&amp;M</v>
      </c>
      <c r="K139" s="500" t="str">
        <f>'NOMINA DE PERSONAL 2020'!EA14</f>
        <v>CORONEL</v>
      </c>
      <c r="L139" s="500" t="str">
        <f>'NOMINA DE PERSONAL 2020'!EA18</f>
        <v>SI</v>
      </c>
      <c r="M139" s="500" t="str">
        <f>'NOMINA DE PERSONAL 2020'!EA19</f>
        <v>MEJILLONES TGN</v>
      </c>
      <c r="N139" s="500" t="str">
        <f>'NOMINA DE PERSONAL 2020'!EA21</f>
        <v>CLINKER STANDARD</v>
      </c>
      <c r="O139" s="500" t="str">
        <f>'NOMINA DE PERSONAL 2020'!EA22</f>
        <v>HOTEL</v>
      </c>
      <c r="P139" s="500">
        <f>'NOMINA DE PERSONAL 2020'!EA23</f>
        <v>0</v>
      </c>
      <c r="Q139" s="500" t="str">
        <f>'NOMINA DE PERSONAL 2020'!EA26</f>
        <v>KOREA</v>
      </c>
      <c r="R139" s="500">
        <f>'NOMINA DE PERSONAL 2020'!EA28</f>
        <v>5</v>
      </c>
    </row>
    <row r="140" spans="1:18" x14ac:dyDescent="0.2">
      <c r="A140" s="253" t="s">
        <v>678</v>
      </c>
      <c r="B140" s="500" t="str">
        <f>'NOMINA DE PERSONAL 2020'!EB6</f>
        <v>OCTUBRE</v>
      </c>
      <c r="C140" s="293">
        <v>2020</v>
      </c>
      <c r="D140" s="500" t="str">
        <f>'NOMINA DE PERSONAL 2020'!EB7</f>
        <v>MARIA D</v>
      </c>
      <c r="E140" s="500" t="str">
        <f>'NOMINA DE PERSONAL 2020'!EB8</f>
        <v>COAL</v>
      </c>
      <c r="F140" s="500" t="str">
        <f>'NOMINA DE PERSONAL 2020'!EB9</f>
        <v>SI</v>
      </c>
      <c r="G140" s="500">
        <f>'NOMINA DE PERSONAL 2020'!EB10</f>
        <v>2</v>
      </c>
      <c r="H140" s="534" t="str">
        <f>'NOMINA DE PERSONAL 2020'!EB11</f>
        <v>GLENCORE</v>
      </c>
      <c r="I140" s="500" t="str">
        <f>'NOMINA DE PERSONAL 2020'!EB12</f>
        <v>DIRECTO ARMADOR</v>
      </c>
      <c r="J140" s="500">
        <f>'NOMINA DE PERSONAL 2020'!EB13</f>
        <v>0</v>
      </c>
      <c r="K140" s="500" t="str">
        <f>'NOMINA DE PERSONAL 2020'!EB14</f>
        <v>VALPARAISO</v>
      </c>
      <c r="L140" s="500" t="str">
        <f>'NOMINA DE PERSONAL 2020'!EB18</f>
        <v>NO</v>
      </c>
      <c r="M140" s="500" t="str">
        <f>'NOMINA DE PERSONAL 2020'!EB19</f>
        <v>N/A</v>
      </c>
      <c r="N140" s="500" t="str">
        <f>'NOMINA DE PERSONAL 2020'!EB21</f>
        <v>GRAIN STANDARD</v>
      </c>
      <c r="O140" s="500" t="str">
        <f>'NOMINA DE PERSONAL 2020'!EB22</f>
        <v>DOBLE QUIMICO</v>
      </c>
      <c r="P140" s="500">
        <f>'NOMINA DE PERSONAL 2020'!EB23</f>
        <v>0</v>
      </c>
      <c r="Q140" s="500" t="str">
        <f>'NOMINA DE PERSONAL 2020'!EB26</f>
        <v>USA</v>
      </c>
      <c r="R140" s="500">
        <f>'NOMINA DE PERSONAL 2020'!EB28</f>
        <v>7</v>
      </c>
    </row>
    <row r="141" spans="1:18" x14ac:dyDescent="0.2">
      <c r="A141" s="253" t="s">
        <v>679</v>
      </c>
      <c r="B141" s="500" t="str">
        <f>'NOMINA DE PERSONAL 2020'!EC6</f>
        <v>OCTUBRE</v>
      </c>
      <c r="C141" s="293">
        <v>2020</v>
      </c>
      <c r="D141" s="500" t="str">
        <f>'NOMINA DE PERSONAL 2020'!EC7</f>
        <v>VIRGIN GORDA</v>
      </c>
      <c r="E141" s="500" t="str">
        <f>'NOMINA DE PERSONAL 2020'!EC8</f>
        <v>IRON ORE</v>
      </c>
      <c r="F141" s="500" t="str">
        <f>'NOMINA DE PERSONAL 2020'!EC9</f>
        <v>SI</v>
      </c>
      <c r="G141" s="500">
        <f>'NOMINA DE PERSONAL 2020'!EC10</f>
        <v>1</v>
      </c>
      <c r="H141" s="534" t="str">
        <f>'NOMINA DE PERSONAL 2020'!EC11</f>
        <v>ULTRABULK</v>
      </c>
      <c r="I141" s="500" t="str">
        <f>'NOMINA DE PERSONAL 2020'!EC12</f>
        <v>DIRECTO ARMADOR</v>
      </c>
      <c r="J141" s="500" t="str">
        <f>'NOMINA DE PERSONAL 2020'!EC13</f>
        <v>ULTRAMAR</v>
      </c>
      <c r="K141" s="500" t="str">
        <f>'NOMINA DE PERSONAL 2020'!EC14</f>
        <v>SAN VICENTE</v>
      </c>
      <c r="L141" s="500" t="str">
        <f>'NOMINA DE PERSONAL 2020'!EC18</f>
        <v>NO</v>
      </c>
      <c r="M141" s="500">
        <f>'NOMINA DE PERSONAL 2020'!EC19</f>
        <v>0</v>
      </c>
      <c r="N141" s="500" t="str">
        <f>'NOMINA DE PERSONAL 2020'!EC21</f>
        <v>GRAIN STANDARD</v>
      </c>
      <c r="O141" s="500" t="str">
        <f>'NOMINA DE PERSONAL 2020'!EC22</f>
        <v>HOTEL</v>
      </c>
      <c r="P141" s="500">
        <f>'NOMINA DE PERSONAL 2020'!EC23</f>
        <v>0</v>
      </c>
      <c r="Q141" s="500" t="str">
        <f>'NOMINA DE PERSONAL 2020'!EC26</f>
        <v>HUASCO</v>
      </c>
      <c r="R141" s="500">
        <f>'NOMINA DE PERSONAL 2020'!EC28</f>
        <v>5</v>
      </c>
    </row>
    <row r="142" spans="1:18" x14ac:dyDescent="0.2">
      <c r="A142" s="253" t="s">
        <v>680</v>
      </c>
      <c r="B142" s="500" t="str">
        <f>'NOMINA DE PERSONAL 2020'!ED6</f>
        <v>OCTUBRE</v>
      </c>
      <c r="C142" s="293">
        <v>2020</v>
      </c>
      <c r="D142" s="500" t="str">
        <f>'NOMINA DE PERSONAL 2020'!ED7</f>
        <v>CUMA</v>
      </c>
      <c r="E142" s="500" t="str">
        <f>'NOMINA DE PERSONAL 2020'!ED8</f>
        <v>COAL</v>
      </c>
      <c r="F142" s="500" t="str">
        <f>'NOMINA DE PERSONAL 2020'!ED9</f>
        <v>SI</v>
      </c>
      <c r="G142" s="500">
        <f>'NOMINA DE PERSONAL 2020'!ED10</f>
        <v>1</v>
      </c>
      <c r="H142" s="534" t="str">
        <f>'NOMINA DE PERSONAL 2020'!ED11</f>
        <v>GLENCORE</v>
      </c>
      <c r="I142" s="500" t="str">
        <f>'NOMINA DE PERSONAL 2020'!ED12</f>
        <v>DIRECTO ARMADOR</v>
      </c>
      <c r="J142" s="500" t="str">
        <f>'NOMINA DE PERSONAL 2020'!ED13</f>
        <v>AGUNSA</v>
      </c>
      <c r="K142" s="500" t="str">
        <f>'NOMINA DE PERSONAL 2020'!ED14</f>
        <v>MEJILLONES TGN</v>
      </c>
      <c r="L142" s="500" t="str">
        <f>'NOMINA DE PERSONAL 2020'!ED18</f>
        <v>NO</v>
      </c>
      <c r="M142" s="500">
        <f>'NOMINA DE PERSONAL 2020'!ED19</f>
        <v>0</v>
      </c>
      <c r="N142" s="500" t="str">
        <f>'NOMINA DE PERSONAL 2020'!ED21</f>
        <v>GRAIN STANDARD</v>
      </c>
      <c r="O142" s="500" t="str">
        <f>'NOMINA DE PERSONAL 2020'!ED22</f>
        <v>HOTEL</v>
      </c>
      <c r="P142" s="500">
        <f>'NOMINA DE PERSONAL 2020'!ED23</f>
        <v>0</v>
      </c>
      <c r="Q142" s="500" t="str">
        <f>'NOMINA DE PERSONAL 2020'!ED26</f>
        <v>AUSTRALIA</v>
      </c>
      <c r="R142" s="500">
        <f>'NOMINA DE PERSONAL 2020'!ED28</f>
        <v>7</v>
      </c>
    </row>
    <row r="143" spans="1:18" x14ac:dyDescent="0.2">
      <c r="A143" s="253" t="s">
        <v>681</v>
      </c>
      <c r="B143" s="500" t="str">
        <f>'NOMINA DE PERSONAL 2020'!EE6</f>
        <v>OCTUBRE</v>
      </c>
      <c r="C143" s="293">
        <v>2020</v>
      </c>
      <c r="D143" s="500" t="str">
        <f>'NOMINA DE PERSONAL 2020'!EE7</f>
        <v>MACHERAS</v>
      </c>
      <c r="E143" s="500" t="str">
        <f>'NOMINA DE PERSONAL 2020'!EE8</f>
        <v>COAL</v>
      </c>
      <c r="F143" s="500" t="str">
        <f>'NOMINA DE PERSONAL 2020'!EE9</f>
        <v>SI</v>
      </c>
      <c r="G143" s="500">
        <f>'NOMINA DE PERSONAL 2020'!EE10</f>
        <v>1</v>
      </c>
      <c r="H143" s="534" t="str">
        <f>'NOMINA DE PERSONAL 2020'!EE11</f>
        <v>GLENCORE</v>
      </c>
      <c r="I143" s="500" t="str">
        <f>'NOMINA DE PERSONAL 2020'!EE12</f>
        <v>DIRECTO ARMADOR</v>
      </c>
      <c r="J143" s="500" t="str">
        <f>'NOMINA DE PERSONAL 2020'!EE13</f>
        <v>AGUNSA</v>
      </c>
      <c r="K143" s="500" t="str">
        <f>'NOMINA DE PERSONAL 2020'!EE14</f>
        <v>HUASCO</v>
      </c>
      <c r="L143" s="500" t="str">
        <f>'NOMINA DE PERSONAL 2020'!EE18</f>
        <v>NO</v>
      </c>
      <c r="M143" s="500">
        <f>'NOMINA DE PERSONAL 2020'!EE19</f>
        <v>0</v>
      </c>
      <c r="N143" s="500" t="str">
        <f>'NOMINA DE PERSONAL 2020'!EE21</f>
        <v>GRAIN STANDARD</v>
      </c>
      <c r="O143" s="500" t="str">
        <f>'NOMINA DE PERSONAL 2020'!EE22</f>
        <v>HOTEL</v>
      </c>
      <c r="P143" s="500">
        <f>'NOMINA DE PERSONAL 2020'!EE23</f>
        <v>0</v>
      </c>
      <c r="Q143" s="500" t="str">
        <f>'NOMINA DE PERSONAL 2020'!EE26</f>
        <v>CANADA</v>
      </c>
      <c r="R143" s="500">
        <f>'NOMINA DE PERSONAL 2020'!EE28</f>
        <v>7</v>
      </c>
    </row>
    <row r="144" spans="1:18" x14ac:dyDescent="0.2">
      <c r="A144" s="253" t="s">
        <v>682</v>
      </c>
      <c r="B144" s="500" t="e">
        <f>'NOMINA DE PERSONAL 2020'!#REF!</f>
        <v>#REF!</v>
      </c>
      <c r="C144" s="293">
        <v>2020</v>
      </c>
      <c r="D144" s="500" t="e">
        <f>'NOMINA DE PERSONAL 2020'!#REF!</f>
        <v>#REF!</v>
      </c>
      <c r="E144" s="500" t="e">
        <f>'NOMINA DE PERSONAL 2020'!#REF!</f>
        <v>#REF!</v>
      </c>
      <c r="F144" s="500" t="e">
        <f>'NOMINA DE PERSONAL 2020'!#REF!</f>
        <v>#REF!</v>
      </c>
      <c r="G144" s="500" t="e">
        <f>'NOMINA DE PERSONAL 2020'!#REF!</f>
        <v>#REF!</v>
      </c>
      <c r="H144" s="534" t="e">
        <f>'NOMINA DE PERSONAL 2020'!#REF!</f>
        <v>#REF!</v>
      </c>
      <c r="I144" s="500" t="e">
        <f>'NOMINA DE PERSONAL 2020'!#REF!</f>
        <v>#REF!</v>
      </c>
      <c r="J144" s="500" t="e">
        <f>'NOMINA DE PERSONAL 2020'!#REF!</f>
        <v>#REF!</v>
      </c>
      <c r="K144" s="500" t="e">
        <f>'NOMINA DE PERSONAL 2020'!#REF!</f>
        <v>#REF!</v>
      </c>
      <c r="L144" s="500" t="e">
        <f>'NOMINA DE PERSONAL 2020'!#REF!</f>
        <v>#REF!</v>
      </c>
      <c r="M144" s="500" t="e">
        <f>'NOMINA DE PERSONAL 2020'!#REF!</f>
        <v>#REF!</v>
      </c>
      <c r="N144" s="500" t="e">
        <f>'NOMINA DE PERSONAL 2020'!#REF!</f>
        <v>#REF!</v>
      </c>
      <c r="O144" s="500" t="e">
        <f>'NOMINA DE PERSONAL 2020'!#REF!</f>
        <v>#REF!</v>
      </c>
      <c r="P144" s="500" t="e">
        <f>'NOMINA DE PERSONAL 2020'!#REF!</f>
        <v>#REF!</v>
      </c>
      <c r="Q144" s="500" t="e">
        <f>'NOMINA DE PERSONAL 2020'!#REF!</f>
        <v>#REF!</v>
      </c>
      <c r="R144" s="500" t="e">
        <f>'NOMINA DE PERSONAL 2020'!#REF!</f>
        <v>#REF!</v>
      </c>
    </row>
    <row r="145" spans="1:18" x14ac:dyDescent="0.2">
      <c r="A145" s="253" t="s">
        <v>683</v>
      </c>
      <c r="B145" s="500" t="e">
        <f>'NOMINA DE PERSONAL 2020'!#REF!</f>
        <v>#REF!</v>
      </c>
      <c r="C145" s="293">
        <v>2020</v>
      </c>
      <c r="D145" s="500" t="e">
        <f>'NOMINA DE PERSONAL 2020'!#REF!</f>
        <v>#REF!</v>
      </c>
      <c r="E145" s="500" t="e">
        <f>'NOMINA DE PERSONAL 2020'!#REF!</f>
        <v>#REF!</v>
      </c>
      <c r="F145" s="500" t="e">
        <f>'NOMINA DE PERSONAL 2020'!#REF!</f>
        <v>#REF!</v>
      </c>
      <c r="G145" s="500" t="e">
        <f>'NOMINA DE PERSONAL 2020'!#REF!</f>
        <v>#REF!</v>
      </c>
      <c r="H145" s="534" t="e">
        <f>'NOMINA DE PERSONAL 2020'!#REF!</f>
        <v>#REF!</v>
      </c>
      <c r="I145" s="500" t="e">
        <f>'NOMINA DE PERSONAL 2020'!#REF!</f>
        <v>#REF!</v>
      </c>
      <c r="J145" s="500" t="e">
        <f>'NOMINA DE PERSONAL 2020'!#REF!</f>
        <v>#REF!</v>
      </c>
      <c r="K145" s="500" t="e">
        <f>'NOMINA DE PERSONAL 2020'!#REF!</f>
        <v>#REF!</v>
      </c>
      <c r="L145" s="500" t="e">
        <f>'NOMINA DE PERSONAL 2020'!#REF!</f>
        <v>#REF!</v>
      </c>
      <c r="M145" s="500" t="e">
        <f>'NOMINA DE PERSONAL 2020'!#REF!</f>
        <v>#REF!</v>
      </c>
      <c r="N145" s="500" t="e">
        <f>'NOMINA DE PERSONAL 2020'!#REF!</f>
        <v>#REF!</v>
      </c>
      <c r="O145" s="500" t="e">
        <f>'NOMINA DE PERSONAL 2020'!#REF!</f>
        <v>#REF!</v>
      </c>
      <c r="P145" s="500" t="e">
        <f>'NOMINA DE PERSONAL 2020'!#REF!</f>
        <v>#REF!</v>
      </c>
      <c r="Q145" s="500" t="e">
        <f>'NOMINA DE PERSONAL 2020'!#REF!</f>
        <v>#REF!</v>
      </c>
      <c r="R145" s="500" t="e">
        <f>'NOMINA DE PERSONAL 2020'!#REF!</f>
        <v>#REF!</v>
      </c>
    </row>
    <row r="146" spans="1:18" x14ac:dyDescent="0.2">
      <c r="A146" s="253" t="s">
        <v>684</v>
      </c>
      <c r="B146" s="500" t="e">
        <f>'NOMINA DE PERSONAL 2020'!#REF!</f>
        <v>#REF!</v>
      </c>
      <c r="C146" s="293">
        <v>2020</v>
      </c>
      <c r="D146" s="500" t="e">
        <f>'NOMINA DE PERSONAL 2020'!#REF!</f>
        <v>#REF!</v>
      </c>
      <c r="E146" s="500" t="e">
        <f>'NOMINA DE PERSONAL 2020'!#REF!</f>
        <v>#REF!</v>
      </c>
      <c r="F146" s="500" t="e">
        <f>'NOMINA DE PERSONAL 2020'!#REF!</f>
        <v>#REF!</v>
      </c>
      <c r="G146" s="500" t="e">
        <f>'NOMINA DE PERSONAL 2020'!#REF!</f>
        <v>#REF!</v>
      </c>
      <c r="H146" s="534" t="e">
        <f>'NOMINA DE PERSONAL 2020'!#REF!</f>
        <v>#REF!</v>
      </c>
      <c r="I146" s="500" t="e">
        <f>'NOMINA DE PERSONAL 2020'!#REF!</f>
        <v>#REF!</v>
      </c>
      <c r="J146" s="500" t="e">
        <f>'NOMINA DE PERSONAL 2020'!#REF!</f>
        <v>#REF!</v>
      </c>
      <c r="K146" s="500" t="e">
        <f>'NOMINA DE PERSONAL 2020'!#REF!</f>
        <v>#REF!</v>
      </c>
      <c r="L146" s="500" t="e">
        <f>'NOMINA DE PERSONAL 2020'!#REF!</f>
        <v>#REF!</v>
      </c>
      <c r="M146" s="500" t="e">
        <f>'NOMINA DE PERSONAL 2020'!#REF!</f>
        <v>#REF!</v>
      </c>
      <c r="N146" s="500" t="e">
        <f>'NOMINA DE PERSONAL 2020'!#REF!</f>
        <v>#REF!</v>
      </c>
      <c r="O146" s="500" t="e">
        <f>'NOMINA DE PERSONAL 2020'!#REF!</f>
        <v>#REF!</v>
      </c>
      <c r="P146" s="500" t="e">
        <f>'NOMINA DE PERSONAL 2020'!#REF!</f>
        <v>#REF!</v>
      </c>
      <c r="Q146" s="500" t="e">
        <f>'NOMINA DE PERSONAL 2020'!#REF!</f>
        <v>#REF!</v>
      </c>
      <c r="R146" s="500" t="e">
        <f>'NOMINA DE PERSONAL 2020'!#REF!</f>
        <v>#REF!</v>
      </c>
    </row>
    <row r="147" spans="1:18" x14ac:dyDescent="0.2">
      <c r="A147" s="253" t="s">
        <v>685</v>
      </c>
      <c r="B147" s="500" t="e">
        <f>'NOMINA DE PERSONAL 2020'!#REF!</f>
        <v>#REF!</v>
      </c>
      <c r="C147" s="293">
        <v>2020</v>
      </c>
      <c r="D147" s="500" t="e">
        <f>'NOMINA DE PERSONAL 2020'!#REF!</f>
        <v>#REF!</v>
      </c>
      <c r="E147" s="500" t="e">
        <f>'NOMINA DE PERSONAL 2020'!#REF!</f>
        <v>#REF!</v>
      </c>
      <c r="F147" s="500" t="e">
        <f>'NOMINA DE PERSONAL 2020'!#REF!</f>
        <v>#REF!</v>
      </c>
      <c r="G147" s="500" t="e">
        <f>'NOMINA DE PERSONAL 2020'!#REF!</f>
        <v>#REF!</v>
      </c>
      <c r="H147" s="534" t="e">
        <f>'NOMINA DE PERSONAL 2020'!#REF!</f>
        <v>#REF!</v>
      </c>
      <c r="I147" s="500" t="e">
        <f>'NOMINA DE PERSONAL 2020'!#REF!</f>
        <v>#REF!</v>
      </c>
      <c r="J147" s="500" t="e">
        <f>'NOMINA DE PERSONAL 2020'!#REF!</f>
        <v>#REF!</v>
      </c>
      <c r="K147" s="500" t="e">
        <f>'NOMINA DE PERSONAL 2020'!#REF!</f>
        <v>#REF!</v>
      </c>
      <c r="L147" s="500" t="e">
        <f>'NOMINA DE PERSONAL 2020'!#REF!</f>
        <v>#REF!</v>
      </c>
      <c r="M147" s="500" t="e">
        <f>'NOMINA DE PERSONAL 2020'!#REF!</f>
        <v>#REF!</v>
      </c>
      <c r="N147" s="500" t="e">
        <f>'NOMINA DE PERSONAL 2020'!#REF!</f>
        <v>#REF!</v>
      </c>
      <c r="O147" s="500" t="e">
        <f>'NOMINA DE PERSONAL 2020'!#REF!</f>
        <v>#REF!</v>
      </c>
      <c r="P147" s="500" t="e">
        <f>'NOMINA DE PERSONAL 2020'!#REF!</f>
        <v>#REF!</v>
      </c>
      <c r="Q147" s="500" t="e">
        <f>'NOMINA DE PERSONAL 2020'!#REF!</f>
        <v>#REF!</v>
      </c>
      <c r="R147" s="500" t="e">
        <f>'NOMINA DE PERSONAL 2020'!#REF!</f>
        <v>#REF!</v>
      </c>
    </row>
    <row r="148" spans="1:18" x14ac:dyDescent="0.2">
      <c r="A148" s="253" t="s">
        <v>686</v>
      </c>
      <c r="B148" s="500" t="e">
        <f>'NOMINA DE PERSONAL 2020'!#REF!</f>
        <v>#REF!</v>
      </c>
      <c r="C148" s="293">
        <v>2020</v>
      </c>
      <c r="D148" s="500" t="e">
        <f>'NOMINA DE PERSONAL 2020'!#REF!</f>
        <v>#REF!</v>
      </c>
      <c r="E148" s="500" t="e">
        <f>'NOMINA DE PERSONAL 2020'!#REF!</f>
        <v>#REF!</v>
      </c>
      <c r="F148" s="500" t="e">
        <f>'NOMINA DE PERSONAL 2020'!#REF!</f>
        <v>#REF!</v>
      </c>
      <c r="G148" s="500" t="e">
        <f>'NOMINA DE PERSONAL 2020'!#REF!</f>
        <v>#REF!</v>
      </c>
      <c r="H148" s="534" t="e">
        <f>'NOMINA DE PERSONAL 2020'!#REF!</f>
        <v>#REF!</v>
      </c>
      <c r="I148" s="500" t="e">
        <f>'NOMINA DE PERSONAL 2020'!#REF!</f>
        <v>#REF!</v>
      </c>
      <c r="J148" s="500" t="e">
        <f>'NOMINA DE PERSONAL 2020'!#REF!</f>
        <v>#REF!</v>
      </c>
      <c r="K148" s="500" t="e">
        <f>'NOMINA DE PERSONAL 2020'!#REF!</f>
        <v>#REF!</v>
      </c>
      <c r="L148" s="500" t="e">
        <f>'NOMINA DE PERSONAL 2020'!#REF!</f>
        <v>#REF!</v>
      </c>
      <c r="M148" s="500" t="e">
        <f>'NOMINA DE PERSONAL 2020'!#REF!</f>
        <v>#REF!</v>
      </c>
      <c r="N148" s="500" t="e">
        <f>'NOMINA DE PERSONAL 2020'!#REF!</f>
        <v>#REF!</v>
      </c>
      <c r="O148" s="500" t="e">
        <f>'NOMINA DE PERSONAL 2020'!#REF!</f>
        <v>#REF!</v>
      </c>
      <c r="P148" s="500" t="e">
        <f>'NOMINA DE PERSONAL 2020'!#REF!</f>
        <v>#REF!</v>
      </c>
      <c r="Q148" s="500" t="e">
        <f>'NOMINA DE PERSONAL 2020'!#REF!</f>
        <v>#REF!</v>
      </c>
      <c r="R148" s="500" t="e">
        <f>'NOMINA DE PERSONAL 2020'!#REF!</f>
        <v>#REF!</v>
      </c>
    </row>
    <row r="149" spans="1:18" x14ac:dyDescent="0.2">
      <c r="A149" s="253" t="s">
        <v>687</v>
      </c>
      <c r="B149" s="500" t="e">
        <f>'NOMINA DE PERSONAL 2020'!#REF!</f>
        <v>#REF!</v>
      </c>
      <c r="C149" s="293">
        <v>2020</v>
      </c>
      <c r="D149" s="500" t="e">
        <f>'NOMINA DE PERSONAL 2020'!#REF!</f>
        <v>#REF!</v>
      </c>
      <c r="E149" s="500" t="e">
        <f>'NOMINA DE PERSONAL 2020'!#REF!</f>
        <v>#REF!</v>
      </c>
      <c r="F149" s="500" t="e">
        <f>'NOMINA DE PERSONAL 2020'!#REF!</f>
        <v>#REF!</v>
      </c>
      <c r="G149" s="500" t="e">
        <f>'NOMINA DE PERSONAL 2020'!#REF!</f>
        <v>#REF!</v>
      </c>
      <c r="H149" s="534" t="e">
        <f>'NOMINA DE PERSONAL 2020'!#REF!</f>
        <v>#REF!</v>
      </c>
      <c r="I149" s="500" t="e">
        <f>'NOMINA DE PERSONAL 2020'!#REF!</f>
        <v>#REF!</v>
      </c>
      <c r="J149" s="500" t="e">
        <f>'NOMINA DE PERSONAL 2020'!#REF!</f>
        <v>#REF!</v>
      </c>
      <c r="K149" s="500" t="e">
        <f>'NOMINA DE PERSONAL 2020'!#REF!</f>
        <v>#REF!</v>
      </c>
      <c r="L149" s="500" t="e">
        <f>'NOMINA DE PERSONAL 2020'!#REF!</f>
        <v>#REF!</v>
      </c>
      <c r="M149" s="500" t="e">
        <f>'NOMINA DE PERSONAL 2020'!#REF!</f>
        <v>#REF!</v>
      </c>
      <c r="N149" s="500" t="e">
        <f>'NOMINA DE PERSONAL 2020'!#REF!</f>
        <v>#REF!</v>
      </c>
      <c r="O149" s="500" t="e">
        <f>'NOMINA DE PERSONAL 2020'!#REF!</f>
        <v>#REF!</v>
      </c>
      <c r="P149" s="500" t="e">
        <f>'NOMINA DE PERSONAL 2020'!#REF!</f>
        <v>#REF!</v>
      </c>
      <c r="Q149" s="500" t="e">
        <f>'NOMINA DE PERSONAL 2020'!#REF!</f>
        <v>#REF!</v>
      </c>
      <c r="R149" s="500" t="e">
        <f>'NOMINA DE PERSONAL 2020'!#REF!</f>
        <v>#REF!</v>
      </c>
    </row>
    <row r="150" spans="1:18" x14ac:dyDescent="0.2">
      <c r="A150" s="253" t="s">
        <v>688</v>
      </c>
      <c r="B150" s="500" t="e">
        <f>'NOMINA DE PERSONAL 2020'!#REF!</f>
        <v>#REF!</v>
      </c>
      <c r="C150" s="293">
        <v>2020</v>
      </c>
      <c r="D150" s="500" t="e">
        <f>'NOMINA DE PERSONAL 2020'!#REF!</f>
        <v>#REF!</v>
      </c>
      <c r="E150" s="500" t="e">
        <f>'NOMINA DE PERSONAL 2020'!#REF!</f>
        <v>#REF!</v>
      </c>
      <c r="F150" s="500" t="e">
        <f>'NOMINA DE PERSONAL 2020'!#REF!</f>
        <v>#REF!</v>
      </c>
      <c r="G150" s="500" t="e">
        <f>'NOMINA DE PERSONAL 2020'!#REF!</f>
        <v>#REF!</v>
      </c>
      <c r="H150" s="534" t="e">
        <f>'NOMINA DE PERSONAL 2020'!#REF!</f>
        <v>#REF!</v>
      </c>
      <c r="I150" s="500" t="e">
        <f>'NOMINA DE PERSONAL 2020'!#REF!</f>
        <v>#REF!</v>
      </c>
      <c r="J150" s="500" t="e">
        <f>'NOMINA DE PERSONAL 2020'!#REF!</f>
        <v>#REF!</v>
      </c>
      <c r="K150" s="500" t="e">
        <f>'NOMINA DE PERSONAL 2020'!#REF!</f>
        <v>#REF!</v>
      </c>
      <c r="L150" s="500" t="e">
        <f>'NOMINA DE PERSONAL 2020'!#REF!</f>
        <v>#REF!</v>
      </c>
      <c r="M150" s="500" t="e">
        <f>'NOMINA DE PERSONAL 2020'!#REF!</f>
        <v>#REF!</v>
      </c>
      <c r="N150" s="500" t="e">
        <f>'NOMINA DE PERSONAL 2020'!#REF!</f>
        <v>#REF!</v>
      </c>
      <c r="O150" s="500" t="e">
        <f>'NOMINA DE PERSONAL 2020'!#REF!</f>
        <v>#REF!</v>
      </c>
      <c r="P150" s="500" t="e">
        <f>'NOMINA DE PERSONAL 2020'!#REF!</f>
        <v>#REF!</v>
      </c>
      <c r="Q150" s="500" t="e">
        <f>'NOMINA DE PERSONAL 2020'!#REF!</f>
        <v>#REF!</v>
      </c>
      <c r="R150" s="500" t="e">
        <f>'NOMINA DE PERSONAL 2020'!#REF!</f>
        <v>#REF!</v>
      </c>
    </row>
    <row r="151" spans="1:18" x14ac:dyDescent="0.2">
      <c r="A151" s="253" t="s">
        <v>689</v>
      </c>
      <c r="B151" s="500" t="e">
        <f>'NOMINA DE PERSONAL 2020'!#REF!</f>
        <v>#REF!</v>
      </c>
      <c r="C151" s="293">
        <v>2020</v>
      </c>
      <c r="D151" s="500" t="e">
        <f>'NOMINA DE PERSONAL 2020'!#REF!</f>
        <v>#REF!</v>
      </c>
      <c r="E151" s="500" t="e">
        <f>'NOMINA DE PERSONAL 2020'!#REF!</f>
        <v>#REF!</v>
      </c>
      <c r="F151" s="500" t="e">
        <f>'NOMINA DE PERSONAL 2020'!#REF!</f>
        <v>#REF!</v>
      </c>
      <c r="G151" s="500" t="e">
        <f>'NOMINA DE PERSONAL 2020'!#REF!</f>
        <v>#REF!</v>
      </c>
      <c r="H151" s="534" t="e">
        <f>'NOMINA DE PERSONAL 2020'!#REF!</f>
        <v>#REF!</v>
      </c>
      <c r="I151" s="500" t="e">
        <f>'NOMINA DE PERSONAL 2020'!#REF!</f>
        <v>#REF!</v>
      </c>
      <c r="J151" s="500" t="e">
        <f>'NOMINA DE PERSONAL 2020'!#REF!</f>
        <v>#REF!</v>
      </c>
      <c r="K151" s="500" t="e">
        <f>'NOMINA DE PERSONAL 2020'!#REF!</f>
        <v>#REF!</v>
      </c>
      <c r="L151" s="500" t="e">
        <f>'NOMINA DE PERSONAL 2020'!#REF!</f>
        <v>#REF!</v>
      </c>
      <c r="M151" s="500" t="e">
        <f>'NOMINA DE PERSONAL 2020'!#REF!</f>
        <v>#REF!</v>
      </c>
      <c r="N151" s="500" t="e">
        <f>'NOMINA DE PERSONAL 2020'!#REF!</f>
        <v>#REF!</v>
      </c>
      <c r="O151" s="500" t="e">
        <f>'NOMINA DE PERSONAL 2020'!#REF!</f>
        <v>#REF!</v>
      </c>
      <c r="P151" s="500" t="e">
        <f>'NOMINA DE PERSONAL 2020'!#REF!</f>
        <v>#REF!</v>
      </c>
      <c r="Q151" s="500" t="e">
        <f>'NOMINA DE PERSONAL 2020'!#REF!</f>
        <v>#REF!</v>
      </c>
      <c r="R151" s="500" t="e">
        <f>'NOMINA DE PERSONAL 2020'!#REF!</f>
        <v>#REF!</v>
      </c>
    </row>
    <row r="152" spans="1:18" x14ac:dyDescent="0.2">
      <c r="A152" s="253" t="s">
        <v>690</v>
      </c>
      <c r="B152" s="500" t="e">
        <f>'NOMINA DE PERSONAL 2020'!#REF!</f>
        <v>#REF!</v>
      </c>
      <c r="C152" s="293">
        <v>2020</v>
      </c>
      <c r="D152" s="500" t="e">
        <f>'NOMINA DE PERSONAL 2020'!#REF!</f>
        <v>#REF!</v>
      </c>
      <c r="E152" s="500" t="e">
        <f>'NOMINA DE PERSONAL 2020'!#REF!</f>
        <v>#REF!</v>
      </c>
      <c r="F152" s="500" t="e">
        <f>'NOMINA DE PERSONAL 2020'!#REF!</f>
        <v>#REF!</v>
      </c>
      <c r="G152" s="500" t="e">
        <f>'NOMINA DE PERSONAL 2020'!#REF!</f>
        <v>#REF!</v>
      </c>
      <c r="H152" s="534" t="e">
        <f>'NOMINA DE PERSONAL 2020'!#REF!</f>
        <v>#REF!</v>
      </c>
      <c r="I152" s="500" t="e">
        <f>'NOMINA DE PERSONAL 2020'!#REF!</f>
        <v>#REF!</v>
      </c>
      <c r="J152" s="500" t="e">
        <f>'NOMINA DE PERSONAL 2020'!#REF!</f>
        <v>#REF!</v>
      </c>
      <c r="K152" s="500" t="e">
        <f>'NOMINA DE PERSONAL 2020'!#REF!</f>
        <v>#REF!</v>
      </c>
      <c r="L152" s="500" t="e">
        <f>'NOMINA DE PERSONAL 2020'!#REF!</f>
        <v>#REF!</v>
      </c>
      <c r="M152" s="500" t="e">
        <f>'NOMINA DE PERSONAL 2020'!#REF!</f>
        <v>#REF!</v>
      </c>
      <c r="N152" s="500" t="e">
        <f>'NOMINA DE PERSONAL 2020'!#REF!</f>
        <v>#REF!</v>
      </c>
      <c r="O152" s="500" t="e">
        <f>'NOMINA DE PERSONAL 2020'!#REF!</f>
        <v>#REF!</v>
      </c>
      <c r="P152" s="500" t="e">
        <f>'NOMINA DE PERSONAL 2020'!#REF!</f>
        <v>#REF!</v>
      </c>
      <c r="Q152" s="500" t="e">
        <f>'NOMINA DE PERSONAL 2020'!#REF!</f>
        <v>#REF!</v>
      </c>
      <c r="R152" s="500" t="e">
        <f>'NOMINA DE PERSONAL 2020'!#REF!</f>
        <v>#REF!</v>
      </c>
    </row>
    <row r="153" spans="1:18" x14ac:dyDescent="0.2">
      <c r="A153" s="253" t="s">
        <v>691</v>
      </c>
      <c r="B153" s="500" t="e">
        <f>'NOMINA DE PERSONAL 2020'!#REF!</f>
        <v>#REF!</v>
      </c>
      <c r="C153" s="293">
        <v>2020</v>
      </c>
      <c r="D153" s="500" t="e">
        <f>'NOMINA DE PERSONAL 2020'!#REF!</f>
        <v>#REF!</v>
      </c>
      <c r="E153" s="500" t="e">
        <f>'NOMINA DE PERSONAL 2020'!#REF!</f>
        <v>#REF!</v>
      </c>
      <c r="F153" s="500" t="e">
        <f>'NOMINA DE PERSONAL 2020'!#REF!</f>
        <v>#REF!</v>
      </c>
      <c r="G153" s="500" t="e">
        <f>'NOMINA DE PERSONAL 2020'!#REF!</f>
        <v>#REF!</v>
      </c>
      <c r="H153" s="534" t="e">
        <f>'NOMINA DE PERSONAL 2020'!#REF!</f>
        <v>#REF!</v>
      </c>
      <c r="I153" s="500" t="e">
        <f>'NOMINA DE PERSONAL 2020'!#REF!</f>
        <v>#REF!</v>
      </c>
      <c r="J153" s="500" t="e">
        <f>'NOMINA DE PERSONAL 2020'!#REF!</f>
        <v>#REF!</v>
      </c>
      <c r="K153" s="500" t="e">
        <f>'NOMINA DE PERSONAL 2020'!#REF!</f>
        <v>#REF!</v>
      </c>
      <c r="L153" s="500" t="e">
        <f>'NOMINA DE PERSONAL 2020'!#REF!</f>
        <v>#REF!</v>
      </c>
      <c r="M153" s="500" t="e">
        <f>'NOMINA DE PERSONAL 2020'!#REF!</f>
        <v>#REF!</v>
      </c>
      <c r="N153" s="500" t="e">
        <f>'NOMINA DE PERSONAL 2020'!#REF!</f>
        <v>#REF!</v>
      </c>
      <c r="O153" s="500" t="e">
        <f>'NOMINA DE PERSONAL 2020'!#REF!</f>
        <v>#REF!</v>
      </c>
      <c r="P153" s="500" t="e">
        <f>'NOMINA DE PERSONAL 2020'!#REF!</f>
        <v>#REF!</v>
      </c>
      <c r="Q153" s="500" t="e">
        <f>'NOMINA DE PERSONAL 2020'!#REF!</f>
        <v>#REF!</v>
      </c>
      <c r="R153" s="500" t="e">
        <f>'NOMINA DE PERSONAL 2020'!#REF!</f>
        <v>#REF!</v>
      </c>
    </row>
    <row r="154" spans="1:18" x14ac:dyDescent="0.2">
      <c r="A154" s="253" t="s">
        <v>692</v>
      </c>
      <c r="B154" s="500" t="str">
        <f>'NOMINA DE PERSONAL 2020'!EF6</f>
        <v>OCTUBRE</v>
      </c>
      <c r="C154" s="293">
        <v>2020</v>
      </c>
      <c r="D154" s="500" t="str">
        <f>'NOMINA DE PERSONAL 2020'!EF7</f>
        <v>CRYSTALIA</v>
      </c>
      <c r="E154" s="500" t="str">
        <f>'NOMINA DE PERSONAL 2020'!EF8</f>
        <v>COAL</v>
      </c>
      <c r="F154" s="500" t="str">
        <f>'NOMINA DE PERSONAL 2020'!EF9</f>
        <v>SI</v>
      </c>
      <c r="G154" s="500">
        <f>'NOMINA DE PERSONAL 2020'!EF10</f>
        <v>1</v>
      </c>
      <c r="H154" s="534" t="str">
        <f>'NOMINA DE PERSONAL 2020'!EF11</f>
        <v>GLENCORE</v>
      </c>
      <c r="I154" s="500" t="str">
        <f>'NOMINA DE PERSONAL 2020'!EF12</f>
        <v>DIRECTO ARMADOR</v>
      </c>
      <c r="J154" s="500" t="str">
        <f>'NOMINA DE PERSONAL 2020'!EF13</f>
        <v>AGUNSA</v>
      </c>
      <c r="K154" s="500" t="str">
        <f>'NOMINA DE PERSONAL 2020'!EF14</f>
        <v>MEJILLONES TGN</v>
      </c>
      <c r="L154" s="500">
        <f>'NOMINA DE PERSONAL 2020'!EF18</f>
        <v>0</v>
      </c>
      <c r="M154" s="500">
        <f>'NOMINA DE PERSONAL 2020'!EF19</f>
        <v>0</v>
      </c>
      <c r="N154" s="500" t="str">
        <f>'NOMINA DE PERSONAL 2020'!EF21</f>
        <v>GRAIN STANDARD</v>
      </c>
      <c r="O154" s="500" t="str">
        <f>'NOMINA DE PERSONAL 2020'!EF22</f>
        <v>HOTEL</v>
      </c>
      <c r="P154" s="500">
        <f>'NOMINA DE PERSONAL 2020'!EF23</f>
        <v>0</v>
      </c>
      <c r="Q154" s="500" t="str">
        <f>'NOMINA DE PERSONAL 2020'!EF26</f>
        <v>CANADA</v>
      </c>
      <c r="R154" s="500">
        <f>'NOMINA DE PERSONAL 2020'!EF28</f>
        <v>7</v>
      </c>
    </row>
    <row r="155" spans="1:18" x14ac:dyDescent="0.2">
      <c r="A155" s="253" t="s">
        <v>693</v>
      </c>
      <c r="B155" s="500" t="str">
        <f>'NOMINA DE PERSONAL 2020'!EG6</f>
        <v>NOVIEMBRE</v>
      </c>
      <c r="C155" s="293">
        <v>2020</v>
      </c>
      <c r="D155" s="500" t="str">
        <f>'NOMINA DE PERSONAL 2020'!EG7</f>
        <v>INTERLINK CAPACITY</v>
      </c>
      <c r="E155" s="500">
        <f>'NOMINA DE PERSONAL 2020'!EG8</f>
        <v>0</v>
      </c>
      <c r="F155" s="500" t="str">
        <f>'NOMINA DE PERSONAL 2020'!EG9</f>
        <v>SI</v>
      </c>
      <c r="G155" s="500">
        <f>'NOMINA DE PERSONAL 2020'!EG10</f>
        <v>2</v>
      </c>
      <c r="H155" s="534">
        <f>'NOMINA DE PERSONAL 2020'!EG11</f>
        <v>0</v>
      </c>
      <c r="I155" s="500">
        <f>'NOMINA DE PERSONAL 2020'!EG12</f>
        <v>0</v>
      </c>
      <c r="J155" s="500">
        <f>'NOMINA DE PERSONAL 2020'!EG13</f>
        <v>0</v>
      </c>
      <c r="K155" s="500" t="str">
        <f>'NOMINA DE PERSONAL 2020'!EG14</f>
        <v>PATACHE</v>
      </c>
      <c r="L155" s="500">
        <f>'NOMINA DE PERSONAL 2020'!EG18</f>
        <v>0</v>
      </c>
      <c r="M155" s="500">
        <f>'NOMINA DE PERSONAL 2020'!EG19</f>
        <v>0</v>
      </c>
      <c r="N155" s="500" t="str">
        <f>'NOMINA DE PERSONAL 2020'!EG21</f>
        <v>PROVEEDURIA TECNICA</v>
      </c>
      <c r="O155" s="500">
        <f>'NOMINA DE PERSONAL 2020'!EG22</f>
        <v>0</v>
      </c>
      <c r="P155" s="500">
        <f>'NOMINA DE PERSONAL 2020'!EG23</f>
        <v>0</v>
      </c>
      <c r="Q155" s="500">
        <f>'NOMINA DE PERSONAL 2020'!EG26</f>
        <v>0</v>
      </c>
      <c r="R155" s="500">
        <f>'NOMINA DE PERSONAL 2020'!EG28</f>
        <v>0</v>
      </c>
    </row>
    <row r="156" spans="1:18" x14ac:dyDescent="0.2">
      <c r="A156" s="253" t="s">
        <v>694</v>
      </c>
      <c r="B156" s="500" t="str">
        <f>'NOMINA DE PERSONAL 2020'!EH6</f>
        <v>NOVIEMBRE</v>
      </c>
      <c r="C156" s="293">
        <v>2020</v>
      </c>
      <c r="D156" s="500" t="str">
        <f>'NOMINA DE PERSONAL 2020'!EH7</f>
        <v>DELPHINUS</v>
      </c>
      <c r="E156" s="500" t="str">
        <f>'NOMINA DE PERSONAL 2020'!EH8</f>
        <v>COAL</v>
      </c>
      <c r="F156" s="500" t="str">
        <f>'NOMINA DE PERSONAL 2020'!EH9</f>
        <v>SI</v>
      </c>
      <c r="G156" s="500">
        <f>'NOMINA DE PERSONAL 2020'!EH10</f>
        <v>1</v>
      </c>
      <c r="H156" s="534" t="str">
        <f>'NOMINA DE PERSONAL 2020'!EH11</f>
        <v>SWISSMARINE</v>
      </c>
      <c r="I156" s="500" t="str">
        <f>'NOMINA DE PERSONAL 2020'!EH12</f>
        <v>B&amp;M</v>
      </c>
      <c r="J156" s="500" t="str">
        <f>'NOMINA DE PERSONAL 2020'!EH13</f>
        <v>B&amp;M</v>
      </c>
      <c r="K156" s="500" t="str">
        <f>'NOMINA DE PERSONAL 2020'!EH14</f>
        <v>VALPARAISO</v>
      </c>
      <c r="L156" s="500">
        <f>'NOMINA DE PERSONAL 2020'!EH18</f>
        <v>0</v>
      </c>
      <c r="M156" s="500" t="str">
        <f>'NOMINA DE PERSONAL 2020'!EH19</f>
        <v>PATACHE</v>
      </c>
      <c r="N156" s="500" t="str">
        <f>'NOMINA DE PERSONAL 2020'!EH21</f>
        <v>GRAIN STANDARD</v>
      </c>
      <c r="O156" s="500">
        <f>'NOMINA DE PERSONAL 2020'!EH22</f>
        <v>0</v>
      </c>
      <c r="P156" s="500">
        <f>'NOMINA DE PERSONAL 2020'!EH23</f>
        <v>0</v>
      </c>
      <c r="Q156" s="500" t="str">
        <f>'NOMINA DE PERSONAL 2020'!EH26</f>
        <v>CANADA</v>
      </c>
      <c r="R156" s="500">
        <f>'NOMINA DE PERSONAL 2020'!EH28</f>
        <v>7</v>
      </c>
    </row>
    <row r="157" spans="1:18" x14ac:dyDescent="0.2">
      <c r="A157" s="253" t="s">
        <v>695</v>
      </c>
      <c r="B157" s="500" t="str">
        <f>'NOMINA DE PERSONAL 2020'!EI6</f>
        <v>NOVIEMBRE</v>
      </c>
      <c r="C157" s="293">
        <v>2020</v>
      </c>
      <c r="D157" s="500" t="str">
        <f>'NOMINA DE PERSONAL 2020'!EI7</f>
        <v>SHANDONG FU DE</v>
      </c>
      <c r="E157" s="500" t="str">
        <f>'NOMINA DE PERSONAL 2020'!EI8</f>
        <v>COAL</v>
      </c>
      <c r="F157" s="500" t="str">
        <f>'NOMINA DE PERSONAL 2020'!EI9</f>
        <v>SI</v>
      </c>
      <c r="G157" s="500">
        <f>'NOMINA DE PERSONAL 2020'!EI10</f>
        <v>1</v>
      </c>
      <c r="H157" s="534" t="str">
        <f>'NOMINA DE PERSONAL 2020'!EI11</f>
        <v>SWISSMARINE</v>
      </c>
      <c r="I157" s="500" t="str">
        <f>'NOMINA DE PERSONAL 2020'!EI12</f>
        <v>B&amp;M</v>
      </c>
      <c r="J157" s="500" t="str">
        <f>'NOMINA DE PERSONAL 2020'!EI13</f>
        <v>B&amp;M</v>
      </c>
      <c r="K157" s="500" t="str">
        <f>'NOMINA DE PERSONAL 2020'!EI14</f>
        <v>MEJILLONES TGN</v>
      </c>
      <c r="L157" s="500">
        <f>'NOMINA DE PERSONAL 2020'!EI18</f>
        <v>0</v>
      </c>
      <c r="M157" s="500">
        <f>'NOMINA DE PERSONAL 2020'!EI19</f>
        <v>0</v>
      </c>
      <c r="N157" s="500" t="str">
        <f>'NOMINA DE PERSONAL 2020'!EI21</f>
        <v>GRAIN STANDARD</v>
      </c>
      <c r="O157" s="500" t="str">
        <f>'NOMINA DE PERSONAL 2020'!EI22</f>
        <v>HOTEL</v>
      </c>
      <c r="P157" s="500" t="str">
        <f>'NOMINA DE PERSONAL 2020'!EI23</f>
        <v>DOBLE QUIMICO</v>
      </c>
      <c r="Q157" s="500" t="str">
        <f>'NOMINA DE PERSONAL 2020'!EI26</f>
        <v>AUSTRALIA</v>
      </c>
      <c r="R157" s="500">
        <f>'NOMINA DE PERSONAL 2020'!EI28</f>
        <v>7</v>
      </c>
    </row>
    <row r="158" spans="1:18" x14ac:dyDescent="0.2">
      <c r="A158" s="253" t="s">
        <v>696</v>
      </c>
      <c r="B158" s="500" t="e">
        <f>'NOMINA DE PERSONAL 2020'!#REF!</f>
        <v>#REF!</v>
      </c>
      <c r="C158" s="293">
        <v>2020</v>
      </c>
      <c r="D158" s="500" t="e">
        <f>'NOMINA DE PERSONAL 2020'!#REF!</f>
        <v>#REF!</v>
      </c>
      <c r="E158" s="500" t="e">
        <f>'NOMINA DE PERSONAL 2020'!#REF!</f>
        <v>#REF!</v>
      </c>
      <c r="F158" s="500" t="e">
        <f>'NOMINA DE PERSONAL 2020'!#REF!</f>
        <v>#REF!</v>
      </c>
      <c r="G158" s="500" t="e">
        <f>'NOMINA DE PERSONAL 2020'!#REF!</f>
        <v>#REF!</v>
      </c>
      <c r="H158" s="534" t="e">
        <f>'NOMINA DE PERSONAL 2020'!#REF!</f>
        <v>#REF!</v>
      </c>
      <c r="I158" s="500" t="e">
        <f>'NOMINA DE PERSONAL 2020'!#REF!</f>
        <v>#REF!</v>
      </c>
      <c r="J158" s="500" t="e">
        <f>'NOMINA DE PERSONAL 2020'!#REF!</f>
        <v>#REF!</v>
      </c>
      <c r="K158" s="500" t="e">
        <f>'NOMINA DE PERSONAL 2020'!#REF!</f>
        <v>#REF!</v>
      </c>
      <c r="L158" s="500" t="e">
        <f>'NOMINA DE PERSONAL 2020'!#REF!</f>
        <v>#REF!</v>
      </c>
      <c r="M158" s="500" t="e">
        <f>'NOMINA DE PERSONAL 2020'!#REF!</f>
        <v>#REF!</v>
      </c>
      <c r="N158" s="500" t="e">
        <f>'NOMINA DE PERSONAL 2020'!#REF!</f>
        <v>#REF!</v>
      </c>
      <c r="O158" s="500" t="e">
        <f>'NOMINA DE PERSONAL 2020'!#REF!</f>
        <v>#REF!</v>
      </c>
      <c r="P158" s="500" t="e">
        <f>'NOMINA DE PERSONAL 2020'!#REF!</f>
        <v>#REF!</v>
      </c>
      <c r="Q158" s="500" t="e">
        <f>'NOMINA DE PERSONAL 2020'!#REF!</f>
        <v>#REF!</v>
      </c>
      <c r="R158" s="500" t="e">
        <f>'NOMINA DE PERSONAL 2020'!#REF!</f>
        <v>#REF!</v>
      </c>
    </row>
    <row r="159" spans="1:18" x14ac:dyDescent="0.2">
      <c r="A159" s="253" t="s">
        <v>697</v>
      </c>
      <c r="B159" s="500" t="e">
        <f>'NOMINA DE PERSONAL 2020'!#REF!</f>
        <v>#REF!</v>
      </c>
      <c r="C159" s="293">
        <v>2020</v>
      </c>
      <c r="D159" s="500" t="e">
        <f>'NOMINA DE PERSONAL 2020'!#REF!</f>
        <v>#REF!</v>
      </c>
      <c r="E159" s="500" t="e">
        <f>'NOMINA DE PERSONAL 2020'!#REF!</f>
        <v>#REF!</v>
      </c>
      <c r="F159" s="500" t="e">
        <f>'NOMINA DE PERSONAL 2020'!#REF!</f>
        <v>#REF!</v>
      </c>
      <c r="G159" s="500" t="e">
        <f>'NOMINA DE PERSONAL 2020'!#REF!</f>
        <v>#REF!</v>
      </c>
      <c r="H159" s="534" t="e">
        <f>'NOMINA DE PERSONAL 2020'!#REF!</f>
        <v>#REF!</v>
      </c>
      <c r="I159" s="500" t="e">
        <f>'NOMINA DE PERSONAL 2020'!#REF!</f>
        <v>#REF!</v>
      </c>
      <c r="J159" s="500" t="e">
        <f>'NOMINA DE PERSONAL 2020'!#REF!</f>
        <v>#REF!</v>
      </c>
      <c r="K159" s="500" t="e">
        <f>'NOMINA DE PERSONAL 2020'!#REF!</f>
        <v>#REF!</v>
      </c>
      <c r="L159" s="500" t="e">
        <f>'NOMINA DE PERSONAL 2020'!#REF!</f>
        <v>#REF!</v>
      </c>
      <c r="M159" s="500" t="e">
        <f>'NOMINA DE PERSONAL 2020'!#REF!</f>
        <v>#REF!</v>
      </c>
      <c r="N159" s="500" t="e">
        <f>'NOMINA DE PERSONAL 2020'!#REF!</f>
        <v>#REF!</v>
      </c>
      <c r="O159" s="500" t="e">
        <f>'NOMINA DE PERSONAL 2020'!#REF!</f>
        <v>#REF!</v>
      </c>
      <c r="P159" s="500" t="e">
        <f>'NOMINA DE PERSONAL 2020'!#REF!</f>
        <v>#REF!</v>
      </c>
      <c r="Q159" s="500" t="e">
        <f>'NOMINA DE PERSONAL 2020'!#REF!</f>
        <v>#REF!</v>
      </c>
      <c r="R159" s="500" t="e">
        <f>'NOMINA DE PERSONAL 2020'!#REF!</f>
        <v>#REF!</v>
      </c>
    </row>
    <row r="160" spans="1:18" x14ac:dyDescent="0.2">
      <c r="A160" s="253" t="s">
        <v>698</v>
      </c>
      <c r="B160" s="500" t="e">
        <f>'NOMINA DE PERSONAL 2020'!#REF!</f>
        <v>#REF!</v>
      </c>
      <c r="C160" s="293">
        <v>2020</v>
      </c>
      <c r="D160" s="500" t="e">
        <f>'NOMINA DE PERSONAL 2020'!#REF!</f>
        <v>#REF!</v>
      </c>
      <c r="E160" s="500" t="e">
        <f>'NOMINA DE PERSONAL 2020'!#REF!</f>
        <v>#REF!</v>
      </c>
      <c r="F160" s="500" t="e">
        <f>'NOMINA DE PERSONAL 2020'!#REF!</f>
        <v>#REF!</v>
      </c>
      <c r="G160" s="500" t="e">
        <f>'NOMINA DE PERSONAL 2020'!#REF!</f>
        <v>#REF!</v>
      </c>
      <c r="H160" s="534" t="e">
        <f>'NOMINA DE PERSONAL 2020'!#REF!</f>
        <v>#REF!</v>
      </c>
      <c r="I160" s="500" t="e">
        <f>'NOMINA DE PERSONAL 2020'!#REF!</f>
        <v>#REF!</v>
      </c>
      <c r="J160" s="500" t="e">
        <f>'NOMINA DE PERSONAL 2020'!#REF!</f>
        <v>#REF!</v>
      </c>
      <c r="K160" s="500" t="e">
        <f>'NOMINA DE PERSONAL 2020'!#REF!</f>
        <v>#REF!</v>
      </c>
      <c r="L160" s="500" t="e">
        <f>'NOMINA DE PERSONAL 2020'!#REF!</f>
        <v>#REF!</v>
      </c>
      <c r="M160" s="500" t="e">
        <f>'NOMINA DE PERSONAL 2020'!#REF!</f>
        <v>#REF!</v>
      </c>
      <c r="N160" s="500" t="e">
        <f>'NOMINA DE PERSONAL 2020'!#REF!</f>
        <v>#REF!</v>
      </c>
      <c r="O160" s="500" t="e">
        <f>'NOMINA DE PERSONAL 2020'!#REF!</f>
        <v>#REF!</v>
      </c>
      <c r="P160" s="500" t="e">
        <f>'NOMINA DE PERSONAL 2020'!#REF!</f>
        <v>#REF!</v>
      </c>
      <c r="Q160" s="500" t="e">
        <f>'NOMINA DE PERSONAL 2020'!#REF!</f>
        <v>#REF!</v>
      </c>
      <c r="R160" s="500" t="e">
        <f>'NOMINA DE PERSONAL 2020'!#REF!</f>
        <v>#REF!</v>
      </c>
    </row>
    <row r="161" spans="1:18" x14ac:dyDescent="0.2">
      <c r="A161" s="253" t="s">
        <v>699</v>
      </c>
      <c r="B161" s="500" t="e">
        <f>'NOMINA DE PERSONAL 2020'!#REF!</f>
        <v>#REF!</v>
      </c>
      <c r="C161" s="293">
        <v>2020</v>
      </c>
      <c r="D161" s="500" t="e">
        <f>'NOMINA DE PERSONAL 2020'!#REF!</f>
        <v>#REF!</v>
      </c>
      <c r="E161" s="500" t="e">
        <f>'NOMINA DE PERSONAL 2020'!#REF!</f>
        <v>#REF!</v>
      </c>
      <c r="F161" s="500" t="e">
        <f>'NOMINA DE PERSONAL 2020'!#REF!</f>
        <v>#REF!</v>
      </c>
      <c r="G161" s="500" t="e">
        <f>'NOMINA DE PERSONAL 2020'!#REF!</f>
        <v>#REF!</v>
      </c>
      <c r="H161" s="534" t="e">
        <f>'NOMINA DE PERSONAL 2020'!#REF!</f>
        <v>#REF!</v>
      </c>
      <c r="I161" s="500" t="e">
        <f>'NOMINA DE PERSONAL 2020'!#REF!</f>
        <v>#REF!</v>
      </c>
      <c r="J161" s="500" t="e">
        <f>'NOMINA DE PERSONAL 2020'!#REF!</f>
        <v>#REF!</v>
      </c>
      <c r="K161" s="500" t="e">
        <f>'NOMINA DE PERSONAL 2020'!#REF!</f>
        <v>#REF!</v>
      </c>
      <c r="L161" s="500" t="e">
        <f>'NOMINA DE PERSONAL 2020'!#REF!</f>
        <v>#REF!</v>
      </c>
      <c r="M161" s="500" t="e">
        <f>'NOMINA DE PERSONAL 2020'!#REF!</f>
        <v>#REF!</v>
      </c>
      <c r="N161" s="500" t="e">
        <f>'NOMINA DE PERSONAL 2020'!#REF!</f>
        <v>#REF!</v>
      </c>
      <c r="O161" s="500" t="e">
        <f>'NOMINA DE PERSONAL 2020'!#REF!</f>
        <v>#REF!</v>
      </c>
      <c r="P161" s="500" t="e">
        <f>'NOMINA DE PERSONAL 2020'!#REF!</f>
        <v>#REF!</v>
      </c>
      <c r="Q161" s="500" t="e">
        <f>'NOMINA DE PERSONAL 2020'!#REF!</f>
        <v>#REF!</v>
      </c>
      <c r="R161" s="500" t="e">
        <f>'NOMINA DE PERSONAL 2020'!#REF!</f>
        <v>#REF!</v>
      </c>
    </row>
    <row r="162" spans="1:18" x14ac:dyDescent="0.2">
      <c r="A162" s="253" t="s">
        <v>700</v>
      </c>
      <c r="B162" s="500" t="e">
        <f>'NOMINA DE PERSONAL 2020'!#REF!</f>
        <v>#REF!</v>
      </c>
      <c r="C162" s="293">
        <v>2020</v>
      </c>
      <c r="D162" s="500" t="e">
        <f>'NOMINA DE PERSONAL 2020'!#REF!</f>
        <v>#REF!</v>
      </c>
      <c r="E162" s="500" t="e">
        <f>'NOMINA DE PERSONAL 2020'!#REF!</f>
        <v>#REF!</v>
      </c>
      <c r="F162" s="500" t="e">
        <f>'NOMINA DE PERSONAL 2020'!#REF!</f>
        <v>#REF!</v>
      </c>
      <c r="G162" s="500" t="e">
        <f>'NOMINA DE PERSONAL 2020'!#REF!</f>
        <v>#REF!</v>
      </c>
      <c r="H162" s="534" t="e">
        <f>'NOMINA DE PERSONAL 2020'!#REF!</f>
        <v>#REF!</v>
      </c>
      <c r="I162" s="500" t="e">
        <f>'NOMINA DE PERSONAL 2020'!#REF!</f>
        <v>#REF!</v>
      </c>
      <c r="J162" s="500" t="e">
        <f>'NOMINA DE PERSONAL 2020'!#REF!</f>
        <v>#REF!</v>
      </c>
      <c r="K162" s="500" t="e">
        <f>'NOMINA DE PERSONAL 2020'!#REF!</f>
        <v>#REF!</v>
      </c>
      <c r="L162" s="500" t="e">
        <f>'NOMINA DE PERSONAL 2020'!#REF!</f>
        <v>#REF!</v>
      </c>
      <c r="M162" s="500" t="e">
        <f>'NOMINA DE PERSONAL 2020'!#REF!</f>
        <v>#REF!</v>
      </c>
      <c r="N162" s="500" t="e">
        <f>'NOMINA DE PERSONAL 2020'!#REF!</f>
        <v>#REF!</v>
      </c>
      <c r="O162" s="500" t="e">
        <f>'NOMINA DE PERSONAL 2020'!#REF!</f>
        <v>#REF!</v>
      </c>
      <c r="P162" s="500" t="e">
        <f>'NOMINA DE PERSONAL 2020'!#REF!</f>
        <v>#REF!</v>
      </c>
      <c r="Q162" s="500" t="e">
        <f>'NOMINA DE PERSONAL 2020'!#REF!</f>
        <v>#REF!</v>
      </c>
      <c r="R162" s="500" t="e">
        <f>'NOMINA DE PERSONAL 2020'!#REF!</f>
        <v>#REF!</v>
      </c>
    </row>
    <row r="163" spans="1:18" x14ac:dyDescent="0.2">
      <c r="A163" s="253" t="s">
        <v>701</v>
      </c>
      <c r="B163" s="500" t="e">
        <f>'NOMINA DE PERSONAL 2020'!#REF!</f>
        <v>#REF!</v>
      </c>
      <c r="C163" s="293">
        <v>2020</v>
      </c>
      <c r="D163" s="500" t="e">
        <f>'NOMINA DE PERSONAL 2020'!#REF!</f>
        <v>#REF!</v>
      </c>
      <c r="E163" s="500" t="e">
        <f>'NOMINA DE PERSONAL 2020'!#REF!</f>
        <v>#REF!</v>
      </c>
      <c r="F163" s="500" t="e">
        <f>'NOMINA DE PERSONAL 2020'!#REF!</f>
        <v>#REF!</v>
      </c>
      <c r="G163" s="500" t="e">
        <f>'NOMINA DE PERSONAL 2020'!#REF!</f>
        <v>#REF!</v>
      </c>
      <c r="H163" s="534" t="e">
        <f>'NOMINA DE PERSONAL 2020'!#REF!</f>
        <v>#REF!</v>
      </c>
      <c r="I163" s="500" t="e">
        <f>'NOMINA DE PERSONAL 2020'!#REF!</f>
        <v>#REF!</v>
      </c>
      <c r="J163" s="500" t="e">
        <f>'NOMINA DE PERSONAL 2020'!#REF!</f>
        <v>#REF!</v>
      </c>
      <c r="K163" s="500" t="e">
        <f>'NOMINA DE PERSONAL 2020'!#REF!</f>
        <v>#REF!</v>
      </c>
      <c r="L163" s="500" t="e">
        <f>'NOMINA DE PERSONAL 2020'!#REF!</f>
        <v>#REF!</v>
      </c>
      <c r="M163" s="500" t="e">
        <f>'NOMINA DE PERSONAL 2020'!#REF!</f>
        <v>#REF!</v>
      </c>
      <c r="N163" s="500" t="e">
        <f>'NOMINA DE PERSONAL 2020'!#REF!</f>
        <v>#REF!</v>
      </c>
      <c r="O163" s="500" t="e">
        <f>'NOMINA DE PERSONAL 2020'!#REF!</f>
        <v>#REF!</v>
      </c>
      <c r="P163" s="500" t="e">
        <f>'NOMINA DE PERSONAL 2020'!#REF!</f>
        <v>#REF!</v>
      </c>
      <c r="Q163" s="500" t="e">
        <f>'NOMINA DE PERSONAL 2020'!#REF!</f>
        <v>#REF!</v>
      </c>
      <c r="R163" s="500" t="e">
        <f>'NOMINA DE PERSONAL 2020'!#REF!</f>
        <v>#REF!</v>
      </c>
    </row>
    <row r="164" spans="1:18" x14ac:dyDescent="0.2">
      <c r="A164" s="253" t="s">
        <v>702</v>
      </c>
      <c r="B164" s="500" t="e">
        <f>'NOMINA DE PERSONAL 2020'!#REF!</f>
        <v>#REF!</v>
      </c>
      <c r="C164" s="293">
        <v>2020</v>
      </c>
      <c r="D164" s="500" t="e">
        <f>'NOMINA DE PERSONAL 2020'!#REF!</f>
        <v>#REF!</v>
      </c>
      <c r="E164" s="500" t="e">
        <f>'NOMINA DE PERSONAL 2020'!#REF!</f>
        <v>#REF!</v>
      </c>
      <c r="F164" s="500" t="e">
        <f>'NOMINA DE PERSONAL 2020'!#REF!</f>
        <v>#REF!</v>
      </c>
      <c r="G164" s="500" t="e">
        <f>'NOMINA DE PERSONAL 2020'!#REF!</f>
        <v>#REF!</v>
      </c>
      <c r="H164" s="534" t="e">
        <f>'NOMINA DE PERSONAL 2020'!#REF!</f>
        <v>#REF!</v>
      </c>
      <c r="I164" s="500" t="e">
        <f>'NOMINA DE PERSONAL 2020'!#REF!</f>
        <v>#REF!</v>
      </c>
      <c r="J164" s="500" t="e">
        <f>'NOMINA DE PERSONAL 2020'!#REF!</f>
        <v>#REF!</v>
      </c>
      <c r="K164" s="500" t="e">
        <f>'NOMINA DE PERSONAL 2020'!#REF!</f>
        <v>#REF!</v>
      </c>
      <c r="L164" s="500" t="e">
        <f>'NOMINA DE PERSONAL 2020'!#REF!</f>
        <v>#REF!</v>
      </c>
      <c r="M164" s="500" t="e">
        <f>'NOMINA DE PERSONAL 2020'!#REF!</f>
        <v>#REF!</v>
      </c>
      <c r="N164" s="500" t="e">
        <f>'NOMINA DE PERSONAL 2020'!#REF!</f>
        <v>#REF!</v>
      </c>
      <c r="O164" s="500" t="e">
        <f>'NOMINA DE PERSONAL 2020'!#REF!</f>
        <v>#REF!</v>
      </c>
      <c r="P164" s="500" t="e">
        <f>'NOMINA DE PERSONAL 2020'!#REF!</f>
        <v>#REF!</v>
      </c>
      <c r="Q164" s="500" t="e">
        <f>'NOMINA DE PERSONAL 2020'!#REF!</f>
        <v>#REF!</v>
      </c>
      <c r="R164" s="500" t="e">
        <f>'NOMINA DE PERSONAL 2020'!#REF!</f>
        <v>#REF!</v>
      </c>
    </row>
    <row r="165" spans="1:18" x14ac:dyDescent="0.2">
      <c r="A165" s="253" t="s">
        <v>703</v>
      </c>
      <c r="B165" s="500" t="e">
        <f>'NOMINA DE PERSONAL 2020'!#REF!</f>
        <v>#REF!</v>
      </c>
      <c r="C165" s="293">
        <v>2020</v>
      </c>
      <c r="D165" s="500" t="e">
        <f>'NOMINA DE PERSONAL 2020'!#REF!</f>
        <v>#REF!</v>
      </c>
      <c r="E165" s="500" t="e">
        <f>'NOMINA DE PERSONAL 2020'!#REF!</f>
        <v>#REF!</v>
      </c>
      <c r="F165" s="500" t="e">
        <f>'NOMINA DE PERSONAL 2020'!#REF!</f>
        <v>#REF!</v>
      </c>
      <c r="G165" s="500" t="e">
        <f>'NOMINA DE PERSONAL 2020'!#REF!</f>
        <v>#REF!</v>
      </c>
      <c r="H165" s="534" t="e">
        <f>'NOMINA DE PERSONAL 2020'!#REF!</f>
        <v>#REF!</v>
      </c>
      <c r="I165" s="500" t="e">
        <f>'NOMINA DE PERSONAL 2020'!#REF!</f>
        <v>#REF!</v>
      </c>
      <c r="J165" s="500" t="e">
        <f>'NOMINA DE PERSONAL 2020'!#REF!</f>
        <v>#REF!</v>
      </c>
      <c r="K165" s="500" t="e">
        <f>'NOMINA DE PERSONAL 2020'!#REF!</f>
        <v>#REF!</v>
      </c>
      <c r="L165" s="500" t="e">
        <f>'NOMINA DE PERSONAL 2020'!#REF!</f>
        <v>#REF!</v>
      </c>
      <c r="M165" s="500" t="e">
        <f>'NOMINA DE PERSONAL 2020'!#REF!</f>
        <v>#REF!</v>
      </c>
      <c r="N165" s="500" t="e">
        <f>'NOMINA DE PERSONAL 2020'!#REF!</f>
        <v>#REF!</v>
      </c>
      <c r="O165" s="500" t="e">
        <f>'NOMINA DE PERSONAL 2020'!#REF!</f>
        <v>#REF!</v>
      </c>
      <c r="P165" s="500" t="e">
        <f>'NOMINA DE PERSONAL 2020'!#REF!</f>
        <v>#REF!</v>
      </c>
      <c r="Q165" s="500" t="e">
        <f>'NOMINA DE PERSONAL 2020'!#REF!</f>
        <v>#REF!</v>
      </c>
      <c r="R165" s="500" t="e">
        <f>'NOMINA DE PERSONAL 2020'!#REF!</f>
        <v>#REF!</v>
      </c>
    </row>
    <row r="166" spans="1:18" x14ac:dyDescent="0.2">
      <c r="A166" s="253" t="s">
        <v>704</v>
      </c>
      <c r="B166" s="500" t="e">
        <f>'NOMINA DE PERSONAL 2020'!#REF!</f>
        <v>#REF!</v>
      </c>
      <c r="C166" s="293">
        <v>2020</v>
      </c>
      <c r="D166" s="500" t="e">
        <f>'NOMINA DE PERSONAL 2020'!#REF!</f>
        <v>#REF!</v>
      </c>
      <c r="E166" s="500" t="e">
        <f>'NOMINA DE PERSONAL 2020'!#REF!</f>
        <v>#REF!</v>
      </c>
      <c r="F166" s="500" t="e">
        <f>'NOMINA DE PERSONAL 2020'!#REF!</f>
        <v>#REF!</v>
      </c>
      <c r="G166" s="500" t="e">
        <f>'NOMINA DE PERSONAL 2020'!#REF!</f>
        <v>#REF!</v>
      </c>
      <c r="H166" s="534" t="e">
        <f>'NOMINA DE PERSONAL 2020'!#REF!</f>
        <v>#REF!</v>
      </c>
      <c r="I166" s="500" t="e">
        <f>'NOMINA DE PERSONAL 2020'!#REF!</f>
        <v>#REF!</v>
      </c>
      <c r="J166" s="500" t="e">
        <f>'NOMINA DE PERSONAL 2020'!#REF!</f>
        <v>#REF!</v>
      </c>
      <c r="K166" s="500" t="e">
        <f>'NOMINA DE PERSONAL 2020'!#REF!</f>
        <v>#REF!</v>
      </c>
      <c r="L166" s="500" t="e">
        <f>'NOMINA DE PERSONAL 2020'!#REF!</f>
        <v>#REF!</v>
      </c>
      <c r="M166" s="500" t="e">
        <f>'NOMINA DE PERSONAL 2020'!#REF!</f>
        <v>#REF!</v>
      </c>
      <c r="N166" s="500" t="e">
        <f>'NOMINA DE PERSONAL 2020'!#REF!</f>
        <v>#REF!</v>
      </c>
      <c r="O166" s="500" t="e">
        <f>'NOMINA DE PERSONAL 2020'!#REF!</f>
        <v>#REF!</v>
      </c>
      <c r="P166" s="500" t="e">
        <f>'NOMINA DE PERSONAL 2020'!#REF!</f>
        <v>#REF!</v>
      </c>
      <c r="Q166" s="500" t="e">
        <f>'NOMINA DE PERSONAL 2020'!#REF!</f>
        <v>#REF!</v>
      </c>
      <c r="R166" s="500" t="e">
        <f>'NOMINA DE PERSONAL 2020'!#REF!</f>
        <v>#REF!</v>
      </c>
    </row>
    <row r="167" spans="1:18" x14ac:dyDescent="0.2">
      <c r="A167" s="253" t="s">
        <v>705</v>
      </c>
      <c r="B167" s="500" t="e">
        <f>'NOMINA DE PERSONAL 2020'!#REF!</f>
        <v>#REF!</v>
      </c>
      <c r="C167" s="293">
        <v>2020</v>
      </c>
      <c r="D167" s="500" t="e">
        <f>'NOMINA DE PERSONAL 2020'!#REF!</f>
        <v>#REF!</v>
      </c>
      <c r="E167" s="500" t="e">
        <f>'NOMINA DE PERSONAL 2020'!#REF!</f>
        <v>#REF!</v>
      </c>
      <c r="F167" s="500" t="e">
        <f>'NOMINA DE PERSONAL 2020'!#REF!</f>
        <v>#REF!</v>
      </c>
      <c r="G167" s="500" t="e">
        <f>'NOMINA DE PERSONAL 2020'!#REF!</f>
        <v>#REF!</v>
      </c>
      <c r="H167" s="534" t="e">
        <f>'NOMINA DE PERSONAL 2020'!#REF!</f>
        <v>#REF!</v>
      </c>
      <c r="I167" s="500" t="e">
        <f>'NOMINA DE PERSONAL 2020'!#REF!</f>
        <v>#REF!</v>
      </c>
      <c r="J167" s="500" t="e">
        <f>'NOMINA DE PERSONAL 2020'!#REF!</f>
        <v>#REF!</v>
      </c>
      <c r="K167" s="500" t="e">
        <f>'NOMINA DE PERSONAL 2020'!#REF!</f>
        <v>#REF!</v>
      </c>
      <c r="L167" s="500" t="e">
        <f>'NOMINA DE PERSONAL 2020'!#REF!</f>
        <v>#REF!</v>
      </c>
      <c r="M167" s="500" t="e">
        <f>'NOMINA DE PERSONAL 2020'!#REF!</f>
        <v>#REF!</v>
      </c>
      <c r="N167" s="500" t="e">
        <f>'NOMINA DE PERSONAL 2020'!#REF!</f>
        <v>#REF!</v>
      </c>
      <c r="O167" s="500" t="e">
        <f>'NOMINA DE PERSONAL 2020'!#REF!</f>
        <v>#REF!</v>
      </c>
      <c r="P167" s="500" t="e">
        <f>'NOMINA DE PERSONAL 2020'!#REF!</f>
        <v>#REF!</v>
      </c>
      <c r="Q167" s="500" t="e">
        <f>'NOMINA DE PERSONAL 2020'!#REF!</f>
        <v>#REF!</v>
      </c>
      <c r="R167" s="500" t="e">
        <f>'NOMINA DE PERSONAL 2020'!#REF!</f>
        <v>#REF!</v>
      </c>
    </row>
    <row r="168" spans="1:18" x14ac:dyDescent="0.2">
      <c r="A168" s="253" t="s">
        <v>706</v>
      </c>
      <c r="B168" s="500" t="e">
        <f>'NOMINA DE PERSONAL 2020'!#REF!</f>
        <v>#REF!</v>
      </c>
      <c r="C168" s="293">
        <v>2020</v>
      </c>
      <c r="D168" s="500" t="e">
        <f>'NOMINA DE PERSONAL 2020'!#REF!</f>
        <v>#REF!</v>
      </c>
      <c r="E168" s="500" t="e">
        <f>'NOMINA DE PERSONAL 2020'!#REF!</f>
        <v>#REF!</v>
      </c>
      <c r="F168" s="500" t="e">
        <f>'NOMINA DE PERSONAL 2020'!#REF!</f>
        <v>#REF!</v>
      </c>
      <c r="G168" s="500" t="e">
        <f>'NOMINA DE PERSONAL 2020'!#REF!</f>
        <v>#REF!</v>
      </c>
      <c r="H168" s="534" t="e">
        <f>'NOMINA DE PERSONAL 2020'!#REF!</f>
        <v>#REF!</v>
      </c>
      <c r="I168" s="500" t="e">
        <f>'NOMINA DE PERSONAL 2020'!#REF!</f>
        <v>#REF!</v>
      </c>
      <c r="J168" s="500" t="e">
        <f>'NOMINA DE PERSONAL 2020'!#REF!</f>
        <v>#REF!</v>
      </c>
      <c r="K168" s="500" t="e">
        <f>'NOMINA DE PERSONAL 2020'!#REF!</f>
        <v>#REF!</v>
      </c>
      <c r="L168" s="500" t="e">
        <f>'NOMINA DE PERSONAL 2020'!#REF!</f>
        <v>#REF!</v>
      </c>
      <c r="M168" s="500" t="e">
        <f>'NOMINA DE PERSONAL 2020'!#REF!</f>
        <v>#REF!</v>
      </c>
      <c r="N168" s="500" t="e">
        <f>'NOMINA DE PERSONAL 2020'!#REF!</f>
        <v>#REF!</v>
      </c>
      <c r="O168" s="500" t="e">
        <f>'NOMINA DE PERSONAL 2020'!#REF!</f>
        <v>#REF!</v>
      </c>
      <c r="P168" s="500" t="e">
        <f>'NOMINA DE PERSONAL 2020'!#REF!</f>
        <v>#REF!</v>
      </c>
      <c r="Q168" s="500" t="e">
        <f>'NOMINA DE PERSONAL 2020'!#REF!</f>
        <v>#REF!</v>
      </c>
      <c r="R168" s="500" t="e">
        <f>'NOMINA DE PERSONAL 2020'!#REF!</f>
        <v>#REF!</v>
      </c>
    </row>
    <row r="169" spans="1:18" x14ac:dyDescent="0.2">
      <c r="A169" s="253" t="s">
        <v>707</v>
      </c>
      <c r="B169" s="500" t="str">
        <f>'NOMINA DE PERSONAL 2020'!EJ6</f>
        <v>NOVIEMBRE</v>
      </c>
      <c r="C169" s="293">
        <v>2020</v>
      </c>
      <c r="D169" s="500" t="str">
        <f>'NOMINA DE PERSONAL 2020'!EJ7</f>
        <v>PHAEDRA</v>
      </c>
      <c r="E169" s="500" t="str">
        <f>'NOMINA DE PERSONAL 2020'!EJ8</f>
        <v>COAL</v>
      </c>
      <c r="F169" s="500" t="str">
        <f>'NOMINA DE PERSONAL 2020'!EJ9</f>
        <v>SI</v>
      </c>
      <c r="G169" s="500">
        <f>'NOMINA DE PERSONAL 2020'!EJ10</f>
        <v>1</v>
      </c>
      <c r="H169" s="534" t="str">
        <f>'NOMINA DE PERSONAL 2020'!EJ11</f>
        <v>GLENCORE</v>
      </c>
      <c r="I169" s="500" t="str">
        <f>'NOMINA DE PERSONAL 2020'!EJ12</f>
        <v>DIRECTO ARMADOR</v>
      </c>
      <c r="J169" s="500" t="str">
        <f>'NOMINA DE PERSONAL 2020'!EJ13</f>
        <v>SOMARCO</v>
      </c>
      <c r="K169" s="500" t="str">
        <f>'NOMINA DE PERSONAL 2020'!EJ14</f>
        <v>TOCOPILLA</v>
      </c>
      <c r="L169" s="500">
        <f>'NOMINA DE PERSONAL 2020'!EJ18</f>
        <v>0</v>
      </c>
      <c r="M169" s="500">
        <f>'NOMINA DE PERSONAL 2020'!EJ19</f>
        <v>0</v>
      </c>
      <c r="N169" s="500" t="str">
        <f>'NOMINA DE PERSONAL 2020'!EJ21</f>
        <v>GRAIN STANDARD</v>
      </c>
      <c r="O169" s="500" t="str">
        <f>'NOMINA DE PERSONAL 2020'!EJ22</f>
        <v>HOTEL</v>
      </c>
      <c r="P169" s="500" t="str">
        <f>'NOMINA DE PERSONAL 2020'!EJ23</f>
        <v>PROVEEDURIA TECNICA</v>
      </c>
      <c r="Q169" s="500" t="str">
        <f>'NOMINA DE PERSONAL 2020'!EJ26</f>
        <v>CANADA</v>
      </c>
      <c r="R169" s="500">
        <f>'NOMINA DE PERSONAL 2020'!EJ28</f>
        <v>7</v>
      </c>
    </row>
    <row r="170" spans="1:18" x14ac:dyDescent="0.2">
      <c r="A170" s="253" t="s">
        <v>708</v>
      </c>
      <c r="B170" s="500" t="str">
        <f>'NOMINA DE PERSONAL 2020'!EK6</f>
        <v>DICIEMBRE</v>
      </c>
      <c r="C170" s="293">
        <v>2020</v>
      </c>
      <c r="D170" s="500" t="str">
        <f>'NOMINA DE PERSONAL 2020'!EK7</f>
        <v>ATHINA CARRAS</v>
      </c>
      <c r="E170" s="500" t="str">
        <f>'NOMINA DE PERSONAL 2020'!EK8</f>
        <v>COAL</v>
      </c>
      <c r="F170" s="500" t="str">
        <f>'NOMINA DE PERSONAL 2020'!EK9</f>
        <v>SI</v>
      </c>
      <c r="G170" s="500">
        <f>'NOMINA DE PERSONAL 2020'!EK10</f>
        <v>2</v>
      </c>
      <c r="H170" s="534" t="str">
        <f>'NOMINA DE PERSONAL 2020'!EK11</f>
        <v>GLENCORE</v>
      </c>
      <c r="I170" s="500" t="str">
        <f>'NOMINA DE PERSONAL 2020'!EK12</f>
        <v>DIRECTO ARMADOR</v>
      </c>
      <c r="J170" s="500" t="str">
        <f>'NOMINA DE PERSONAL 2020'!EK13</f>
        <v>ULTRAMAR</v>
      </c>
      <c r="K170" s="500" t="str">
        <f>'NOMINA DE PERSONAL 2020'!EK14</f>
        <v>HUASCO</v>
      </c>
      <c r="L170" s="500" t="str">
        <f>'NOMINA DE PERSONAL 2020'!EK18</f>
        <v>SI</v>
      </c>
      <c r="M170" s="500" t="str">
        <f>'NOMINA DE PERSONAL 2020'!EK19</f>
        <v>PATACHE</v>
      </c>
      <c r="N170" s="500" t="str">
        <f>'NOMINA DE PERSONAL 2020'!EK21</f>
        <v>GRAIN STANDARD</v>
      </c>
      <c r="O170" s="500" t="str">
        <f>'NOMINA DE PERSONAL 2020'!EK22</f>
        <v>HOTEL</v>
      </c>
      <c r="P170" s="500" t="str">
        <f>'NOMINA DE PERSONAL 2020'!EK23</f>
        <v>DOBLE QUIMICO</v>
      </c>
      <c r="Q170" s="500" t="str">
        <f>'NOMINA DE PERSONAL 2020'!EK26</f>
        <v>AUSTRALIA</v>
      </c>
      <c r="R170" s="500">
        <f>'NOMINA DE PERSONAL 2020'!EK28</f>
        <v>7</v>
      </c>
    </row>
    <row r="171" spans="1:18" x14ac:dyDescent="0.2">
      <c r="A171" s="253" t="s">
        <v>709</v>
      </c>
      <c r="B171" s="500" t="str">
        <f>'NOMINA DE PERSONAL 2020'!EL6</f>
        <v>DICIEMBRE</v>
      </c>
      <c r="C171" s="293">
        <v>2020</v>
      </c>
      <c r="D171" s="500" t="str">
        <f>'NOMINA DE PERSONAL 2020'!EL7</f>
        <v>CENTURION</v>
      </c>
      <c r="E171" s="500" t="str">
        <f>'NOMINA DE PERSONAL 2020'!EL8</f>
        <v>COAL</v>
      </c>
      <c r="F171" s="500" t="str">
        <f>'NOMINA DE PERSONAL 2020'!EL9</f>
        <v>SI</v>
      </c>
      <c r="G171" s="500">
        <f>'NOMINA DE PERSONAL 2020'!EL10</f>
        <v>1</v>
      </c>
      <c r="H171" s="534" t="str">
        <f>'NOMINA DE PERSONAL 2020'!EL11</f>
        <v>GLENCORE</v>
      </c>
      <c r="I171" s="500" t="str">
        <f>'NOMINA DE PERSONAL 2020'!EL12</f>
        <v>DIRECTO ARMADOR</v>
      </c>
      <c r="J171" s="500" t="str">
        <f>'NOMINA DE PERSONAL 2020'!EL13</f>
        <v>ULTRAMAR</v>
      </c>
      <c r="K171" s="500" t="str">
        <f>'NOMINA DE PERSONAL 2020'!EL14</f>
        <v>MEJILLONES TGN</v>
      </c>
      <c r="L171" s="500" t="str">
        <f>'NOMINA DE PERSONAL 2020'!EL18</f>
        <v>NO</v>
      </c>
      <c r="M171" s="500">
        <f>'NOMINA DE PERSONAL 2020'!EL19</f>
        <v>0</v>
      </c>
      <c r="N171" s="500" t="str">
        <f>'NOMINA DE PERSONAL 2020'!EL21</f>
        <v>GRAIN STANDARD</v>
      </c>
      <c r="O171" s="500" t="str">
        <f>'NOMINA DE PERSONAL 2020'!EL22</f>
        <v>HOTEL</v>
      </c>
      <c r="P171" s="500" t="str">
        <f>'NOMINA DE PERSONAL 2020'!EL23</f>
        <v xml:space="preserve">CUADRILLA ADICIONAL </v>
      </c>
      <c r="Q171" s="500" t="str">
        <f>'NOMINA DE PERSONAL 2020'!EL26</f>
        <v>CANADA</v>
      </c>
      <c r="R171" s="500">
        <f>'NOMINA DE PERSONAL 2020'!EL28</f>
        <v>7</v>
      </c>
    </row>
    <row r="172" spans="1:18" x14ac:dyDescent="0.2">
      <c r="A172" s="253" t="s">
        <v>710</v>
      </c>
      <c r="B172" s="500" t="str">
        <f>'NOMINA DE PERSONAL 2020'!EM6</f>
        <v>DICIEMBRE</v>
      </c>
      <c r="C172" s="293">
        <v>2020</v>
      </c>
      <c r="D172" s="500" t="str">
        <f>'NOMINA DE PERSONAL 2020'!EM7</f>
        <v>CANEA</v>
      </c>
      <c r="E172" s="500" t="str">
        <f>'NOMINA DE PERSONAL 2020'!EM8</f>
        <v>COAL</v>
      </c>
      <c r="F172" s="500" t="str">
        <f>'NOMINA DE PERSONAL 2020'!EM9</f>
        <v>SI</v>
      </c>
      <c r="G172" s="500">
        <f>'NOMINA DE PERSONAL 2020'!EM10</f>
        <v>1</v>
      </c>
      <c r="H172" s="534" t="str">
        <f>'NOMINA DE PERSONAL 2020'!EM11</f>
        <v>GLENCORE</v>
      </c>
      <c r="I172" s="500" t="str">
        <f>'NOMINA DE PERSONAL 2020'!EM12</f>
        <v>DIRECTO ARMADOR</v>
      </c>
      <c r="J172" s="500" t="str">
        <f>'NOMINA DE PERSONAL 2020'!EM13</f>
        <v>ULTRAMAR</v>
      </c>
      <c r="K172" s="500" t="str">
        <f>'NOMINA DE PERSONAL 2020'!EM14</f>
        <v>VENTANAS</v>
      </c>
      <c r="L172" s="500" t="str">
        <f>'NOMINA DE PERSONAL 2020'!EM18</f>
        <v>NO</v>
      </c>
      <c r="M172" s="500">
        <f>'NOMINA DE PERSONAL 2020'!EM19</f>
        <v>0</v>
      </c>
      <c r="N172" s="500" t="str">
        <f>'NOMINA DE PERSONAL 2020'!EM21</f>
        <v>GRAIN STANDARD</v>
      </c>
      <c r="O172" s="500" t="str">
        <f>'NOMINA DE PERSONAL 2020'!EM22</f>
        <v>DOBLE QUIMICO</v>
      </c>
      <c r="P172" s="500">
        <f>'NOMINA DE PERSONAL 2020'!EM23</f>
        <v>0</v>
      </c>
      <c r="Q172" s="500" t="str">
        <f>'NOMINA DE PERSONAL 2020'!EM26</f>
        <v>CANADA</v>
      </c>
      <c r="R172" s="500">
        <f>'NOMINA DE PERSONAL 2020'!EM28</f>
        <v>7</v>
      </c>
    </row>
    <row r="173" spans="1:18" x14ac:dyDescent="0.2">
      <c r="A173" s="253" t="s">
        <v>711</v>
      </c>
      <c r="B173" s="500" t="str">
        <f>'NOMINA DE PERSONAL 2020'!EN6</f>
        <v>DICIEMBRE</v>
      </c>
      <c r="C173" s="293">
        <v>2020</v>
      </c>
      <c r="D173" s="500" t="str">
        <f>'NOMINA DE PERSONAL 2020'!EN7</f>
        <v>INTERLINK PARITY</v>
      </c>
      <c r="E173" s="500">
        <f>'NOMINA DE PERSONAL 2020'!EN8</f>
        <v>0</v>
      </c>
      <c r="F173" s="500" t="str">
        <f>'NOMINA DE PERSONAL 2020'!EN9</f>
        <v>SI</v>
      </c>
      <c r="G173" s="500">
        <f>'NOMINA DE PERSONAL 2020'!EN10</f>
        <v>1</v>
      </c>
      <c r="H173" s="534" t="str">
        <f>'NOMINA DE PERSONAL 2020'!EN11</f>
        <v>NACHIPA</v>
      </c>
      <c r="I173" s="500" t="str">
        <f>'NOMINA DE PERSONAL 2020'!EN12</f>
        <v>DIRECTO ARMADOR</v>
      </c>
      <c r="J173" s="500" t="str">
        <f>'NOMINA DE PERSONAL 2020'!EN13</f>
        <v>AGUNSA</v>
      </c>
      <c r="K173" s="500" t="str">
        <f>'NOMINA DE PERSONAL 2020'!EN14</f>
        <v>PATACHE</v>
      </c>
      <c r="L173" s="500" t="str">
        <f>'NOMINA DE PERSONAL 2020'!EN18</f>
        <v>NO</v>
      </c>
      <c r="M173" s="500">
        <f>'NOMINA DE PERSONAL 2020'!EN19</f>
        <v>0</v>
      </c>
      <c r="N173" s="500" t="str">
        <f>'NOMINA DE PERSONAL 2020'!EN21</f>
        <v>PROVEEDURIA TECNICA</v>
      </c>
      <c r="O173" s="500">
        <f>'NOMINA DE PERSONAL 2020'!EN22</f>
        <v>0</v>
      </c>
      <c r="P173" s="500">
        <f>'NOMINA DE PERSONAL 2020'!EN23</f>
        <v>0</v>
      </c>
      <c r="Q173" s="500">
        <f>'NOMINA DE PERSONAL 2020'!EN26</f>
        <v>0</v>
      </c>
      <c r="R173" s="500">
        <f>'NOMINA DE PERSONAL 2020'!EN28</f>
        <v>0</v>
      </c>
    </row>
    <row r="174" spans="1:18" x14ac:dyDescent="0.2">
      <c r="A174" s="253" t="s">
        <v>712</v>
      </c>
      <c r="B174" s="500" t="e">
        <f>'NOMINA DE PERSONAL 2020'!#REF!</f>
        <v>#REF!</v>
      </c>
      <c r="C174" s="293">
        <v>2020</v>
      </c>
      <c r="D174" s="500" t="e">
        <f>'NOMINA DE PERSONAL 2020'!#REF!</f>
        <v>#REF!</v>
      </c>
      <c r="E174" s="500" t="e">
        <f>'NOMINA DE PERSONAL 2020'!#REF!</f>
        <v>#REF!</v>
      </c>
      <c r="F174" s="500" t="e">
        <f>'NOMINA DE PERSONAL 2020'!#REF!</f>
        <v>#REF!</v>
      </c>
      <c r="G174" s="500" t="e">
        <f>'NOMINA DE PERSONAL 2020'!#REF!</f>
        <v>#REF!</v>
      </c>
      <c r="H174" s="534" t="e">
        <f>'NOMINA DE PERSONAL 2020'!#REF!</f>
        <v>#REF!</v>
      </c>
      <c r="I174" s="500" t="e">
        <f>'NOMINA DE PERSONAL 2020'!#REF!</f>
        <v>#REF!</v>
      </c>
      <c r="J174" s="500" t="e">
        <f>'NOMINA DE PERSONAL 2020'!#REF!</f>
        <v>#REF!</v>
      </c>
      <c r="K174" s="500" t="e">
        <f>'NOMINA DE PERSONAL 2020'!#REF!</f>
        <v>#REF!</v>
      </c>
      <c r="L174" s="500" t="e">
        <f>'NOMINA DE PERSONAL 2020'!#REF!</f>
        <v>#REF!</v>
      </c>
      <c r="M174" s="500" t="e">
        <f>'NOMINA DE PERSONAL 2020'!#REF!</f>
        <v>#REF!</v>
      </c>
      <c r="N174" s="500" t="e">
        <f>'NOMINA DE PERSONAL 2020'!#REF!</f>
        <v>#REF!</v>
      </c>
      <c r="O174" s="500" t="e">
        <f>'NOMINA DE PERSONAL 2020'!#REF!</f>
        <v>#REF!</v>
      </c>
      <c r="P174" s="500" t="e">
        <f>'NOMINA DE PERSONAL 2020'!#REF!</f>
        <v>#REF!</v>
      </c>
      <c r="Q174" s="500" t="e">
        <f>'NOMINA DE PERSONAL 2020'!#REF!</f>
        <v>#REF!</v>
      </c>
      <c r="R174" s="500" t="e">
        <f>'NOMINA DE PERSONAL 2020'!#REF!</f>
        <v>#REF!</v>
      </c>
    </row>
    <row r="175" spans="1:18" x14ac:dyDescent="0.2">
      <c r="A175" s="253" t="s">
        <v>713</v>
      </c>
      <c r="B175" s="500" t="e">
        <f>'NOMINA DE PERSONAL 2020'!#REF!</f>
        <v>#REF!</v>
      </c>
      <c r="C175" s="293">
        <v>2020</v>
      </c>
      <c r="D175" s="500" t="e">
        <f>'NOMINA DE PERSONAL 2020'!#REF!</f>
        <v>#REF!</v>
      </c>
      <c r="E175" s="500" t="e">
        <f>'NOMINA DE PERSONAL 2020'!#REF!</f>
        <v>#REF!</v>
      </c>
      <c r="F175" s="500" t="e">
        <f>'NOMINA DE PERSONAL 2020'!#REF!</f>
        <v>#REF!</v>
      </c>
      <c r="G175" s="500" t="e">
        <f>'NOMINA DE PERSONAL 2020'!#REF!</f>
        <v>#REF!</v>
      </c>
      <c r="H175" s="534" t="e">
        <f>'NOMINA DE PERSONAL 2020'!#REF!</f>
        <v>#REF!</v>
      </c>
      <c r="I175" s="500" t="e">
        <f>'NOMINA DE PERSONAL 2020'!#REF!</f>
        <v>#REF!</v>
      </c>
      <c r="J175" s="500" t="e">
        <f>'NOMINA DE PERSONAL 2020'!#REF!</f>
        <v>#REF!</v>
      </c>
      <c r="K175" s="500" t="e">
        <f>'NOMINA DE PERSONAL 2020'!#REF!</f>
        <v>#REF!</v>
      </c>
      <c r="L175" s="500" t="e">
        <f>'NOMINA DE PERSONAL 2020'!#REF!</f>
        <v>#REF!</v>
      </c>
      <c r="M175" s="500" t="e">
        <f>'NOMINA DE PERSONAL 2020'!#REF!</f>
        <v>#REF!</v>
      </c>
      <c r="N175" s="500" t="e">
        <f>'NOMINA DE PERSONAL 2020'!#REF!</f>
        <v>#REF!</v>
      </c>
      <c r="O175" s="500" t="e">
        <f>'NOMINA DE PERSONAL 2020'!#REF!</f>
        <v>#REF!</v>
      </c>
      <c r="P175" s="500" t="e">
        <f>'NOMINA DE PERSONAL 2020'!#REF!</f>
        <v>#REF!</v>
      </c>
      <c r="Q175" s="500" t="e">
        <f>'NOMINA DE PERSONAL 2020'!#REF!</f>
        <v>#REF!</v>
      </c>
      <c r="R175" s="500" t="e">
        <f>'NOMINA DE PERSONAL 2020'!#REF!</f>
        <v>#REF!</v>
      </c>
    </row>
    <row r="176" spans="1:18" x14ac:dyDescent="0.2">
      <c r="A176" s="253" t="s">
        <v>714</v>
      </c>
      <c r="B176" s="500" t="e">
        <f>'NOMINA DE PERSONAL 2020'!#REF!</f>
        <v>#REF!</v>
      </c>
      <c r="C176" s="293">
        <v>2020</v>
      </c>
      <c r="D176" s="500" t="e">
        <f>'NOMINA DE PERSONAL 2020'!#REF!</f>
        <v>#REF!</v>
      </c>
      <c r="E176" s="500" t="e">
        <f>'NOMINA DE PERSONAL 2020'!#REF!</f>
        <v>#REF!</v>
      </c>
      <c r="F176" s="500" t="e">
        <f>'NOMINA DE PERSONAL 2020'!#REF!</f>
        <v>#REF!</v>
      </c>
      <c r="G176" s="500" t="e">
        <f>'NOMINA DE PERSONAL 2020'!#REF!</f>
        <v>#REF!</v>
      </c>
      <c r="H176" s="534" t="e">
        <f>'NOMINA DE PERSONAL 2020'!#REF!</f>
        <v>#REF!</v>
      </c>
      <c r="I176" s="500" t="e">
        <f>'NOMINA DE PERSONAL 2020'!#REF!</f>
        <v>#REF!</v>
      </c>
      <c r="J176" s="500" t="e">
        <f>'NOMINA DE PERSONAL 2020'!#REF!</f>
        <v>#REF!</v>
      </c>
      <c r="K176" s="500" t="e">
        <f>'NOMINA DE PERSONAL 2020'!#REF!</f>
        <v>#REF!</v>
      </c>
      <c r="L176" s="500" t="e">
        <f>'NOMINA DE PERSONAL 2020'!#REF!</f>
        <v>#REF!</v>
      </c>
      <c r="M176" s="500" t="e">
        <f>'NOMINA DE PERSONAL 2020'!#REF!</f>
        <v>#REF!</v>
      </c>
      <c r="N176" s="500" t="e">
        <f>'NOMINA DE PERSONAL 2020'!#REF!</f>
        <v>#REF!</v>
      </c>
      <c r="O176" s="500" t="e">
        <f>'NOMINA DE PERSONAL 2020'!#REF!</f>
        <v>#REF!</v>
      </c>
      <c r="P176" s="500" t="e">
        <f>'NOMINA DE PERSONAL 2020'!#REF!</f>
        <v>#REF!</v>
      </c>
      <c r="Q176" s="500" t="e">
        <f>'NOMINA DE PERSONAL 2020'!#REF!</f>
        <v>#REF!</v>
      </c>
      <c r="R176" s="500" t="e">
        <f>'NOMINA DE PERSONAL 2020'!#REF!</f>
        <v>#REF!</v>
      </c>
    </row>
    <row r="177" spans="1:18" x14ac:dyDescent="0.2">
      <c r="A177" s="253" t="s">
        <v>715</v>
      </c>
      <c r="B177" s="500" t="e">
        <f>'NOMINA DE PERSONAL 2020'!#REF!</f>
        <v>#REF!</v>
      </c>
      <c r="C177" s="293">
        <v>2020</v>
      </c>
      <c r="D177" s="500" t="e">
        <f>'NOMINA DE PERSONAL 2020'!#REF!</f>
        <v>#REF!</v>
      </c>
      <c r="E177" s="500" t="e">
        <f>'NOMINA DE PERSONAL 2020'!#REF!</f>
        <v>#REF!</v>
      </c>
      <c r="F177" s="500" t="e">
        <f>'NOMINA DE PERSONAL 2020'!#REF!</f>
        <v>#REF!</v>
      </c>
      <c r="G177" s="500" t="e">
        <f>'NOMINA DE PERSONAL 2020'!#REF!</f>
        <v>#REF!</v>
      </c>
      <c r="H177" s="534" t="e">
        <f>'NOMINA DE PERSONAL 2020'!#REF!</f>
        <v>#REF!</v>
      </c>
      <c r="I177" s="500" t="e">
        <f>'NOMINA DE PERSONAL 2020'!#REF!</f>
        <v>#REF!</v>
      </c>
      <c r="J177" s="500" t="e">
        <f>'NOMINA DE PERSONAL 2020'!#REF!</f>
        <v>#REF!</v>
      </c>
      <c r="K177" s="500" t="e">
        <f>'NOMINA DE PERSONAL 2020'!#REF!</f>
        <v>#REF!</v>
      </c>
      <c r="L177" s="500" t="e">
        <f>'NOMINA DE PERSONAL 2020'!#REF!</f>
        <v>#REF!</v>
      </c>
      <c r="M177" s="500" t="e">
        <f>'NOMINA DE PERSONAL 2020'!#REF!</f>
        <v>#REF!</v>
      </c>
      <c r="N177" s="500" t="e">
        <f>'NOMINA DE PERSONAL 2020'!#REF!</f>
        <v>#REF!</v>
      </c>
      <c r="O177" s="500" t="e">
        <f>'NOMINA DE PERSONAL 2020'!#REF!</f>
        <v>#REF!</v>
      </c>
      <c r="P177" s="500" t="e">
        <f>'NOMINA DE PERSONAL 2020'!#REF!</f>
        <v>#REF!</v>
      </c>
      <c r="Q177" s="500" t="e">
        <f>'NOMINA DE PERSONAL 2020'!#REF!</f>
        <v>#REF!</v>
      </c>
      <c r="R177" s="500" t="e">
        <f>'NOMINA DE PERSONAL 2020'!#REF!</f>
        <v>#REF!</v>
      </c>
    </row>
    <row r="178" spans="1:18" x14ac:dyDescent="0.2">
      <c r="A178" s="253" t="s">
        <v>716</v>
      </c>
      <c r="B178" s="500" t="e">
        <f>'NOMINA DE PERSONAL 2020'!#REF!</f>
        <v>#REF!</v>
      </c>
      <c r="C178" s="293">
        <v>2020</v>
      </c>
      <c r="D178" s="500" t="e">
        <f>'NOMINA DE PERSONAL 2020'!#REF!</f>
        <v>#REF!</v>
      </c>
      <c r="E178" s="500" t="e">
        <f>'NOMINA DE PERSONAL 2020'!#REF!</f>
        <v>#REF!</v>
      </c>
      <c r="F178" s="500" t="e">
        <f>'NOMINA DE PERSONAL 2020'!#REF!</f>
        <v>#REF!</v>
      </c>
      <c r="G178" s="500" t="e">
        <f>'NOMINA DE PERSONAL 2020'!#REF!</f>
        <v>#REF!</v>
      </c>
      <c r="H178" s="534" t="e">
        <f>'NOMINA DE PERSONAL 2020'!#REF!</f>
        <v>#REF!</v>
      </c>
      <c r="I178" s="500" t="e">
        <f>'NOMINA DE PERSONAL 2020'!#REF!</f>
        <v>#REF!</v>
      </c>
      <c r="J178" s="500" t="e">
        <f>'NOMINA DE PERSONAL 2020'!#REF!</f>
        <v>#REF!</v>
      </c>
      <c r="K178" s="500" t="e">
        <f>'NOMINA DE PERSONAL 2020'!#REF!</f>
        <v>#REF!</v>
      </c>
      <c r="L178" s="500" t="e">
        <f>'NOMINA DE PERSONAL 2020'!#REF!</f>
        <v>#REF!</v>
      </c>
      <c r="M178" s="500" t="e">
        <f>'NOMINA DE PERSONAL 2020'!#REF!</f>
        <v>#REF!</v>
      </c>
      <c r="N178" s="500" t="e">
        <f>'NOMINA DE PERSONAL 2020'!#REF!</f>
        <v>#REF!</v>
      </c>
      <c r="O178" s="500" t="e">
        <f>'NOMINA DE PERSONAL 2020'!#REF!</f>
        <v>#REF!</v>
      </c>
      <c r="P178" s="500" t="e">
        <f>'NOMINA DE PERSONAL 2020'!#REF!</f>
        <v>#REF!</v>
      </c>
      <c r="Q178" s="500" t="e">
        <f>'NOMINA DE PERSONAL 2020'!#REF!</f>
        <v>#REF!</v>
      </c>
      <c r="R178" s="500" t="e">
        <f>'NOMINA DE PERSONAL 2020'!#REF!</f>
        <v>#REF!</v>
      </c>
    </row>
    <row r="179" spans="1:18" x14ac:dyDescent="0.2">
      <c r="A179" s="253" t="s">
        <v>717</v>
      </c>
      <c r="B179" s="500" t="e">
        <f>'NOMINA DE PERSONAL 2020'!#REF!</f>
        <v>#REF!</v>
      </c>
      <c r="C179" s="293">
        <v>2020</v>
      </c>
      <c r="D179" s="500" t="e">
        <f>'NOMINA DE PERSONAL 2020'!#REF!</f>
        <v>#REF!</v>
      </c>
      <c r="E179" s="500" t="e">
        <f>'NOMINA DE PERSONAL 2020'!#REF!</f>
        <v>#REF!</v>
      </c>
      <c r="F179" s="500" t="e">
        <f>'NOMINA DE PERSONAL 2020'!#REF!</f>
        <v>#REF!</v>
      </c>
      <c r="G179" s="500" t="e">
        <f>'NOMINA DE PERSONAL 2020'!#REF!</f>
        <v>#REF!</v>
      </c>
      <c r="H179" s="534" t="e">
        <f>'NOMINA DE PERSONAL 2020'!#REF!</f>
        <v>#REF!</v>
      </c>
      <c r="I179" s="500" t="e">
        <f>'NOMINA DE PERSONAL 2020'!#REF!</f>
        <v>#REF!</v>
      </c>
      <c r="J179" s="500" t="e">
        <f>'NOMINA DE PERSONAL 2020'!#REF!</f>
        <v>#REF!</v>
      </c>
      <c r="K179" s="500" t="e">
        <f>'NOMINA DE PERSONAL 2020'!#REF!</f>
        <v>#REF!</v>
      </c>
      <c r="L179" s="500" t="e">
        <f>'NOMINA DE PERSONAL 2020'!#REF!</f>
        <v>#REF!</v>
      </c>
      <c r="M179" s="500" t="e">
        <f>'NOMINA DE PERSONAL 2020'!#REF!</f>
        <v>#REF!</v>
      </c>
      <c r="N179" s="500" t="e">
        <f>'NOMINA DE PERSONAL 2020'!#REF!</f>
        <v>#REF!</v>
      </c>
      <c r="O179" s="500" t="e">
        <f>'NOMINA DE PERSONAL 2020'!#REF!</f>
        <v>#REF!</v>
      </c>
      <c r="P179" s="500" t="e">
        <f>'NOMINA DE PERSONAL 2020'!#REF!</f>
        <v>#REF!</v>
      </c>
      <c r="Q179" s="500" t="e">
        <f>'NOMINA DE PERSONAL 2020'!#REF!</f>
        <v>#REF!</v>
      </c>
      <c r="R179" s="500" t="e">
        <f>'NOMINA DE PERSONAL 2020'!#REF!</f>
        <v>#REF!</v>
      </c>
    </row>
    <row r="180" spans="1:18" x14ac:dyDescent="0.2">
      <c r="A180" s="253" t="s">
        <v>718</v>
      </c>
      <c r="B180" s="500" t="e">
        <f>'NOMINA DE PERSONAL 2020'!#REF!</f>
        <v>#REF!</v>
      </c>
      <c r="C180" s="293">
        <v>2020</v>
      </c>
      <c r="D180" s="500" t="e">
        <f>'NOMINA DE PERSONAL 2020'!#REF!</f>
        <v>#REF!</v>
      </c>
      <c r="E180" s="500" t="e">
        <f>'NOMINA DE PERSONAL 2020'!#REF!</f>
        <v>#REF!</v>
      </c>
      <c r="F180" s="500" t="e">
        <f>'NOMINA DE PERSONAL 2020'!#REF!</f>
        <v>#REF!</v>
      </c>
      <c r="G180" s="500" t="e">
        <f>'NOMINA DE PERSONAL 2020'!#REF!</f>
        <v>#REF!</v>
      </c>
      <c r="H180" s="534" t="e">
        <f>'NOMINA DE PERSONAL 2020'!#REF!</f>
        <v>#REF!</v>
      </c>
      <c r="I180" s="500" t="e">
        <f>'NOMINA DE PERSONAL 2020'!#REF!</f>
        <v>#REF!</v>
      </c>
      <c r="J180" s="500" t="e">
        <f>'NOMINA DE PERSONAL 2020'!#REF!</f>
        <v>#REF!</v>
      </c>
      <c r="K180" s="500" t="e">
        <f>'NOMINA DE PERSONAL 2020'!#REF!</f>
        <v>#REF!</v>
      </c>
      <c r="L180" s="500" t="e">
        <f>'NOMINA DE PERSONAL 2020'!#REF!</f>
        <v>#REF!</v>
      </c>
      <c r="M180" s="500" t="e">
        <f>'NOMINA DE PERSONAL 2020'!#REF!</f>
        <v>#REF!</v>
      </c>
      <c r="N180" s="500" t="e">
        <f>'NOMINA DE PERSONAL 2020'!#REF!</f>
        <v>#REF!</v>
      </c>
      <c r="O180" s="500" t="e">
        <f>'NOMINA DE PERSONAL 2020'!#REF!</f>
        <v>#REF!</v>
      </c>
      <c r="P180" s="500" t="e">
        <f>'NOMINA DE PERSONAL 2020'!#REF!</f>
        <v>#REF!</v>
      </c>
      <c r="Q180" s="500" t="e">
        <f>'NOMINA DE PERSONAL 2020'!#REF!</f>
        <v>#REF!</v>
      </c>
      <c r="R180" s="500" t="e">
        <f>'NOMINA DE PERSONAL 2020'!#REF!</f>
        <v>#REF!</v>
      </c>
    </row>
    <row r="181" spans="1:18" x14ac:dyDescent="0.2">
      <c r="A181" s="253" t="s">
        <v>719</v>
      </c>
      <c r="B181" s="500" t="e">
        <f>'NOMINA DE PERSONAL 2020'!#REF!</f>
        <v>#REF!</v>
      </c>
      <c r="C181" s="293">
        <v>2020</v>
      </c>
      <c r="D181" s="500" t="e">
        <f>'NOMINA DE PERSONAL 2020'!#REF!</f>
        <v>#REF!</v>
      </c>
      <c r="E181" s="500" t="e">
        <f>'NOMINA DE PERSONAL 2020'!#REF!</f>
        <v>#REF!</v>
      </c>
      <c r="F181" s="500" t="e">
        <f>'NOMINA DE PERSONAL 2020'!#REF!</f>
        <v>#REF!</v>
      </c>
      <c r="G181" s="500" t="e">
        <f>'NOMINA DE PERSONAL 2020'!#REF!</f>
        <v>#REF!</v>
      </c>
      <c r="H181" s="534" t="e">
        <f>'NOMINA DE PERSONAL 2020'!#REF!</f>
        <v>#REF!</v>
      </c>
      <c r="I181" s="500" t="e">
        <f>'NOMINA DE PERSONAL 2020'!#REF!</f>
        <v>#REF!</v>
      </c>
      <c r="J181" s="500" t="e">
        <f>'NOMINA DE PERSONAL 2020'!#REF!</f>
        <v>#REF!</v>
      </c>
      <c r="K181" s="500" t="e">
        <f>'NOMINA DE PERSONAL 2020'!#REF!</f>
        <v>#REF!</v>
      </c>
      <c r="L181" s="500" t="e">
        <f>'NOMINA DE PERSONAL 2020'!#REF!</f>
        <v>#REF!</v>
      </c>
      <c r="M181" s="500" t="e">
        <f>'NOMINA DE PERSONAL 2020'!#REF!</f>
        <v>#REF!</v>
      </c>
      <c r="N181" s="500" t="e">
        <f>'NOMINA DE PERSONAL 2020'!#REF!</f>
        <v>#REF!</v>
      </c>
      <c r="O181" s="500" t="e">
        <f>'NOMINA DE PERSONAL 2020'!#REF!</f>
        <v>#REF!</v>
      </c>
      <c r="P181" s="500" t="e">
        <f>'NOMINA DE PERSONAL 2020'!#REF!</f>
        <v>#REF!</v>
      </c>
      <c r="Q181" s="500" t="e">
        <f>'NOMINA DE PERSONAL 2020'!#REF!</f>
        <v>#REF!</v>
      </c>
      <c r="R181" s="500" t="e">
        <f>'NOMINA DE PERSONAL 2020'!#REF!</f>
        <v>#REF!</v>
      </c>
    </row>
    <row r="182" spans="1:18" x14ac:dyDescent="0.2">
      <c r="A182" s="253" t="s">
        <v>720</v>
      </c>
      <c r="B182" s="500" t="e">
        <f>'NOMINA DE PERSONAL 2020'!#REF!</f>
        <v>#REF!</v>
      </c>
      <c r="C182" s="293">
        <v>2020</v>
      </c>
      <c r="D182" s="500" t="e">
        <f>'NOMINA DE PERSONAL 2020'!#REF!</f>
        <v>#REF!</v>
      </c>
      <c r="E182" s="500" t="e">
        <f>'NOMINA DE PERSONAL 2020'!#REF!</f>
        <v>#REF!</v>
      </c>
      <c r="F182" s="500" t="e">
        <f>'NOMINA DE PERSONAL 2020'!#REF!</f>
        <v>#REF!</v>
      </c>
      <c r="G182" s="500" t="e">
        <f>'NOMINA DE PERSONAL 2020'!#REF!</f>
        <v>#REF!</v>
      </c>
      <c r="H182" s="534" t="e">
        <f>'NOMINA DE PERSONAL 2020'!#REF!</f>
        <v>#REF!</v>
      </c>
      <c r="I182" s="500" t="e">
        <f>'NOMINA DE PERSONAL 2020'!#REF!</f>
        <v>#REF!</v>
      </c>
      <c r="J182" s="500" t="e">
        <f>'NOMINA DE PERSONAL 2020'!#REF!</f>
        <v>#REF!</v>
      </c>
      <c r="K182" s="500" t="e">
        <f>'NOMINA DE PERSONAL 2020'!#REF!</f>
        <v>#REF!</v>
      </c>
      <c r="L182" s="500" t="e">
        <f>'NOMINA DE PERSONAL 2020'!#REF!</f>
        <v>#REF!</v>
      </c>
      <c r="M182" s="500" t="e">
        <f>'NOMINA DE PERSONAL 2020'!#REF!</f>
        <v>#REF!</v>
      </c>
      <c r="N182" s="500" t="e">
        <f>'NOMINA DE PERSONAL 2020'!#REF!</f>
        <v>#REF!</v>
      </c>
      <c r="O182" s="500" t="e">
        <f>'NOMINA DE PERSONAL 2020'!#REF!</f>
        <v>#REF!</v>
      </c>
      <c r="P182" s="500" t="e">
        <f>'NOMINA DE PERSONAL 2020'!#REF!</f>
        <v>#REF!</v>
      </c>
      <c r="Q182" s="500" t="e">
        <f>'NOMINA DE PERSONAL 2020'!#REF!</f>
        <v>#REF!</v>
      </c>
      <c r="R182" s="500" t="e">
        <f>'NOMINA DE PERSONAL 2020'!#REF!</f>
        <v>#REF!</v>
      </c>
    </row>
    <row r="183" spans="1:18" x14ac:dyDescent="0.2">
      <c r="A183" s="253" t="s">
        <v>721</v>
      </c>
      <c r="B183" s="500" t="e">
        <f>'NOMINA DE PERSONAL 2020'!#REF!</f>
        <v>#REF!</v>
      </c>
      <c r="C183" s="293">
        <v>2020</v>
      </c>
      <c r="D183" s="500" t="e">
        <f>'NOMINA DE PERSONAL 2020'!#REF!</f>
        <v>#REF!</v>
      </c>
      <c r="E183" s="500" t="e">
        <f>'NOMINA DE PERSONAL 2020'!#REF!</f>
        <v>#REF!</v>
      </c>
      <c r="F183" s="500" t="e">
        <f>'NOMINA DE PERSONAL 2020'!#REF!</f>
        <v>#REF!</v>
      </c>
      <c r="G183" s="500" t="e">
        <f>'NOMINA DE PERSONAL 2020'!#REF!</f>
        <v>#REF!</v>
      </c>
      <c r="H183" s="534" t="e">
        <f>'NOMINA DE PERSONAL 2020'!#REF!</f>
        <v>#REF!</v>
      </c>
      <c r="I183" s="500" t="e">
        <f>'NOMINA DE PERSONAL 2020'!#REF!</f>
        <v>#REF!</v>
      </c>
      <c r="J183" s="500" t="e">
        <f>'NOMINA DE PERSONAL 2020'!#REF!</f>
        <v>#REF!</v>
      </c>
      <c r="K183" s="500" t="e">
        <f>'NOMINA DE PERSONAL 2020'!#REF!</f>
        <v>#REF!</v>
      </c>
      <c r="L183" s="500" t="e">
        <f>'NOMINA DE PERSONAL 2020'!#REF!</f>
        <v>#REF!</v>
      </c>
      <c r="M183" s="500" t="e">
        <f>'NOMINA DE PERSONAL 2020'!#REF!</f>
        <v>#REF!</v>
      </c>
      <c r="N183" s="500" t="e">
        <f>'NOMINA DE PERSONAL 2020'!#REF!</f>
        <v>#REF!</v>
      </c>
      <c r="O183" s="500" t="e">
        <f>'NOMINA DE PERSONAL 2020'!#REF!</f>
        <v>#REF!</v>
      </c>
      <c r="P183" s="500" t="e">
        <f>'NOMINA DE PERSONAL 2020'!#REF!</f>
        <v>#REF!</v>
      </c>
      <c r="Q183" s="500" t="e">
        <f>'NOMINA DE PERSONAL 2020'!#REF!</f>
        <v>#REF!</v>
      </c>
      <c r="R183" s="500" t="e">
        <f>'NOMINA DE PERSONAL 2020'!#REF!</f>
        <v>#REF!</v>
      </c>
    </row>
    <row r="184" spans="1:18" x14ac:dyDescent="0.2">
      <c r="A184" s="253" t="s">
        <v>722</v>
      </c>
      <c r="B184" s="500" t="str">
        <f>'NOMINA DE PERSONAL 2020'!EO6</f>
        <v>DICIEMBRE</v>
      </c>
      <c r="C184" s="293">
        <v>2020</v>
      </c>
      <c r="D184" s="500" t="str">
        <f>'NOMINA DE PERSONAL 2020'!EO7</f>
        <v>VELSHEDA</v>
      </c>
      <c r="E184" s="500" t="str">
        <f>'NOMINA DE PERSONAL 2020'!EO8</f>
        <v>COAL</v>
      </c>
      <c r="F184" s="500" t="str">
        <f>'NOMINA DE PERSONAL 2020'!EO9</f>
        <v>NO</v>
      </c>
      <c r="G184" s="500">
        <f>'NOMINA DE PERSONAL 2020'!EO10</f>
        <v>2</v>
      </c>
      <c r="H184" s="534" t="str">
        <f>'NOMINA DE PERSONAL 2020'!EO11</f>
        <v>GLENCORE</v>
      </c>
      <c r="I184" s="500" t="str">
        <f>'NOMINA DE PERSONAL 2020'!EO12</f>
        <v>DIRECTO ARMADOR</v>
      </c>
      <c r="J184" s="500" t="str">
        <f>'NOMINA DE PERSONAL 2020'!EO13</f>
        <v>ULTRAMAR</v>
      </c>
      <c r="K184" s="500" t="str">
        <f>'NOMINA DE PERSONAL 2020'!EO14</f>
        <v>CORONEL</v>
      </c>
      <c r="L184" s="500" t="str">
        <f>'NOMINA DE PERSONAL 2020'!EO18</f>
        <v>SI</v>
      </c>
      <c r="M184" s="500" t="str">
        <f>'NOMINA DE PERSONAL 2020'!EO19</f>
        <v>PATACHE</v>
      </c>
      <c r="N184" s="500" t="str">
        <f>'NOMINA DE PERSONAL 2020'!EO21</f>
        <v>GRAIN STANDARD</v>
      </c>
      <c r="O184" s="500" t="str">
        <f>'NOMINA DE PERSONAL 2020'!EO22</f>
        <v>HOLD COAT</v>
      </c>
      <c r="P184" s="500" t="str">
        <f>'NOMINA DE PERSONAL 2020'!EO23</f>
        <v>HOTEL</v>
      </c>
      <c r="Q184" s="500" t="str">
        <f>'NOMINA DE PERSONAL 2020'!EO26</f>
        <v>COLOMBIA</v>
      </c>
      <c r="R184" s="500">
        <f>'NOMINA DE PERSONAL 2020'!EO28</f>
        <v>7</v>
      </c>
    </row>
    <row r="185" spans="1:18" x14ac:dyDescent="0.2">
      <c r="B185" s="500" t="s">
        <v>723</v>
      </c>
      <c r="C185" s="500">
        <v>2018</v>
      </c>
      <c r="D185" s="500" t="s">
        <v>724</v>
      </c>
      <c r="E185" s="500" t="s">
        <v>725</v>
      </c>
      <c r="F185" s="500" t="s">
        <v>20</v>
      </c>
      <c r="G185" s="500">
        <v>0</v>
      </c>
      <c r="H185" s="534" t="s">
        <v>32</v>
      </c>
      <c r="I185" s="500" t="s">
        <v>42</v>
      </c>
      <c r="J185" s="500">
        <v>0</v>
      </c>
      <c r="K185" s="500" t="s">
        <v>75</v>
      </c>
      <c r="L185" s="500">
        <v>0</v>
      </c>
      <c r="M185" s="500">
        <v>0</v>
      </c>
      <c r="N185" s="500" t="s">
        <v>35</v>
      </c>
      <c r="O185" s="500"/>
      <c r="P185" s="500">
        <v>0</v>
      </c>
      <c r="Q185" s="500">
        <v>0</v>
      </c>
      <c r="R185" s="500">
        <v>3</v>
      </c>
    </row>
    <row r="186" spans="1:18" x14ac:dyDescent="0.2">
      <c r="B186" s="500" t="s">
        <v>723</v>
      </c>
      <c r="C186" s="500">
        <v>2018</v>
      </c>
      <c r="D186" s="500" t="s">
        <v>726</v>
      </c>
      <c r="E186" s="500" t="s">
        <v>48</v>
      </c>
      <c r="F186" s="500" t="s">
        <v>20</v>
      </c>
      <c r="G186" s="500">
        <v>0</v>
      </c>
      <c r="H186" s="534" t="s">
        <v>109</v>
      </c>
      <c r="I186" s="500" t="s">
        <v>42</v>
      </c>
      <c r="J186" s="500">
        <v>0</v>
      </c>
      <c r="K186" s="500" t="s">
        <v>116</v>
      </c>
      <c r="L186" s="500">
        <v>0</v>
      </c>
      <c r="M186" s="500">
        <v>0</v>
      </c>
      <c r="N186" s="500" t="s">
        <v>24</v>
      </c>
      <c r="O186" s="500" t="s">
        <v>127</v>
      </c>
      <c r="P186" s="500">
        <v>0</v>
      </c>
      <c r="Q186" s="500">
        <v>0</v>
      </c>
      <c r="R186" s="500">
        <v>5</v>
      </c>
    </row>
    <row r="187" spans="1:18" x14ac:dyDescent="0.2">
      <c r="B187" s="500" t="s">
        <v>723</v>
      </c>
      <c r="C187" s="500">
        <v>2018</v>
      </c>
      <c r="D187" s="500" t="s">
        <v>727</v>
      </c>
      <c r="E187" s="500" t="s">
        <v>48</v>
      </c>
      <c r="F187" s="500" t="s">
        <v>20</v>
      </c>
      <c r="G187" s="500">
        <v>0</v>
      </c>
      <c r="H187" s="534" t="s">
        <v>49</v>
      </c>
      <c r="I187" s="500" t="s">
        <v>42</v>
      </c>
      <c r="J187" s="500">
        <v>0</v>
      </c>
      <c r="K187" s="500" t="s">
        <v>43</v>
      </c>
      <c r="L187" s="500">
        <v>0</v>
      </c>
      <c r="M187" s="500">
        <v>0</v>
      </c>
      <c r="N187" s="500" t="s">
        <v>24</v>
      </c>
      <c r="O187" s="500"/>
      <c r="P187" s="500">
        <v>0</v>
      </c>
      <c r="Q187" s="500">
        <v>0</v>
      </c>
      <c r="R187" s="500">
        <v>5</v>
      </c>
    </row>
    <row r="188" spans="1:18" x14ac:dyDescent="0.2">
      <c r="B188" s="500" t="s">
        <v>723</v>
      </c>
      <c r="C188" s="500">
        <v>2018</v>
      </c>
      <c r="D188" s="500" t="s">
        <v>728</v>
      </c>
      <c r="E188" s="500" t="s">
        <v>725</v>
      </c>
      <c r="F188" s="500" t="s">
        <v>20</v>
      </c>
      <c r="G188" s="500">
        <v>0</v>
      </c>
      <c r="H188" s="534" t="s">
        <v>115</v>
      </c>
      <c r="I188" s="500" t="s">
        <v>33</v>
      </c>
      <c r="J188" s="500">
        <v>0</v>
      </c>
      <c r="K188" s="500" t="s">
        <v>43</v>
      </c>
      <c r="L188" s="500">
        <v>0</v>
      </c>
      <c r="M188" s="500">
        <v>0</v>
      </c>
      <c r="N188" s="500" t="s">
        <v>68</v>
      </c>
      <c r="O188" s="500"/>
      <c r="P188" s="500">
        <v>0</v>
      </c>
      <c r="Q188" s="500">
        <v>0</v>
      </c>
      <c r="R188" s="500">
        <v>5</v>
      </c>
    </row>
    <row r="189" spans="1:18" x14ac:dyDescent="0.2">
      <c r="B189" s="500" t="s">
        <v>723</v>
      </c>
      <c r="C189" s="500">
        <v>2018</v>
      </c>
      <c r="D189" s="500" t="s">
        <v>729</v>
      </c>
      <c r="E189" s="500" t="s">
        <v>725</v>
      </c>
      <c r="F189" s="500" t="s">
        <v>20</v>
      </c>
      <c r="G189" s="500">
        <v>0</v>
      </c>
      <c r="H189" s="534" t="s">
        <v>32</v>
      </c>
      <c r="I189" s="500" t="s">
        <v>42</v>
      </c>
      <c r="J189" s="500">
        <v>0</v>
      </c>
      <c r="K189" s="500" t="s">
        <v>75</v>
      </c>
      <c r="L189" s="500">
        <v>0</v>
      </c>
      <c r="M189" s="500">
        <v>0</v>
      </c>
      <c r="N189" s="500" t="s">
        <v>35</v>
      </c>
      <c r="O189" s="500"/>
      <c r="P189" s="500">
        <v>0</v>
      </c>
      <c r="Q189" s="500">
        <v>0</v>
      </c>
      <c r="R189" s="500">
        <v>7</v>
      </c>
    </row>
    <row r="190" spans="1:18" x14ac:dyDescent="0.2">
      <c r="B190" s="500" t="s">
        <v>730</v>
      </c>
      <c r="C190" s="500">
        <v>2018</v>
      </c>
      <c r="D190" s="500" t="s">
        <v>731</v>
      </c>
      <c r="E190" s="500" t="s">
        <v>48</v>
      </c>
      <c r="F190" s="500" t="s">
        <v>20</v>
      </c>
      <c r="G190" s="500">
        <v>0</v>
      </c>
      <c r="H190" s="534" t="s">
        <v>49</v>
      </c>
      <c r="I190" s="500" t="s">
        <v>42</v>
      </c>
      <c r="J190" s="500">
        <v>0</v>
      </c>
      <c r="K190" s="500" t="s">
        <v>98</v>
      </c>
      <c r="L190" s="500">
        <v>0</v>
      </c>
      <c r="M190" s="500">
        <f>'NOMINA DE PERSONAL 2020'!D198</f>
        <v>0</v>
      </c>
      <c r="N190" s="500" t="s">
        <v>24</v>
      </c>
      <c r="O190" s="500"/>
      <c r="P190" s="500">
        <v>0</v>
      </c>
      <c r="Q190" s="500">
        <v>0</v>
      </c>
      <c r="R190" s="500">
        <v>5</v>
      </c>
    </row>
    <row r="191" spans="1:18" x14ac:dyDescent="0.2">
      <c r="B191" s="500" t="s">
        <v>730</v>
      </c>
      <c r="C191" s="500">
        <v>2018</v>
      </c>
      <c r="D191" s="500" t="s">
        <v>732</v>
      </c>
      <c r="E191" s="500" t="s">
        <v>725</v>
      </c>
      <c r="F191" s="500" t="s">
        <v>20</v>
      </c>
      <c r="G191" s="500">
        <v>0</v>
      </c>
      <c r="H191" s="534" t="s">
        <v>32</v>
      </c>
      <c r="I191" s="500" t="s">
        <v>42</v>
      </c>
      <c r="J191" s="500">
        <v>0</v>
      </c>
      <c r="K191" s="500" t="s">
        <v>104</v>
      </c>
      <c r="L191" s="500">
        <v>0</v>
      </c>
      <c r="M191" s="500">
        <f>'NOMINA DE PERSONAL 2020'!D199</f>
        <v>0</v>
      </c>
      <c r="N191" s="500" t="s">
        <v>35</v>
      </c>
      <c r="O191" s="500"/>
      <c r="P191" s="500">
        <v>0</v>
      </c>
      <c r="Q191" s="500">
        <v>0</v>
      </c>
      <c r="R191" s="500">
        <v>7</v>
      </c>
    </row>
    <row r="192" spans="1:18" x14ac:dyDescent="0.2">
      <c r="B192" s="500" t="s">
        <v>730</v>
      </c>
      <c r="C192" s="500">
        <v>2018</v>
      </c>
      <c r="D192" s="500" t="s">
        <v>733</v>
      </c>
      <c r="E192" s="500" t="s">
        <v>725</v>
      </c>
      <c r="F192" s="500" t="s">
        <v>20</v>
      </c>
      <c r="G192" s="500">
        <v>0</v>
      </c>
      <c r="H192" s="534" t="s">
        <v>32</v>
      </c>
      <c r="I192" s="500" t="s">
        <v>42</v>
      </c>
      <c r="J192" s="500">
        <v>0</v>
      </c>
      <c r="K192" s="500" t="s">
        <v>75</v>
      </c>
      <c r="L192" s="500">
        <v>0</v>
      </c>
      <c r="M192" s="500">
        <f>'NOMINA DE PERSONAL 2020'!D200</f>
        <v>0</v>
      </c>
      <c r="N192" s="500" t="s">
        <v>35</v>
      </c>
      <c r="O192" s="500"/>
      <c r="P192" s="500">
        <v>0</v>
      </c>
      <c r="Q192" s="500">
        <v>0</v>
      </c>
      <c r="R192" s="500">
        <v>7</v>
      </c>
    </row>
    <row r="193" spans="2:18" x14ac:dyDescent="0.2">
      <c r="B193" s="500" t="s">
        <v>730</v>
      </c>
      <c r="C193" s="500">
        <v>2018</v>
      </c>
      <c r="D193" s="500" t="s">
        <v>734</v>
      </c>
      <c r="E193" s="500" t="s">
        <v>725</v>
      </c>
      <c r="F193" s="500" t="s">
        <v>20</v>
      </c>
      <c r="G193" s="500">
        <v>0</v>
      </c>
      <c r="H193" s="534" t="s">
        <v>32</v>
      </c>
      <c r="I193" s="500" t="s">
        <v>42</v>
      </c>
      <c r="J193" s="500">
        <v>0</v>
      </c>
      <c r="K193" s="500" t="s">
        <v>75</v>
      </c>
      <c r="L193" s="500">
        <v>0</v>
      </c>
      <c r="M193" s="500">
        <f>'NOMINA DE PERSONAL 2020'!D201</f>
        <v>0</v>
      </c>
      <c r="N193" s="500" t="s">
        <v>35</v>
      </c>
      <c r="O193" s="500"/>
      <c r="P193" s="500">
        <v>0</v>
      </c>
      <c r="Q193" s="500">
        <v>0</v>
      </c>
      <c r="R193" s="500">
        <v>7</v>
      </c>
    </row>
    <row r="194" spans="2:18" x14ac:dyDescent="0.2">
      <c r="B194" s="500" t="s">
        <v>730</v>
      </c>
      <c r="C194" s="500">
        <v>2018</v>
      </c>
      <c r="D194" s="500" t="s">
        <v>735</v>
      </c>
      <c r="E194" s="500" t="s">
        <v>725</v>
      </c>
      <c r="F194" s="500" t="s">
        <v>20</v>
      </c>
      <c r="G194" s="500">
        <v>0</v>
      </c>
      <c r="H194" s="534" t="s">
        <v>32</v>
      </c>
      <c r="I194" s="500" t="s">
        <v>42</v>
      </c>
      <c r="J194" s="500">
        <v>0</v>
      </c>
      <c r="K194" s="500" t="s">
        <v>116</v>
      </c>
      <c r="L194" s="500">
        <v>0</v>
      </c>
      <c r="M194" s="500">
        <f>'NOMINA DE PERSONAL 2020'!D202</f>
        <v>0</v>
      </c>
      <c r="N194" s="500" t="s">
        <v>35</v>
      </c>
      <c r="O194" s="500"/>
      <c r="P194" s="500">
        <v>0</v>
      </c>
      <c r="Q194" s="500">
        <v>0</v>
      </c>
      <c r="R194" s="500">
        <v>5</v>
      </c>
    </row>
    <row r="195" spans="2:18" x14ac:dyDescent="0.2">
      <c r="B195" s="500" t="s">
        <v>730</v>
      </c>
      <c r="C195" s="500">
        <v>2018</v>
      </c>
      <c r="D195" s="500" t="s">
        <v>736</v>
      </c>
      <c r="E195" s="500" t="s">
        <v>48</v>
      </c>
      <c r="F195" s="500" t="s">
        <v>20</v>
      </c>
      <c r="G195" s="500">
        <v>0</v>
      </c>
      <c r="H195" s="534" t="s">
        <v>103</v>
      </c>
      <c r="I195" s="500" t="s">
        <v>42</v>
      </c>
      <c r="J195" s="500">
        <v>0</v>
      </c>
      <c r="K195" s="500" t="s">
        <v>91</v>
      </c>
      <c r="L195" s="500">
        <v>0</v>
      </c>
      <c r="M195" s="500">
        <f>'NOMINA DE PERSONAL 2020'!D203</f>
        <v>0</v>
      </c>
      <c r="N195" s="500" t="s">
        <v>24</v>
      </c>
      <c r="O195" s="500"/>
      <c r="P195" s="500">
        <v>0</v>
      </c>
      <c r="Q195" s="500">
        <v>0</v>
      </c>
      <c r="R195" s="500">
        <v>3</v>
      </c>
    </row>
    <row r="196" spans="2:18" x14ac:dyDescent="0.2">
      <c r="B196" s="500" t="s">
        <v>737</v>
      </c>
      <c r="C196" s="500">
        <v>2018</v>
      </c>
      <c r="D196" s="500" t="s">
        <v>487</v>
      </c>
      <c r="E196" s="500" t="s">
        <v>48</v>
      </c>
      <c r="F196" s="500" t="s">
        <v>20</v>
      </c>
      <c r="G196" s="500">
        <v>0</v>
      </c>
      <c r="H196" s="534" t="s">
        <v>21</v>
      </c>
      <c r="I196" s="500" t="s">
        <v>42</v>
      </c>
      <c r="J196" s="500">
        <v>0</v>
      </c>
      <c r="K196" s="500" t="s">
        <v>116</v>
      </c>
      <c r="L196" s="500">
        <v>0</v>
      </c>
      <c r="M196" s="500">
        <f>'NOMINA DE PERSONAL 2020'!D204</f>
        <v>0</v>
      </c>
      <c r="N196" s="500" t="s">
        <v>24</v>
      </c>
      <c r="O196" s="500"/>
      <c r="P196" s="500">
        <v>0</v>
      </c>
      <c r="Q196" s="500">
        <v>0</v>
      </c>
      <c r="R196" s="500">
        <v>5</v>
      </c>
    </row>
    <row r="197" spans="2:18" x14ac:dyDescent="0.2">
      <c r="B197" s="500" t="s">
        <v>737</v>
      </c>
      <c r="C197" s="500">
        <v>2018</v>
      </c>
      <c r="D197" s="500" t="s">
        <v>738</v>
      </c>
      <c r="E197" s="500" t="s">
        <v>725</v>
      </c>
      <c r="F197" s="500" t="s">
        <v>20</v>
      </c>
      <c r="G197" s="500">
        <v>0</v>
      </c>
      <c r="H197" s="534" t="s">
        <v>32</v>
      </c>
      <c r="I197" s="500" t="s">
        <v>42</v>
      </c>
      <c r="J197" s="500">
        <v>0</v>
      </c>
      <c r="K197" s="500" t="s">
        <v>59</v>
      </c>
      <c r="L197" s="500">
        <v>0</v>
      </c>
      <c r="M197" s="500">
        <f>'NOMINA DE PERSONAL 2020'!D205</f>
        <v>0</v>
      </c>
      <c r="N197" s="500" t="s">
        <v>35</v>
      </c>
      <c r="O197" s="500"/>
      <c r="P197" s="500">
        <v>0</v>
      </c>
      <c r="Q197" s="500">
        <v>0</v>
      </c>
      <c r="R197" s="500">
        <v>5</v>
      </c>
    </row>
    <row r="198" spans="2:18" x14ac:dyDescent="0.2">
      <c r="B198" s="500" t="s">
        <v>737</v>
      </c>
      <c r="C198" s="500">
        <v>2018</v>
      </c>
      <c r="D198" s="500" t="s">
        <v>739</v>
      </c>
      <c r="E198" s="500" t="s">
        <v>725</v>
      </c>
      <c r="F198" s="500" t="s">
        <v>20</v>
      </c>
      <c r="G198" s="500">
        <v>0</v>
      </c>
      <c r="H198" s="534" t="s">
        <v>32</v>
      </c>
      <c r="I198" s="500" t="s">
        <v>42</v>
      </c>
      <c r="J198" s="500">
        <v>0</v>
      </c>
      <c r="K198" s="500" t="s">
        <v>75</v>
      </c>
      <c r="L198" s="500">
        <v>0</v>
      </c>
      <c r="M198" s="500">
        <f>'NOMINA DE PERSONAL 2020'!D206</f>
        <v>0</v>
      </c>
      <c r="N198" s="500" t="s">
        <v>35</v>
      </c>
      <c r="O198" s="500"/>
      <c r="P198" s="500">
        <v>0</v>
      </c>
      <c r="Q198" s="500">
        <v>0</v>
      </c>
      <c r="R198" s="500">
        <v>7</v>
      </c>
    </row>
    <row r="199" spans="2:18" x14ac:dyDescent="0.2">
      <c r="B199" s="500" t="s">
        <v>737</v>
      </c>
      <c r="C199" s="500">
        <v>2018</v>
      </c>
      <c r="D199" s="500" t="s">
        <v>740</v>
      </c>
      <c r="E199" s="500" t="s">
        <v>725</v>
      </c>
      <c r="F199" s="500" t="s">
        <v>20</v>
      </c>
      <c r="G199" s="500">
        <v>0</v>
      </c>
      <c r="H199" s="534" t="s">
        <v>32</v>
      </c>
      <c r="I199" s="500" t="s">
        <v>42</v>
      </c>
      <c r="J199" s="500">
        <v>0</v>
      </c>
      <c r="K199" s="500" t="s">
        <v>75</v>
      </c>
      <c r="L199" s="500">
        <v>0</v>
      </c>
      <c r="M199" s="500">
        <f>'NOMINA DE PERSONAL 2020'!D207</f>
        <v>0</v>
      </c>
      <c r="N199" s="500" t="s">
        <v>35</v>
      </c>
      <c r="O199" s="500"/>
      <c r="P199" s="500">
        <v>0</v>
      </c>
      <c r="Q199" s="500">
        <v>0</v>
      </c>
      <c r="R199" s="500">
        <v>7</v>
      </c>
    </row>
    <row r="200" spans="2:18" x14ac:dyDescent="0.2">
      <c r="B200" s="500" t="s">
        <v>737</v>
      </c>
      <c r="C200" s="500">
        <v>2018</v>
      </c>
      <c r="D200" s="500" t="s">
        <v>741</v>
      </c>
      <c r="E200" s="500" t="s">
        <v>48</v>
      </c>
      <c r="F200" s="500" t="s">
        <v>20</v>
      </c>
      <c r="G200" s="500">
        <v>0</v>
      </c>
      <c r="H200" s="534" t="s">
        <v>103</v>
      </c>
      <c r="I200" s="500" t="s">
        <v>33</v>
      </c>
      <c r="J200" s="500">
        <v>0</v>
      </c>
      <c r="K200" s="500" t="s">
        <v>98</v>
      </c>
      <c r="L200" s="500">
        <v>0</v>
      </c>
      <c r="M200" s="500">
        <f>'NOMINA DE PERSONAL 2020'!D208</f>
        <v>0</v>
      </c>
      <c r="N200" s="500" t="s">
        <v>24</v>
      </c>
      <c r="O200" s="500"/>
      <c r="P200" s="500">
        <v>0</v>
      </c>
      <c r="Q200" s="500">
        <v>0</v>
      </c>
      <c r="R200" s="500">
        <v>5</v>
      </c>
    </row>
    <row r="201" spans="2:18" x14ac:dyDescent="0.2">
      <c r="B201" s="500" t="s">
        <v>737</v>
      </c>
      <c r="C201" s="500">
        <v>2018</v>
      </c>
      <c r="D201" s="500" t="s">
        <v>742</v>
      </c>
      <c r="E201" s="500" t="s">
        <v>725</v>
      </c>
      <c r="F201" s="500" t="s">
        <v>20</v>
      </c>
      <c r="G201" s="500">
        <v>0</v>
      </c>
      <c r="H201" s="534" t="s">
        <v>21</v>
      </c>
      <c r="I201" s="500" t="s">
        <v>50</v>
      </c>
      <c r="J201" s="500">
        <v>0</v>
      </c>
      <c r="K201" s="500" t="s">
        <v>75</v>
      </c>
      <c r="L201" s="500">
        <v>0</v>
      </c>
      <c r="M201" s="500">
        <f>'NOMINA DE PERSONAL 2020'!D209</f>
        <v>0</v>
      </c>
      <c r="N201" s="500" t="s">
        <v>60</v>
      </c>
      <c r="O201" s="500"/>
      <c r="P201" s="500">
        <v>0</v>
      </c>
      <c r="Q201" s="500">
        <v>0</v>
      </c>
      <c r="R201" s="500">
        <v>4</v>
      </c>
    </row>
    <row r="202" spans="2:18" x14ac:dyDescent="0.2">
      <c r="B202" s="500" t="s">
        <v>737</v>
      </c>
      <c r="C202" s="500">
        <v>2018</v>
      </c>
      <c r="D202" s="500" t="s">
        <v>743</v>
      </c>
      <c r="E202" s="500" t="s">
        <v>725</v>
      </c>
      <c r="F202" s="500" t="s">
        <v>20</v>
      </c>
      <c r="G202" s="500">
        <v>0</v>
      </c>
      <c r="H202" s="534" t="s">
        <v>32</v>
      </c>
      <c r="I202" s="500" t="s">
        <v>42</v>
      </c>
      <c r="J202" s="500">
        <v>0</v>
      </c>
      <c r="K202" s="500" t="s">
        <v>104</v>
      </c>
      <c r="L202" s="500">
        <v>0</v>
      </c>
      <c r="M202" s="500">
        <f>'NOMINA DE PERSONAL 2020'!D210</f>
        <v>0</v>
      </c>
      <c r="N202" s="500" t="s">
        <v>35</v>
      </c>
      <c r="O202" s="500"/>
      <c r="P202" s="500">
        <v>0</v>
      </c>
      <c r="Q202" s="500">
        <v>0</v>
      </c>
      <c r="R202" s="500">
        <v>7</v>
      </c>
    </row>
    <row r="203" spans="2:18" x14ac:dyDescent="0.2">
      <c r="B203" s="500" t="s">
        <v>737</v>
      </c>
      <c r="C203" s="500">
        <v>2018</v>
      </c>
      <c r="D203" s="500" t="s">
        <v>744</v>
      </c>
      <c r="E203" s="500" t="s">
        <v>725</v>
      </c>
      <c r="F203" s="500" t="s">
        <v>20</v>
      </c>
      <c r="G203" s="500">
        <v>0</v>
      </c>
      <c r="H203" s="534" t="s">
        <v>32</v>
      </c>
      <c r="I203" s="500" t="s">
        <v>42</v>
      </c>
      <c r="J203" s="500">
        <v>0</v>
      </c>
      <c r="K203" s="500" t="s">
        <v>59</v>
      </c>
      <c r="L203" s="500">
        <v>0</v>
      </c>
      <c r="M203" s="500">
        <f>'NOMINA DE PERSONAL 2020'!D211</f>
        <v>0</v>
      </c>
      <c r="N203" s="500" t="s">
        <v>35</v>
      </c>
      <c r="O203" s="500"/>
      <c r="P203" s="500">
        <v>0</v>
      </c>
      <c r="Q203" s="500">
        <v>0</v>
      </c>
      <c r="R203" s="500">
        <v>7</v>
      </c>
    </row>
    <row r="204" spans="2:18" x14ac:dyDescent="0.2">
      <c r="B204" s="500" t="s">
        <v>745</v>
      </c>
      <c r="C204" s="500">
        <v>2018</v>
      </c>
      <c r="D204" s="500" t="s">
        <v>746</v>
      </c>
      <c r="E204" s="500" t="s">
        <v>725</v>
      </c>
      <c r="F204" s="500" t="s">
        <v>20</v>
      </c>
      <c r="G204" s="500">
        <v>0</v>
      </c>
      <c r="H204" s="534" t="s">
        <v>32</v>
      </c>
      <c r="I204" s="500" t="s">
        <v>42</v>
      </c>
      <c r="J204" s="500">
        <v>0</v>
      </c>
      <c r="K204" s="500" t="s">
        <v>116</v>
      </c>
      <c r="L204" s="500">
        <v>0</v>
      </c>
      <c r="M204" s="500">
        <f>'NOMINA DE PERSONAL 2020'!D212</f>
        <v>0</v>
      </c>
      <c r="N204" s="500" t="s">
        <v>35</v>
      </c>
      <c r="O204" s="500"/>
      <c r="P204" s="500">
        <v>0</v>
      </c>
      <c r="Q204" s="500">
        <v>0</v>
      </c>
      <c r="R204" s="500">
        <v>7</v>
      </c>
    </row>
    <row r="205" spans="2:18" x14ac:dyDescent="0.2">
      <c r="B205" s="500" t="s">
        <v>745</v>
      </c>
      <c r="C205" s="500">
        <v>2018</v>
      </c>
      <c r="D205" s="500" t="s">
        <v>747</v>
      </c>
      <c r="E205" s="500" t="s">
        <v>725</v>
      </c>
      <c r="F205" s="500" t="s">
        <v>20</v>
      </c>
      <c r="G205" s="500">
        <v>0</v>
      </c>
      <c r="H205" s="534" t="s">
        <v>32</v>
      </c>
      <c r="I205" s="500" t="s">
        <v>42</v>
      </c>
      <c r="J205" s="500">
        <v>0</v>
      </c>
      <c r="K205" s="500" t="s">
        <v>59</v>
      </c>
      <c r="L205" s="500">
        <v>0</v>
      </c>
      <c r="M205" s="500">
        <f>'NOMINA DE PERSONAL 2020'!D213</f>
        <v>0</v>
      </c>
      <c r="N205" s="500" t="s">
        <v>35</v>
      </c>
      <c r="O205" s="500"/>
      <c r="P205" s="500">
        <v>0</v>
      </c>
      <c r="Q205" s="500">
        <v>0</v>
      </c>
      <c r="R205" s="500">
        <v>5</v>
      </c>
    </row>
    <row r="206" spans="2:18" x14ac:dyDescent="0.2">
      <c r="B206" s="500" t="s">
        <v>745</v>
      </c>
      <c r="C206" s="500">
        <v>2018</v>
      </c>
      <c r="D206" s="500" t="s">
        <v>748</v>
      </c>
      <c r="E206" s="500" t="s">
        <v>725</v>
      </c>
      <c r="F206" s="500" t="s">
        <v>20</v>
      </c>
      <c r="G206" s="500">
        <v>0</v>
      </c>
      <c r="H206" s="534" t="s">
        <v>32</v>
      </c>
      <c r="I206" s="500" t="s">
        <v>42</v>
      </c>
      <c r="J206" s="500">
        <v>0</v>
      </c>
      <c r="K206" s="500" t="s">
        <v>75</v>
      </c>
      <c r="L206" s="500">
        <v>0</v>
      </c>
      <c r="M206" s="500">
        <f>'NOMINA DE PERSONAL 2020'!D214</f>
        <v>0</v>
      </c>
      <c r="N206" s="500" t="s">
        <v>35</v>
      </c>
      <c r="O206" s="500"/>
      <c r="P206" s="500">
        <v>0</v>
      </c>
      <c r="Q206" s="500">
        <v>0</v>
      </c>
      <c r="R206" s="500">
        <v>7</v>
      </c>
    </row>
    <row r="207" spans="2:18" x14ac:dyDescent="0.2">
      <c r="B207" s="500" t="s">
        <v>745</v>
      </c>
      <c r="C207" s="500">
        <v>2018</v>
      </c>
      <c r="D207" s="500" t="s">
        <v>749</v>
      </c>
      <c r="E207" s="500" t="s">
        <v>725</v>
      </c>
      <c r="F207" s="500" t="s">
        <v>20</v>
      </c>
      <c r="G207" s="500">
        <v>0</v>
      </c>
      <c r="H207" s="534" t="s">
        <v>32</v>
      </c>
      <c r="I207" s="500" t="s">
        <v>42</v>
      </c>
      <c r="J207" s="500">
        <v>0</v>
      </c>
      <c r="K207" s="500" t="s">
        <v>75</v>
      </c>
      <c r="L207" s="500">
        <v>0</v>
      </c>
      <c r="M207" s="500">
        <f>'NOMINA DE PERSONAL 2020'!D215</f>
        <v>0</v>
      </c>
      <c r="N207" s="500" t="s">
        <v>35</v>
      </c>
      <c r="O207" s="500"/>
      <c r="P207" s="500">
        <v>0</v>
      </c>
      <c r="Q207" s="500">
        <v>0</v>
      </c>
      <c r="R207" s="500">
        <v>7</v>
      </c>
    </row>
    <row r="208" spans="2:18" x14ac:dyDescent="0.2">
      <c r="B208" s="500" t="s">
        <v>750</v>
      </c>
      <c r="C208" s="500">
        <v>2018</v>
      </c>
      <c r="D208" s="500" t="s">
        <v>751</v>
      </c>
      <c r="E208" s="500" t="s">
        <v>73</v>
      </c>
      <c r="F208" s="500" t="s">
        <v>20</v>
      </c>
      <c r="G208" s="500">
        <v>0</v>
      </c>
      <c r="H208" s="534" t="s">
        <v>21</v>
      </c>
      <c r="I208" s="500" t="s">
        <v>22</v>
      </c>
      <c r="J208" s="500">
        <v>0</v>
      </c>
      <c r="K208" s="500" t="s">
        <v>91</v>
      </c>
      <c r="L208" s="500">
        <v>0</v>
      </c>
      <c r="M208" s="500">
        <f>'NOMINA DE PERSONAL 2020'!D216</f>
        <v>0</v>
      </c>
      <c r="N208" s="500" t="s">
        <v>60</v>
      </c>
      <c r="O208" s="500"/>
      <c r="P208" s="500">
        <v>0</v>
      </c>
      <c r="Q208" s="500">
        <v>0</v>
      </c>
      <c r="R208" s="500">
        <v>4</v>
      </c>
    </row>
    <row r="209" spans="2:18" x14ac:dyDescent="0.2">
      <c r="B209" s="500" t="s">
        <v>750</v>
      </c>
      <c r="C209" s="500">
        <v>2018</v>
      </c>
      <c r="D209" s="500" t="s">
        <v>752</v>
      </c>
      <c r="E209" s="500" t="s">
        <v>48</v>
      </c>
      <c r="F209" s="500" t="s">
        <v>20</v>
      </c>
      <c r="G209" s="500">
        <v>0</v>
      </c>
      <c r="H209" s="534" t="s">
        <v>21</v>
      </c>
      <c r="I209" s="500" t="s">
        <v>22</v>
      </c>
      <c r="J209" s="500">
        <v>0</v>
      </c>
      <c r="K209" s="500" t="s">
        <v>116</v>
      </c>
      <c r="L209" s="500">
        <v>0</v>
      </c>
      <c r="M209" s="500">
        <f>'NOMINA DE PERSONAL 2020'!D217</f>
        <v>0</v>
      </c>
      <c r="N209" s="500" t="s">
        <v>24</v>
      </c>
      <c r="O209" s="500"/>
      <c r="P209" s="500">
        <v>0</v>
      </c>
      <c r="Q209" s="500">
        <v>0</v>
      </c>
      <c r="R209" s="500">
        <v>3</v>
      </c>
    </row>
    <row r="210" spans="2:18" x14ac:dyDescent="0.2">
      <c r="B210" s="500" t="s">
        <v>750</v>
      </c>
      <c r="C210" s="500">
        <v>2018</v>
      </c>
      <c r="D210" s="500" t="s">
        <v>753</v>
      </c>
      <c r="E210" s="500" t="s">
        <v>725</v>
      </c>
      <c r="F210" s="500" t="s">
        <v>20</v>
      </c>
      <c r="G210" s="500">
        <v>0</v>
      </c>
      <c r="H210" s="534" t="s">
        <v>32</v>
      </c>
      <c r="I210" s="500" t="s">
        <v>42</v>
      </c>
      <c r="J210" s="500">
        <v>0</v>
      </c>
      <c r="K210" s="500" t="s">
        <v>59</v>
      </c>
      <c r="L210" s="500">
        <v>0</v>
      </c>
      <c r="M210" s="500">
        <f>'NOMINA DE PERSONAL 2020'!D218</f>
        <v>0</v>
      </c>
      <c r="N210" s="500" t="s">
        <v>35</v>
      </c>
      <c r="O210" s="500"/>
      <c r="P210" s="500">
        <v>0</v>
      </c>
      <c r="Q210" s="500">
        <v>0</v>
      </c>
      <c r="R210" s="500">
        <v>7</v>
      </c>
    </row>
    <row r="211" spans="2:18" x14ac:dyDescent="0.2">
      <c r="B211" s="500" t="s">
        <v>750</v>
      </c>
      <c r="C211" s="500">
        <v>2018</v>
      </c>
      <c r="D211" s="500" t="s">
        <v>754</v>
      </c>
      <c r="E211" s="500" t="s">
        <v>725</v>
      </c>
      <c r="F211" s="500" t="s">
        <v>20</v>
      </c>
      <c r="G211" s="500">
        <v>0</v>
      </c>
      <c r="H211" s="534" t="s">
        <v>32</v>
      </c>
      <c r="I211" s="500" t="s">
        <v>42</v>
      </c>
      <c r="J211" s="500">
        <v>0</v>
      </c>
      <c r="K211" s="500" t="s">
        <v>116</v>
      </c>
      <c r="L211" s="500">
        <v>0</v>
      </c>
      <c r="M211" s="500">
        <f>'NOMINA DE PERSONAL 2020'!D219</f>
        <v>0</v>
      </c>
      <c r="N211" s="500" t="s">
        <v>35</v>
      </c>
      <c r="O211" s="500"/>
      <c r="P211" s="500">
        <v>0</v>
      </c>
      <c r="Q211" s="500">
        <v>0</v>
      </c>
      <c r="R211" s="500">
        <v>7</v>
      </c>
    </row>
    <row r="212" spans="2:18" x14ac:dyDescent="0.2">
      <c r="B212" s="500" t="s">
        <v>750</v>
      </c>
      <c r="C212" s="500">
        <v>2018</v>
      </c>
      <c r="D212" s="500" t="s">
        <v>755</v>
      </c>
      <c r="E212" s="500" t="s">
        <v>48</v>
      </c>
      <c r="F212" s="500" t="s">
        <v>20</v>
      </c>
      <c r="G212" s="500">
        <v>0</v>
      </c>
      <c r="H212" s="534" t="s">
        <v>32</v>
      </c>
      <c r="I212" s="500" t="s">
        <v>22</v>
      </c>
      <c r="J212" s="500">
        <v>0</v>
      </c>
      <c r="K212" s="500" t="s">
        <v>59</v>
      </c>
      <c r="L212" s="500">
        <v>0</v>
      </c>
      <c r="M212" s="500">
        <f>'NOMINA DE PERSONAL 2020'!D220</f>
        <v>0</v>
      </c>
      <c r="N212" s="500" t="s">
        <v>24</v>
      </c>
      <c r="O212" s="500"/>
      <c r="P212" s="500">
        <v>0</v>
      </c>
      <c r="Q212" s="500">
        <v>0</v>
      </c>
      <c r="R212" s="500">
        <v>1</v>
      </c>
    </row>
    <row r="213" spans="2:18" x14ac:dyDescent="0.2">
      <c r="B213" s="500" t="s">
        <v>750</v>
      </c>
      <c r="C213" s="500">
        <v>2018</v>
      </c>
      <c r="D213" s="500" t="s">
        <v>756</v>
      </c>
      <c r="E213" s="500" t="s">
        <v>48</v>
      </c>
      <c r="F213" s="500" t="s">
        <v>20</v>
      </c>
      <c r="G213" s="500">
        <v>0</v>
      </c>
      <c r="H213" s="534" t="s">
        <v>103</v>
      </c>
      <c r="I213" s="500" t="s">
        <v>42</v>
      </c>
      <c r="J213" s="500">
        <v>0</v>
      </c>
      <c r="K213" s="500" t="s">
        <v>91</v>
      </c>
      <c r="L213" s="500">
        <v>0</v>
      </c>
      <c r="M213" s="500">
        <f>'NOMINA DE PERSONAL 2020'!D221</f>
        <v>0</v>
      </c>
      <c r="N213" s="500" t="s">
        <v>24</v>
      </c>
      <c r="O213" s="500"/>
      <c r="P213" s="500">
        <v>0</v>
      </c>
      <c r="Q213" s="500">
        <v>0</v>
      </c>
      <c r="R213" s="500">
        <v>5</v>
      </c>
    </row>
    <row r="214" spans="2:18" x14ac:dyDescent="0.2">
      <c r="B214" s="500" t="s">
        <v>750</v>
      </c>
      <c r="C214" s="500">
        <v>2018</v>
      </c>
      <c r="D214" s="500" t="s">
        <v>757</v>
      </c>
      <c r="E214" s="500" t="s">
        <v>725</v>
      </c>
      <c r="F214" s="500" t="s">
        <v>20</v>
      </c>
      <c r="G214" s="500">
        <v>0</v>
      </c>
      <c r="H214" s="534" t="s">
        <v>32</v>
      </c>
      <c r="I214" s="500" t="s">
        <v>42</v>
      </c>
      <c r="J214" s="500">
        <v>0</v>
      </c>
      <c r="K214" s="500" t="s">
        <v>75</v>
      </c>
      <c r="L214" s="500">
        <v>0</v>
      </c>
      <c r="M214" s="500">
        <f>'NOMINA DE PERSONAL 2020'!D222</f>
        <v>0</v>
      </c>
      <c r="N214" s="500" t="s">
        <v>35</v>
      </c>
      <c r="O214" s="500"/>
      <c r="P214" s="500">
        <v>0</v>
      </c>
      <c r="Q214" s="500">
        <v>0</v>
      </c>
      <c r="R214" s="500">
        <v>7</v>
      </c>
    </row>
    <row r="215" spans="2:18" x14ac:dyDescent="0.2">
      <c r="B215" s="500" t="s">
        <v>758</v>
      </c>
      <c r="C215" s="500">
        <v>2018</v>
      </c>
      <c r="D215" s="500" t="s">
        <v>734</v>
      </c>
      <c r="E215" s="500" t="s">
        <v>725</v>
      </c>
      <c r="F215" s="500" t="s">
        <v>20</v>
      </c>
      <c r="G215" s="500">
        <v>0</v>
      </c>
      <c r="H215" s="534" t="s">
        <v>32</v>
      </c>
      <c r="I215" s="500" t="s">
        <v>42</v>
      </c>
      <c r="J215" s="500">
        <v>0</v>
      </c>
      <c r="K215" s="500" t="s">
        <v>59</v>
      </c>
      <c r="L215" s="500">
        <v>0</v>
      </c>
      <c r="M215" s="500">
        <f>'NOMINA DE PERSONAL 2020'!D223</f>
        <v>0</v>
      </c>
      <c r="N215" s="500" t="s">
        <v>35</v>
      </c>
      <c r="O215" s="500"/>
      <c r="P215" s="500">
        <v>0</v>
      </c>
      <c r="Q215" s="500">
        <v>0</v>
      </c>
      <c r="R215" s="500">
        <v>7</v>
      </c>
    </row>
    <row r="216" spans="2:18" x14ac:dyDescent="0.2">
      <c r="B216" s="500" t="s">
        <v>758</v>
      </c>
      <c r="C216" s="500">
        <v>2018</v>
      </c>
      <c r="D216" s="500" t="s">
        <v>759</v>
      </c>
      <c r="E216" s="500" t="s">
        <v>725</v>
      </c>
      <c r="F216" s="500" t="s">
        <v>20</v>
      </c>
      <c r="G216" s="500">
        <v>0</v>
      </c>
      <c r="H216" s="534" t="s">
        <v>32</v>
      </c>
      <c r="I216" s="500" t="s">
        <v>42</v>
      </c>
      <c r="J216" s="500">
        <v>0</v>
      </c>
      <c r="K216" s="500" t="s">
        <v>116</v>
      </c>
      <c r="L216" s="500">
        <v>0</v>
      </c>
      <c r="M216" s="500">
        <f>'NOMINA DE PERSONAL 2020'!D224</f>
        <v>0</v>
      </c>
      <c r="N216" s="500" t="s">
        <v>35</v>
      </c>
      <c r="O216" s="500"/>
      <c r="P216" s="500">
        <v>0</v>
      </c>
      <c r="Q216" s="500">
        <v>0</v>
      </c>
      <c r="R216" s="500">
        <v>7</v>
      </c>
    </row>
    <row r="217" spans="2:18" x14ac:dyDescent="0.2">
      <c r="B217" s="500" t="s">
        <v>758</v>
      </c>
      <c r="C217" s="500">
        <v>2018</v>
      </c>
      <c r="D217" s="500" t="s">
        <v>760</v>
      </c>
      <c r="E217" s="500" t="s">
        <v>725</v>
      </c>
      <c r="F217" s="500" t="s">
        <v>20</v>
      </c>
      <c r="G217" s="500">
        <v>0</v>
      </c>
      <c r="H217" s="534" t="s">
        <v>32</v>
      </c>
      <c r="I217" s="500" t="s">
        <v>42</v>
      </c>
      <c r="J217" s="500">
        <v>0</v>
      </c>
      <c r="K217" s="500" t="s">
        <v>75</v>
      </c>
      <c r="L217" s="500">
        <v>0</v>
      </c>
      <c r="M217" s="500">
        <f>'NOMINA DE PERSONAL 2020'!D225</f>
        <v>0</v>
      </c>
      <c r="N217" s="500" t="s">
        <v>35</v>
      </c>
      <c r="O217" s="500"/>
      <c r="P217" s="500">
        <v>0</v>
      </c>
      <c r="Q217" s="500">
        <v>0</v>
      </c>
      <c r="R217" s="500">
        <v>7</v>
      </c>
    </row>
    <row r="218" spans="2:18" x14ac:dyDescent="0.2">
      <c r="B218" s="500" t="s">
        <v>758</v>
      </c>
      <c r="C218" s="500">
        <v>2018</v>
      </c>
      <c r="D218" s="500" t="s">
        <v>761</v>
      </c>
      <c r="E218" s="500" t="s">
        <v>48</v>
      </c>
      <c r="F218" s="500" t="s">
        <v>20</v>
      </c>
      <c r="G218" s="500">
        <v>0</v>
      </c>
      <c r="H218" s="534" t="s">
        <v>103</v>
      </c>
      <c r="I218" s="500" t="s">
        <v>42</v>
      </c>
      <c r="J218" s="500">
        <v>0</v>
      </c>
      <c r="K218" s="500" t="s">
        <v>91</v>
      </c>
      <c r="L218" s="500">
        <v>0</v>
      </c>
      <c r="M218" s="500">
        <f>'NOMINA DE PERSONAL 2020'!D226</f>
        <v>0</v>
      </c>
      <c r="N218" s="500" t="s">
        <v>60</v>
      </c>
      <c r="O218" s="500"/>
      <c r="P218" s="500">
        <v>0</v>
      </c>
      <c r="Q218" s="500">
        <v>0</v>
      </c>
      <c r="R218" s="500">
        <v>5</v>
      </c>
    </row>
    <row r="219" spans="2:18" x14ac:dyDescent="0.2">
      <c r="B219" s="500" t="s">
        <v>758</v>
      </c>
      <c r="C219" s="500">
        <v>2018</v>
      </c>
      <c r="D219" s="500" t="s">
        <v>762</v>
      </c>
      <c r="E219" s="500" t="s">
        <v>725</v>
      </c>
      <c r="F219" s="500" t="s">
        <v>20</v>
      </c>
      <c r="G219" s="500">
        <v>0</v>
      </c>
      <c r="H219" s="534" t="s">
        <v>49</v>
      </c>
      <c r="I219" s="500" t="s">
        <v>42</v>
      </c>
      <c r="J219" s="500">
        <v>0</v>
      </c>
      <c r="K219" s="500" t="s">
        <v>43</v>
      </c>
      <c r="L219" s="500">
        <v>0</v>
      </c>
      <c r="M219" s="500">
        <f>'NOMINA DE PERSONAL 2020'!D227</f>
        <v>0</v>
      </c>
      <c r="N219" s="500" t="s">
        <v>52</v>
      </c>
      <c r="O219" s="500"/>
      <c r="P219" s="500">
        <v>0</v>
      </c>
      <c r="Q219" s="500">
        <v>0</v>
      </c>
      <c r="R219" s="500">
        <v>1</v>
      </c>
    </row>
    <row r="220" spans="2:18" x14ac:dyDescent="0.2">
      <c r="B220" s="500" t="s">
        <v>758</v>
      </c>
      <c r="C220" s="500">
        <v>2018</v>
      </c>
      <c r="D220" s="500" t="s">
        <v>763</v>
      </c>
      <c r="E220" s="500" t="s">
        <v>725</v>
      </c>
      <c r="F220" s="500" t="s">
        <v>20</v>
      </c>
      <c r="G220" s="500">
        <v>0</v>
      </c>
      <c r="H220" s="534" t="s">
        <v>32</v>
      </c>
      <c r="I220" s="500" t="s">
        <v>42</v>
      </c>
      <c r="J220" s="500">
        <v>0</v>
      </c>
      <c r="K220" s="500" t="s">
        <v>59</v>
      </c>
      <c r="L220" s="500">
        <v>0</v>
      </c>
      <c r="M220" s="500">
        <f>'NOMINA DE PERSONAL 2020'!D228</f>
        <v>0</v>
      </c>
      <c r="N220" s="500" t="s">
        <v>35</v>
      </c>
      <c r="O220" s="500"/>
      <c r="P220" s="500">
        <v>0</v>
      </c>
      <c r="Q220" s="500">
        <v>0</v>
      </c>
      <c r="R220" s="500">
        <v>7</v>
      </c>
    </row>
    <row r="221" spans="2:18" x14ac:dyDescent="0.2">
      <c r="B221" s="500" t="s">
        <v>758</v>
      </c>
      <c r="C221" s="500">
        <v>2018</v>
      </c>
      <c r="D221" s="500" t="s">
        <v>764</v>
      </c>
      <c r="E221" s="500" t="s">
        <v>48</v>
      </c>
      <c r="F221" s="500" t="s">
        <v>20</v>
      </c>
      <c r="G221" s="500">
        <v>0</v>
      </c>
      <c r="H221" s="534" t="s">
        <v>32</v>
      </c>
      <c r="I221" s="500" t="s">
        <v>33</v>
      </c>
      <c r="J221" s="500">
        <v>0</v>
      </c>
      <c r="K221" s="500" t="s">
        <v>43</v>
      </c>
      <c r="L221" s="500">
        <v>0</v>
      </c>
      <c r="M221" s="500">
        <f>'NOMINA DE PERSONAL 2020'!D229</f>
        <v>0</v>
      </c>
      <c r="N221" s="500" t="s">
        <v>24</v>
      </c>
      <c r="O221" s="500"/>
      <c r="P221" s="500">
        <v>0</v>
      </c>
      <c r="Q221" s="500">
        <v>0</v>
      </c>
      <c r="R221" s="500">
        <v>5</v>
      </c>
    </row>
    <row r="222" spans="2:18" x14ac:dyDescent="0.2">
      <c r="B222" s="500" t="s">
        <v>765</v>
      </c>
      <c r="C222" s="500">
        <v>2018</v>
      </c>
      <c r="D222" s="500" t="s">
        <v>766</v>
      </c>
      <c r="E222" s="500" t="s">
        <v>725</v>
      </c>
      <c r="F222" s="500" t="s">
        <v>20</v>
      </c>
      <c r="G222" s="500">
        <v>0</v>
      </c>
      <c r="H222" s="534" t="s">
        <v>32</v>
      </c>
      <c r="I222" s="500" t="s">
        <v>42</v>
      </c>
      <c r="J222" s="500">
        <v>0</v>
      </c>
      <c r="K222" s="500" t="s">
        <v>59</v>
      </c>
      <c r="L222" s="500">
        <v>0</v>
      </c>
      <c r="M222" s="500">
        <f>'NOMINA DE PERSONAL 2020'!D230</f>
        <v>0</v>
      </c>
      <c r="N222" s="500" t="s">
        <v>35</v>
      </c>
      <c r="O222" s="500"/>
      <c r="P222" s="500">
        <v>0</v>
      </c>
      <c r="Q222" s="500">
        <v>0</v>
      </c>
      <c r="R222" s="500">
        <v>7</v>
      </c>
    </row>
    <row r="223" spans="2:18" x14ac:dyDescent="0.2">
      <c r="B223" s="500" t="s">
        <v>765</v>
      </c>
      <c r="C223" s="500">
        <v>2018</v>
      </c>
      <c r="D223" s="500" t="s">
        <v>767</v>
      </c>
      <c r="E223" s="500" t="s">
        <v>725</v>
      </c>
      <c r="F223" s="500" t="s">
        <v>20</v>
      </c>
      <c r="G223" s="500">
        <v>0</v>
      </c>
      <c r="H223" s="534" t="s">
        <v>32</v>
      </c>
      <c r="I223" s="500" t="s">
        <v>42</v>
      </c>
      <c r="J223" s="500">
        <v>0</v>
      </c>
      <c r="K223" s="500" t="s">
        <v>116</v>
      </c>
      <c r="L223" s="500">
        <v>0</v>
      </c>
      <c r="M223" s="500">
        <f>'NOMINA DE PERSONAL 2020'!D231</f>
        <v>0</v>
      </c>
      <c r="N223" s="500" t="s">
        <v>35</v>
      </c>
      <c r="O223" s="500"/>
      <c r="P223" s="500">
        <v>0</v>
      </c>
      <c r="Q223" s="500">
        <v>0</v>
      </c>
      <c r="R223" s="500">
        <v>7</v>
      </c>
    </row>
    <row r="224" spans="2:18" x14ac:dyDescent="0.2">
      <c r="B224" s="500" t="s">
        <v>765</v>
      </c>
      <c r="C224" s="500">
        <v>2018</v>
      </c>
      <c r="D224" s="500" t="s">
        <v>768</v>
      </c>
      <c r="E224" s="500" t="s">
        <v>725</v>
      </c>
      <c r="F224" s="500" t="s">
        <v>20</v>
      </c>
      <c r="G224" s="500">
        <v>0</v>
      </c>
      <c r="H224" s="534" t="s">
        <v>32</v>
      </c>
      <c r="I224" s="500" t="s">
        <v>42</v>
      </c>
      <c r="J224" s="500">
        <v>0</v>
      </c>
      <c r="K224" s="500" t="s">
        <v>75</v>
      </c>
      <c r="L224" s="500">
        <v>0</v>
      </c>
      <c r="M224" s="500">
        <f>'NOMINA DE PERSONAL 2020'!D232</f>
        <v>0</v>
      </c>
      <c r="N224" s="500" t="s">
        <v>35</v>
      </c>
      <c r="O224" s="500"/>
      <c r="P224" s="500">
        <v>0</v>
      </c>
      <c r="Q224" s="500">
        <v>0</v>
      </c>
      <c r="R224" s="500">
        <v>7</v>
      </c>
    </row>
    <row r="225" spans="2:18" x14ac:dyDescent="0.2">
      <c r="B225" s="500" t="s">
        <v>765</v>
      </c>
      <c r="C225" s="500">
        <v>2018</v>
      </c>
      <c r="D225" s="500" t="s">
        <v>769</v>
      </c>
      <c r="E225" s="500" t="s">
        <v>48</v>
      </c>
      <c r="F225" s="500" t="s">
        <v>20</v>
      </c>
      <c r="G225" s="500">
        <v>0</v>
      </c>
      <c r="H225" s="534" t="s">
        <v>103</v>
      </c>
      <c r="I225" s="500" t="s">
        <v>42</v>
      </c>
      <c r="J225" s="500">
        <v>0</v>
      </c>
      <c r="K225" s="500" t="s">
        <v>91</v>
      </c>
      <c r="L225" s="500">
        <v>0</v>
      </c>
      <c r="M225" s="500">
        <f>'NOMINA DE PERSONAL 2020'!D233</f>
        <v>0</v>
      </c>
      <c r="N225" s="500" t="s">
        <v>24</v>
      </c>
      <c r="O225" s="500"/>
      <c r="P225" s="500">
        <v>0</v>
      </c>
      <c r="Q225" s="500">
        <v>0</v>
      </c>
      <c r="R225" s="500">
        <v>5</v>
      </c>
    </row>
    <row r="226" spans="2:18" x14ac:dyDescent="0.2">
      <c r="B226" s="500" t="s">
        <v>765</v>
      </c>
      <c r="C226" s="500">
        <v>2018</v>
      </c>
      <c r="D226" s="500" t="s">
        <v>770</v>
      </c>
      <c r="E226" s="500" t="s">
        <v>725</v>
      </c>
      <c r="F226" s="500" t="s">
        <v>20</v>
      </c>
      <c r="G226" s="500">
        <v>0</v>
      </c>
      <c r="H226" s="534" t="s">
        <v>32</v>
      </c>
      <c r="I226" s="500" t="s">
        <v>42</v>
      </c>
      <c r="J226" s="500">
        <v>0</v>
      </c>
      <c r="K226" s="500" t="s">
        <v>104</v>
      </c>
      <c r="L226" s="500">
        <v>0</v>
      </c>
      <c r="M226" s="500">
        <f>'NOMINA DE PERSONAL 2020'!D234</f>
        <v>0</v>
      </c>
      <c r="N226" s="500" t="s">
        <v>35</v>
      </c>
      <c r="O226" s="500"/>
      <c r="P226" s="500">
        <v>0</v>
      </c>
      <c r="Q226" s="500">
        <v>0</v>
      </c>
      <c r="R226" s="500">
        <v>7</v>
      </c>
    </row>
    <row r="227" spans="2:18" x14ac:dyDescent="0.2">
      <c r="B227" s="500" t="s">
        <v>765</v>
      </c>
      <c r="C227" s="500">
        <v>2018</v>
      </c>
      <c r="D227" s="500" t="s">
        <v>771</v>
      </c>
      <c r="E227" s="500" t="s">
        <v>48</v>
      </c>
      <c r="F227" s="500" t="s">
        <v>20</v>
      </c>
      <c r="G227" s="500">
        <v>0</v>
      </c>
      <c r="H227" s="534" t="s">
        <v>103</v>
      </c>
      <c r="I227" s="500" t="s">
        <v>22</v>
      </c>
      <c r="J227" s="500">
        <v>0</v>
      </c>
      <c r="K227" s="500" t="s">
        <v>126</v>
      </c>
      <c r="L227" s="500">
        <v>0</v>
      </c>
      <c r="M227" s="500">
        <f>'NOMINA DE PERSONAL 2020'!D235</f>
        <v>0</v>
      </c>
      <c r="N227" s="500" t="s">
        <v>24</v>
      </c>
      <c r="O227" s="500"/>
      <c r="P227" s="500">
        <v>0</v>
      </c>
      <c r="Q227" s="500">
        <v>0</v>
      </c>
      <c r="R227" s="500">
        <v>5</v>
      </c>
    </row>
    <row r="228" spans="2:18" x14ac:dyDescent="0.2">
      <c r="B228" s="500" t="s">
        <v>765</v>
      </c>
      <c r="C228" s="500">
        <v>2018</v>
      </c>
      <c r="D228" s="500" t="s">
        <v>772</v>
      </c>
      <c r="E228" s="500" t="s">
        <v>725</v>
      </c>
      <c r="F228" s="500" t="s">
        <v>20</v>
      </c>
      <c r="G228" s="500">
        <v>0</v>
      </c>
      <c r="H228" s="534" t="s">
        <v>32</v>
      </c>
      <c r="I228" s="500" t="s">
        <v>42</v>
      </c>
      <c r="J228" s="500">
        <v>0</v>
      </c>
      <c r="K228" s="500" t="s">
        <v>75</v>
      </c>
      <c r="L228" s="500">
        <v>0</v>
      </c>
      <c r="M228" s="500">
        <f>'NOMINA DE PERSONAL 2020'!D236</f>
        <v>0</v>
      </c>
      <c r="N228" s="500" t="s">
        <v>35</v>
      </c>
      <c r="O228" s="500"/>
      <c r="P228" s="500">
        <v>0</v>
      </c>
      <c r="Q228" s="500">
        <v>0</v>
      </c>
      <c r="R228" s="500">
        <v>7</v>
      </c>
    </row>
    <row r="229" spans="2:18" x14ac:dyDescent="0.2">
      <c r="B229" s="500" t="s">
        <v>765</v>
      </c>
      <c r="C229" s="500">
        <v>2018</v>
      </c>
      <c r="D229" s="500" t="s">
        <v>773</v>
      </c>
      <c r="E229" s="500" t="s">
        <v>725</v>
      </c>
      <c r="F229" s="500" t="s">
        <v>20</v>
      </c>
      <c r="G229" s="500">
        <v>0</v>
      </c>
      <c r="H229" s="534" t="s">
        <v>32</v>
      </c>
      <c r="I229" s="500" t="s">
        <v>42</v>
      </c>
      <c r="J229" s="500">
        <v>0</v>
      </c>
      <c r="K229" s="500" t="s">
        <v>116</v>
      </c>
      <c r="L229" s="500">
        <v>0</v>
      </c>
      <c r="M229" s="500">
        <f>'NOMINA DE PERSONAL 2020'!D237</f>
        <v>0</v>
      </c>
      <c r="N229" s="500" t="s">
        <v>35</v>
      </c>
      <c r="O229" s="500"/>
      <c r="P229" s="500">
        <v>0</v>
      </c>
      <c r="Q229" s="500">
        <v>0</v>
      </c>
      <c r="R229" s="500">
        <v>7</v>
      </c>
    </row>
    <row r="230" spans="2:18" x14ac:dyDescent="0.2">
      <c r="B230" s="500" t="s">
        <v>774</v>
      </c>
      <c r="C230" s="500">
        <v>2018</v>
      </c>
      <c r="D230" s="500" t="s">
        <v>775</v>
      </c>
      <c r="E230" s="500" t="s">
        <v>48</v>
      </c>
      <c r="F230" s="500" t="s">
        <v>20</v>
      </c>
      <c r="G230" s="500">
        <v>0</v>
      </c>
      <c r="H230" s="534" t="s">
        <v>103</v>
      </c>
      <c r="I230" s="500" t="s">
        <v>42</v>
      </c>
      <c r="J230" s="500">
        <v>0</v>
      </c>
      <c r="K230" s="500" t="s">
        <v>126</v>
      </c>
      <c r="L230" s="500">
        <v>0</v>
      </c>
      <c r="M230" s="500">
        <f>'NOMINA DE PERSONAL 2020'!D238</f>
        <v>0</v>
      </c>
      <c r="N230" s="500" t="s">
        <v>24</v>
      </c>
      <c r="O230" s="500"/>
      <c r="P230" s="500">
        <v>0</v>
      </c>
      <c r="Q230" s="500">
        <v>0</v>
      </c>
      <c r="R230" s="500">
        <v>5</v>
      </c>
    </row>
    <row r="231" spans="2:18" x14ac:dyDescent="0.2">
      <c r="B231" s="500" t="s">
        <v>774</v>
      </c>
      <c r="C231" s="500">
        <v>2018</v>
      </c>
      <c r="D231" s="500" t="s">
        <v>776</v>
      </c>
      <c r="E231" s="500" t="s">
        <v>48</v>
      </c>
      <c r="F231" s="500" t="s">
        <v>20</v>
      </c>
      <c r="G231" s="500">
        <v>0</v>
      </c>
      <c r="H231" s="534" t="s">
        <v>21</v>
      </c>
      <c r="I231" s="500" t="s">
        <v>22</v>
      </c>
      <c r="J231" s="500">
        <v>0</v>
      </c>
      <c r="K231" s="500" t="s">
        <v>116</v>
      </c>
      <c r="L231" s="500">
        <v>0</v>
      </c>
      <c r="M231" s="500">
        <f>'NOMINA DE PERSONAL 2020'!D239</f>
        <v>0</v>
      </c>
      <c r="N231" s="500" t="s">
        <v>60</v>
      </c>
      <c r="O231" s="500"/>
      <c r="P231" s="500">
        <v>0</v>
      </c>
      <c r="Q231" s="500">
        <v>0</v>
      </c>
      <c r="R231" s="500">
        <v>4</v>
      </c>
    </row>
    <row r="232" spans="2:18" x14ac:dyDescent="0.2">
      <c r="B232" s="500" t="s">
        <v>774</v>
      </c>
      <c r="C232" s="500">
        <v>2018</v>
      </c>
      <c r="D232" s="500" t="s">
        <v>777</v>
      </c>
      <c r="E232" s="500" t="s">
        <v>48</v>
      </c>
      <c r="F232" s="500" t="s">
        <v>20</v>
      </c>
      <c r="G232" s="500">
        <v>0</v>
      </c>
      <c r="H232" s="534" t="s">
        <v>103</v>
      </c>
      <c r="I232" s="500" t="s">
        <v>22</v>
      </c>
      <c r="J232" s="500">
        <v>0</v>
      </c>
      <c r="K232" s="500" t="s">
        <v>126</v>
      </c>
      <c r="L232" s="500">
        <v>0</v>
      </c>
      <c r="M232" s="500">
        <f>'NOMINA DE PERSONAL 2020'!D240</f>
        <v>0</v>
      </c>
      <c r="N232" s="500" t="s">
        <v>24</v>
      </c>
      <c r="O232" s="500"/>
      <c r="P232" s="500">
        <v>0</v>
      </c>
      <c r="Q232" s="500">
        <v>0</v>
      </c>
      <c r="R232" s="500">
        <v>5</v>
      </c>
    </row>
    <row r="233" spans="2:18" x14ac:dyDescent="0.2">
      <c r="B233" s="500" t="s">
        <v>774</v>
      </c>
      <c r="C233" s="500">
        <v>2018</v>
      </c>
      <c r="D233" s="500" t="s">
        <v>749</v>
      </c>
      <c r="E233" s="500" t="s">
        <v>19</v>
      </c>
      <c r="F233" s="500" t="s">
        <v>20</v>
      </c>
      <c r="G233" s="500">
        <v>0</v>
      </c>
      <c r="H233" s="534" t="s">
        <v>32</v>
      </c>
      <c r="I233" s="500" t="s">
        <v>42</v>
      </c>
      <c r="J233" s="500">
        <v>0</v>
      </c>
      <c r="K233" s="500" t="s">
        <v>116</v>
      </c>
      <c r="L233" s="500">
        <v>0</v>
      </c>
      <c r="M233" s="500">
        <f>'NOMINA DE PERSONAL 2020'!D241</f>
        <v>0</v>
      </c>
      <c r="N233" s="500" t="s">
        <v>35</v>
      </c>
      <c r="O233" s="500"/>
      <c r="P233" s="500">
        <v>0</v>
      </c>
      <c r="Q233" s="500">
        <v>0</v>
      </c>
      <c r="R233" s="500">
        <v>7</v>
      </c>
    </row>
    <row r="234" spans="2:18" x14ac:dyDescent="0.2">
      <c r="B234" s="500" t="s">
        <v>774</v>
      </c>
      <c r="C234" s="500">
        <v>2018</v>
      </c>
      <c r="D234" s="500" t="s">
        <v>778</v>
      </c>
      <c r="E234" s="500" t="s">
        <v>48</v>
      </c>
      <c r="F234" s="500" t="s">
        <v>20</v>
      </c>
      <c r="G234" s="500">
        <v>0</v>
      </c>
      <c r="H234" s="534" t="s">
        <v>103</v>
      </c>
      <c r="I234" s="500" t="s">
        <v>22</v>
      </c>
      <c r="J234" s="500">
        <v>0</v>
      </c>
      <c r="K234" s="500" t="s">
        <v>126</v>
      </c>
      <c r="L234" s="500">
        <v>0</v>
      </c>
      <c r="M234" s="500">
        <f>'NOMINA DE PERSONAL 2020'!D242</f>
        <v>0</v>
      </c>
      <c r="N234" s="500" t="s">
        <v>24</v>
      </c>
      <c r="O234" s="500"/>
      <c r="P234" s="500">
        <v>0</v>
      </c>
      <c r="Q234" s="500">
        <v>0</v>
      </c>
      <c r="R234" s="500">
        <v>5</v>
      </c>
    </row>
    <row r="235" spans="2:18" x14ac:dyDescent="0.2">
      <c r="B235" s="500" t="s">
        <v>774</v>
      </c>
      <c r="C235" s="500">
        <v>2018</v>
      </c>
      <c r="D235" s="500" t="s">
        <v>779</v>
      </c>
      <c r="E235" s="500" t="s">
        <v>19</v>
      </c>
      <c r="F235" s="500" t="s">
        <v>20</v>
      </c>
      <c r="G235" s="500">
        <v>0</v>
      </c>
      <c r="H235" s="534" t="s">
        <v>32</v>
      </c>
      <c r="I235" s="500" t="s">
        <v>42</v>
      </c>
      <c r="J235" s="500">
        <v>0</v>
      </c>
      <c r="K235" s="500" t="s">
        <v>59</v>
      </c>
      <c r="L235" s="500">
        <v>0</v>
      </c>
      <c r="M235" s="500">
        <f>'NOMINA DE PERSONAL 2020'!D243</f>
        <v>0</v>
      </c>
      <c r="N235" s="500" t="s">
        <v>35</v>
      </c>
      <c r="O235" s="500"/>
      <c r="P235" s="500">
        <v>0</v>
      </c>
      <c r="Q235" s="500">
        <v>0</v>
      </c>
      <c r="R235" s="500">
        <v>7</v>
      </c>
    </row>
    <row r="236" spans="2:18" x14ac:dyDescent="0.2">
      <c r="B236" s="500" t="s">
        <v>774</v>
      </c>
      <c r="C236" s="500">
        <v>2018</v>
      </c>
      <c r="D236" s="500" t="s">
        <v>780</v>
      </c>
      <c r="E236" s="500" t="s">
        <v>48</v>
      </c>
      <c r="F236" s="500" t="s">
        <v>20</v>
      </c>
      <c r="G236" s="500">
        <v>0</v>
      </c>
      <c r="H236" s="534" t="s">
        <v>103</v>
      </c>
      <c r="I236" s="500" t="s">
        <v>22</v>
      </c>
      <c r="J236" s="500">
        <v>0</v>
      </c>
      <c r="K236" s="500" t="s">
        <v>91</v>
      </c>
      <c r="L236" s="500">
        <v>0</v>
      </c>
      <c r="M236" s="500">
        <f>'NOMINA DE PERSONAL 2020'!D244</f>
        <v>0</v>
      </c>
      <c r="N236" s="500" t="s">
        <v>24</v>
      </c>
      <c r="O236" s="500"/>
      <c r="P236" s="500">
        <v>0</v>
      </c>
      <c r="Q236" s="500">
        <v>0</v>
      </c>
      <c r="R236" s="500">
        <v>5</v>
      </c>
    </row>
    <row r="237" spans="2:18" x14ac:dyDescent="0.2">
      <c r="B237" s="500" t="s">
        <v>774</v>
      </c>
      <c r="C237" s="500">
        <v>2018</v>
      </c>
      <c r="D237" s="500" t="s">
        <v>781</v>
      </c>
      <c r="E237" s="500" t="s">
        <v>48</v>
      </c>
      <c r="F237" s="500" t="s">
        <v>20</v>
      </c>
      <c r="G237" s="500">
        <v>0</v>
      </c>
      <c r="H237" s="534" t="s">
        <v>103</v>
      </c>
      <c r="I237" s="500" t="s">
        <v>22</v>
      </c>
      <c r="J237" s="500">
        <v>0</v>
      </c>
      <c r="K237" s="500" t="s">
        <v>91</v>
      </c>
      <c r="L237" s="500">
        <v>0</v>
      </c>
      <c r="M237" s="500">
        <f>'NOMINA DE PERSONAL 2020'!D245</f>
        <v>0</v>
      </c>
      <c r="N237" s="500" t="s">
        <v>24</v>
      </c>
      <c r="O237" s="500"/>
      <c r="P237" s="500">
        <v>0</v>
      </c>
      <c r="Q237" s="500">
        <v>0</v>
      </c>
      <c r="R237" s="500">
        <v>5</v>
      </c>
    </row>
    <row r="238" spans="2:18" x14ac:dyDescent="0.2">
      <c r="B238" s="500" t="s">
        <v>774</v>
      </c>
      <c r="C238" s="500">
        <v>2018</v>
      </c>
      <c r="D238" s="500" t="s">
        <v>782</v>
      </c>
      <c r="E238" s="500" t="s">
        <v>725</v>
      </c>
      <c r="F238" s="500" t="s">
        <v>20</v>
      </c>
      <c r="G238" s="500">
        <v>0</v>
      </c>
      <c r="H238" s="534" t="s">
        <v>32</v>
      </c>
      <c r="I238" s="500" t="s">
        <v>42</v>
      </c>
      <c r="J238" s="500">
        <v>0</v>
      </c>
      <c r="K238" s="500" t="s">
        <v>121</v>
      </c>
      <c r="L238" s="500">
        <v>0</v>
      </c>
      <c r="M238" s="500">
        <f>'NOMINA DE PERSONAL 2020'!D246</f>
        <v>0</v>
      </c>
      <c r="N238" s="500" t="s">
        <v>35</v>
      </c>
      <c r="O238" s="500"/>
      <c r="P238" s="500">
        <v>0</v>
      </c>
      <c r="Q238" s="500">
        <v>0</v>
      </c>
      <c r="R238" s="500">
        <v>5</v>
      </c>
    </row>
    <row r="239" spans="2:18" x14ac:dyDescent="0.2">
      <c r="B239" s="500" t="s">
        <v>783</v>
      </c>
      <c r="C239" s="500">
        <v>2018</v>
      </c>
      <c r="D239" s="500" t="s">
        <v>784</v>
      </c>
      <c r="E239" s="500" t="s">
        <v>725</v>
      </c>
      <c r="F239" s="500" t="s">
        <v>20</v>
      </c>
      <c r="G239" s="500">
        <v>0</v>
      </c>
      <c r="H239" s="534" t="s">
        <v>32</v>
      </c>
      <c r="I239" s="500" t="s">
        <v>42</v>
      </c>
      <c r="J239" s="500">
        <v>0</v>
      </c>
      <c r="K239" s="500" t="s">
        <v>116</v>
      </c>
      <c r="L239" s="500">
        <v>0</v>
      </c>
      <c r="M239" s="500">
        <f>'NOMINA DE PERSONAL 2020'!D247</f>
        <v>0</v>
      </c>
      <c r="N239" s="500" t="s">
        <v>35</v>
      </c>
      <c r="O239" s="500"/>
      <c r="P239" s="500">
        <v>0</v>
      </c>
      <c r="Q239" s="500">
        <v>0</v>
      </c>
      <c r="R239" s="500">
        <v>7</v>
      </c>
    </row>
    <row r="240" spans="2:18" x14ac:dyDescent="0.2">
      <c r="B240" s="500" t="s">
        <v>783</v>
      </c>
      <c r="C240" s="500">
        <v>2018</v>
      </c>
      <c r="D240" s="500" t="s">
        <v>785</v>
      </c>
      <c r="E240" s="500" t="s">
        <v>725</v>
      </c>
      <c r="F240" s="500" t="s">
        <v>20</v>
      </c>
      <c r="G240" s="500">
        <v>0</v>
      </c>
      <c r="H240" s="534" t="s">
        <v>32</v>
      </c>
      <c r="I240" s="500" t="s">
        <v>42</v>
      </c>
      <c r="J240" s="500">
        <v>0</v>
      </c>
      <c r="K240" s="500" t="s">
        <v>43</v>
      </c>
      <c r="L240" s="500">
        <v>0</v>
      </c>
      <c r="M240" s="500">
        <f>'NOMINA DE PERSONAL 2020'!D248</f>
        <v>0</v>
      </c>
      <c r="N240" s="500" t="s">
        <v>35</v>
      </c>
      <c r="O240" s="500"/>
      <c r="P240" s="500">
        <v>0</v>
      </c>
      <c r="Q240" s="500">
        <v>0</v>
      </c>
      <c r="R240" s="500">
        <v>7</v>
      </c>
    </row>
    <row r="241" spans="2:18" x14ac:dyDescent="0.2">
      <c r="B241" s="500" t="s">
        <v>783</v>
      </c>
      <c r="C241" s="500">
        <v>2018</v>
      </c>
      <c r="D241" s="500" t="s">
        <v>786</v>
      </c>
      <c r="E241" s="500" t="s">
        <v>725</v>
      </c>
      <c r="F241" s="500" t="s">
        <v>20</v>
      </c>
      <c r="G241" s="500">
        <v>0</v>
      </c>
      <c r="H241" s="534" t="s">
        <v>21</v>
      </c>
      <c r="I241" s="500" t="s">
        <v>22</v>
      </c>
      <c r="J241" s="500">
        <v>0</v>
      </c>
      <c r="K241" s="500" t="s">
        <v>51</v>
      </c>
      <c r="L241" s="500">
        <v>0</v>
      </c>
      <c r="M241" s="500">
        <f>'NOMINA DE PERSONAL 2020'!D249</f>
        <v>0</v>
      </c>
      <c r="N241" s="500" t="s">
        <v>52</v>
      </c>
      <c r="O241" s="500"/>
      <c r="P241" s="500">
        <v>0</v>
      </c>
      <c r="Q241" s="500">
        <v>0</v>
      </c>
      <c r="R241" s="500">
        <v>5</v>
      </c>
    </row>
    <row r="242" spans="2:18" x14ac:dyDescent="0.2">
      <c r="B242" s="500" t="s">
        <v>783</v>
      </c>
      <c r="C242" s="500">
        <v>2018</v>
      </c>
      <c r="D242" s="500" t="s">
        <v>787</v>
      </c>
      <c r="E242" s="500" t="s">
        <v>725</v>
      </c>
      <c r="F242" s="500" t="s">
        <v>20</v>
      </c>
      <c r="G242" s="500">
        <v>0</v>
      </c>
      <c r="H242" s="534" t="s">
        <v>32</v>
      </c>
      <c r="I242" s="500" t="s">
        <v>42</v>
      </c>
      <c r="J242" s="500">
        <v>0</v>
      </c>
      <c r="K242" s="500" t="s">
        <v>75</v>
      </c>
      <c r="L242" s="500">
        <v>0</v>
      </c>
      <c r="M242" s="500">
        <f>'NOMINA DE PERSONAL 2020'!D250</f>
        <v>0</v>
      </c>
      <c r="N242" s="500" t="s">
        <v>35</v>
      </c>
      <c r="O242" s="500"/>
      <c r="P242" s="500">
        <v>0</v>
      </c>
      <c r="Q242" s="500">
        <v>0</v>
      </c>
      <c r="R242" s="500">
        <v>5</v>
      </c>
    </row>
    <row r="243" spans="2:18" x14ac:dyDescent="0.2">
      <c r="B243" s="500" t="s">
        <v>783</v>
      </c>
      <c r="C243" s="500">
        <v>2018</v>
      </c>
      <c r="D243" s="500" t="s">
        <v>757</v>
      </c>
      <c r="E243" s="500" t="s">
        <v>725</v>
      </c>
      <c r="F243" s="500" t="s">
        <v>20</v>
      </c>
      <c r="G243" s="500">
        <v>0</v>
      </c>
      <c r="H243" s="534" t="s">
        <v>32</v>
      </c>
      <c r="I243" s="500" t="s">
        <v>42</v>
      </c>
      <c r="J243" s="500">
        <v>0</v>
      </c>
      <c r="K243" s="500" t="s">
        <v>75</v>
      </c>
      <c r="L243" s="500">
        <v>0</v>
      </c>
      <c r="M243" s="500">
        <f>'NOMINA DE PERSONAL 2020'!D251</f>
        <v>0</v>
      </c>
      <c r="N243" s="500" t="s">
        <v>35</v>
      </c>
      <c r="O243" s="500"/>
      <c r="P243" s="500">
        <v>0</v>
      </c>
      <c r="Q243" s="500">
        <v>0</v>
      </c>
      <c r="R243" s="500">
        <v>7</v>
      </c>
    </row>
    <row r="244" spans="2:18" x14ac:dyDescent="0.2">
      <c r="B244" s="500" t="s">
        <v>783</v>
      </c>
      <c r="C244" s="500">
        <v>2018</v>
      </c>
      <c r="D244" s="500" t="s">
        <v>788</v>
      </c>
      <c r="E244" s="500" t="s">
        <v>725</v>
      </c>
      <c r="F244" s="500" t="s">
        <v>20</v>
      </c>
      <c r="G244" s="500">
        <v>0</v>
      </c>
      <c r="H244" s="534" t="s">
        <v>32</v>
      </c>
      <c r="I244" s="500" t="s">
        <v>42</v>
      </c>
      <c r="J244" s="500">
        <v>0</v>
      </c>
      <c r="K244" s="500" t="s">
        <v>116</v>
      </c>
      <c r="L244" s="500">
        <v>0</v>
      </c>
      <c r="M244" s="500">
        <f>'NOMINA DE PERSONAL 2020'!D252</f>
        <v>0</v>
      </c>
      <c r="N244" s="500" t="s">
        <v>35</v>
      </c>
      <c r="O244" s="500"/>
      <c r="P244" s="500">
        <v>0</v>
      </c>
      <c r="Q244" s="500">
        <v>0</v>
      </c>
      <c r="R244" s="500">
        <v>7</v>
      </c>
    </row>
    <row r="245" spans="2:18" x14ac:dyDescent="0.2">
      <c r="B245" s="500" t="s">
        <v>783</v>
      </c>
      <c r="C245" s="500">
        <v>2018</v>
      </c>
      <c r="D245" s="500" t="s">
        <v>751</v>
      </c>
      <c r="E245" s="500" t="s">
        <v>48</v>
      </c>
      <c r="F245" s="500" t="s">
        <v>20</v>
      </c>
      <c r="G245" s="500">
        <v>0</v>
      </c>
      <c r="H245" s="534" t="s">
        <v>21</v>
      </c>
      <c r="I245" s="500" t="s">
        <v>22</v>
      </c>
      <c r="J245" s="500">
        <v>0</v>
      </c>
      <c r="K245" s="500" t="s">
        <v>23</v>
      </c>
      <c r="L245" s="500">
        <v>0</v>
      </c>
      <c r="M245" s="500">
        <f>'NOMINA DE PERSONAL 2020'!D253</f>
        <v>0</v>
      </c>
      <c r="N245" s="500" t="s">
        <v>24</v>
      </c>
      <c r="O245" s="500"/>
      <c r="P245" s="500">
        <v>0</v>
      </c>
      <c r="Q245" s="500">
        <v>0</v>
      </c>
      <c r="R245" s="500">
        <v>5</v>
      </c>
    </row>
    <row r="246" spans="2:18" x14ac:dyDescent="0.2">
      <c r="B246" s="500" t="s">
        <v>783</v>
      </c>
      <c r="C246" s="500">
        <v>2018</v>
      </c>
      <c r="D246" s="500" t="s">
        <v>789</v>
      </c>
      <c r="E246" s="500" t="s">
        <v>725</v>
      </c>
      <c r="F246" s="500" t="s">
        <v>20</v>
      </c>
      <c r="G246" s="500">
        <v>0</v>
      </c>
      <c r="H246" s="534" t="s">
        <v>32</v>
      </c>
      <c r="I246" s="500" t="s">
        <v>42</v>
      </c>
      <c r="J246" s="500">
        <v>0</v>
      </c>
      <c r="K246" s="500" t="s">
        <v>43</v>
      </c>
      <c r="L246" s="500">
        <v>0</v>
      </c>
      <c r="M246" s="500">
        <f>'NOMINA DE PERSONAL 2020'!D254</f>
        <v>0</v>
      </c>
      <c r="N246" s="500" t="s">
        <v>35</v>
      </c>
      <c r="O246" s="500"/>
      <c r="P246" s="500">
        <v>0</v>
      </c>
      <c r="Q246" s="500">
        <v>0</v>
      </c>
      <c r="R246" s="500">
        <v>7</v>
      </c>
    </row>
    <row r="247" spans="2:18" x14ac:dyDescent="0.2">
      <c r="B247" s="500" t="s">
        <v>783</v>
      </c>
      <c r="C247" s="500">
        <v>2018</v>
      </c>
      <c r="D247" s="500" t="s">
        <v>790</v>
      </c>
      <c r="E247" s="500" t="s">
        <v>48</v>
      </c>
      <c r="F247" s="500" t="s">
        <v>20</v>
      </c>
      <c r="G247" s="500">
        <v>0</v>
      </c>
      <c r="H247" s="534" t="s">
        <v>21</v>
      </c>
      <c r="I247" s="500" t="s">
        <v>22</v>
      </c>
      <c r="J247" s="500">
        <v>0</v>
      </c>
      <c r="K247" s="500" t="s">
        <v>91</v>
      </c>
      <c r="L247" s="500">
        <v>0</v>
      </c>
      <c r="M247" s="500">
        <f>'NOMINA DE PERSONAL 2020'!D255</f>
        <v>0</v>
      </c>
      <c r="N247" s="500" t="s">
        <v>24</v>
      </c>
      <c r="O247" s="500"/>
      <c r="P247" s="500">
        <v>0</v>
      </c>
      <c r="Q247" s="500">
        <v>0</v>
      </c>
      <c r="R247" s="500">
        <v>5</v>
      </c>
    </row>
    <row r="248" spans="2:18" x14ac:dyDescent="0.2">
      <c r="B248" s="500" t="s">
        <v>791</v>
      </c>
      <c r="C248" s="500">
        <v>2018</v>
      </c>
      <c r="D248" s="500" t="s">
        <v>792</v>
      </c>
      <c r="E248" s="500" t="s">
        <v>48</v>
      </c>
      <c r="F248" s="500" t="s">
        <v>20</v>
      </c>
      <c r="G248" s="500">
        <v>0</v>
      </c>
      <c r="H248" s="534" t="s">
        <v>103</v>
      </c>
      <c r="I248" s="500" t="s">
        <v>22</v>
      </c>
      <c r="J248" s="500">
        <v>0</v>
      </c>
      <c r="K248" s="500" t="s">
        <v>91</v>
      </c>
      <c r="L248" s="500">
        <v>0</v>
      </c>
      <c r="M248" s="500">
        <f>'NOMINA DE PERSONAL 2020'!D256</f>
        <v>0</v>
      </c>
      <c r="N248" s="500" t="s">
        <v>24</v>
      </c>
      <c r="O248" s="500"/>
      <c r="P248" s="500">
        <v>0</v>
      </c>
      <c r="Q248" s="500">
        <v>0</v>
      </c>
      <c r="R248" s="500">
        <v>5</v>
      </c>
    </row>
    <row r="249" spans="2:18" x14ac:dyDescent="0.2">
      <c r="B249" s="500" t="s">
        <v>791</v>
      </c>
      <c r="C249" s="500">
        <v>2018</v>
      </c>
      <c r="D249" s="500" t="s">
        <v>793</v>
      </c>
      <c r="E249" s="500" t="s">
        <v>725</v>
      </c>
      <c r="F249" s="500" t="s">
        <v>20</v>
      </c>
      <c r="G249" s="500">
        <v>0</v>
      </c>
      <c r="H249" s="534" t="s">
        <v>21</v>
      </c>
      <c r="I249" s="500" t="s">
        <v>22</v>
      </c>
      <c r="J249" s="500">
        <v>0</v>
      </c>
      <c r="K249" s="500" t="s">
        <v>51</v>
      </c>
      <c r="L249" s="500">
        <v>0</v>
      </c>
      <c r="M249" s="500">
        <f>'NOMINA DE PERSONAL 2020'!D257</f>
        <v>0</v>
      </c>
      <c r="N249" s="500" t="s">
        <v>60</v>
      </c>
      <c r="O249" s="500"/>
      <c r="P249" s="500">
        <v>0</v>
      </c>
      <c r="Q249" s="500">
        <v>0</v>
      </c>
      <c r="R249" s="500">
        <v>4</v>
      </c>
    </row>
    <row r="250" spans="2:18" x14ac:dyDescent="0.2">
      <c r="B250" s="500" t="s">
        <v>791</v>
      </c>
      <c r="C250" s="500">
        <v>2018</v>
      </c>
      <c r="D250" s="500" t="s">
        <v>794</v>
      </c>
      <c r="E250" s="500" t="s">
        <v>725</v>
      </c>
      <c r="F250" s="500" t="s">
        <v>20</v>
      </c>
      <c r="G250" s="500">
        <v>0</v>
      </c>
      <c r="H250" s="534" t="s">
        <v>32</v>
      </c>
      <c r="I250" s="500" t="s">
        <v>42</v>
      </c>
      <c r="J250" s="500">
        <v>0</v>
      </c>
      <c r="K250" s="500" t="s">
        <v>110</v>
      </c>
      <c r="L250" s="500">
        <v>0</v>
      </c>
      <c r="M250" s="500">
        <f>'NOMINA DE PERSONAL 2020'!D258</f>
        <v>0</v>
      </c>
      <c r="N250" s="500" t="s">
        <v>35</v>
      </c>
      <c r="O250" s="500"/>
      <c r="P250" s="500">
        <v>0</v>
      </c>
      <c r="Q250" s="500">
        <v>0</v>
      </c>
      <c r="R250" s="500">
        <v>7</v>
      </c>
    </row>
    <row r="251" spans="2:18" x14ac:dyDescent="0.2">
      <c r="B251" s="500" t="s">
        <v>791</v>
      </c>
      <c r="C251" s="500">
        <v>2018</v>
      </c>
      <c r="D251" s="500" t="s">
        <v>348</v>
      </c>
      <c r="E251" s="500" t="s">
        <v>725</v>
      </c>
      <c r="F251" s="500" t="s">
        <v>20</v>
      </c>
      <c r="G251" s="500">
        <v>0</v>
      </c>
      <c r="H251" s="534" t="s">
        <v>49</v>
      </c>
      <c r="I251" s="500" t="s">
        <v>42</v>
      </c>
      <c r="J251" s="500">
        <v>0</v>
      </c>
      <c r="K251" s="500" t="s">
        <v>75</v>
      </c>
      <c r="L251" s="500">
        <v>0</v>
      </c>
      <c r="M251" s="500">
        <f>'NOMINA DE PERSONAL 2020'!D259</f>
        <v>0</v>
      </c>
      <c r="N251" s="500" t="s">
        <v>52</v>
      </c>
      <c r="O251" s="500"/>
      <c r="P251" s="500">
        <v>0</v>
      </c>
      <c r="Q251" s="500">
        <v>0</v>
      </c>
      <c r="R251" s="500">
        <v>5</v>
      </c>
    </row>
    <row r="252" spans="2:18" x14ac:dyDescent="0.2">
      <c r="B252" s="500" t="s">
        <v>791</v>
      </c>
      <c r="C252" s="500">
        <v>2018</v>
      </c>
      <c r="D252" s="500" t="s">
        <v>770</v>
      </c>
      <c r="E252" s="500" t="s">
        <v>725</v>
      </c>
      <c r="F252" s="500" t="s">
        <v>20</v>
      </c>
      <c r="G252" s="500">
        <v>0</v>
      </c>
      <c r="H252" s="534" t="s">
        <v>32</v>
      </c>
      <c r="I252" s="500" t="s">
        <v>42</v>
      </c>
      <c r="J252" s="500">
        <v>0</v>
      </c>
      <c r="K252" s="500" t="s">
        <v>110</v>
      </c>
      <c r="L252" s="500">
        <v>0</v>
      </c>
      <c r="M252" s="500">
        <f>'NOMINA DE PERSONAL 2020'!D260</f>
        <v>0</v>
      </c>
      <c r="N252" s="500" t="s">
        <v>35</v>
      </c>
      <c r="O252" s="500"/>
      <c r="P252" s="500">
        <v>0</v>
      </c>
      <c r="Q252" s="500">
        <v>0</v>
      </c>
      <c r="R252" s="500">
        <v>7</v>
      </c>
    </row>
    <row r="253" spans="2:18" x14ac:dyDescent="0.2">
      <c r="B253" s="500" t="s">
        <v>791</v>
      </c>
      <c r="C253" s="500">
        <v>2018</v>
      </c>
      <c r="D253" s="500" t="s">
        <v>795</v>
      </c>
      <c r="E253" s="500" t="s">
        <v>48</v>
      </c>
      <c r="F253" s="500" t="s">
        <v>20</v>
      </c>
      <c r="G253" s="500">
        <v>0</v>
      </c>
      <c r="H253" s="534" t="s">
        <v>32</v>
      </c>
      <c r="I253" s="500" t="s">
        <v>22</v>
      </c>
      <c r="J253" s="500">
        <v>0</v>
      </c>
      <c r="K253" s="500" t="s">
        <v>131</v>
      </c>
      <c r="L253" s="500">
        <v>0</v>
      </c>
      <c r="M253" s="500">
        <f>'NOMINA DE PERSONAL 2020'!D261</f>
        <v>0</v>
      </c>
      <c r="N253" s="500" t="s">
        <v>35</v>
      </c>
      <c r="O253" s="500"/>
      <c r="P253" s="500">
        <v>0</v>
      </c>
      <c r="Q253" s="500">
        <v>0</v>
      </c>
      <c r="R253" s="500">
        <v>7</v>
      </c>
    </row>
    <row r="254" spans="2:18" x14ac:dyDescent="0.2">
      <c r="B254" s="500" t="s">
        <v>791</v>
      </c>
      <c r="C254" s="500">
        <v>2018</v>
      </c>
      <c r="D254" s="500" t="s">
        <v>779</v>
      </c>
      <c r="E254" s="500" t="s">
        <v>725</v>
      </c>
      <c r="F254" s="500" t="s">
        <v>20</v>
      </c>
      <c r="G254" s="500">
        <v>0</v>
      </c>
      <c r="H254" s="534" t="s">
        <v>32</v>
      </c>
      <c r="I254" s="500" t="s">
        <v>42</v>
      </c>
      <c r="J254" s="500">
        <v>0</v>
      </c>
      <c r="K254" s="500" t="s">
        <v>75</v>
      </c>
      <c r="L254" s="500">
        <v>0</v>
      </c>
      <c r="M254" s="500">
        <f>'NOMINA DE PERSONAL 2020'!D262</f>
        <v>0</v>
      </c>
      <c r="N254" s="500" t="s">
        <v>35</v>
      </c>
      <c r="O254" s="500"/>
      <c r="P254" s="500">
        <v>0</v>
      </c>
      <c r="Q254" s="500">
        <v>0</v>
      </c>
      <c r="R254" s="500">
        <v>7</v>
      </c>
    </row>
    <row r="255" spans="2:18" x14ac:dyDescent="0.2">
      <c r="B255" s="500" t="s">
        <v>791</v>
      </c>
      <c r="C255" s="500">
        <v>2018</v>
      </c>
      <c r="D255" s="500" t="s">
        <v>796</v>
      </c>
      <c r="E255" s="500" t="s">
        <v>725</v>
      </c>
      <c r="F255" s="500" t="s">
        <v>20</v>
      </c>
      <c r="G255" s="500">
        <v>0</v>
      </c>
      <c r="H255" s="534" t="s">
        <v>32</v>
      </c>
      <c r="I255" s="500" t="s">
        <v>42</v>
      </c>
      <c r="J255" s="500">
        <v>0</v>
      </c>
      <c r="K255" s="500" t="s">
        <v>43</v>
      </c>
      <c r="L255" s="500">
        <v>0</v>
      </c>
      <c r="M255" s="500">
        <f>'NOMINA DE PERSONAL 2020'!D263</f>
        <v>0</v>
      </c>
      <c r="N255" s="500" t="s">
        <v>35</v>
      </c>
      <c r="O255" s="500"/>
      <c r="P255" s="500">
        <v>0</v>
      </c>
      <c r="Q255" s="500">
        <v>0</v>
      </c>
      <c r="R255" s="500">
        <v>7</v>
      </c>
    </row>
    <row r="256" spans="2:18" x14ac:dyDescent="0.2">
      <c r="B256" s="500" t="s">
        <v>791</v>
      </c>
      <c r="C256" s="500">
        <v>2018</v>
      </c>
      <c r="D256" s="500" t="s">
        <v>797</v>
      </c>
      <c r="E256" s="500" t="s">
        <v>48</v>
      </c>
      <c r="F256" s="500" t="s">
        <v>20</v>
      </c>
      <c r="G256" s="500">
        <v>0</v>
      </c>
      <c r="H256" s="534" t="s">
        <v>103</v>
      </c>
      <c r="I256" s="500" t="s">
        <v>42</v>
      </c>
      <c r="J256" s="500">
        <v>0</v>
      </c>
      <c r="K256" s="500" t="s">
        <v>43</v>
      </c>
      <c r="L256" s="500">
        <v>0</v>
      </c>
      <c r="M256" s="500">
        <f>'NOMINA DE PERSONAL 2020'!D264</f>
        <v>0</v>
      </c>
      <c r="N256" s="500" t="s">
        <v>24</v>
      </c>
      <c r="O256" s="500"/>
      <c r="P256" s="500">
        <v>0</v>
      </c>
      <c r="Q256" s="500">
        <v>0</v>
      </c>
      <c r="R256" s="500">
        <v>5</v>
      </c>
    </row>
    <row r="257" spans="2:18" x14ac:dyDescent="0.2">
      <c r="B257" s="500" t="s">
        <v>798</v>
      </c>
      <c r="C257" s="500">
        <v>2018</v>
      </c>
      <c r="D257" s="500" t="s">
        <v>799</v>
      </c>
      <c r="E257" s="500" t="s">
        <v>725</v>
      </c>
      <c r="F257" s="500" t="s">
        <v>20</v>
      </c>
      <c r="G257" s="500">
        <v>0</v>
      </c>
      <c r="H257" s="534" t="s">
        <v>32</v>
      </c>
      <c r="I257" s="500" t="s">
        <v>42</v>
      </c>
      <c r="J257" s="500">
        <v>0</v>
      </c>
      <c r="K257" s="500" t="s">
        <v>75</v>
      </c>
      <c r="L257" s="500">
        <v>0</v>
      </c>
      <c r="M257" s="500">
        <f>'NOMINA DE PERSONAL 2020'!D265</f>
        <v>0</v>
      </c>
      <c r="N257" s="500" t="s">
        <v>35</v>
      </c>
      <c r="O257" s="500"/>
      <c r="P257" s="500">
        <v>0</v>
      </c>
      <c r="Q257" s="500">
        <v>0</v>
      </c>
      <c r="R257" s="500">
        <v>7</v>
      </c>
    </row>
    <row r="258" spans="2:18" x14ac:dyDescent="0.2">
      <c r="B258" s="500" t="s">
        <v>798</v>
      </c>
      <c r="C258" s="500">
        <v>2018</v>
      </c>
      <c r="D258" s="500" t="s">
        <v>800</v>
      </c>
      <c r="E258" s="500" t="s">
        <v>48</v>
      </c>
      <c r="F258" s="500" t="s">
        <v>20</v>
      </c>
      <c r="G258" s="500">
        <v>0</v>
      </c>
      <c r="H258" s="534" t="s">
        <v>103</v>
      </c>
      <c r="I258" s="500" t="s">
        <v>42</v>
      </c>
      <c r="J258" s="500">
        <v>0</v>
      </c>
      <c r="K258" s="500" t="s">
        <v>43</v>
      </c>
      <c r="L258" s="500">
        <v>0</v>
      </c>
      <c r="M258" s="500">
        <f>'NOMINA DE PERSONAL 2020'!D266</f>
        <v>0</v>
      </c>
      <c r="N258" s="500" t="s">
        <v>24</v>
      </c>
      <c r="O258" s="500"/>
      <c r="P258" s="500">
        <v>0</v>
      </c>
      <c r="Q258" s="500">
        <v>0</v>
      </c>
      <c r="R258" s="500">
        <v>5</v>
      </c>
    </row>
    <row r="259" spans="2:18" x14ac:dyDescent="0.2">
      <c r="B259" s="500" t="s">
        <v>798</v>
      </c>
      <c r="C259" s="500">
        <v>2018</v>
      </c>
      <c r="D259" s="500" t="s">
        <v>801</v>
      </c>
      <c r="E259" s="500" t="s">
        <v>48</v>
      </c>
      <c r="F259" s="500" t="s">
        <v>20</v>
      </c>
      <c r="G259" s="500">
        <v>0</v>
      </c>
      <c r="H259" s="534" t="s">
        <v>21</v>
      </c>
      <c r="I259" s="500" t="s">
        <v>42</v>
      </c>
      <c r="J259" s="500">
        <v>0</v>
      </c>
      <c r="K259" s="500" t="s">
        <v>116</v>
      </c>
      <c r="L259" s="500">
        <v>0</v>
      </c>
      <c r="M259" s="500">
        <f>'NOMINA DE PERSONAL 2020'!D267</f>
        <v>0</v>
      </c>
      <c r="N259" s="500" t="s">
        <v>24</v>
      </c>
      <c r="O259" s="500"/>
      <c r="P259" s="500">
        <v>0</v>
      </c>
      <c r="Q259" s="500">
        <v>0</v>
      </c>
      <c r="R259" s="500">
        <v>5</v>
      </c>
    </row>
    <row r="260" spans="2:18" x14ac:dyDescent="0.2">
      <c r="B260" s="500" t="s">
        <v>798</v>
      </c>
      <c r="C260" s="500">
        <v>2018</v>
      </c>
      <c r="D260" s="500" t="s">
        <v>802</v>
      </c>
      <c r="E260" s="500" t="s">
        <v>725</v>
      </c>
      <c r="F260" s="500" t="s">
        <v>20</v>
      </c>
      <c r="G260" s="500">
        <v>0</v>
      </c>
      <c r="H260" s="534" t="s">
        <v>32</v>
      </c>
      <c r="I260" s="500" t="s">
        <v>42</v>
      </c>
      <c r="J260" s="500">
        <v>0</v>
      </c>
      <c r="K260" s="500" t="s">
        <v>104</v>
      </c>
      <c r="L260" s="500">
        <v>0</v>
      </c>
      <c r="M260" s="500">
        <f>'NOMINA DE PERSONAL 2020'!D268</f>
        <v>0</v>
      </c>
      <c r="N260" s="500" t="s">
        <v>35</v>
      </c>
      <c r="O260" s="500"/>
      <c r="P260" s="500">
        <v>0</v>
      </c>
      <c r="Q260" s="500">
        <v>0</v>
      </c>
      <c r="R260" s="500">
        <v>7</v>
      </c>
    </row>
    <row r="261" spans="2:18" x14ac:dyDescent="0.2">
      <c r="B261" s="500" t="s">
        <v>798</v>
      </c>
      <c r="C261" s="500">
        <v>2018</v>
      </c>
      <c r="D261" s="500" t="s">
        <v>803</v>
      </c>
      <c r="E261" s="500" t="s">
        <v>48</v>
      </c>
      <c r="F261" s="500" t="s">
        <v>20</v>
      </c>
      <c r="G261" s="500">
        <v>0</v>
      </c>
      <c r="H261" s="534" t="s">
        <v>21</v>
      </c>
      <c r="I261" s="500" t="s">
        <v>50</v>
      </c>
      <c r="J261" s="500">
        <v>0</v>
      </c>
      <c r="K261" s="500" t="s">
        <v>91</v>
      </c>
      <c r="L261" s="500">
        <v>0</v>
      </c>
      <c r="M261" s="500">
        <f>'NOMINA DE PERSONAL 2020'!D269</f>
        <v>0</v>
      </c>
      <c r="N261" s="500" t="s">
        <v>24</v>
      </c>
      <c r="O261" s="500"/>
      <c r="P261" s="500">
        <v>0</v>
      </c>
      <c r="Q261" s="500">
        <v>0</v>
      </c>
      <c r="R261" s="500">
        <v>5</v>
      </c>
    </row>
    <row r="262" spans="2:18" x14ac:dyDescent="0.2">
      <c r="B262" s="500" t="s">
        <v>798</v>
      </c>
      <c r="C262" s="500">
        <v>2018</v>
      </c>
      <c r="D262" s="500" t="s">
        <v>804</v>
      </c>
      <c r="E262" s="500" t="s">
        <v>48</v>
      </c>
      <c r="F262" s="500" t="s">
        <v>20</v>
      </c>
      <c r="G262" s="500">
        <v>0</v>
      </c>
      <c r="H262" s="534" t="s">
        <v>21</v>
      </c>
      <c r="I262" s="500" t="s">
        <v>42</v>
      </c>
      <c r="J262" s="500">
        <v>0</v>
      </c>
      <c r="K262" s="500" t="s">
        <v>91</v>
      </c>
      <c r="L262" s="500">
        <v>0</v>
      </c>
      <c r="M262" s="500">
        <f>'NOMINA DE PERSONAL 2020'!D270</f>
        <v>0</v>
      </c>
      <c r="N262" s="500" t="s">
        <v>24</v>
      </c>
      <c r="O262" s="500"/>
      <c r="P262" s="500">
        <v>0</v>
      </c>
      <c r="Q262" s="500">
        <v>0</v>
      </c>
      <c r="R262" s="500">
        <v>4</v>
      </c>
    </row>
    <row r="263" spans="2:18" x14ac:dyDescent="0.2">
      <c r="B263" s="500" t="s">
        <v>798</v>
      </c>
      <c r="C263" s="500">
        <v>2018</v>
      </c>
      <c r="D263" s="500" t="s">
        <v>805</v>
      </c>
      <c r="E263" s="500" t="s">
        <v>725</v>
      </c>
      <c r="F263" s="500" t="s">
        <v>20</v>
      </c>
      <c r="G263" s="500">
        <v>0</v>
      </c>
      <c r="H263" s="534" t="s">
        <v>21</v>
      </c>
      <c r="I263" s="500" t="s">
        <v>22</v>
      </c>
      <c r="J263" s="500">
        <v>0</v>
      </c>
      <c r="K263" s="500" t="s">
        <v>116</v>
      </c>
      <c r="L263" s="500">
        <v>0</v>
      </c>
      <c r="M263" s="500">
        <f>'NOMINA DE PERSONAL 2020'!D271</f>
        <v>0</v>
      </c>
      <c r="N263" s="500" t="s">
        <v>52</v>
      </c>
      <c r="O263" s="500"/>
      <c r="P263" s="500">
        <v>0</v>
      </c>
      <c r="Q263" s="500">
        <v>0</v>
      </c>
      <c r="R263" s="500">
        <v>5</v>
      </c>
    </row>
    <row r="264" spans="2:18" x14ac:dyDescent="0.2">
      <c r="B264" s="500" t="s">
        <v>798</v>
      </c>
      <c r="C264" s="500">
        <v>2018</v>
      </c>
      <c r="D264" s="500" t="s">
        <v>806</v>
      </c>
      <c r="E264" s="500" t="s">
        <v>725</v>
      </c>
      <c r="F264" s="500" t="s">
        <v>20</v>
      </c>
      <c r="G264" s="500">
        <v>0</v>
      </c>
      <c r="H264" s="534" t="s">
        <v>21</v>
      </c>
      <c r="I264" s="500" t="s">
        <v>50</v>
      </c>
      <c r="J264" s="500">
        <v>0</v>
      </c>
      <c r="K264" s="500" t="s">
        <v>59</v>
      </c>
      <c r="L264" s="500">
        <v>0</v>
      </c>
      <c r="M264" s="500">
        <f>'NOMINA DE PERSONAL 2020'!D272</f>
        <v>0</v>
      </c>
      <c r="N264" s="500" t="s">
        <v>60</v>
      </c>
      <c r="O264" s="500"/>
      <c r="P264" s="500">
        <v>0</v>
      </c>
      <c r="Q264" s="500">
        <v>0</v>
      </c>
      <c r="R264" s="500">
        <v>4</v>
      </c>
    </row>
    <row r="265" spans="2:18" x14ac:dyDescent="0.2">
      <c r="B265" s="500" t="s">
        <v>798</v>
      </c>
      <c r="C265" s="500">
        <v>2018</v>
      </c>
      <c r="D265" s="500" t="s">
        <v>784</v>
      </c>
      <c r="E265" s="500" t="s">
        <v>725</v>
      </c>
      <c r="F265" s="500" t="s">
        <v>20</v>
      </c>
      <c r="G265" s="500">
        <v>0</v>
      </c>
      <c r="H265" s="534" t="s">
        <v>32</v>
      </c>
      <c r="I265" s="500" t="s">
        <v>42</v>
      </c>
      <c r="J265" s="500">
        <v>0</v>
      </c>
      <c r="K265" s="500" t="s">
        <v>59</v>
      </c>
      <c r="L265" s="500">
        <v>0</v>
      </c>
      <c r="M265" s="500">
        <f>'NOMINA DE PERSONAL 2020'!D273</f>
        <v>0</v>
      </c>
      <c r="N265" s="500" t="s">
        <v>35</v>
      </c>
      <c r="O265" s="500"/>
      <c r="P265" s="500">
        <v>0</v>
      </c>
      <c r="Q265" s="500">
        <v>0</v>
      </c>
      <c r="R265" s="500">
        <v>7</v>
      </c>
    </row>
    <row r="266" spans="2:18" x14ac:dyDescent="0.2">
      <c r="B266" s="500" t="s">
        <v>798</v>
      </c>
      <c r="C266" s="500">
        <v>2018</v>
      </c>
      <c r="D266" s="500" t="s">
        <v>757</v>
      </c>
      <c r="E266" s="500" t="s">
        <v>725</v>
      </c>
      <c r="F266" s="500" t="s">
        <v>20</v>
      </c>
      <c r="G266" s="500">
        <v>0</v>
      </c>
      <c r="H266" s="534" t="s">
        <v>32</v>
      </c>
      <c r="I266" s="500" t="s">
        <v>42</v>
      </c>
      <c r="J266" s="500">
        <v>0</v>
      </c>
      <c r="K266" s="500" t="s">
        <v>59</v>
      </c>
      <c r="L266" s="500">
        <v>0</v>
      </c>
      <c r="M266" s="500">
        <f>'NOMINA DE PERSONAL 2020'!D274</f>
        <v>0</v>
      </c>
      <c r="N266" s="500" t="s">
        <v>35</v>
      </c>
      <c r="O266" s="500"/>
      <c r="P266" s="500">
        <v>0</v>
      </c>
      <c r="Q266" s="500">
        <v>0</v>
      </c>
      <c r="R266" s="500">
        <v>7</v>
      </c>
    </row>
    <row r="267" spans="2:18" x14ac:dyDescent="0.2">
      <c r="B267" s="500" t="s">
        <v>807</v>
      </c>
      <c r="C267" s="500">
        <v>2018</v>
      </c>
      <c r="D267" s="500" t="s">
        <v>808</v>
      </c>
      <c r="E267" s="500" t="s">
        <v>725</v>
      </c>
      <c r="F267" s="500" t="s">
        <v>20</v>
      </c>
      <c r="G267" s="500">
        <v>0</v>
      </c>
      <c r="H267" s="534" t="s">
        <v>32</v>
      </c>
      <c r="I267" s="500" t="s">
        <v>42</v>
      </c>
      <c r="J267" s="500">
        <v>0</v>
      </c>
      <c r="K267" s="500" t="s">
        <v>59</v>
      </c>
      <c r="L267" s="500">
        <v>0</v>
      </c>
      <c r="M267" s="500">
        <f>'NOMINA DE PERSONAL 2020'!D275</f>
        <v>0</v>
      </c>
      <c r="N267" s="500" t="s">
        <v>35</v>
      </c>
      <c r="O267" s="500"/>
      <c r="P267" s="500">
        <v>0</v>
      </c>
      <c r="Q267" s="500">
        <v>0</v>
      </c>
      <c r="R267" s="500">
        <v>7</v>
      </c>
    </row>
    <row r="268" spans="2:18" x14ac:dyDescent="0.2">
      <c r="B268" s="500" t="s">
        <v>807</v>
      </c>
      <c r="C268" s="500">
        <v>2018</v>
      </c>
      <c r="D268" s="500" t="s">
        <v>495</v>
      </c>
      <c r="E268" s="500" t="s">
        <v>725</v>
      </c>
      <c r="F268" s="500" t="s">
        <v>20</v>
      </c>
      <c r="G268" s="500">
        <v>0</v>
      </c>
      <c r="H268" s="534" t="s">
        <v>32</v>
      </c>
      <c r="I268" s="500" t="s">
        <v>42</v>
      </c>
      <c r="J268" s="500">
        <v>0</v>
      </c>
      <c r="K268" s="500" t="s">
        <v>75</v>
      </c>
      <c r="L268" s="500">
        <v>0</v>
      </c>
      <c r="M268" s="500">
        <f>'NOMINA DE PERSONAL 2020'!D276</f>
        <v>0</v>
      </c>
      <c r="N268" s="500" t="s">
        <v>35</v>
      </c>
      <c r="O268" s="500"/>
      <c r="P268" s="500">
        <v>0</v>
      </c>
      <c r="Q268" s="500">
        <v>0</v>
      </c>
      <c r="R268" s="500">
        <v>7</v>
      </c>
    </row>
    <row r="269" spans="2:18" x14ac:dyDescent="0.2">
      <c r="B269" s="500" t="s">
        <v>807</v>
      </c>
      <c r="C269" s="500">
        <v>2018</v>
      </c>
      <c r="D269" s="500" t="s">
        <v>809</v>
      </c>
      <c r="E269" s="500" t="s">
        <v>48</v>
      </c>
      <c r="F269" s="500" t="s">
        <v>20</v>
      </c>
      <c r="G269" s="500">
        <v>0</v>
      </c>
      <c r="H269" s="534" t="s">
        <v>21</v>
      </c>
      <c r="I269" s="500" t="s">
        <v>42</v>
      </c>
      <c r="J269" s="500">
        <v>0</v>
      </c>
      <c r="K269" s="500" t="s">
        <v>116</v>
      </c>
      <c r="L269" s="500">
        <v>0</v>
      </c>
      <c r="M269" s="500">
        <f>'NOMINA DE PERSONAL 2020'!D277</f>
        <v>0</v>
      </c>
      <c r="N269" s="500" t="s">
        <v>24</v>
      </c>
      <c r="O269" s="500"/>
      <c r="P269" s="500">
        <v>0</v>
      </c>
      <c r="Q269" s="500">
        <v>0</v>
      </c>
      <c r="R269" s="500">
        <v>5</v>
      </c>
    </row>
    <row r="270" spans="2:18" x14ac:dyDescent="0.2">
      <c r="B270" s="500" t="s">
        <v>807</v>
      </c>
      <c r="C270" s="500">
        <v>2018</v>
      </c>
      <c r="D270" s="500" t="s">
        <v>810</v>
      </c>
      <c r="E270" s="500" t="s">
        <v>48</v>
      </c>
      <c r="F270" s="500" t="s">
        <v>20</v>
      </c>
      <c r="G270" s="500">
        <v>0</v>
      </c>
      <c r="H270" s="534" t="s">
        <v>103</v>
      </c>
      <c r="I270" s="500" t="s">
        <v>42</v>
      </c>
      <c r="J270" s="500">
        <v>0</v>
      </c>
      <c r="K270" s="500" t="s">
        <v>75</v>
      </c>
      <c r="L270" s="500">
        <v>0</v>
      </c>
      <c r="M270" s="500">
        <f>'NOMINA DE PERSONAL 2020'!D278</f>
        <v>0</v>
      </c>
      <c r="N270" s="500" t="s">
        <v>24</v>
      </c>
      <c r="O270" s="500"/>
      <c r="P270" s="500">
        <v>0</v>
      </c>
      <c r="Q270" s="500">
        <v>0</v>
      </c>
      <c r="R270" s="500">
        <v>5</v>
      </c>
    </row>
    <row r="271" spans="2:18" x14ac:dyDescent="0.2">
      <c r="B271" s="500" t="s">
        <v>807</v>
      </c>
      <c r="C271" s="500">
        <v>2018</v>
      </c>
      <c r="D271" s="500" t="s">
        <v>811</v>
      </c>
      <c r="E271" s="500" t="s">
        <v>725</v>
      </c>
      <c r="F271" s="500" t="s">
        <v>20</v>
      </c>
      <c r="G271" s="500">
        <v>0</v>
      </c>
      <c r="H271" s="534" t="s">
        <v>32</v>
      </c>
      <c r="I271" s="500" t="s">
        <v>42</v>
      </c>
      <c r="J271" s="500">
        <v>0</v>
      </c>
      <c r="K271" s="500" t="s">
        <v>43</v>
      </c>
      <c r="L271" s="500">
        <v>0</v>
      </c>
      <c r="M271" s="500">
        <f>'NOMINA DE PERSONAL 2020'!D279</f>
        <v>0</v>
      </c>
      <c r="N271" s="500" t="s">
        <v>35</v>
      </c>
      <c r="O271" s="500"/>
      <c r="P271" s="500">
        <v>0</v>
      </c>
      <c r="Q271" s="500">
        <v>0</v>
      </c>
      <c r="R271" s="500">
        <v>7</v>
      </c>
    </row>
    <row r="272" spans="2:18" x14ac:dyDescent="0.2">
      <c r="B272" s="500" t="s">
        <v>723</v>
      </c>
      <c r="C272" s="500">
        <v>2019</v>
      </c>
      <c r="D272" s="500" t="s">
        <v>812</v>
      </c>
      <c r="E272" s="500" t="s">
        <v>725</v>
      </c>
      <c r="F272" s="500" t="s">
        <v>20</v>
      </c>
      <c r="G272" s="500">
        <v>0</v>
      </c>
      <c r="H272" s="534" t="s">
        <v>32</v>
      </c>
      <c r="I272" s="500" t="s">
        <v>42</v>
      </c>
      <c r="J272" s="500">
        <v>0</v>
      </c>
      <c r="K272" s="500" t="s">
        <v>75</v>
      </c>
      <c r="L272" s="500">
        <v>0</v>
      </c>
      <c r="M272" s="500">
        <f>'NOMINA DE PERSONAL 2020'!D280</f>
        <v>0</v>
      </c>
      <c r="N272" s="500" t="s">
        <v>35</v>
      </c>
      <c r="O272" s="500"/>
      <c r="P272" s="500">
        <v>0</v>
      </c>
      <c r="Q272" s="500">
        <v>0</v>
      </c>
      <c r="R272" s="500">
        <v>7</v>
      </c>
    </row>
    <row r="273" spans="2:18" x14ac:dyDescent="0.2">
      <c r="B273" s="500" t="s">
        <v>723</v>
      </c>
      <c r="C273" s="500">
        <v>2019</v>
      </c>
      <c r="D273" s="500" t="s">
        <v>813</v>
      </c>
      <c r="E273" s="500" t="s">
        <v>30</v>
      </c>
      <c r="F273" s="500" t="s">
        <v>20</v>
      </c>
      <c r="G273" s="500">
        <v>0</v>
      </c>
      <c r="H273" s="534" t="s">
        <v>21</v>
      </c>
      <c r="I273" s="500" t="s">
        <v>22</v>
      </c>
      <c r="J273" s="500">
        <v>0</v>
      </c>
      <c r="K273" s="500" t="s">
        <v>126</v>
      </c>
      <c r="L273" s="500">
        <v>0</v>
      </c>
      <c r="M273" s="500">
        <f>'NOMINA DE PERSONAL 2020'!D281</f>
        <v>0</v>
      </c>
      <c r="N273" s="500" t="s">
        <v>24</v>
      </c>
      <c r="O273" s="500"/>
      <c r="P273" s="500">
        <v>0</v>
      </c>
      <c r="Q273" s="500">
        <v>0</v>
      </c>
      <c r="R273" s="500">
        <v>5</v>
      </c>
    </row>
    <row r="274" spans="2:18" x14ac:dyDescent="0.2">
      <c r="B274" s="500" t="s">
        <v>723</v>
      </c>
      <c r="C274" s="500">
        <v>2019</v>
      </c>
      <c r="D274" s="500" t="s">
        <v>814</v>
      </c>
      <c r="E274" s="500" t="s">
        <v>725</v>
      </c>
      <c r="F274" s="500" t="s">
        <v>20</v>
      </c>
      <c r="G274" s="500">
        <v>0</v>
      </c>
      <c r="H274" s="534" t="s">
        <v>32</v>
      </c>
      <c r="I274" s="500" t="s">
        <v>42</v>
      </c>
      <c r="J274" s="500">
        <v>0</v>
      </c>
      <c r="K274" s="500" t="s">
        <v>110</v>
      </c>
      <c r="L274" s="500">
        <v>0</v>
      </c>
      <c r="M274" s="500">
        <f>'NOMINA DE PERSONAL 2020'!D282</f>
        <v>0</v>
      </c>
      <c r="N274" s="500" t="s">
        <v>35</v>
      </c>
      <c r="O274" s="500"/>
      <c r="P274" s="500">
        <v>0</v>
      </c>
      <c r="Q274" s="500">
        <v>0</v>
      </c>
      <c r="R274" s="500">
        <v>7</v>
      </c>
    </row>
    <row r="275" spans="2:18" x14ac:dyDescent="0.2">
      <c r="B275" s="500" t="s">
        <v>723</v>
      </c>
      <c r="C275" s="500">
        <v>2019</v>
      </c>
      <c r="D275" s="500" t="s">
        <v>815</v>
      </c>
      <c r="E275" s="500" t="s">
        <v>30</v>
      </c>
      <c r="F275" s="500" t="s">
        <v>20</v>
      </c>
      <c r="G275" s="500">
        <v>0</v>
      </c>
      <c r="H275" s="534" t="s">
        <v>103</v>
      </c>
      <c r="I275" s="500" t="s">
        <v>22</v>
      </c>
      <c r="J275" s="500">
        <v>0</v>
      </c>
      <c r="K275" s="500" t="s">
        <v>126</v>
      </c>
      <c r="L275" s="500">
        <v>0</v>
      </c>
      <c r="M275" s="500">
        <f>'NOMINA DE PERSONAL 2020'!D283</f>
        <v>0</v>
      </c>
      <c r="N275" s="500" t="s">
        <v>24</v>
      </c>
      <c r="O275" s="500"/>
      <c r="P275" s="500">
        <v>0</v>
      </c>
      <c r="Q275" s="500">
        <v>0</v>
      </c>
      <c r="R275" s="500">
        <v>5</v>
      </c>
    </row>
    <row r="276" spans="2:18" x14ac:dyDescent="0.2">
      <c r="B276" s="500" t="s">
        <v>723</v>
      </c>
      <c r="C276" s="500">
        <v>2019</v>
      </c>
      <c r="D276" s="500" t="s">
        <v>816</v>
      </c>
      <c r="E276" s="500" t="s">
        <v>725</v>
      </c>
      <c r="F276" s="500" t="s">
        <v>20</v>
      </c>
      <c r="G276" s="500">
        <v>0</v>
      </c>
      <c r="H276" s="534" t="s">
        <v>32</v>
      </c>
      <c r="I276" s="500" t="s">
        <v>42</v>
      </c>
      <c r="J276" s="500">
        <v>0</v>
      </c>
      <c r="K276" s="500" t="s">
        <v>59</v>
      </c>
      <c r="L276" s="500">
        <v>0</v>
      </c>
      <c r="M276" s="500">
        <f>'NOMINA DE PERSONAL 2020'!D284</f>
        <v>0</v>
      </c>
      <c r="N276" s="500" t="s">
        <v>35</v>
      </c>
      <c r="O276" s="500"/>
      <c r="P276" s="500">
        <v>0</v>
      </c>
      <c r="Q276" s="500">
        <v>0</v>
      </c>
      <c r="R276" s="500">
        <v>7</v>
      </c>
    </row>
    <row r="277" spans="2:18" x14ac:dyDescent="0.2">
      <c r="B277" s="500" t="s">
        <v>723</v>
      </c>
      <c r="C277" s="500">
        <v>2019</v>
      </c>
      <c r="D277" s="500" t="s">
        <v>817</v>
      </c>
      <c r="E277" s="500" t="s">
        <v>725</v>
      </c>
      <c r="F277" s="500" t="s">
        <v>20</v>
      </c>
      <c r="G277" s="500">
        <v>0</v>
      </c>
      <c r="H277" s="534" t="s">
        <v>32</v>
      </c>
      <c r="I277" s="500" t="s">
        <v>42</v>
      </c>
      <c r="J277" s="500">
        <v>0</v>
      </c>
      <c r="K277" s="500" t="s">
        <v>110</v>
      </c>
      <c r="L277" s="500">
        <v>0</v>
      </c>
      <c r="M277" s="500">
        <f>'NOMINA DE PERSONAL 2020'!D285</f>
        <v>0</v>
      </c>
      <c r="N277" s="500" t="s">
        <v>35</v>
      </c>
      <c r="O277" s="500" t="s">
        <v>76</v>
      </c>
      <c r="P277" s="500">
        <v>0</v>
      </c>
      <c r="Q277" s="500">
        <v>0</v>
      </c>
      <c r="R277" s="500">
        <v>7</v>
      </c>
    </row>
    <row r="278" spans="2:18" x14ac:dyDescent="0.2">
      <c r="B278" s="500" t="s">
        <v>723</v>
      </c>
      <c r="C278" s="500">
        <v>2019</v>
      </c>
      <c r="D278" s="500" t="s">
        <v>818</v>
      </c>
      <c r="E278" s="500" t="s">
        <v>40</v>
      </c>
      <c r="F278" s="500" t="s">
        <v>20</v>
      </c>
      <c r="G278" s="500">
        <v>0</v>
      </c>
      <c r="H278" s="534" t="s">
        <v>32</v>
      </c>
      <c r="I278" s="500" t="s">
        <v>42</v>
      </c>
      <c r="J278" s="500">
        <v>0</v>
      </c>
      <c r="K278" s="500" t="s">
        <v>51</v>
      </c>
      <c r="L278" s="500">
        <v>0</v>
      </c>
      <c r="M278" s="500">
        <f>'NOMINA DE PERSONAL 2020'!D286</f>
        <v>0</v>
      </c>
      <c r="N278" s="500" t="s">
        <v>35</v>
      </c>
      <c r="O278" s="500"/>
      <c r="P278" s="500">
        <v>0</v>
      </c>
      <c r="Q278" s="500">
        <v>0</v>
      </c>
      <c r="R278" s="500">
        <v>5</v>
      </c>
    </row>
    <row r="279" spans="2:18" x14ac:dyDescent="0.2">
      <c r="B279" s="500" t="s">
        <v>723</v>
      </c>
      <c r="C279" s="500">
        <v>2019</v>
      </c>
      <c r="D279" s="500" t="s">
        <v>819</v>
      </c>
      <c r="E279" s="500" t="s">
        <v>725</v>
      </c>
      <c r="F279" s="500" t="s">
        <v>20</v>
      </c>
      <c r="G279" s="500">
        <v>0</v>
      </c>
      <c r="H279" s="534" t="s">
        <v>32</v>
      </c>
      <c r="I279" s="500" t="s">
        <v>42</v>
      </c>
      <c r="J279" s="500">
        <v>0</v>
      </c>
      <c r="K279" s="500" t="s">
        <v>43</v>
      </c>
      <c r="L279" s="500">
        <v>0</v>
      </c>
      <c r="M279" s="500">
        <f>'NOMINA DE PERSONAL 2020'!D287</f>
        <v>0</v>
      </c>
      <c r="N279" s="500" t="s">
        <v>35</v>
      </c>
      <c r="O279" s="500"/>
      <c r="P279" s="500">
        <v>0</v>
      </c>
      <c r="Q279" s="500">
        <v>0</v>
      </c>
      <c r="R279" s="500">
        <v>7</v>
      </c>
    </row>
    <row r="280" spans="2:18" x14ac:dyDescent="0.2">
      <c r="B280" s="500" t="s">
        <v>723</v>
      </c>
      <c r="C280" s="500">
        <v>2019</v>
      </c>
      <c r="D280" s="500" t="s">
        <v>820</v>
      </c>
      <c r="E280" s="500" t="s">
        <v>725</v>
      </c>
      <c r="F280" s="500" t="s">
        <v>20</v>
      </c>
      <c r="G280" s="500">
        <v>0</v>
      </c>
      <c r="H280" s="534" t="s">
        <v>32</v>
      </c>
      <c r="I280" s="500" t="s">
        <v>42</v>
      </c>
      <c r="J280" s="500">
        <v>0</v>
      </c>
      <c r="K280" s="500" t="s">
        <v>110</v>
      </c>
      <c r="L280" s="500">
        <v>0</v>
      </c>
      <c r="M280" s="500">
        <f>'NOMINA DE PERSONAL 2020'!D288</f>
        <v>0</v>
      </c>
      <c r="N280" s="500" t="s">
        <v>35</v>
      </c>
      <c r="O280" s="500" t="s">
        <v>76</v>
      </c>
      <c r="P280" s="500">
        <v>0</v>
      </c>
      <c r="Q280" s="500">
        <v>0</v>
      </c>
      <c r="R280" s="500">
        <v>7</v>
      </c>
    </row>
    <row r="281" spans="2:18" x14ac:dyDescent="0.2">
      <c r="B281" s="500" t="s">
        <v>723</v>
      </c>
      <c r="C281" s="500">
        <v>2019</v>
      </c>
      <c r="D281" s="500" t="s">
        <v>821</v>
      </c>
      <c r="E281" s="500" t="s">
        <v>48</v>
      </c>
      <c r="F281" s="500" t="s">
        <v>20</v>
      </c>
      <c r="G281" s="500">
        <v>0</v>
      </c>
      <c r="H281" s="534" t="s">
        <v>103</v>
      </c>
      <c r="I281" s="500" t="s">
        <v>22</v>
      </c>
      <c r="J281" s="500">
        <v>0</v>
      </c>
      <c r="K281" s="500" t="s">
        <v>91</v>
      </c>
      <c r="L281" s="500">
        <v>0</v>
      </c>
      <c r="M281" s="500">
        <f>'NOMINA DE PERSONAL 2020'!D289</f>
        <v>0</v>
      </c>
      <c r="N281" s="500" t="s">
        <v>24</v>
      </c>
      <c r="O281" s="500"/>
      <c r="P281" s="500">
        <v>0</v>
      </c>
      <c r="Q281" s="500">
        <v>0</v>
      </c>
      <c r="R281" s="500">
        <v>5</v>
      </c>
    </row>
    <row r="282" spans="2:18" x14ac:dyDescent="0.2">
      <c r="B282" s="500" t="s">
        <v>730</v>
      </c>
      <c r="C282" s="500">
        <v>2019</v>
      </c>
      <c r="D282" s="500" t="s">
        <v>822</v>
      </c>
      <c r="E282" s="500" t="s">
        <v>725</v>
      </c>
      <c r="F282" s="500" t="s">
        <v>20</v>
      </c>
      <c r="G282" s="500">
        <v>0</v>
      </c>
      <c r="H282" s="534" t="s">
        <v>32</v>
      </c>
      <c r="I282" s="500" t="s">
        <v>42</v>
      </c>
      <c r="J282" s="500">
        <v>0</v>
      </c>
      <c r="K282" s="500" t="s">
        <v>110</v>
      </c>
      <c r="L282" s="500">
        <v>0</v>
      </c>
      <c r="M282" s="500">
        <f>'NOMINA DE PERSONAL 2020'!D290</f>
        <v>0</v>
      </c>
      <c r="N282" s="500" t="s">
        <v>35</v>
      </c>
      <c r="O282" s="500" t="s">
        <v>76</v>
      </c>
      <c r="P282" s="500">
        <v>0</v>
      </c>
      <c r="Q282" s="500">
        <v>0</v>
      </c>
      <c r="R282" s="500">
        <v>5</v>
      </c>
    </row>
    <row r="283" spans="2:18" x14ac:dyDescent="0.2">
      <c r="B283" s="500" t="s">
        <v>730</v>
      </c>
      <c r="C283" s="500">
        <v>2019</v>
      </c>
      <c r="D283" s="500" t="s">
        <v>823</v>
      </c>
      <c r="E283" s="500" t="s">
        <v>48</v>
      </c>
      <c r="F283" s="500" t="s">
        <v>20</v>
      </c>
      <c r="G283" s="500">
        <v>0</v>
      </c>
      <c r="H283" s="534" t="s">
        <v>103</v>
      </c>
      <c r="I283" s="500" t="s">
        <v>22</v>
      </c>
      <c r="J283" s="500">
        <v>0</v>
      </c>
      <c r="K283" s="500" t="s">
        <v>43</v>
      </c>
      <c r="L283" s="500">
        <v>0</v>
      </c>
      <c r="M283" s="500">
        <f>'NOMINA DE PERSONAL 2020'!D291</f>
        <v>0</v>
      </c>
      <c r="N283" s="500" t="s">
        <v>24</v>
      </c>
      <c r="O283" s="500"/>
      <c r="P283" s="500">
        <v>0</v>
      </c>
      <c r="Q283" s="500">
        <v>0</v>
      </c>
      <c r="R283" s="500">
        <v>5</v>
      </c>
    </row>
    <row r="284" spans="2:18" x14ac:dyDescent="0.2">
      <c r="B284" s="500" t="s">
        <v>730</v>
      </c>
      <c r="C284" s="500">
        <v>2019</v>
      </c>
      <c r="D284" s="500" t="s">
        <v>824</v>
      </c>
      <c r="E284" s="500" t="s">
        <v>48</v>
      </c>
      <c r="F284" s="500" t="s">
        <v>20</v>
      </c>
      <c r="G284" s="500">
        <v>0</v>
      </c>
      <c r="H284" s="534" t="s">
        <v>21</v>
      </c>
      <c r="I284" s="500" t="s">
        <v>22</v>
      </c>
      <c r="J284" s="500">
        <v>0</v>
      </c>
      <c r="K284" s="500" t="s">
        <v>98</v>
      </c>
      <c r="L284" s="500">
        <v>0</v>
      </c>
      <c r="M284" s="500">
        <f>'NOMINA DE PERSONAL 2020'!D292</f>
        <v>0</v>
      </c>
      <c r="N284" s="500" t="s">
        <v>24</v>
      </c>
      <c r="O284" s="500"/>
      <c r="P284" s="500">
        <v>0</v>
      </c>
      <c r="Q284" s="500">
        <v>0</v>
      </c>
      <c r="R284" s="500">
        <v>5</v>
      </c>
    </row>
    <row r="285" spans="2:18" x14ac:dyDescent="0.2">
      <c r="B285" s="500" t="s">
        <v>730</v>
      </c>
      <c r="C285" s="500">
        <v>2019</v>
      </c>
      <c r="D285" s="500" t="s">
        <v>825</v>
      </c>
      <c r="E285" s="500" t="s">
        <v>725</v>
      </c>
      <c r="F285" s="500" t="s">
        <v>20</v>
      </c>
      <c r="G285" s="500">
        <v>0</v>
      </c>
      <c r="H285" s="534" t="s">
        <v>32</v>
      </c>
      <c r="I285" s="500" t="s">
        <v>42</v>
      </c>
      <c r="J285" s="500">
        <v>0</v>
      </c>
      <c r="K285" s="500" t="s">
        <v>75</v>
      </c>
      <c r="L285" s="500">
        <v>0</v>
      </c>
      <c r="M285" s="500">
        <f>'NOMINA DE PERSONAL 2020'!D293</f>
        <v>0</v>
      </c>
      <c r="N285" s="500" t="s">
        <v>35</v>
      </c>
      <c r="O285" s="500"/>
      <c r="P285" s="500">
        <v>0</v>
      </c>
      <c r="Q285" s="500">
        <v>0</v>
      </c>
      <c r="R285" s="500">
        <v>7</v>
      </c>
    </row>
    <row r="286" spans="2:18" x14ac:dyDescent="0.2">
      <c r="B286" s="500" t="s">
        <v>730</v>
      </c>
      <c r="C286" s="500">
        <v>2019</v>
      </c>
      <c r="D286" s="500" t="s">
        <v>826</v>
      </c>
      <c r="E286" s="500" t="s">
        <v>725</v>
      </c>
      <c r="F286" s="500" t="s">
        <v>20</v>
      </c>
      <c r="G286" s="500">
        <v>0</v>
      </c>
      <c r="H286" s="534" t="s">
        <v>21</v>
      </c>
      <c r="I286" s="500" t="s">
        <v>22</v>
      </c>
      <c r="J286" s="500">
        <v>0</v>
      </c>
      <c r="K286" s="500" t="s">
        <v>135</v>
      </c>
      <c r="L286" s="500">
        <v>0</v>
      </c>
      <c r="M286" s="500">
        <f>'NOMINA DE PERSONAL 2020'!D294</f>
        <v>0</v>
      </c>
      <c r="N286" s="500" t="s">
        <v>52</v>
      </c>
      <c r="O286" s="500"/>
      <c r="P286" s="500">
        <v>0</v>
      </c>
      <c r="Q286" s="500">
        <v>0</v>
      </c>
      <c r="R286" s="500">
        <v>5</v>
      </c>
    </row>
    <row r="287" spans="2:18" x14ac:dyDescent="0.2">
      <c r="B287" s="500" t="s">
        <v>730</v>
      </c>
      <c r="C287" s="500">
        <v>2019</v>
      </c>
      <c r="D287" s="500" t="s">
        <v>827</v>
      </c>
      <c r="E287" s="500" t="s">
        <v>48</v>
      </c>
      <c r="F287" s="500" t="s">
        <v>20</v>
      </c>
      <c r="G287" s="500">
        <v>0</v>
      </c>
      <c r="H287" s="534" t="s">
        <v>103</v>
      </c>
      <c r="I287" s="500" t="s">
        <v>22</v>
      </c>
      <c r="J287" s="500">
        <v>0</v>
      </c>
      <c r="K287" s="500" t="s">
        <v>116</v>
      </c>
      <c r="L287" s="500">
        <v>0</v>
      </c>
      <c r="M287" s="500">
        <f>'NOMINA DE PERSONAL 2020'!D295</f>
        <v>0</v>
      </c>
      <c r="N287" s="500" t="s">
        <v>35</v>
      </c>
      <c r="O287" s="500"/>
      <c r="P287" s="500">
        <v>0</v>
      </c>
      <c r="Q287" s="500">
        <v>0</v>
      </c>
      <c r="R287" s="500">
        <v>5</v>
      </c>
    </row>
    <row r="288" spans="2:18" x14ac:dyDescent="0.2">
      <c r="B288" s="500" t="s">
        <v>730</v>
      </c>
      <c r="C288" s="500">
        <v>2019</v>
      </c>
      <c r="D288" s="500" t="s">
        <v>828</v>
      </c>
      <c r="E288" s="500" t="s">
        <v>725</v>
      </c>
      <c r="F288" s="500" t="s">
        <v>20</v>
      </c>
      <c r="G288" s="500">
        <v>0</v>
      </c>
      <c r="H288" s="534" t="s">
        <v>32</v>
      </c>
      <c r="I288" s="500" t="s">
        <v>42</v>
      </c>
      <c r="J288" s="500">
        <v>0</v>
      </c>
      <c r="K288" s="500" t="s">
        <v>75</v>
      </c>
      <c r="L288" s="500">
        <v>0</v>
      </c>
      <c r="M288" s="500">
        <f>'NOMINA DE PERSONAL 2020'!D296</f>
        <v>0</v>
      </c>
      <c r="N288" s="500" t="s">
        <v>35</v>
      </c>
      <c r="O288" s="500"/>
      <c r="P288" s="500">
        <v>0</v>
      </c>
      <c r="Q288" s="500">
        <v>0</v>
      </c>
      <c r="R288" s="500">
        <v>7</v>
      </c>
    </row>
    <row r="289" spans="2:18" x14ac:dyDescent="0.2">
      <c r="B289" s="500" t="s">
        <v>730</v>
      </c>
      <c r="C289" s="500">
        <v>2019</v>
      </c>
      <c r="D289" s="500" t="s">
        <v>829</v>
      </c>
      <c r="E289" s="500" t="s">
        <v>725</v>
      </c>
      <c r="F289" s="500" t="s">
        <v>20</v>
      </c>
      <c r="G289" s="500">
        <v>0</v>
      </c>
      <c r="H289" s="534" t="s">
        <v>21</v>
      </c>
      <c r="I289" s="500" t="s">
        <v>22</v>
      </c>
      <c r="J289" s="500">
        <v>0</v>
      </c>
      <c r="K289" s="500" t="s">
        <v>116</v>
      </c>
      <c r="L289" s="500">
        <v>0</v>
      </c>
      <c r="M289" s="500">
        <f>'NOMINA DE PERSONAL 2020'!D297</f>
        <v>0</v>
      </c>
      <c r="N289" s="500" t="s">
        <v>60</v>
      </c>
      <c r="O289" s="500"/>
      <c r="P289" s="500">
        <v>0</v>
      </c>
      <c r="Q289" s="500">
        <v>0</v>
      </c>
      <c r="R289" s="500">
        <v>4</v>
      </c>
    </row>
    <row r="290" spans="2:18" x14ac:dyDescent="0.2">
      <c r="B290" s="500" t="s">
        <v>737</v>
      </c>
      <c r="C290" s="500">
        <v>2019</v>
      </c>
      <c r="D290" s="500" t="s">
        <v>830</v>
      </c>
      <c r="E290" s="500" t="s">
        <v>725</v>
      </c>
      <c r="F290" s="500" t="s">
        <v>20</v>
      </c>
      <c r="G290" s="500">
        <v>0</v>
      </c>
      <c r="H290" s="534" t="s">
        <v>32</v>
      </c>
      <c r="I290" s="500" t="s">
        <v>42</v>
      </c>
      <c r="J290" s="500">
        <v>0</v>
      </c>
      <c r="K290" s="500" t="s">
        <v>43</v>
      </c>
      <c r="L290" s="500">
        <v>0</v>
      </c>
      <c r="M290" s="500">
        <f>'NOMINA DE PERSONAL 2020'!D298</f>
        <v>0</v>
      </c>
      <c r="N290" s="500" t="s">
        <v>35</v>
      </c>
      <c r="O290" s="500"/>
      <c r="P290" s="500">
        <v>0</v>
      </c>
      <c r="Q290" s="500">
        <v>0</v>
      </c>
      <c r="R290" s="500">
        <v>7</v>
      </c>
    </row>
    <row r="291" spans="2:18" x14ac:dyDescent="0.2">
      <c r="B291" s="500" t="s">
        <v>737</v>
      </c>
      <c r="C291" s="500">
        <v>2019</v>
      </c>
      <c r="D291" s="500" t="s">
        <v>812</v>
      </c>
      <c r="E291" s="500" t="s">
        <v>725</v>
      </c>
      <c r="F291" s="500" t="s">
        <v>20</v>
      </c>
      <c r="G291" s="500">
        <v>0</v>
      </c>
      <c r="H291" s="534" t="s">
        <v>32</v>
      </c>
      <c r="I291" s="500" t="s">
        <v>42</v>
      </c>
      <c r="J291" s="500">
        <v>0</v>
      </c>
      <c r="K291" s="500" t="s">
        <v>75</v>
      </c>
      <c r="L291" s="500">
        <v>0</v>
      </c>
      <c r="M291" s="500">
        <f>'NOMINA DE PERSONAL 2020'!D299</f>
        <v>0</v>
      </c>
      <c r="N291" s="500" t="s">
        <v>35</v>
      </c>
      <c r="O291" s="500"/>
      <c r="P291" s="500">
        <v>0</v>
      </c>
      <c r="Q291" s="500">
        <v>0</v>
      </c>
      <c r="R291" s="500">
        <v>7</v>
      </c>
    </row>
    <row r="292" spans="2:18" x14ac:dyDescent="0.2">
      <c r="B292" s="500" t="s">
        <v>737</v>
      </c>
      <c r="C292" s="500">
        <v>2019</v>
      </c>
      <c r="D292" s="500" t="s">
        <v>831</v>
      </c>
      <c r="E292" s="500" t="s">
        <v>725</v>
      </c>
      <c r="F292" s="500" t="s">
        <v>20</v>
      </c>
      <c r="G292" s="500">
        <v>0</v>
      </c>
      <c r="H292" s="534" t="s">
        <v>32</v>
      </c>
      <c r="I292" s="500" t="s">
        <v>42</v>
      </c>
      <c r="J292" s="500">
        <v>0</v>
      </c>
      <c r="K292" s="500" t="s">
        <v>43</v>
      </c>
      <c r="L292" s="500">
        <v>0</v>
      </c>
      <c r="M292" s="500">
        <f>'NOMINA DE PERSONAL 2020'!D300</f>
        <v>0</v>
      </c>
      <c r="N292" s="500" t="s">
        <v>35</v>
      </c>
      <c r="O292" s="500"/>
      <c r="P292" s="500">
        <v>0</v>
      </c>
      <c r="Q292" s="500">
        <v>0</v>
      </c>
      <c r="R292" s="500">
        <v>7</v>
      </c>
    </row>
    <row r="293" spans="2:18" x14ac:dyDescent="0.2">
      <c r="B293" s="500" t="s">
        <v>737</v>
      </c>
      <c r="C293" s="500">
        <v>2019</v>
      </c>
      <c r="D293" s="500" t="s">
        <v>832</v>
      </c>
      <c r="E293" s="500" t="s">
        <v>725</v>
      </c>
      <c r="F293" s="500" t="s">
        <v>20</v>
      </c>
      <c r="G293" s="500">
        <v>0</v>
      </c>
      <c r="H293" s="534" t="s">
        <v>21</v>
      </c>
      <c r="I293" s="500" t="s">
        <v>22</v>
      </c>
      <c r="J293" s="500">
        <v>0</v>
      </c>
      <c r="K293" s="500" t="s">
        <v>51</v>
      </c>
      <c r="L293" s="500">
        <v>0</v>
      </c>
      <c r="M293" s="500">
        <f>'NOMINA DE PERSONAL 2020'!D301</f>
        <v>0</v>
      </c>
      <c r="N293" s="500" t="s">
        <v>60</v>
      </c>
      <c r="O293" s="500"/>
      <c r="P293" s="500">
        <v>0</v>
      </c>
      <c r="Q293" s="500">
        <v>0</v>
      </c>
      <c r="R293" s="500">
        <v>4</v>
      </c>
    </row>
    <row r="294" spans="2:18" x14ac:dyDescent="0.2">
      <c r="B294" s="500" t="s">
        <v>737</v>
      </c>
      <c r="C294" s="500">
        <v>2019</v>
      </c>
      <c r="D294" s="500" t="s">
        <v>833</v>
      </c>
      <c r="E294" s="500" t="s">
        <v>48</v>
      </c>
      <c r="F294" s="500" t="s">
        <v>20</v>
      </c>
      <c r="G294" s="500">
        <v>0</v>
      </c>
      <c r="H294" s="534" t="s">
        <v>103</v>
      </c>
      <c r="I294" s="500" t="s">
        <v>22</v>
      </c>
      <c r="J294" s="500">
        <v>0</v>
      </c>
      <c r="K294" s="500" t="s">
        <v>98</v>
      </c>
      <c r="L294" s="500">
        <v>0</v>
      </c>
      <c r="M294" s="500">
        <f>'NOMINA DE PERSONAL 2020'!D302</f>
        <v>0</v>
      </c>
      <c r="N294" s="500" t="s">
        <v>24</v>
      </c>
      <c r="O294" s="500"/>
      <c r="P294" s="500">
        <v>0</v>
      </c>
      <c r="Q294" s="500">
        <v>0</v>
      </c>
      <c r="R294" s="500">
        <v>3</v>
      </c>
    </row>
    <row r="295" spans="2:18" x14ac:dyDescent="0.2">
      <c r="B295" s="500" t="s">
        <v>737</v>
      </c>
      <c r="C295" s="500">
        <v>2019</v>
      </c>
      <c r="D295" s="500" t="s">
        <v>834</v>
      </c>
      <c r="E295" s="500" t="s">
        <v>48</v>
      </c>
      <c r="F295" s="500" t="s">
        <v>20</v>
      </c>
      <c r="G295" s="500">
        <v>0</v>
      </c>
      <c r="H295" s="534" t="s">
        <v>103</v>
      </c>
      <c r="I295" s="500" t="s">
        <v>22</v>
      </c>
      <c r="J295" s="500">
        <v>0</v>
      </c>
      <c r="K295" s="500" t="s">
        <v>116</v>
      </c>
      <c r="L295" s="500">
        <v>0</v>
      </c>
      <c r="M295" s="500">
        <f>'NOMINA DE PERSONAL 2020'!D303</f>
        <v>0</v>
      </c>
      <c r="N295" s="500" t="s">
        <v>24</v>
      </c>
      <c r="O295" s="500"/>
      <c r="P295" s="500">
        <v>0</v>
      </c>
      <c r="Q295" s="500">
        <v>0</v>
      </c>
      <c r="R295" s="500">
        <v>5</v>
      </c>
    </row>
    <row r="296" spans="2:18" x14ac:dyDescent="0.2">
      <c r="B296" s="500" t="s">
        <v>737</v>
      </c>
      <c r="C296" s="500">
        <v>2019</v>
      </c>
      <c r="D296" s="500" t="s">
        <v>835</v>
      </c>
      <c r="E296" s="500" t="s">
        <v>725</v>
      </c>
      <c r="F296" s="500" t="s">
        <v>20</v>
      </c>
      <c r="G296" s="500">
        <v>0</v>
      </c>
      <c r="H296" s="534" t="s">
        <v>32</v>
      </c>
      <c r="I296" s="500" t="s">
        <v>42</v>
      </c>
      <c r="J296" s="500">
        <v>0</v>
      </c>
      <c r="K296" s="500" t="s">
        <v>135</v>
      </c>
      <c r="L296" s="500">
        <v>0</v>
      </c>
      <c r="M296" s="500">
        <f>'NOMINA DE PERSONAL 2020'!D304</f>
        <v>0</v>
      </c>
      <c r="N296" s="500" t="s">
        <v>35</v>
      </c>
      <c r="O296" s="500"/>
      <c r="P296" s="500">
        <v>0</v>
      </c>
      <c r="Q296" s="500">
        <v>0</v>
      </c>
      <c r="R296" s="500">
        <v>5</v>
      </c>
    </row>
    <row r="297" spans="2:18" x14ac:dyDescent="0.2">
      <c r="B297" s="500" t="s">
        <v>745</v>
      </c>
      <c r="C297" s="500">
        <v>2019</v>
      </c>
      <c r="D297" s="500" t="s">
        <v>836</v>
      </c>
      <c r="E297" s="500" t="s">
        <v>725</v>
      </c>
      <c r="F297" s="500" t="s">
        <v>20</v>
      </c>
      <c r="G297" s="500">
        <v>0</v>
      </c>
      <c r="H297" s="534" t="s">
        <v>32</v>
      </c>
      <c r="I297" s="500" t="s">
        <v>42</v>
      </c>
      <c r="J297" s="500">
        <v>0</v>
      </c>
      <c r="K297" s="500" t="s">
        <v>75</v>
      </c>
      <c r="L297" s="500">
        <v>0</v>
      </c>
      <c r="M297" s="500">
        <f>'NOMINA DE PERSONAL 2020'!D305</f>
        <v>0</v>
      </c>
      <c r="N297" s="500" t="s">
        <v>35</v>
      </c>
      <c r="O297" s="500"/>
      <c r="P297" s="500">
        <v>0</v>
      </c>
      <c r="Q297" s="500">
        <v>0</v>
      </c>
      <c r="R297" s="500">
        <v>7</v>
      </c>
    </row>
    <row r="298" spans="2:18" x14ac:dyDescent="0.2">
      <c r="B298" s="500" t="s">
        <v>745</v>
      </c>
      <c r="C298" s="500">
        <v>2019</v>
      </c>
      <c r="D298" s="500" t="s">
        <v>837</v>
      </c>
      <c r="E298" s="500" t="s">
        <v>725</v>
      </c>
      <c r="F298" s="500" t="s">
        <v>20</v>
      </c>
      <c r="G298" s="500">
        <v>0</v>
      </c>
      <c r="H298" s="534" t="s">
        <v>32</v>
      </c>
      <c r="I298" s="500" t="s">
        <v>42</v>
      </c>
      <c r="J298" s="500">
        <v>0</v>
      </c>
      <c r="K298" s="500" t="s">
        <v>104</v>
      </c>
      <c r="L298" s="500">
        <v>0</v>
      </c>
      <c r="M298" s="500">
        <f>'NOMINA DE PERSONAL 2020'!D306</f>
        <v>0</v>
      </c>
      <c r="N298" s="500" t="s">
        <v>35</v>
      </c>
      <c r="O298" s="500"/>
      <c r="P298" s="500">
        <v>0</v>
      </c>
      <c r="Q298" s="500">
        <v>0</v>
      </c>
      <c r="R298" s="500">
        <v>7</v>
      </c>
    </row>
    <row r="299" spans="2:18" x14ac:dyDescent="0.2">
      <c r="B299" s="500" t="s">
        <v>745</v>
      </c>
      <c r="C299" s="500">
        <v>2019</v>
      </c>
      <c r="D299" s="500" t="s">
        <v>838</v>
      </c>
      <c r="E299" s="500" t="s">
        <v>725</v>
      </c>
      <c r="F299" s="500" t="s">
        <v>20</v>
      </c>
      <c r="G299" s="500">
        <v>0</v>
      </c>
      <c r="H299" s="534" t="s">
        <v>32</v>
      </c>
      <c r="I299" s="500" t="s">
        <v>42</v>
      </c>
      <c r="J299" s="500">
        <v>0</v>
      </c>
      <c r="K299" s="500" t="s">
        <v>43</v>
      </c>
      <c r="L299" s="500">
        <v>0</v>
      </c>
      <c r="M299" s="500">
        <f>'NOMINA DE PERSONAL 2020'!D307</f>
        <v>0</v>
      </c>
      <c r="N299" s="500" t="s">
        <v>35</v>
      </c>
      <c r="O299" s="500"/>
      <c r="P299" s="500">
        <v>0</v>
      </c>
      <c r="Q299" s="500">
        <v>0</v>
      </c>
      <c r="R299" s="500">
        <v>7</v>
      </c>
    </row>
    <row r="300" spans="2:18" x14ac:dyDescent="0.2">
      <c r="B300" s="500" t="s">
        <v>745</v>
      </c>
      <c r="C300" s="500">
        <v>2019</v>
      </c>
      <c r="D300" s="500" t="s">
        <v>839</v>
      </c>
      <c r="E300" s="500" t="s">
        <v>725</v>
      </c>
      <c r="F300" s="500" t="s">
        <v>20</v>
      </c>
      <c r="G300" s="500">
        <v>0</v>
      </c>
      <c r="H300" s="534" t="s">
        <v>32</v>
      </c>
      <c r="I300" s="500" t="s">
        <v>42</v>
      </c>
      <c r="J300" s="500">
        <v>0</v>
      </c>
      <c r="K300" s="500" t="s">
        <v>110</v>
      </c>
      <c r="L300" s="500">
        <v>0</v>
      </c>
      <c r="M300" s="500">
        <f>'NOMINA DE PERSONAL 2020'!D308</f>
        <v>0</v>
      </c>
      <c r="N300" s="500" t="s">
        <v>35</v>
      </c>
      <c r="O300" s="500" t="s">
        <v>76</v>
      </c>
      <c r="P300" s="500">
        <v>0</v>
      </c>
      <c r="Q300" s="500">
        <v>0</v>
      </c>
      <c r="R300" s="500">
        <v>7</v>
      </c>
    </row>
    <row r="301" spans="2:18" x14ac:dyDescent="0.2">
      <c r="B301" s="500" t="s">
        <v>745</v>
      </c>
      <c r="C301" s="500">
        <v>2019</v>
      </c>
      <c r="D301" s="500" t="s">
        <v>840</v>
      </c>
      <c r="E301" s="500" t="s">
        <v>48</v>
      </c>
      <c r="F301" s="500" t="s">
        <v>20</v>
      </c>
      <c r="G301" s="500">
        <v>0</v>
      </c>
      <c r="H301" s="534" t="s">
        <v>103</v>
      </c>
      <c r="I301" s="500" t="s">
        <v>42</v>
      </c>
      <c r="J301" s="500">
        <v>0</v>
      </c>
      <c r="K301" s="500" t="s">
        <v>91</v>
      </c>
      <c r="L301" s="500">
        <v>0</v>
      </c>
      <c r="M301" s="500">
        <f>'NOMINA DE PERSONAL 2020'!D309</f>
        <v>0</v>
      </c>
      <c r="N301" s="500" t="s">
        <v>24</v>
      </c>
      <c r="O301" s="500" t="s">
        <v>76</v>
      </c>
      <c r="P301" s="500">
        <v>0</v>
      </c>
      <c r="Q301" s="500">
        <v>0</v>
      </c>
      <c r="R301" s="500">
        <v>4</v>
      </c>
    </row>
    <row r="302" spans="2:18" x14ac:dyDescent="0.2">
      <c r="B302" s="500" t="s">
        <v>745</v>
      </c>
      <c r="C302" s="500">
        <v>2019</v>
      </c>
      <c r="D302" s="500" t="s">
        <v>841</v>
      </c>
      <c r="E302" s="500" t="s">
        <v>725</v>
      </c>
      <c r="F302" s="500" t="s">
        <v>20</v>
      </c>
      <c r="G302" s="500">
        <v>0</v>
      </c>
      <c r="H302" s="534" t="s">
        <v>32</v>
      </c>
      <c r="I302" s="500" t="s">
        <v>42</v>
      </c>
      <c r="J302" s="500">
        <v>0</v>
      </c>
      <c r="K302" s="500" t="s">
        <v>116</v>
      </c>
      <c r="L302" s="500">
        <v>0</v>
      </c>
      <c r="M302" s="500">
        <f>'NOMINA DE PERSONAL 2020'!D310</f>
        <v>0</v>
      </c>
      <c r="N302" s="500" t="s">
        <v>35</v>
      </c>
      <c r="O302" s="500" t="s">
        <v>76</v>
      </c>
      <c r="P302" s="500">
        <v>0</v>
      </c>
      <c r="Q302" s="500">
        <v>0</v>
      </c>
      <c r="R302" s="500">
        <v>7</v>
      </c>
    </row>
    <row r="303" spans="2:18" x14ac:dyDescent="0.2">
      <c r="B303" s="500" t="s">
        <v>750</v>
      </c>
      <c r="C303" s="500">
        <v>2019</v>
      </c>
      <c r="D303" s="500" t="s">
        <v>842</v>
      </c>
      <c r="E303" s="500" t="s">
        <v>725</v>
      </c>
      <c r="F303" s="500" t="s">
        <v>20</v>
      </c>
      <c r="G303" s="500">
        <v>0</v>
      </c>
      <c r="H303" s="534" t="s">
        <v>32</v>
      </c>
      <c r="I303" s="500" t="s">
        <v>42</v>
      </c>
      <c r="J303" s="500">
        <v>0</v>
      </c>
      <c r="K303" s="500" t="s">
        <v>116</v>
      </c>
      <c r="L303" s="500">
        <v>0</v>
      </c>
      <c r="M303" s="500">
        <f>'NOMINA DE PERSONAL 2020'!D311</f>
        <v>0</v>
      </c>
      <c r="N303" s="500" t="s">
        <v>35</v>
      </c>
      <c r="O303" s="500" t="s">
        <v>76</v>
      </c>
      <c r="P303" s="500">
        <v>0</v>
      </c>
      <c r="Q303" s="500">
        <v>0</v>
      </c>
      <c r="R303" s="500">
        <v>7</v>
      </c>
    </row>
    <row r="304" spans="2:18" x14ac:dyDescent="0.2">
      <c r="B304" s="500" t="s">
        <v>750</v>
      </c>
      <c r="C304" s="500">
        <v>2019</v>
      </c>
      <c r="D304" s="500" t="s">
        <v>843</v>
      </c>
      <c r="E304" s="500" t="s">
        <v>57</v>
      </c>
      <c r="F304" s="500" t="s">
        <v>20</v>
      </c>
      <c r="G304" s="500">
        <v>0</v>
      </c>
      <c r="H304" s="534" t="s">
        <v>32</v>
      </c>
      <c r="I304" s="500" t="s">
        <v>50</v>
      </c>
      <c r="J304" s="500">
        <v>0</v>
      </c>
      <c r="K304" s="500" t="s">
        <v>110</v>
      </c>
      <c r="L304" s="500">
        <v>0</v>
      </c>
      <c r="M304" s="500">
        <f>'NOMINA DE PERSONAL 2020'!D312</f>
        <v>0</v>
      </c>
      <c r="N304" s="500" t="s">
        <v>35</v>
      </c>
      <c r="O304" s="500"/>
      <c r="P304" s="500">
        <v>0</v>
      </c>
      <c r="Q304" s="500">
        <v>0</v>
      </c>
      <c r="R304" s="500">
        <v>5</v>
      </c>
    </row>
    <row r="305" spans="2:18" x14ac:dyDescent="0.2">
      <c r="B305" s="500" t="s">
        <v>750</v>
      </c>
      <c r="C305" s="500">
        <v>2019</v>
      </c>
      <c r="D305" s="500" t="s">
        <v>844</v>
      </c>
      <c r="E305" s="500" t="s">
        <v>725</v>
      </c>
      <c r="F305" s="500" t="s">
        <v>20</v>
      </c>
      <c r="G305" s="500">
        <v>0</v>
      </c>
      <c r="H305" s="534" t="s">
        <v>32</v>
      </c>
      <c r="I305" s="500" t="s">
        <v>42</v>
      </c>
      <c r="J305" s="500">
        <v>0</v>
      </c>
      <c r="K305" s="500" t="s">
        <v>59</v>
      </c>
      <c r="L305" s="500">
        <v>0</v>
      </c>
      <c r="M305" s="500">
        <f>'NOMINA DE PERSONAL 2020'!D313</f>
        <v>0</v>
      </c>
      <c r="N305" s="500" t="s">
        <v>35</v>
      </c>
      <c r="O305" s="500"/>
      <c r="P305" s="500">
        <v>0</v>
      </c>
      <c r="Q305" s="500">
        <v>0</v>
      </c>
      <c r="R305" s="500">
        <v>7</v>
      </c>
    </row>
    <row r="306" spans="2:18" x14ac:dyDescent="0.2">
      <c r="B306" s="500" t="s">
        <v>750</v>
      </c>
      <c r="C306" s="500">
        <v>2019</v>
      </c>
      <c r="D306" s="500" t="s">
        <v>845</v>
      </c>
      <c r="E306" s="500" t="s">
        <v>725</v>
      </c>
      <c r="F306" s="500" t="s">
        <v>20</v>
      </c>
      <c r="G306" s="500">
        <v>0</v>
      </c>
      <c r="H306" s="534" t="s">
        <v>32</v>
      </c>
      <c r="I306" s="500" t="s">
        <v>42</v>
      </c>
      <c r="J306" s="500">
        <v>0</v>
      </c>
      <c r="K306" s="500" t="s">
        <v>104</v>
      </c>
      <c r="L306" s="500">
        <v>0</v>
      </c>
      <c r="M306" s="500">
        <f>'NOMINA DE PERSONAL 2020'!D314</f>
        <v>0</v>
      </c>
      <c r="N306" s="500" t="s">
        <v>35</v>
      </c>
      <c r="O306" s="500"/>
      <c r="P306" s="500">
        <v>0</v>
      </c>
      <c r="Q306" s="500">
        <v>0</v>
      </c>
      <c r="R306" s="500">
        <v>7</v>
      </c>
    </row>
    <row r="307" spans="2:18" x14ac:dyDescent="0.2">
      <c r="B307" s="500" t="s">
        <v>750</v>
      </c>
      <c r="C307" s="500">
        <v>2019</v>
      </c>
      <c r="D307" s="500" t="s">
        <v>846</v>
      </c>
      <c r="E307" s="500" t="s">
        <v>725</v>
      </c>
      <c r="F307" s="500" t="s">
        <v>20</v>
      </c>
      <c r="G307" s="500">
        <v>0</v>
      </c>
      <c r="H307" s="534" t="s">
        <v>32</v>
      </c>
      <c r="I307" s="500" t="s">
        <v>22</v>
      </c>
      <c r="J307" s="500">
        <v>0</v>
      </c>
      <c r="K307" s="500" t="s">
        <v>75</v>
      </c>
      <c r="L307" s="500">
        <v>0</v>
      </c>
      <c r="M307" s="500">
        <f>'NOMINA DE PERSONAL 2020'!D315</f>
        <v>0</v>
      </c>
      <c r="N307" s="500" t="s">
        <v>35</v>
      </c>
      <c r="O307" s="500"/>
      <c r="P307" s="500">
        <v>0</v>
      </c>
      <c r="Q307" s="500">
        <v>0</v>
      </c>
      <c r="R307" s="500">
        <v>7</v>
      </c>
    </row>
    <row r="308" spans="2:18" x14ac:dyDescent="0.2">
      <c r="B308" s="500" t="s">
        <v>758</v>
      </c>
      <c r="C308" s="500">
        <v>2019</v>
      </c>
      <c r="D308" s="500" t="s">
        <v>847</v>
      </c>
      <c r="E308" s="500" t="s">
        <v>48</v>
      </c>
      <c r="F308" s="500" t="s">
        <v>20</v>
      </c>
      <c r="G308" s="500">
        <v>0</v>
      </c>
      <c r="H308" s="534" t="s">
        <v>21</v>
      </c>
      <c r="I308" s="500" t="s">
        <v>22</v>
      </c>
      <c r="J308" s="500">
        <v>0</v>
      </c>
      <c r="K308" s="500" t="s">
        <v>116</v>
      </c>
      <c r="L308" s="500">
        <v>0</v>
      </c>
      <c r="M308" s="500">
        <f>'NOMINA DE PERSONAL 2020'!D316</f>
        <v>0</v>
      </c>
      <c r="N308" s="500" t="s">
        <v>60</v>
      </c>
      <c r="O308" s="500"/>
      <c r="P308" s="500">
        <v>0</v>
      </c>
      <c r="Q308" s="500">
        <v>0</v>
      </c>
      <c r="R308" s="500">
        <v>5</v>
      </c>
    </row>
    <row r="309" spans="2:18" x14ac:dyDescent="0.2">
      <c r="B309" s="500" t="s">
        <v>758</v>
      </c>
      <c r="C309" s="500">
        <v>2019</v>
      </c>
      <c r="D309" s="500" t="s">
        <v>848</v>
      </c>
      <c r="E309" s="500" t="s">
        <v>725</v>
      </c>
      <c r="F309" s="500" t="s">
        <v>20</v>
      </c>
      <c r="G309" s="500">
        <v>0</v>
      </c>
      <c r="H309" s="534" t="s">
        <v>32</v>
      </c>
      <c r="I309" s="500" t="s">
        <v>22</v>
      </c>
      <c r="J309" s="500">
        <v>0</v>
      </c>
      <c r="K309" s="500" t="s">
        <v>59</v>
      </c>
      <c r="L309" s="500">
        <v>0</v>
      </c>
      <c r="M309" s="500">
        <f>'NOMINA DE PERSONAL 2020'!D317</f>
        <v>0</v>
      </c>
      <c r="N309" s="500" t="s">
        <v>35</v>
      </c>
      <c r="O309" s="500"/>
      <c r="P309" s="500">
        <v>0</v>
      </c>
      <c r="Q309" s="500">
        <v>0</v>
      </c>
      <c r="R309" s="500">
        <v>5</v>
      </c>
    </row>
    <row r="310" spans="2:18" x14ac:dyDescent="0.2">
      <c r="B310" s="500" t="s">
        <v>758</v>
      </c>
      <c r="C310" s="500">
        <v>2019</v>
      </c>
      <c r="D310" s="500" t="s">
        <v>849</v>
      </c>
      <c r="E310" s="500" t="s">
        <v>725</v>
      </c>
      <c r="F310" s="500" t="s">
        <v>20</v>
      </c>
      <c r="G310" s="500">
        <v>0</v>
      </c>
      <c r="H310" s="534" t="s">
        <v>32</v>
      </c>
      <c r="I310" s="500" t="s">
        <v>22</v>
      </c>
      <c r="J310" s="500">
        <v>0</v>
      </c>
      <c r="K310" s="500" t="s">
        <v>104</v>
      </c>
      <c r="L310" s="500">
        <v>0</v>
      </c>
      <c r="M310" s="500">
        <f>'NOMINA DE PERSONAL 2020'!D318</f>
        <v>0</v>
      </c>
      <c r="N310" s="500" t="s">
        <v>35</v>
      </c>
      <c r="O310" s="500"/>
      <c r="P310" s="500">
        <v>0</v>
      </c>
      <c r="Q310" s="500">
        <v>0</v>
      </c>
      <c r="R310" s="500">
        <v>7</v>
      </c>
    </row>
    <row r="311" spans="2:18" x14ac:dyDescent="0.2">
      <c r="B311" s="500" t="s">
        <v>758</v>
      </c>
      <c r="C311" s="500">
        <v>2019</v>
      </c>
      <c r="D311" s="500" t="s">
        <v>850</v>
      </c>
      <c r="E311" s="500" t="s">
        <v>725</v>
      </c>
      <c r="F311" s="500" t="s">
        <v>20</v>
      </c>
      <c r="G311" s="500">
        <v>0</v>
      </c>
      <c r="H311" s="534" t="s">
        <v>32</v>
      </c>
      <c r="I311" s="500" t="s">
        <v>42</v>
      </c>
      <c r="J311" s="500">
        <v>0</v>
      </c>
      <c r="K311" s="500" t="s">
        <v>116</v>
      </c>
      <c r="L311" s="500">
        <v>0</v>
      </c>
      <c r="M311" s="500">
        <f>'NOMINA DE PERSONAL 2020'!D319</f>
        <v>0</v>
      </c>
      <c r="N311" s="500" t="s">
        <v>35</v>
      </c>
      <c r="O311" s="500" t="s">
        <v>76</v>
      </c>
      <c r="P311" s="500">
        <v>0</v>
      </c>
      <c r="Q311" s="500">
        <v>0</v>
      </c>
      <c r="R311" s="500">
        <v>7</v>
      </c>
    </row>
    <row r="312" spans="2:18" x14ac:dyDescent="0.2">
      <c r="B312" s="500" t="s">
        <v>758</v>
      </c>
      <c r="C312" s="500">
        <v>2019</v>
      </c>
      <c r="D312" s="500" t="s">
        <v>851</v>
      </c>
      <c r="E312" s="500" t="s">
        <v>48</v>
      </c>
      <c r="F312" s="500" t="s">
        <v>20</v>
      </c>
      <c r="G312" s="500">
        <v>0</v>
      </c>
      <c r="H312" s="534" t="s">
        <v>32</v>
      </c>
      <c r="I312" s="500" t="s">
        <v>33</v>
      </c>
      <c r="J312" s="500">
        <v>0</v>
      </c>
      <c r="K312" s="500" t="s">
        <v>98</v>
      </c>
      <c r="L312" s="500">
        <v>0</v>
      </c>
      <c r="M312" s="500">
        <f>'NOMINA DE PERSONAL 2020'!D320</f>
        <v>0</v>
      </c>
      <c r="N312" s="500" t="s">
        <v>24</v>
      </c>
      <c r="O312" s="500"/>
      <c r="P312" s="500">
        <v>0</v>
      </c>
      <c r="Q312" s="500">
        <v>0</v>
      </c>
      <c r="R312" s="500">
        <v>0</v>
      </c>
    </row>
    <row r="313" spans="2:18" x14ac:dyDescent="0.2">
      <c r="B313" s="500" t="s">
        <v>758</v>
      </c>
      <c r="C313" s="500">
        <v>2019</v>
      </c>
      <c r="D313" s="500" t="s">
        <v>852</v>
      </c>
      <c r="E313" s="500" t="s">
        <v>725</v>
      </c>
      <c r="F313" s="500" t="s">
        <v>20</v>
      </c>
      <c r="G313" s="500">
        <v>0</v>
      </c>
      <c r="H313" s="534" t="s">
        <v>32</v>
      </c>
      <c r="I313" s="500" t="s">
        <v>22</v>
      </c>
      <c r="J313" s="500">
        <v>0</v>
      </c>
      <c r="K313" s="500" t="s">
        <v>75</v>
      </c>
      <c r="L313" s="500">
        <v>0</v>
      </c>
      <c r="M313" s="500">
        <f>'NOMINA DE PERSONAL 2020'!D321</f>
        <v>0</v>
      </c>
      <c r="N313" s="500" t="s">
        <v>35</v>
      </c>
      <c r="O313" s="500"/>
      <c r="P313" s="500">
        <v>0</v>
      </c>
      <c r="Q313" s="500">
        <v>0</v>
      </c>
      <c r="R313" s="500">
        <v>7</v>
      </c>
    </row>
    <row r="314" spans="2:18" x14ac:dyDescent="0.2">
      <c r="B314" s="500" t="s">
        <v>758</v>
      </c>
      <c r="C314" s="500">
        <v>2019</v>
      </c>
      <c r="D314" s="500" t="s">
        <v>830</v>
      </c>
      <c r="E314" s="500" t="s">
        <v>725</v>
      </c>
      <c r="F314" s="500" t="s">
        <v>20</v>
      </c>
      <c r="G314" s="500">
        <v>0</v>
      </c>
      <c r="H314" s="534" t="s">
        <v>32</v>
      </c>
      <c r="I314" s="500" t="s">
        <v>42</v>
      </c>
      <c r="J314" s="500">
        <v>0</v>
      </c>
      <c r="K314" s="500" t="s">
        <v>116</v>
      </c>
      <c r="L314" s="500">
        <v>0</v>
      </c>
      <c r="M314" s="500">
        <f>'NOMINA DE PERSONAL 2020'!D322</f>
        <v>0</v>
      </c>
      <c r="N314" s="500" t="s">
        <v>35</v>
      </c>
      <c r="O314" s="500" t="s">
        <v>76</v>
      </c>
      <c r="P314" s="500">
        <v>0</v>
      </c>
      <c r="Q314" s="500">
        <v>0</v>
      </c>
      <c r="R314" s="500">
        <v>7</v>
      </c>
    </row>
    <row r="315" spans="2:18" x14ac:dyDescent="0.2">
      <c r="B315" s="500" t="s">
        <v>765</v>
      </c>
      <c r="C315" s="500">
        <v>2019</v>
      </c>
      <c r="D315" s="500" t="s">
        <v>853</v>
      </c>
      <c r="E315" s="500" t="s">
        <v>725</v>
      </c>
      <c r="F315" s="500" t="s">
        <v>20</v>
      </c>
      <c r="G315" s="500">
        <v>0</v>
      </c>
      <c r="H315" s="534" t="s">
        <v>49</v>
      </c>
      <c r="I315" s="500" t="s">
        <v>42</v>
      </c>
      <c r="J315" s="500">
        <v>0</v>
      </c>
      <c r="K315" s="500" t="s">
        <v>43</v>
      </c>
      <c r="L315" s="500">
        <v>0</v>
      </c>
      <c r="M315" s="500">
        <f>'NOMINA DE PERSONAL 2020'!D323</f>
        <v>0</v>
      </c>
      <c r="N315" s="500" t="s">
        <v>52</v>
      </c>
      <c r="O315" s="500"/>
      <c r="P315" s="500">
        <v>0</v>
      </c>
      <c r="Q315" s="500">
        <v>0</v>
      </c>
      <c r="R315" s="500">
        <v>7</v>
      </c>
    </row>
    <row r="316" spans="2:18" x14ac:dyDescent="0.2">
      <c r="B316" s="500" t="s">
        <v>765</v>
      </c>
      <c r="C316" s="500">
        <v>2019</v>
      </c>
      <c r="D316" s="500" t="s">
        <v>854</v>
      </c>
      <c r="E316" s="500" t="s">
        <v>725</v>
      </c>
      <c r="F316" s="500" t="s">
        <v>20</v>
      </c>
      <c r="G316" s="500">
        <v>0</v>
      </c>
      <c r="H316" s="534" t="s">
        <v>32</v>
      </c>
      <c r="I316" s="500" t="s">
        <v>22</v>
      </c>
      <c r="J316" s="500">
        <v>0</v>
      </c>
      <c r="K316" s="500" t="s">
        <v>75</v>
      </c>
      <c r="L316" s="500">
        <v>0</v>
      </c>
      <c r="M316" s="500">
        <f>'NOMINA DE PERSONAL 2020'!D324</f>
        <v>0</v>
      </c>
      <c r="N316" s="500" t="s">
        <v>35</v>
      </c>
      <c r="O316" s="500"/>
      <c r="P316" s="500">
        <v>0</v>
      </c>
      <c r="Q316" s="500">
        <v>0</v>
      </c>
      <c r="R316" s="500">
        <v>7</v>
      </c>
    </row>
    <row r="317" spans="2:18" x14ac:dyDescent="0.2">
      <c r="B317" s="500" t="s">
        <v>765</v>
      </c>
      <c r="C317" s="500">
        <v>2019</v>
      </c>
      <c r="D317" s="500" t="s">
        <v>855</v>
      </c>
      <c r="E317" s="500" t="s">
        <v>725</v>
      </c>
      <c r="F317" s="500" t="s">
        <v>20</v>
      </c>
      <c r="G317" s="500">
        <v>0</v>
      </c>
      <c r="H317" s="534" t="s">
        <v>32</v>
      </c>
      <c r="I317" s="500" t="s">
        <v>22</v>
      </c>
      <c r="J317" s="500">
        <v>0</v>
      </c>
      <c r="K317" s="500" t="s">
        <v>116</v>
      </c>
      <c r="L317" s="500">
        <v>0</v>
      </c>
      <c r="M317" s="500">
        <f>'NOMINA DE PERSONAL 2020'!D325</f>
        <v>0</v>
      </c>
      <c r="N317" s="500" t="s">
        <v>35</v>
      </c>
      <c r="O317" s="500" t="s">
        <v>76</v>
      </c>
      <c r="P317" s="500">
        <v>0</v>
      </c>
      <c r="Q317" s="500">
        <v>0</v>
      </c>
      <c r="R317" s="500">
        <v>5</v>
      </c>
    </row>
    <row r="318" spans="2:18" x14ac:dyDescent="0.2">
      <c r="B318" s="500" t="s">
        <v>765</v>
      </c>
      <c r="C318" s="500">
        <v>2019</v>
      </c>
      <c r="D318" s="500" t="s">
        <v>856</v>
      </c>
      <c r="E318" s="500" t="s">
        <v>725</v>
      </c>
      <c r="F318" s="500" t="s">
        <v>20</v>
      </c>
      <c r="G318" s="500">
        <v>0</v>
      </c>
      <c r="H318" s="534" t="s">
        <v>32</v>
      </c>
      <c r="I318" s="500" t="s">
        <v>42</v>
      </c>
      <c r="J318" s="500">
        <v>0</v>
      </c>
      <c r="K318" s="500" t="s">
        <v>59</v>
      </c>
      <c r="L318" s="500">
        <v>0</v>
      </c>
      <c r="M318" s="500">
        <f>'NOMINA DE PERSONAL 2020'!D326</f>
        <v>0</v>
      </c>
      <c r="N318" s="500" t="s">
        <v>35</v>
      </c>
      <c r="O318" s="500"/>
      <c r="P318" s="500">
        <v>0</v>
      </c>
      <c r="Q318" s="500">
        <v>0</v>
      </c>
      <c r="R318" s="500">
        <v>7</v>
      </c>
    </row>
    <row r="319" spans="2:18" x14ac:dyDescent="0.2">
      <c r="B319" s="500" t="s">
        <v>765</v>
      </c>
      <c r="C319" s="500">
        <v>2019</v>
      </c>
      <c r="D319" s="500" t="s">
        <v>857</v>
      </c>
      <c r="E319" s="500" t="s">
        <v>48</v>
      </c>
      <c r="F319" s="500" t="s">
        <v>20</v>
      </c>
      <c r="G319" s="500">
        <v>0</v>
      </c>
      <c r="H319" s="534" t="s">
        <v>21</v>
      </c>
      <c r="I319" s="500" t="s">
        <v>22</v>
      </c>
      <c r="J319" s="500">
        <v>0</v>
      </c>
      <c r="K319" s="500" t="s">
        <v>43</v>
      </c>
      <c r="L319" s="500">
        <v>0</v>
      </c>
      <c r="M319" s="500">
        <f>'NOMINA DE PERSONAL 2020'!D327</f>
        <v>0</v>
      </c>
      <c r="N319" s="500" t="s">
        <v>24</v>
      </c>
      <c r="O319" s="500"/>
      <c r="P319" s="500">
        <v>0</v>
      </c>
      <c r="Q319" s="500">
        <v>0</v>
      </c>
      <c r="R319" s="500">
        <v>5</v>
      </c>
    </row>
    <row r="320" spans="2:18" x14ac:dyDescent="0.2">
      <c r="B320" s="500" t="s">
        <v>765</v>
      </c>
      <c r="C320" s="500">
        <v>2019</v>
      </c>
      <c r="D320" s="500" t="s">
        <v>858</v>
      </c>
      <c r="E320" s="500" t="s">
        <v>48</v>
      </c>
      <c r="F320" s="500" t="s">
        <v>20</v>
      </c>
      <c r="G320" s="500">
        <v>0</v>
      </c>
      <c r="H320" s="534" t="s">
        <v>21</v>
      </c>
      <c r="I320" s="500" t="s">
        <v>22</v>
      </c>
      <c r="J320" s="500">
        <v>0</v>
      </c>
      <c r="K320" s="500" t="s">
        <v>23</v>
      </c>
      <c r="L320" s="500">
        <v>0</v>
      </c>
      <c r="M320" s="500">
        <f>'NOMINA DE PERSONAL 2020'!D328</f>
        <v>0</v>
      </c>
      <c r="N320" s="500" t="s">
        <v>24</v>
      </c>
      <c r="O320" s="500"/>
      <c r="P320" s="500">
        <v>0</v>
      </c>
      <c r="Q320" s="500">
        <v>0</v>
      </c>
      <c r="R320" s="500">
        <v>5</v>
      </c>
    </row>
    <row r="321" spans="2:18" x14ac:dyDescent="0.2">
      <c r="B321" s="500" t="s">
        <v>765</v>
      </c>
      <c r="C321" s="500">
        <v>2019</v>
      </c>
      <c r="D321" s="500" t="s">
        <v>859</v>
      </c>
      <c r="E321" s="500" t="s">
        <v>725</v>
      </c>
      <c r="F321" s="500" t="s">
        <v>20</v>
      </c>
      <c r="G321" s="500">
        <v>0</v>
      </c>
      <c r="H321" s="534" t="s">
        <v>49</v>
      </c>
      <c r="I321" s="500" t="s">
        <v>42</v>
      </c>
      <c r="J321" s="500">
        <v>0</v>
      </c>
      <c r="K321" s="500" t="s">
        <v>59</v>
      </c>
      <c r="L321" s="500">
        <v>0</v>
      </c>
      <c r="M321" s="500">
        <f>'NOMINA DE PERSONAL 2020'!D329</f>
        <v>0</v>
      </c>
      <c r="N321" s="500" t="s">
        <v>52</v>
      </c>
      <c r="O321" s="500"/>
      <c r="P321" s="500">
        <v>0</v>
      </c>
      <c r="Q321" s="500">
        <v>0</v>
      </c>
      <c r="R321" s="500">
        <v>5</v>
      </c>
    </row>
    <row r="322" spans="2:18" x14ac:dyDescent="0.2">
      <c r="B322" s="500" t="s">
        <v>765</v>
      </c>
      <c r="C322" s="500">
        <v>2019</v>
      </c>
      <c r="D322" s="500" t="s">
        <v>860</v>
      </c>
      <c r="E322" s="500" t="s">
        <v>725</v>
      </c>
      <c r="F322" s="500" t="s">
        <v>20</v>
      </c>
      <c r="G322" s="500">
        <v>0</v>
      </c>
      <c r="H322" s="534" t="s">
        <v>32</v>
      </c>
      <c r="I322" s="500" t="s">
        <v>22</v>
      </c>
      <c r="J322" s="500">
        <v>0</v>
      </c>
      <c r="K322" s="500" t="s">
        <v>75</v>
      </c>
      <c r="L322" s="500">
        <v>0</v>
      </c>
      <c r="M322" s="500">
        <f>'NOMINA DE PERSONAL 2020'!D330</f>
        <v>0</v>
      </c>
      <c r="N322" s="500" t="s">
        <v>35</v>
      </c>
      <c r="O322" s="500"/>
      <c r="P322" s="500">
        <v>0</v>
      </c>
      <c r="Q322" s="500">
        <v>0</v>
      </c>
      <c r="R322" s="500">
        <v>7</v>
      </c>
    </row>
    <row r="323" spans="2:18" x14ac:dyDescent="0.2">
      <c r="B323" s="500" t="s">
        <v>765</v>
      </c>
      <c r="C323" s="500">
        <v>2019</v>
      </c>
      <c r="D323" s="500" t="s">
        <v>861</v>
      </c>
      <c r="E323" s="500" t="s">
        <v>725</v>
      </c>
      <c r="F323" s="500" t="s">
        <v>20</v>
      </c>
      <c r="G323" s="500">
        <v>0</v>
      </c>
      <c r="H323" s="534" t="s">
        <v>32</v>
      </c>
      <c r="I323" s="500" t="s">
        <v>42</v>
      </c>
      <c r="J323" s="500">
        <v>0</v>
      </c>
      <c r="K323" s="500" t="s">
        <v>59</v>
      </c>
      <c r="L323" s="500">
        <v>0</v>
      </c>
      <c r="M323" s="500">
        <f>'NOMINA DE PERSONAL 2020'!D331</f>
        <v>0</v>
      </c>
      <c r="N323" s="500" t="s">
        <v>35</v>
      </c>
      <c r="O323" s="500"/>
      <c r="P323" s="500">
        <v>0</v>
      </c>
      <c r="Q323" s="500">
        <v>0</v>
      </c>
      <c r="R323" s="500">
        <v>7</v>
      </c>
    </row>
    <row r="324" spans="2:18" x14ac:dyDescent="0.2">
      <c r="B324" s="500" t="s">
        <v>774</v>
      </c>
      <c r="C324" s="500">
        <v>2019</v>
      </c>
      <c r="D324" s="500" t="s">
        <v>862</v>
      </c>
      <c r="E324" s="500" t="s">
        <v>725</v>
      </c>
      <c r="F324" s="500" t="s">
        <v>20</v>
      </c>
      <c r="G324" s="500">
        <v>0</v>
      </c>
      <c r="H324" s="534" t="s">
        <v>32</v>
      </c>
      <c r="I324" s="500" t="s">
        <v>22</v>
      </c>
      <c r="J324" s="500">
        <v>0</v>
      </c>
      <c r="K324" s="500" t="s">
        <v>75</v>
      </c>
      <c r="L324" s="500">
        <v>0</v>
      </c>
      <c r="M324" s="500">
        <f>'NOMINA DE PERSONAL 2020'!D332</f>
        <v>0</v>
      </c>
      <c r="N324" s="500" t="s">
        <v>35</v>
      </c>
      <c r="O324" s="500"/>
      <c r="P324" s="500">
        <v>0</v>
      </c>
      <c r="Q324" s="500">
        <v>0</v>
      </c>
      <c r="R324" s="500">
        <v>7</v>
      </c>
    </row>
    <row r="325" spans="2:18" x14ac:dyDescent="0.2">
      <c r="B325" s="500" t="s">
        <v>774</v>
      </c>
      <c r="C325" s="500">
        <v>2019</v>
      </c>
      <c r="D325" s="500" t="s">
        <v>863</v>
      </c>
      <c r="E325" s="500" t="s">
        <v>725</v>
      </c>
      <c r="F325" s="500" t="s">
        <v>20</v>
      </c>
      <c r="G325" s="500">
        <v>0</v>
      </c>
      <c r="H325" s="534" t="s">
        <v>49</v>
      </c>
      <c r="I325" s="500" t="s">
        <v>42</v>
      </c>
      <c r="J325" s="500">
        <v>0</v>
      </c>
      <c r="K325" s="500" t="s">
        <v>43</v>
      </c>
      <c r="L325" s="500">
        <v>0</v>
      </c>
      <c r="M325" s="500">
        <f>'NOMINA DE PERSONAL 2020'!D333</f>
        <v>0</v>
      </c>
      <c r="N325" s="500" t="s">
        <v>35</v>
      </c>
      <c r="O325" s="500"/>
      <c r="P325" s="500">
        <v>0</v>
      </c>
      <c r="Q325" s="500">
        <v>0</v>
      </c>
      <c r="R325" s="500">
        <v>7</v>
      </c>
    </row>
    <row r="326" spans="2:18" x14ac:dyDescent="0.2">
      <c r="B326" s="500" t="s">
        <v>774</v>
      </c>
      <c r="C326" s="500">
        <v>2019</v>
      </c>
      <c r="D326" s="500" t="s">
        <v>864</v>
      </c>
      <c r="E326" s="500" t="s">
        <v>725</v>
      </c>
      <c r="F326" s="500" t="s">
        <v>20</v>
      </c>
      <c r="G326" s="500">
        <v>0</v>
      </c>
      <c r="H326" s="534" t="s">
        <v>32</v>
      </c>
      <c r="I326" s="500" t="s">
        <v>22</v>
      </c>
      <c r="J326" s="500">
        <v>0</v>
      </c>
      <c r="K326" s="500" t="s">
        <v>116</v>
      </c>
      <c r="L326" s="500">
        <v>0</v>
      </c>
      <c r="M326" s="500">
        <f>'NOMINA DE PERSONAL 2020'!D334</f>
        <v>0</v>
      </c>
      <c r="N326" s="500" t="s">
        <v>35</v>
      </c>
      <c r="O326" s="500" t="s">
        <v>76</v>
      </c>
      <c r="P326" s="500">
        <v>0</v>
      </c>
      <c r="Q326" s="500">
        <v>0</v>
      </c>
      <c r="R326" s="500">
        <v>7</v>
      </c>
    </row>
    <row r="327" spans="2:18" x14ac:dyDescent="0.2">
      <c r="B327" s="500" t="s">
        <v>774</v>
      </c>
      <c r="C327" s="500">
        <v>2019</v>
      </c>
      <c r="D327" s="500" t="s">
        <v>865</v>
      </c>
      <c r="E327" s="500" t="s">
        <v>48</v>
      </c>
      <c r="F327" s="500" t="s">
        <v>20</v>
      </c>
      <c r="G327" s="500">
        <v>0</v>
      </c>
      <c r="H327" s="534" t="s">
        <v>21</v>
      </c>
      <c r="I327" s="500" t="s">
        <v>22</v>
      </c>
      <c r="J327" s="500">
        <v>0</v>
      </c>
      <c r="K327" s="500" t="s">
        <v>116</v>
      </c>
      <c r="L327" s="500">
        <v>0</v>
      </c>
      <c r="M327" s="500">
        <f>'NOMINA DE PERSONAL 2020'!D335</f>
        <v>0</v>
      </c>
      <c r="N327" s="500" t="s">
        <v>35</v>
      </c>
      <c r="O327" s="500"/>
      <c r="P327" s="500">
        <v>0</v>
      </c>
      <c r="Q327" s="500">
        <v>0</v>
      </c>
      <c r="R327" s="500">
        <v>5</v>
      </c>
    </row>
    <row r="328" spans="2:18" x14ac:dyDescent="0.2">
      <c r="B328" s="500" t="s">
        <v>774</v>
      </c>
      <c r="C328" s="500">
        <v>2019</v>
      </c>
      <c r="D328" s="500" t="s">
        <v>866</v>
      </c>
      <c r="E328" s="500" t="s">
        <v>725</v>
      </c>
      <c r="F328" s="500" t="s">
        <v>20</v>
      </c>
      <c r="G328" s="500">
        <v>0</v>
      </c>
      <c r="H328" s="534" t="s">
        <v>32</v>
      </c>
      <c r="I328" s="500" t="s">
        <v>42</v>
      </c>
      <c r="J328" s="500">
        <v>0</v>
      </c>
      <c r="K328" s="500" t="s">
        <v>116</v>
      </c>
      <c r="L328" s="500">
        <v>0</v>
      </c>
      <c r="M328" s="500">
        <f>'NOMINA DE PERSONAL 2020'!D336</f>
        <v>0</v>
      </c>
      <c r="N328" s="500" t="s">
        <v>35</v>
      </c>
      <c r="O328" s="500"/>
      <c r="P328" s="500">
        <v>0</v>
      </c>
      <c r="Q328" s="500">
        <v>0</v>
      </c>
      <c r="R328" s="500">
        <v>5</v>
      </c>
    </row>
    <row r="329" spans="2:18" x14ac:dyDescent="0.2">
      <c r="B329" s="500" t="s">
        <v>774</v>
      </c>
      <c r="C329" s="500">
        <v>2019</v>
      </c>
      <c r="D329" s="500" t="s">
        <v>867</v>
      </c>
      <c r="E329" s="500" t="s">
        <v>48</v>
      </c>
      <c r="F329" s="500" t="s">
        <v>20</v>
      </c>
      <c r="G329" s="500">
        <v>0</v>
      </c>
      <c r="H329" s="534" t="s">
        <v>21</v>
      </c>
      <c r="I329" s="500" t="s">
        <v>42</v>
      </c>
      <c r="J329" s="500">
        <v>0</v>
      </c>
      <c r="K329" s="500" t="s">
        <v>43</v>
      </c>
      <c r="L329" s="500">
        <v>0</v>
      </c>
      <c r="M329" s="500">
        <f>'NOMINA DE PERSONAL 2020'!D337</f>
        <v>0</v>
      </c>
      <c r="N329" s="500" t="s">
        <v>24</v>
      </c>
      <c r="O329" s="500"/>
      <c r="P329" s="500">
        <v>0</v>
      </c>
      <c r="Q329" s="500">
        <v>0</v>
      </c>
      <c r="R329" s="500">
        <v>5</v>
      </c>
    </row>
    <row r="330" spans="2:18" x14ac:dyDescent="0.2">
      <c r="B330" s="500" t="s">
        <v>783</v>
      </c>
      <c r="C330" s="500">
        <v>2019</v>
      </c>
      <c r="D330" s="500" t="s">
        <v>868</v>
      </c>
      <c r="E330" s="500" t="s">
        <v>725</v>
      </c>
      <c r="F330" s="500" t="s">
        <v>20</v>
      </c>
      <c r="G330" s="500">
        <v>0</v>
      </c>
      <c r="H330" s="534" t="s">
        <v>32</v>
      </c>
      <c r="I330" s="500" t="s">
        <v>22</v>
      </c>
      <c r="J330" s="500">
        <v>0</v>
      </c>
      <c r="K330" s="500" t="s">
        <v>75</v>
      </c>
      <c r="L330" s="500">
        <v>0</v>
      </c>
      <c r="M330" s="500">
        <f>'NOMINA DE PERSONAL 2020'!D338</f>
        <v>0</v>
      </c>
      <c r="N330" s="500" t="s">
        <v>35</v>
      </c>
      <c r="O330" s="500"/>
      <c r="P330" s="500">
        <v>0</v>
      </c>
      <c r="Q330" s="500">
        <v>0</v>
      </c>
      <c r="R330" s="500">
        <v>7</v>
      </c>
    </row>
    <row r="331" spans="2:18" x14ac:dyDescent="0.2">
      <c r="B331" s="500" t="s">
        <v>783</v>
      </c>
      <c r="C331" s="500">
        <v>2019</v>
      </c>
      <c r="D331" s="500" t="s">
        <v>831</v>
      </c>
      <c r="E331" s="500" t="s">
        <v>725</v>
      </c>
      <c r="F331" s="500" t="s">
        <v>20</v>
      </c>
      <c r="G331" s="500">
        <v>0</v>
      </c>
      <c r="H331" s="534" t="s">
        <v>32</v>
      </c>
      <c r="I331" s="500" t="s">
        <v>22</v>
      </c>
      <c r="J331" s="500">
        <v>0</v>
      </c>
      <c r="K331" s="500" t="s">
        <v>116</v>
      </c>
      <c r="L331" s="500">
        <v>0</v>
      </c>
      <c r="M331" s="500">
        <f>'NOMINA DE PERSONAL 2020'!D339</f>
        <v>0</v>
      </c>
      <c r="N331" s="500" t="s">
        <v>35</v>
      </c>
      <c r="O331" s="500" t="s">
        <v>76</v>
      </c>
      <c r="P331" s="500">
        <v>0</v>
      </c>
      <c r="Q331" s="500">
        <v>0</v>
      </c>
      <c r="R331" s="500">
        <v>7</v>
      </c>
    </row>
    <row r="332" spans="2:18" x14ac:dyDescent="0.2">
      <c r="B332" s="500" t="s">
        <v>783</v>
      </c>
      <c r="C332" s="500">
        <v>2019</v>
      </c>
      <c r="D332" s="500" t="s">
        <v>869</v>
      </c>
      <c r="E332" s="500" t="s">
        <v>725</v>
      </c>
      <c r="F332" s="500" t="s">
        <v>20</v>
      </c>
      <c r="G332" s="500">
        <v>0</v>
      </c>
      <c r="H332" s="534" t="s">
        <v>32</v>
      </c>
      <c r="I332" s="500" t="s">
        <v>22</v>
      </c>
      <c r="J332" s="500">
        <v>0</v>
      </c>
      <c r="K332" s="500" t="s">
        <v>75</v>
      </c>
      <c r="L332" s="500">
        <v>0</v>
      </c>
      <c r="M332" s="500">
        <f>'NOMINA DE PERSONAL 2020'!D340</f>
        <v>0</v>
      </c>
      <c r="N332" s="500" t="s">
        <v>35</v>
      </c>
      <c r="O332" s="500"/>
      <c r="P332" s="500">
        <v>0</v>
      </c>
      <c r="Q332" s="500">
        <v>0</v>
      </c>
      <c r="R332" s="500">
        <v>7</v>
      </c>
    </row>
    <row r="333" spans="2:18" x14ac:dyDescent="0.2">
      <c r="B333" s="500" t="s">
        <v>783</v>
      </c>
      <c r="C333" s="500">
        <v>2019</v>
      </c>
      <c r="D333" s="500" t="s">
        <v>870</v>
      </c>
      <c r="E333" s="500" t="s">
        <v>725</v>
      </c>
      <c r="F333" s="500" t="s">
        <v>20</v>
      </c>
      <c r="G333" s="500">
        <v>0</v>
      </c>
      <c r="H333" s="534" t="s">
        <v>49</v>
      </c>
      <c r="I333" s="500" t="s">
        <v>42</v>
      </c>
      <c r="J333" s="500">
        <v>0</v>
      </c>
      <c r="K333" s="500" t="s">
        <v>43</v>
      </c>
      <c r="L333" s="500">
        <v>0</v>
      </c>
      <c r="M333" s="500">
        <f>'NOMINA DE PERSONAL 2020'!D341</f>
        <v>0</v>
      </c>
      <c r="N333" s="500" t="s">
        <v>52</v>
      </c>
      <c r="O333" s="500"/>
      <c r="P333" s="500">
        <v>0</v>
      </c>
      <c r="Q333" s="500">
        <v>0</v>
      </c>
      <c r="R333" s="500">
        <v>5</v>
      </c>
    </row>
    <row r="334" spans="2:18" x14ac:dyDescent="0.2">
      <c r="B334" s="500" t="s">
        <v>783</v>
      </c>
      <c r="C334" s="500">
        <v>2019</v>
      </c>
      <c r="D334" s="500" t="s">
        <v>871</v>
      </c>
      <c r="E334" s="500" t="s">
        <v>65</v>
      </c>
      <c r="F334" s="500" t="s">
        <v>20</v>
      </c>
      <c r="G334" s="500">
        <v>0</v>
      </c>
      <c r="H334" s="534" t="s">
        <v>74</v>
      </c>
      <c r="I334" s="500" t="s">
        <v>22</v>
      </c>
      <c r="J334" s="500">
        <v>0</v>
      </c>
      <c r="K334" s="500" t="s">
        <v>91</v>
      </c>
      <c r="L334" s="500">
        <v>0</v>
      </c>
      <c r="M334" s="500">
        <f>'NOMINA DE PERSONAL 2020'!D342</f>
        <v>0</v>
      </c>
      <c r="N334" s="500" t="s">
        <v>132</v>
      </c>
      <c r="O334" s="500"/>
      <c r="P334" s="500">
        <v>0</v>
      </c>
      <c r="Q334" s="500">
        <v>0</v>
      </c>
      <c r="R334" s="500">
        <v>5</v>
      </c>
    </row>
    <row r="335" spans="2:18" x14ac:dyDescent="0.2">
      <c r="B335" s="500" t="s">
        <v>791</v>
      </c>
      <c r="C335" s="500">
        <v>2019</v>
      </c>
      <c r="D335" s="500" t="s">
        <v>872</v>
      </c>
      <c r="E335" s="500" t="s">
        <v>725</v>
      </c>
      <c r="F335" s="500" t="s">
        <v>20</v>
      </c>
      <c r="G335" s="500">
        <v>0</v>
      </c>
      <c r="H335" s="534" t="s">
        <v>32</v>
      </c>
      <c r="I335" s="500" t="s">
        <v>22</v>
      </c>
      <c r="J335" s="500">
        <v>0</v>
      </c>
      <c r="K335" s="500" t="s">
        <v>104</v>
      </c>
      <c r="L335" s="500">
        <v>0</v>
      </c>
      <c r="M335" s="500">
        <f>'NOMINA DE PERSONAL 2020'!D343</f>
        <v>0</v>
      </c>
      <c r="N335" s="500" t="s">
        <v>35</v>
      </c>
      <c r="O335" s="500"/>
      <c r="P335" s="500">
        <v>0</v>
      </c>
      <c r="Q335" s="500">
        <v>0</v>
      </c>
      <c r="R335" s="500">
        <v>7</v>
      </c>
    </row>
    <row r="336" spans="2:18" x14ac:dyDescent="0.2">
      <c r="B336" s="500" t="s">
        <v>791</v>
      </c>
      <c r="C336" s="500">
        <v>2019</v>
      </c>
      <c r="D336" s="500" t="s">
        <v>873</v>
      </c>
      <c r="E336" s="500" t="s">
        <v>48</v>
      </c>
      <c r="F336" s="500" t="s">
        <v>20</v>
      </c>
      <c r="G336" s="500">
        <v>0</v>
      </c>
      <c r="H336" s="534" t="s">
        <v>103</v>
      </c>
      <c r="I336" s="500" t="s">
        <v>22</v>
      </c>
      <c r="J336" s="500">
        <v>0</v>
      </c>
      <c r="K336" s="500" t="s">
        <v>91</v>
      </c>
      <c r="L336" s="500">
        <v>0</v>
      </c>
      <c r="M336" s="500">
        <f>'NOMINA DE PERSONAL 2020'!D344</f>
        <v>0</v>
      </c>
      <c r="N336" s="500" t="s">
        <v>24</v>
      </c>
      <c r="O336" s="500"/>
      <c r="P336" s="500">
        <v>0</v>
      </c>
      <c r="Q336" s="500">
        <v>0</v>
      </c>
      <c r="R336" s="500">
        <v>4</v>
      </c>
    </row>
    <row r="337" spans="2:18" x14ac:dyDescent="0.2">
      <c r="B337" s="500" t="s">
        <v>791</v>
      </c>
      <c r="C337" s="500">
        <v>2019</v>
      </c>
      <c r="D337" s="500" t="s">
        <v>874</v>
      </c>
      <c r="E337" s="500" t="s">
        <v>725</v>
      </c>
      <c r="F337" s="500" t="s">
        <v>20</v>
      </c>
      <c r="G337" s="500">
        <v>0</v>
      </c>
      <c r="H337" s="534" t="s">
        <v>49</v>
      </c>
      <c r="I337" s="500" t="s">
        <v>42</v>
      </c>
      <c r="J337" s="500">
        <v>0</v>
      </c>
      <c r="K337" s="500" t="s">
        <v>59</v>
      </c>
      <c r="L337" s="500">
        <v>0</v>
      </c>
      <c r="M337" s="500">
        <f>'NOMINA DE PERSONAL 2020'!D345</f>
        <v>0</v>
      </c>
      <c r="N337" s="500" t="s">
        <v>52</v>
      </c>
      <c r="O337" s="500"/>
      <c r="P337" s="500">
        <v>0</v>
      </c>
      <c r="Q337" s="500">
        <v>0</v>
      </c>
      <c r="R337" s="500">
        <v>5</v>
      </c>
    </row>
    <row r="338" spans="2:18" x14ac:dyDescent="0.2">
      <c r="B338" s="500" t="s">
        <v>791</v>
      </c>
      <c r="C338" s="500">
        <v>2019</v>
      </c>
      <c r="D338" s="500" t="s">
        <v>875</v>
      </c>
      <c r="E338" s="500" t="s">
        <v>48</v>
      </c>
      <c r="F338" s="500" t="s">
        <v>20</v>
      </c>
      <c r="G338" s="500">
        <v>0</v>
      </c>
      <c r="H338" s="534" t="s">
        <v>21</v>
      </c>
      <c r="I338" s="500" t="s">
        <v>33</v>
      </c>
      <c r="J338" s="500">
        <v>0</v>
      </c>
      <c r="K338" s="500" t="s">
        <v>43</v>
      </c>
      <c r="L338" s="500">
        <v>0</v>
      </c>
      <c r="M338" s="500">
        <f>'NOMINA DE PERSONAL 2020'!D346</f>
        <v>0</v>
      </c>
      <c r="N338" s="500" t="s">
        <v>24</v>
      </c>
      <c r="O338" s="500"/>
      <c r="P338" s="500">
        <v>0</v>
      </c>
      <c r="Q338" s="500">
        <v>0</v>
      </c>
      <c r="R338" s="500">
        <v>5</v>
      </c>
    </row>
    <row r="339" spans="2:18" x14ac:dyDescent="0.2">
      <c r="B339" s="500" t="s">
        <v>791</v>
      </c>
      <c r="C339" s="500">
        <v>2019</v>
      </c>
      <c r="D339" s="500" t="s">
        <v>852</v>
      </c>
      <c r="E339" s="500" t="s">
        <v>725</v>
      </c>
      <c r="F339" s="500" t="s">
        <v>20</v>
      </c>
      <c r="G339" s="500">
        <v>0</v>
      </c>
      <c r="H339" s="534" t="s">
        <v>32</v>
      </c>
      <c r="I339" s="500" t="s">
        <v>42</v>
      </c>
      <c r="J339" s="500">
        <v>0</v>
      </c>
      <c r="K339" s="500" t="s">
        <v>59</v>
      </c>
      <c r="L339" s="500">
        <v>0</v>
      </c>
      <c r="M339" s="500">
        <f>'NOMINA DE PERSONAL 2020'!D347</f>
        <v>0</v>
      </c>
      <c r="N339" s="500" t="s">
        <v>35</v>
      </c>
      <c r="O339" s="500"/>
      <c r="P339" s="500">
        <v>0</v>
      </c>
      <c r="Q339" s="500">
        <v>0</v>
      </c>
      <c r="R339" s="500">
        <v>7</v>
      </c>
    </row>
    <row r="340" spans="2:18" x14ac:dyDescent="0.2">
      <c r="B340" s="500" t="s">
        <v>791</v>
      </c>
      <c r="C340" s="500">
        <v>2019</v>
      </c>
      <c r="D340" s="500" t="s">
        <v>876</v>
      </c>
      <c r="E340" s="500" t="s">
        <v>73</v>
      </c>
      <c r="F340" s="500" t="s">
        <v>20</v>
      </c>
      <c r="G340" s="500">
        <v>0</v>
      </c>
      <c r="H340" s="534" t="s">
        <v>74</v>
      </c>
      <c r="I340" s="500" t="s">
        <v>22</v>
      </c>
      <c r="J340" s="500">
        <v>0</v>
      </c>
      <c r="K340" s="500" t="s">
        <v>91</v>
      </c>
      <c r="L340" s="500">
        <v>0</v>
      </c>
      <c r="M340" s="500">
        <f>'NOMINA DE PERSONAL 2020'!D348</f>
        <v>0</v>
      </c>
      <c r="N340" s="500" t="s">
        <v>132</v>
      </c>
      <c r="O340" s="500"/>
      <c r="P340" s="500">
        <v>0</v>
      </c>
      <c r="Q340" s="500">
        <v>0</v>
      </c>
      <c r="R340" s="500">
        <v>5</v>
      </c>
    </row>
    <row r="341" spans="2:18" x14ac:dyDescent="0.2">
      <c r="B341" s="500" t="s">
        <v>791</v>
      </c>
      <c r="C341" s="500">
        <v>2019</v>
      </c>
      <c r="D341" s="500" t="s">
        <v>877</v>
      </c>
      <c r="E341" s="500" t="s">
        <v>725</v>
      </c>
      <c r="F341" s="500" t="s">
        <v>20</v>
      </c>
      <c r="G341" s="500">
        <v>0</v>
      </c>
      <c r="H341" s="534" t="s">
        <v>32</v>
      </c>
      <c r="I341" s="500" t="s">
        <v>22</v>
      </c>
      <c r="J341" s="500">
        <v>0</v>
      </c>
      <c r="K341" s="500" t="s">
        <v>75</v>
      </c>
      <c r="L341" s="500">
        <v>0</v>
      </c>
      <c r="M341" s="500">
        <f>'NOMINA DE PERSONAL 2020'!D349</f>
        <v>0</v>
      </c>
      <c r="N341" s="500" t="s">
        <v>35</v>
      </c>
      <c r="O341" s="500"/>
      <c r="P341" s="500">
        <v>0</v>
      </c>
      <c r="Q341" s="500">
        <v>0</v>
      </c>
      <c r="R341" s="500">
        <v>7</v>
      </c>
    </row>
    <row r="342" spans="2:18" x14ac:dyDescent="0.2">
      <c r="B342" s="500" t="s">
        <v>791</v>
      </c>
      <c r="C342" s="500">
        <v>2019</v>
      </c>
      <c r="D342" s="500" t="s">
        <v>878</v>
      </c>
      <c r="E342" s="500" t="s">
        <v>725</v>
      </c>
      <c r="F342" s="500" t="s">
        <v>20</v>
      </c>
      <c r="G342" s="500">
        <v>0</v>
      </c>
      <c r="H342" s="534" t="s">
        <v>32</v>
      </c>
      <c r="I342" s="500" t="s">
        <v>42</v>
      </c>
      <c r="J342" s="500">
        <v>0</v>
      </c>
      <c r="K342" s="500" t="s">
        <v>59</v>
      </c>
      <c r="L342" s="500">
        <v>0</v>
      </c>
      <c r="M342" s="500">
        <f>'NOMINA DE PERSONAL 2020'!D350</f>
        <v>0</v>
      </c>
      <c r="N342" s="500" t="s">
        <v>35</v>
      </c>
      <c r="O342" s="500"/>
      <c r="P342" s="500">
        <v>0</v>
      </c>
      <c r="Q342" s="500">
        <v>0</v>
      </c>
      <c r="R342" s="500">
        <v>7</v>
      </c>
    </row>
    <row r="343" spans="2:18" x14ac:dyDescent="0.2">
      <c r="B343" s="500" t="s">
        <v>791</v>
      </c>
      <c r="C343" s="500">
        <v>2019</v>
      </c>
      <c r="D343" s="500" t="s">
        <v>879</v>
      </c>
      <c r="E343" s="500" t="s">
        <v>725</v>
      </c>
      <c r="F343" s="500" t="s">
        <v>20</v>
      </c>
      <c r="G343" s="500">
        <v>0</v>
      </c>
      <c r="H343" s="534" t="s">
        <v>66</v>
      </c>
      <c r="I343" s="500" t="s">
        <v>42</v>
      </c>
      <c r="J343" s="500">
        <v>0</v>
      </c>
      <c r="K343" s="500" t="s">
        <v>116</v>
      </c>
      <c r="L343" s="500">
        <v>0</v>
      </c>
      <c r="M343" s="500">
        <f>'NOMINA DE PERSONAL 2020'!D351</f>
        <v>0</v>
      </c>
      <c r="N343" s="500" t="s">
        <v>52</v>
      </c>
      <c r="O343" s="500"/>
      <c r="P343" s="500">
        <v>0</v>
      </c>
      <c r="Q343" s="500">
        <v>0</v>
      </c>
      <c r="R343" s="500">
        <v>7</v>
      </c>
    </row>
    <row r="344" spans="2:18" x14ac:dyDescent="0.2">
      <c r="B344" s="500" t="s">
        <v>798</v>
      </c>
      <c r="C344" s="500">
        <v>2019</v>
      </c>
      <c r="D344" s="500" t="s">
        <v>880</v>
      </c>
      <c r="E344" s="500" t="s">
        <v>725</v>
      </c>
      <c r="F344" s="500" t="s">
        <v>20</v>
      </c>
      <c r="G344" s="500">
        <v>0</v>
      </c>
      <c r="H344" s="534" t="s">
        <v>32</v>
      </c>
      <c r="I344" s="500" t="s">
        <v>22</v>
      </c>
      <c r="J344" s="500">
        <v>0</v>
      </c>
      <c r="K344" s="500" t="s">
        <v>75</v>
      </c>
      <c r="L344" s="500">
        <v>0</v>
      </c>
      <c r="M344" s="500">
        <f>'NOMINA DE PERSONAL 2020'!D352</f>
        <v>0</v>
      </c>
      <c r="N344" s="500" t="s">
        <v>35</v>
      </c>
      <c r="O344" s="500"/>
      <c r="P344" s="500">
        <v>0</v>
      </c>
      <c r="Q344" s="500">
        <v>0</v>
      </c>
      <c r="R344" s="500">
        <v>7</v>
      </c>
    </row>
    <row r="345" spans="2:18" x14ac:dyDescent="0.2">
      <c r="B345" s="500" t="s">
        <v>798</v>
      </c>
      <c r="C345" s="500">
        <v>2019</v>
      </c>
      <c r="D345" s="500" t="s">
        <v>881</v>
      </c>
      <c r="E345" s="500" t="s">
        <v>725</v>
      </c>
      <c r="F345" s="500" t="s">
        <v>20</v>
      </c>
      <c r="G345" s="500">
        <v>0</v>
      </c>
      <c r="H345" s="534" t="s">
        <v>32</v>
      </c>
      <c r="I345" s="500" t="s">
        <v>22</v>
      </c>
      <c r="J345" s="500">
        <v>0</v>
      </c>
      <c r="K345" s="500" t="s">
        <v>75</v>
      </c>
      <c r="L345" s="500">
        <v>0</v>
      </c>
      <c r="M345" s="500">
        <f>'NOMINA DE PERSONAL 2020'!D353</f>
        <v>0</v>
      </c>
      <c r="N345" s="500" t="s">
        <v>35</v>
      </c>
      <c r="O345" s="500"/>
      <c r="P345" s="500">
        <v>0</v>
      </c>
      <c r="Q345" s="500">
        <v>0</v>
      </c>
      <c r="R345" s="500">
        <v>7</v>
      </c>
    </row>
    <row r="346" spans="2:18" x14ac:dyDescent="0.2">
      <c r="B346" s="500" t="s">
        <v>798</v>
      </c>
      <c r="C346" s="500">
        <v>2019</v>
      </c>
      <c r="D346" s="500" t="s">
        <v>882</v>
      </c>
      <c r="E346" s="500" t="s">
        <v>725</v>
      </c>
      <c r="F346" s="500" t="s">
        <v>20</v>
      </c>
      <c r="G346" s="500">
        <v>0</v>
      </c>
      <c r="H346" s="534" t="s">
        <v>32</v>
      </c>
      <c r="I346" s="500" t="s">
        <v>22</v>
      </c>
      <c r="J346" s="500">
        <v>0</v>
      </c>
      <c r="K346" s="500" t="s">
        <v>59</v>
      </c>
      <c r="L346" s="500">
        <v>0</v>
      </c>
      <c r="M346" s="500">
        <f>'NOMINA DE PERSONAL 2020'!D354</f>
        <v>0</v>
      </c>
      <c r="N346" s="500" t="s">
        <v>35</v>
      </c>
      <c r="O346" s="500"/>
      <c r="P346" s="500">
        <v>0</v>
      </c>
      <c r="Q346" s="500">
        <v>0</v>
      </c>
      <c r="R346" s="500">
        <v>5</v>
      </c>
    </row>
    <row r="347" spans="2:18" x14ac:dyDescent="0.2">
      <c r="B347" s="500" t="s">
        <v>798</v>
      </c>
      <c r="C347" s="500">
        <v>2019</v>
      </c>
      <c r="D347" s="500" t="s">
        <v>883</v>
      </c>
      <c r="E347" s="500" t="s">
        <v>48</v>
      </c>
      <c r="F347" s="500" t="s">
        <v>20</v>
      </c>
      <c r="G347" s="500">
        <v>0</v>
      </c>
      <c r="H347" s="534" t="s">
        <v>21</v>
      </c>
      <c r="I347" s="500" t="s">
        <v>22</v>
      </c>
      <c r="J347" s="500">
        <v>0</v>
      </c>
      <c r="K347" s="500" t="s">
        <v>91</v>
      </c>
      <c r="L347" s="500">
        <v>0</v>
      </c>
      <c r="M347" s="500">
        <f>'NOMINA DE PERSONAL 2020'!D355</f>
        <v>0</v>
      </c>
      <c r="N347" s="500" t="s">
        <v>24</v>
      </c>
      <c r="O347" s="500"/>
      <c r="P347" s="500">
        <v>0</v>
      </c>
      <c r="Q347" s="500">
        <v>0</v>
      </c>
      <c r="R347" s="500">
        <v>5</v>
      </c>
    </row>
    <row r="348" spans="2:18" x14ac:dyDescent="0.2">
      <c r="B348" s="500" t="s">
        <v>798</v>
      </c>
      <c r="C348" s="500">
        <v>2019</v>
      </c>
      <c r="D348" s="500" t="s">
        <v>861</v>
      </c>
      <c r="E348" s="500" t="s">
        <v>725</v>
      </c>
      <c r="F348" s="500" t="s">
        <v>20</v>
      </c>
      <c r="G348" s="500">
        <v>0</v>
      </c>
      <c r="H348" s="534" t="s">
        <v>32</v>
      </c>
      <c r="I348" s="500" t="s">
        <v>22</v>
      </c>
      <c r="J348" s="500">
        <v>0</v>
      </c>
      <c r="K348" s="500" t="s">
        <v>75</v>
      </c>
      <c r="L348" s="500">
        <v>0</v>
      </c>
      <c r="M348" s="500">
        <f>'NOMINA DE PERSONAL 2020'!D356</f>
        <v>0</v>
      </c>
      <c r="N348" s="500" t="s">
        <v>35</v>
      </c>
      <c r="O348" s="500"/>
      <c r="P348" s="500">
        <v>0</v>
      </c>
      <c r="Q348" s="500">
        <v>0</v>
      </c>
      <c r="R348" s="500">
        <v>7</v>
      </c>
    </row>
    <row r="349" spans="2:18" x14ac:dyDescent="0.2">
      <c r="B349" s="500" t="s">
        <v>798</v>
      </c>
      <c r="C349" s="500">
        <v>2019</v>
      </c>
      <c r="D349" s="500" t="s">
        <v>884</v>
      </c>
      <c r="E349" s="500" t="s">
        <v>725</v>
      </c>
      <c r="F349" s="500" t="s">
        <v>20</v>
      </c>
      <c r="G349" s="500">
        <v>0</v>
      </c>
      <c r="H349" s="534" t="s">
        <v>66</v>
      </c>
      <c r="I349" s="500" t="s">
        <v>42</v>
      </c>
      <c r="J349" s="500">
        <v>0</v>
      </c>
      <c r="K349" s="500" t="s">
        <v>75</v>
      </c>
      <c r="L349" s="500">
        <v>0</v>
      </c>
      <c r="M349" s="500">
        <f>'NOMINA DE PERSONAL 2020'!D357</f>
        <v>0</v>
      </c>
      <c r="N349" s="500" t="s">
        <v>52</v>
      </c>
      <c r="O349" s="500"/>
      <c r="P349" s="500">
        <v>0</v>
      </c>
      <c r="Q349" s="500">
        <v>0</v>
      </c>
      <c r="R349" s="500">
        <v>7</v>
      </c>
    </row>
    <row r="350" spans="2:18" x14ac:dyDescent="0.2">
      <c r="B350" s="500" t="s">
        <v>798</v>
      </c>
      <c r="C350" s="500">
        <v>2019</v>
      </c>
      <c r="D350" s="500" t="s">
        <v>826</v>
      </c>
      <c r="E350" s="500" t="s">
        <v>48</v>
      </c>
      <c r="F350" s="500" t="s">
        <v>20</v>
      </c>
      <c r="G350" s="500">
        <v>0</v>
      </c>
      <c r="H350" s="534" t="s">
        <v>21</v>
      </c>
      <c r="I350" s="500" t="s">
        <v>33</v>
      </c>
      <c r="J350" s="500">
        <v>0</v>
      </c>
      <c r="K350" s="500" t="s">
        <v>43</v>
      </c>
      <c r="L350" s="500">
        <v>0</v>
      </c>
      <c r="M350" s="500">
        <f>'NOMINA DE PERSONAL 2020'!D358</f>
        <v>0</v>
      </c>
      <c r="N350" s="500" t="s">
        <v>24</v>
      </c>
      <c r="O350" s="500"/>
      <c r="P350" s="500">
        <v>0</v>
      </c>
      <c r="Q350" s="500">
        <v>0</v>
      </c>
      <c r="R350" s="500">
        <v>5</v>
      </c>
    </row>
    <row r="351" spans="2:18" x14ac:dyDescent="0.2">
      <c r="B351" s="500" t="s">
        <v>798</v>
      </c>
      <c r="C351" s="500">
        <v>2019</v>
      </c>
      <c r="D351" s="500" t="s">
        <v>885</v>
      </c>
      <c r="E351" s="500" t="s">
        <v>725</v>
      </c>
      <c r="F351" s="500" t="s">
        <v>20</v>
      </c>
      <c r="G351" s="500">
        <v>0</v>
      </c>
      <c r="H351" s="534" t="s">
        <v>32</v>
      </c>
      <c r="I351" s="500" t="s">
        <v>22</v>
      </c>
      <c r="J351" s="500">
        <v>0</v>
      </c>
      <c r="K351" s="500" t="s">
        <v>75</v>
      </c>
      <c r="L351" s="500">
        <v>0</v>
      </c>
      <c r="M351" s="500">
        <f>'NOMINA DE PERSONAL 2020'!D359</f>
        <v>0</v>
      </c>
      <c r="N351" s="500" t="s">
        <v>35</v>
      </c>
      <c r="O351" s="500"/>
      <c r="P351" s="500">
        <v>0</v>
      </c>
      <c r="Q351" s="500">
        <v>0</v>
      </c>
      <c r="R351" s="500">
        <v>7</v>
      </c>
    </row>
    <row r="352" spans="2:18" x14ac:dyDescent="0.2">
      <c r="B352" s="500" t="s">
        <v>807</v>
      </c>
      <c r="C352" s="500">
        <v>2019</v>
      </c>
      <c r="D352" s="500" t="s">
        <v>886</v>
      </c>
      <c r="E352" s="500" t="s">
        <v>725</v>
      </c>
      <c r="F352" s="500" t="s">
        <v>20</v>
      </c>
      <c r="G352" s="500">
        <v>0</v>
      </c>
      <c r="H352" s="534" t="s">
        <v>32</v>
      </c>
      <c r="I352" s="500" t="s">
        <v>42</v>
      </c>
      <c r="J352" s="500">
        <v>0</v>
      </c>
      <c r="K352" s="500" t="s">
        <v>104</v>
      </c>
      <c r="L352" s="500">
        <v>0</v>
      </c>
      <c r="M352" s="500">
        <f>'NOMINA DE PERSONAL 2020'!D360</f>
        <v>0</v>
      </c>
      <c r="N352" s="500" t="s">
        <v>35</v>
      </c>
      <c r="O352" s="500"/>
      <c r="P352" s="500">
        <v>0</v>
      </c>
      <c r="Q352" s="500">
        <v>0</v>
      </c>
      <c r="R352" s="500">
        <v>7</v>
      </c>
    </row>
    <row r="353" spans="2:18" x14ac:dyDescent="0.2">
      <c r="B353" s="500" t="s">
        <v>807</v>
      </c>
      <c r="C353" s="500">
        <v>2019</v>
      </c>
      <c r="D353" s="500" t="s">
        <v>887</v>
      </c>
      <c r="E353" s="500" t="s">
        <v>725</v>
      </c>
      <c r="F353" s="500" t="s">
        <v>20</v>
      </c>
      <c r="G353" s="500">
        <v>0</v>
      </c>
      <c r="H353" s="534" t="s">
        <v>32</v>
      </c>
      <c r="I353" s="500" t="s">
        <v>22</v>
      </c>
      <c r="J353" s="500">
        <v>0</v>
      </c>
      <c r="K353" s="500" t="s">
        <v>116</v>
      </c>
      <c r="L353" s="500">
        <v>0</v>
      </c>
      <c r="M353" s="500">
        <f>'NOMINA DE PERSONAL 2020'!D361</f>
        <v>0</v>
      </c>
      <c r="N353" s="500" t="s">
        <v>35</v>
      </c>
      <c r="O353" s="500" t="s">
        <v>76</v>
      </c>
      <c r="P353" s="500">
        <v>0</v>
      </c>
      <c r="Q353" s="500">
        <v>0</v>
      </c>
      <c r="R353" s="500">
        <v>7</v>
      </c>
    </row>
    <row r="354" spans="2:18" x14ac:dyDescent="0.2">
      <c r="B354" s="500" t="s">
        <v>807</v>
      </c>
      <c r="C354" s="500">
        <v>2019</v>
      </c>
      <c r="D354" s="500" t="s">
        <v>888</v>
      </c>
      <c r="E354" s="500" t="s">
        <v>725</v>
      </c>
      <c r="F354" s="500" t="s">
        <v>20</v>
      </c>
      <c r="G354" s="500">
        <v>0</v>
      </c>
      <c r="H354" s="534" t="s">
        <v>32</v>
      </c>
      <c r="I354" s="500" t="s">
        <v>22</v>
      </c>
      <c r="J354" s="500">
        <v>0</v>
      </c>
      <c r="K354" s="500" t="s">
        <v>75</v>
      </c>
      <c r="L354" s="500">
        <v>0</v>
      </c>
      <c r="M354" s="500">
        <f>'NOMINA DE PERSONAL 2020'!D362</f>
        <v>0</v>
      </c>
      <c r="N354" s="500" t="s">
        <v>35</v>
      </c>
      <c r="O354" s="500"/>
      <c r="P354" s="500">
        <v>0</v>
      </c>
      <c r="Q354" s="500">
        <v>0</v>
      </c>
      <c r="R354" s="500">
        <v>7</v>
      </c>
    </row>
    <row r="355" spans="2:18" x14ac:dyDescent="0.2">
      <c r="B355" s="500" t="s">
        <v>807</v>
      </c>
      <c r="C355" s="500">
        <v>2019</v>
      </c>
      <c r="D355" s="500" t="s">
        <v>889</v>
      </c>
      <c r="E355" s="500" t="s">
        <v>725</v>
      </c>
      <c r="F355" s="500" t="s">
        <v>20</v>
      </c>
      <c r="G355" s="500">
        <v>0</v>
      </c>
      <c r="H355" s="534" t="s">
        <v>32</v>
      </c>
      <c r="I355" s="500" t="s">
        <v>22</v>
      </c>
      <c r="J355" s="500">
        <v>0</v>
      </c>
      <c r="K355" s="500" t="s">
        <v>135</v>
      </c>
      <c r="L355" s="500">
        <v>0</v>
      </c>
      <c r="M355" s="500">
        <f>'NOMINA DE PERSONAL 2020'!D363</f>
        <v>0</v>
      </c>
      <c r="N355" s="500" t="s">
        <v>35</v>
      </c>
      <c r="O355" s="500"/>
      <c r="P355" s="500">
        <v>0</v>
      </c>
      <c r="Q355" s="500">
        <v>0</v>
      </c>
      <c r="R355" s="500">
        <v>5</v>
      </c>
    </row>
    <row r="356" spans="2:18" x14ac:dyDescent="0.2">
      <c r="B356" s="500" t="s">
        <v>807</v>
      </c>
      <c r="C356" s="500">
        <v>2019</v>
      </c>
      <c r="D356" s="500" t="s">
        <v>890</v>
      </c>
      <c r="E356" s="500" t="s">
        <v>48</v>
      </c>
      <c r="F356" s="500" t="s">
        <v>20</v>
      </c>
      <c r="G356" s="500">
        <v>0</v>
      </c>
      <c r="H356" s="534" t="s">
        <v>103</v>
      </c>
      <c r="I356" s="500" t="s">
        <v>22</v>
      </c>
      <c r="J356" s="500">
        <v>0</v>
      </c>
      <c r="K356" s="500" t="s">
        <v>91</v>
      </c>
      <c r="L356" s="500">
        <v>0</v>
      </c>
      <c r="M356" s="500">
        <f>'NOMINA DE PERSONAL 2020'!D364</f>
        <v>0</v>
      </c>
      <c r="N356" s="500" t="s">
        <v>35</v>
      </c>
      <c r="O356" s="500"/>
      <c r="P356" s="500">
        <v>0</v>
      </c>
      <c r="Q356" s="500">
        <v>0</v>
      </c>
      <c r="R356" s="500">
        <v>5</v>
      </c>
    </row>
    <row r="357" spans="2:18" x14ac:dyDescent="0.2">
      <c r="B357" s="500" t="s">
        <v>807</v>
      </c>
      <c r="C357" s="500">
        <v>2019</v>
      </c>
      <c r="D357" s="500" t="s">
        <v>891</v>
      </c>
      <c r="E357" s="500" t="s">
        <v>725</v>
      </c>
      <c r="F357" s="500" t="s">
        <v>20</v>
      </c>
      <c r="G357" s="500">
        <v>0</v>
      </c>
      <c r="H357" s="534" t="s">
        <v>21</v>
      </c>
      <c r="I357" s="500" t="s">
        <v>50</v>
      </c>
      <c r="J357" s="500">
        <v>0</v>
      </c>
      <c r="K357" s="500" t="s">
        <v>98</v>
      </c>
      <c r="L357" s="500">
        <v>0</v>
      </c>
      <c r="M357" s="500">
        <f>'NOMINA DE PERSONAL 2020'!D365</f>
        <v>0</v>
      </c>
      <c r="N357" s="500" t="s">
        <v>52</v>
      </c>
      <c r="O357" s="500"/>
      <c r="P357" s="500">
        <v>0</v>
      </c>
      <c r="Q357" s="500">
        <v>0</v>
      </c>
      <c r="R357" s="500">
        <v>5</v>
      </c>
    </row>
    <row r="358" spans="2:18" x14ac:dyDescent="0.2">
      <c r="B358" s="500" t="s">
        <v>807</v>
      </c>
      <c r="C358" s="500">
        <v>2019</v>
      </c>
      <c r="D358" s="500" t="s">
        <v>892</v>
      </c>
      <c r="E358" s="500" t="s">
        <v>48</v>
      </c>
      <c r="F358" s="500" t="s">
        <v>20</v>
      </c>
      <c r="G358" s="500">
        <v>0</v>
      </c>
      <c r="H358" s="534" t="s">
        <v>103</v>
      </c>
      <c r="I358" s="500" t="s">
        <v>33</v>
      </c>
      <c r="J358" s="500">
        <v>0</v>
      </c>
      <c r="K358" s="500" t="s">
        <v>91</v>
      </c>
      <c r="L358" s="500">
        <v>0</v>
      </c>
      <c r="M358" s="500">
        <f>'NOMINA DE PERSONAL 2020'!D366</f>
        <v>0</v>
      </c>
      <c r="N358" s="500" t="s">
        <v>24</v>
      </c>
      <c r="O358" s="500"/>
      <c r="P358" s="500">
        <v>0</v>
      </c>
      <c r="Q358" s="500">
        <v>0</v>
      </c>
      <c r="R358" s="500">
        <v>5</v>
      </c>
    </row>
  </sheetData>
  <phoneticPr fontId="23" type="noConversion"/>
  <pageMargins left="0.7" right="0.7" top="0.75" bottom="0.75" header="0.3" footer="0.3"/>
  <pageSetup orientation="portrait" r:id="rId1"/>
  <ignoredErrors>
    <ignoredError sqref="D26:L34 N15:R19 N26:R34 D41:L49 D55:L64 D76:L79 D86:L94 N41:R49 N55:R64 N76:R79 N86:R94 D15:L19 B86:B94 B76:B79 B55:B64 B41:B49 B26:B34 B15:B19" unlockedFormula="1"/>
    <ignoredError sqref="M6:M14 M20:M25 M35:M40 M80:M85 M66:M75 M50:M54 M95 M65 M96:M184" calculatedColumn="1"/>
    <ignoredError sqref="Q5 Q8 Q13"/>
    <ignoredError sqref="M26:M34 M15:M19 M86:M94 M76:M79 M55:M64 M41:M49" unlockedFormula="1" calculatedColumn="1"/>
  </ignoredError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53"/>
  <sheetViews>
    <sheetView workbookViewId="0">
      <pane xSplit="2" ySplit="2" topLeftCell="BS18" activePane="bottomRight" state="frozen"/>
      <selection pane="topRight" activeCell="C1" sqref="C1"/>
      <selection pane="bottomLeft" activeCell="A3" sqref="A3"/>
      <selection pane="bottomRight" activeCell="BS18" sqref="BS18"/>
    </sheetView>
  </sheetViews>
  <sheetFormatPr baseColWidth="10" defaultColWidth="11.5" defaultRowHeight="15" x14ac:dyDescent="0.2"/>
  <cols>
    <col min="1" max="1" width="37.33203125" style="8" bestFit="1" customWidth="1"/>
    <col min="2" max="2" width="12.5" customWidth="1"/>
    <col min="3" max="3" width="16.1640625" customWidth="1"/>
    <col min="4" max="5" width="14.6640625" customWidth="1"/>
    <col min="6" max="6" width="22.83203125" style="9" customWidth="1"/>
    <col min="7" max="8" width="15.1640625" style="9" customWidth="1"/>
    <col min="9" max="9" width="13.33203125" style="9" customWidth="1"/>
    <col min="10" max="17" width="16.1640625" style="9" customWidth="1"/>
    <col min="18" max="18" width="16.83203125" style="9" customWidth="1"/>
    <col min="19" max="32" width="16.1640625" style="9" customWidth="1"/>
    <col min="33" max="36" width="19.5" style="9" customWidth="1"/>
    <col min="37" max="37" width="19.33203125" style="9" customWidth="1"/>
    <col min="38" max="55" width="19.5" style="9" customWidth="1"/>
    <col min="56" max="56" width="15.5" style="9" customWidth="1"/>
    <col min="57" max="57" width="14.5" style="9" bestFit="1" customWidth="1"/>
    <col min="58" max="58" width="13.6640625" style="9" customWidth="1"/>
    <col min="59" max="59" width="14" style="9" bestFit="1" customWidth="1"/>
    <col min="60" max="60" width="26.5" style="9" bestFit="1" customWidth="1"/>
    <col min="61" max="61" width="13.6640625" style="9" bestFit="1" customWidth="1"/>
    <col min="62" max="62" width="14" style="9" bestFit="1" customWidth="1"/>
    <col min="63" max="63" width="13.83203125" style="9" bestFit="1" customWidth="1"/>
    <col min="64" max="64" width="15.5" style="9" bestFit="1" customWidth="1"/>
    <col min="65" max="65" width="18" style="9" customWidth="1"/>
    <col min="66" max="66" width="14.83203125" style="9" customWidth="1"/>
    <col min="67" max="67" width="24.33203125" style="9" bestFit="1" customWidth="1"/>
    <col min="68" max="68" width="15.5" style="9" bestFit="1" customWidth="1"/>
    <col min="69" max="69" width="24.33203125" style="9" bestFit="1" customWidth="1"/>
    <col min="70" max="70" width="9.5" style="9" bestFit="1" customWidth="1"/>
    <col min="71" max="72" width="9.33203125" customWidth="1"/>
    <col min="73" max="73" width="13.83203125" style="8" bestFit="1" customWidth="1"/>
    <col min="74" max="74" width="15.5" style="8" bestFit="1" customWidth="1"/>
    <col min="75" max="76" width="15.83203125" style="8" bestFit="1" customWidth="1"/>
    <col min="77" max="77" width="7.33203125" style="8" bestFit="1" customWidth="1"/>
    <col min="78" max="78" width="9.33203125" style="8" bestFit="1" customWidth="1"/>
    <col min="79" max="79" width="10.33203125" style="8" bestFit="1" customWidth="1"/>
    <col min="80" max="80" width="11.6640625" style="15" bestFit="1" customWidth="1"/>
    <col min="81" max="81" width="8" bestFit="1" customWidth="1"/>
    <col min="82" max="82" width="7.6640625" bestFit="1" customWidth="1"/>
    <col min="83" max="83" width="5.5" bestFit="1" customWidth="1"/>
  </cols>
  <sheetData>
    <row r="1" spans="1:83" s="15" customFormat="1" ht="16" thickBot="1" x14ac:dyDescent="0.25">
      <c r="A1" s="13"/>
      <c r="B1" s="20" t="s">
        <v>327</v>
      </c>
      <c r="C1" s="1301" t="s">
        <v>26</v>
      </c>
      <c r="D1" s="1302"/>
      <c r="E1" s="1302"/>
      <c r="F1" s="1302"/>
      <c r="G1" s="1303"/>
      <c r="H1" s="1297" t="s">
        <v>36</v>
      </c>
      <c r="I1" s="1298"/>
      <c r="J1" s="1298"/>
      <c r="K1" s="1298"/>
      <c r="L1" s="1298"/>
      <c r="M1" s="1294" t="s">
        <v>45</v>
      </c>
      <c r="N1" s="1295"/>
      <c r="O1" s="1295"/>
      <c r="P1" s="1295"/>
      <c r="Q1" s="1295"/>
      <c r="R1" s="1296"/>
      <c r="S1" s="1291" t="s">
        <v>54</v>
      </c>
      <c r="T1" s="1292"/>
      <c r="U1" s="1292"/>
      <c r="V1" s="1293"/>
      <c r="W1" s="1294" t="s">
        <v>62</v>
      </c>
      <c r="X1" s="1295"/>
      <c r="Y1" s="1295"/>
      <c r="Z1" s="1295"/>
      <c r="AA1" s="1296"/>
      <c r="AB1" s="1291" t="s">
        <v>70</v>
      </c>
      <c r="AC1" s="1292"/>
      <c r="AD1" s="1292"/>
      <c r="AE1" s="1292"/>
      <c r="AF1" s="1292"/>
      <c r="AG1" s="1292"/>
      <c r="AH1" s="1292"/>
      <c r="AI1" s="1293"/>
      <c r="AJ1" s="1294" t="s">
        <v>765</v>
      </c>
      <c r="AK1" s="1295"/>
      <c r="AL1" s="1295"/>
      <c r="AM1" s="1295"/>
      <c r="AN1" s="1296"/>
      <c r="AO1" s="1291" t="s">
        <v>774</v>
      </c>
      <c r="AP1" s="1292"/>
      <c r="AQ1" s="1292"/>
      <c r="AR1" s="1293"/>
      <c r="AS1" s="1294" t="s">
        <v>94</v>
      </c>
      <c r="AT1" s="1295"/>
      <c r="AU1" s="1295"/>
      <c r="AV1" s="1295"/>
      <c r="AW1" s="1295"/>
      <c r="AX1" s="1296"/>
      <c r="AY1" s="1291" t="s">
        <v>100</v>
      </c>
      <c r="AZ1" s="1292"/>
      <c r="BA1" s="1292"/>
      <c r="BB1" s="1292"/>
      <c r="BC1" s="1293"/>
      <c r="BD1" s="1297" t="s">
        <v>106</v>
      </c>
      <c r="BE1" s="1298"/>
      <c r="BF1" s="1298"/>
      <c r="BG1" s="1298"/>
      <c r="BH1" s="1298"/>
      <c r="BI1" s="1298"/>
      <c r="BJ1" s="1298"/>
      <c r="BK1" s="1298"/>
      <c r="BL1" s="1299"/>
      <c r="BM1" s="1300" t="s">
        <v>112</v>
      </c>
      <c r="BN1" s="1300"/>
      <c r="BO1" s="1300"/>
      <c r="BP1" s="1300"/>
      <c r="BQ1" s="1300"/>
      <c r="BR1" s="76"/>
      <c r="BU1" s="13"/>
      <c r="BV1" s="13"/>
      <c r="BW1" s="13"/>
      <c r="BX1" s="13"/>
      <c r="BY1" s="13"/>
      <c r="BZ1" s="13"/>
      <c r="CA1" s="13"/>
    </row>
    <row r="2" spans="1:83" ht="33" thickBot="1" x14ac:dyDescent="0.25">
      <c r="A2" s="62"/>
      <c r="B2" s="63" t="s">
        <v>337</v>
      </c>
      <c r="C2" s="64" t="s">
        <v>893</v>
      </c>
      <c r="D2" s="64" t="s">
        <v>894</v>
      </c>
      <c r="E2" s="64" t="s">
        <v>376</v>
      </c>
      <c r="F2" s="65" t="s">
        <v>895</v>
      </c>
      <c r="G2" s="65" t="s">
        <v>373</v>
      </c>
      <c r="H2" s="65" t="s">
        <v>491</v>
      </c>
      <c r="I2" s="65" t="s">
        <v>896</v>
      </c>
      <c r="J2" s="65" t="s">
        <v>897</v>
      </c>
      <c r="K2" s="65" t="s">
        <v>898</v>
      </c>
      <c r="L2" s="65" t="s">
        <v>899</v>
      </c>
      <c r="M2" s="65" t="s">
        <v>365</v>
      </c>
      <c r="N2" s="65" t="s">
        <v>512</v>
      </c>
      <c r="O2" s="65" t="s">
        <v>900</v>
      </c>
      <c r="P2" s="65" t="s">
        <v>901</v>
      </c>
      <c r="Q2" s="65" t="s">
        <v>377</v>
      </c>
      <c r="R2" s="65" t="s">
        <v>739</v>
      </c>
      <c r="S2" s="65" t="s">
        <v>902</v>
      </c>
      <c r="T2" s="65" t="s">
        <v>903</v>
      </c>
      <c r="U2" s="65" t="s">
        <v>355</v>
      </c>
      <c r="V2" s="65" t="s">
        <v>904</v>
      </c>
      <c r="W2" s="65" t="s">
        <v>512</v>
      </c>
      <c r="X2" s="65" t="s">
        <v>905</v>
      </c>
      <c r="Y2" s="65" t="s">
        <v>906</v>
      </c>
      <c r="Z2" s="65" t="s">
        <v>373</v>
      </c>
      <c r="AA2" s="65" t="s">
        <v>907</v>
      </c>
      <c r="AB2" s="65" t="s">
        <v>908</v>
      </c>
      <c r="AC2" s="65" t="s">
        <v>909</v>
      </c>
      <c r="AD2" s="65" t="s">
        <v>910</v>
      </c>
      <c r="AE2" s="65" t="s">
        <v>911</v>
      </c>
      <c r="AF2" s="65" t="s">
        <v>489</v>
      </c>
      <c r="AG2" s="65" t="s">
        <v>912</v>
      </c>
      <c r="AH2" s="65" t="s">
        <v>913</v>
      </c>
      <c r="AI2" s="65" t="s">
        <v>900</v>
      </c>
      <c r="AJ2" s="65" t="s">
        <v>914</v>
      </c>
      <c r="AK2" s="65" t="s">
        <v>915</v>
      </c>
      <c r="AL2" s="65" t="s">
        <v>916</v>
      </c>
      <c r="AM2" s="65" t="s">
        <v>905</v>
      </c>
      <c r="AN2" s="65" t="s">
        <v>376</v>
      </c>
      <c r="AO2" s="65" t="s">
        <v>917</v>
      </c>
      <c r="AP2" s="65" t="s">
        <v>918</v>
      </c>
      <c r="AQ2" s="65" t="s">
        <v>919</v>
      </c>
      <c r="AR2" s="65" t="s">
        <v>920</v>
      </c>
      <c r="AS2" s="65" t="s">
        <v>921</v>
      </c>
      <c r="AT2" s="65" t="s">
        <v>922</v>
      </c>
      <c r="AU2" s="65" t="s">
        <v>923</v>
      </c>
      <c r="AV2" s="65" t="s">
        <v>924</v>
      </c>
      <c r="AW2" s="65" t="s">
        <v>909</v>
      </c>
      <c r="AX2" s="65" t="s">
        <v>925</v>
      </c>
      <c r="AY2" s="65" t="s">
        <v>808</v>
      </c>
      <c r="AZ2" s="65" t="s">
        <v>905</v>
      </c>
      <c r="BA2" s="65" t="s">
        <v>724</v>
      </c>
      <c r="BB2" s="65" t="s">
        <v>365</v>
      </c>
      <c r="BC2" s="65" t="s">
        <v>509</v>
      </c>
      <c r="BD2" s="65" t="s">
        <v>913</v>
      </c>
      <c r="BE2" s="65" t="s">
        <v>926</v>
      </c>
      <c r="BF2" s="65" t="s">
        <v>927</v>
      </c>
      <c r="BG2" s="65" t="s">
        <v>928</v>
      </c>
      <c r="BH2" s="65" t="s">
        <v>343</v>
      </c>
      <c r="BI2" s="65" t="s">
        <v>929</v>
      </c>
      <c r="BJ2" s="65" t="s">
        <v>930</v>
      </c>
      <c r="BK2" s="65" t="s">
        <v>734</v>
      </c>
      <c r="BL2" s="64" t="s">
        <v>931</v>
      </c>
      <c r="BM2" s="65" t="s">
        <v>376</v>
      </c>
      <c r="BN2" s="65" t="s">
        <v>749</v>
      </c>
      <c r="BO2" s="65" t="s">
        <v>932</v>
      </c>
      <c r="BP2" s="65" t="s">
        <v>933</v>
      </c>
      <c r="BQ2" s="65" t="s">
        <v>934</v>
      </c>
      <c r="BR2" s="66" t="s">
        <v>935</v>
      </c>
      <c r="BS2" s="1"/>
      <c r="BU2" s="1285" t="s">
        <v>936</v>
      </c>
      <c r="BV2" s="1286"/>
      <c r="BW2" s="1286"/>
      <c r="BX2" s="1286"/>
      <c r="BY2" s="1286"/>
      <c r="BZ2" s="1286"/>
      <c r="CA2" s="1286"/>
      <c r="CB2" s="1287"/>
    </row>
    <row r="3" spans="1:83" x14ac:dyDescent="0.2">
      <c r="A3" s="63" t="s">
        <v>385</v>
      </c>
      <c r="B3" s="63"/>
      <c r="C3" s="66" t="s">
        <v>386</v>
      </c>
      <c r="D3" s="66" t="s">
        <v>386</v>
      </c>
      <c r="E3" s="66" t="s">
        <v>386</v>
      </c>
      <c r="F3" s="67" t="s">
        <v>386</v>
      </c>
      <c r="G3" s="67" t="s">
        <v>386</v>
      </c>
      <c r="H3" s="67" t="s">
        <v>386</v>
      </c>
      <c r="I3" s="66" t="s">
        <v>386</v>
      </c>
      <c r="J3" s="66" t="s">
        <v>386</v>
      </c>
      <c r="K3" s="66" t="s">
        <v>387</v>
      </c>
      <c r="L3" s="66" t="s">
        <v>386</v>
      </c>
      <c r="M3" s="66" t="s">
        <v>386</v>
      </c>
      <c r="N3" s="66" t="s">
        <v>386</v>
      </c>
      <c r="O3" s="66" t="s">
        <v>386</v>
      </c>
      <c r="P3" s="66" t="s">
        <v>386</v>
      </c>
      <c r="Q3" s="66" t="s">
        <v>386</v>
      </c>
      <c r="R3" s="66" t="s">
        <v>386</v>
      </c>
      <c r="S3" s="66" t="s">
        <v>386</v>
      </c>
      <c r="T3" s="66" t="s">
        <v>393</v>
      </c>
      <c r="U3" s="66" t="s">
        <v>387</v>
      </c>
      <c r="V3" s="66" t="s">
        <v>386</v>
      </c>
      <c r="W3" s="66" t="s">
        <v>386</v>
      </c>
      <c r="X3" s="66" t="s">
        <v>386</v>
      </c>
      <c r="Y3" s="66" t="s">
        <v>386</v>
      </c>
      <c r="Z3" s="66" t="s">
        <v>386</v>
      </c>
      <c r="AA3" s="66" t="s">
        <v>387</v>
      </c>
      <c r="AB3" s="66" t="s">
        <v>392</v>
      </c>
      <c r="AC3" s="66" t="s">
        <v>937</v>
      </c>
      <c r="AD3" s="66" t="s">
        <v>386</v>
      </c>
      <c r="AE3" s="66" t="s">
        <v>386</v>
      </c>
      <c r="AF3" s="66" t="s">
        <v>386</v>
      </c>
      <c r="AG3" s="66" t="s">
        <v>391</v>
      </c>
      <c r="AH3" s="66" t="s">
        <v>387</v>
      </c>
      <c r="AI3" s="66" t="s">
        <v>386</v>
      </c>
      <c r="AJ3" s="66" t="s">
        <v>386</v>
      </c>
      <c r="AK3" s="66" t="s">
        <v>386</v>
      </c>
      <c r="AL3" s="66" t="s">
        <v>387</v>
      </c>
      <c r="AM3" s="66" t="s">
        <v>386</v>
      </c>
      <c r="AN3" s="66" t="s">
        <v>386</v>
      </c>
      <c r="AO3" s="66" t="s">
        <v>387</v>
      </c>
      <c r="AP3" s="66" t="s">
        <v>386</v>
      </c>
      <c r="AQ3" s="66" t="s">
        <v>389</v>
      </c>
      <c r="AR3" s="66" t="s">
        <v>386</v>
      </c>
      <c r="AS3" s="66" t="s">
        <v>386</v>
      </c>
      <c r="AT3" s="66" t="s">
        <v>386</v>
      </c>
      <c r="AU3" s="66" t="s">
        <v>386</v>
      </c>
      <c r="AV3" s="66" t="s">
        <v>387</v>
      </c>
      <c r="AW3" s="66" t="s">
        <v>386</v>
      </c>
      <c r="AX3" s="66" t="s">
        <v>387</v>
      </c>
      <c r="AY3" s="66" t="s">
        <v>386</v>
      </c>
      <c r="AZ3" s="66" t="s">
        <v>386</v>
      </c>
      <c r="BA3" s="66" t="s">
        <v>386</v>
      </c>
      <c r="BB3" s="66" t="s">
        <v>386</v>
      </c>
      <c r="BC3" s="66" t="s">
        <v>386</v>
      </c>
      <c r="BD3" s="66" t="s">
        <v>387</v>
      </c>
      <c r="BE3" s="66" t="s">
        <v>386</v>
      </c>
      <c r="BF3" s="66" t="s">
        <v>386</v>
      </c>
      <c r="BG3" s="66" t="s">
        <v>386</v>
      </c>
      <c r="BH3" s="66" t="s">
        <v>387</v>
      </c>
      <c r="BI3" s="66" t="s">
        <v>386</v>
      </c>
      <c r="BJ3" s="66" t="s">
        <v>386</v>
      </c>
      <c r="BK3" s="66" t="s">
        <v>386</v>
      </c>
      <c r="BL3" s="66" t="s">
        <v>387</v>
      </c>
      <c r="BM3" s="66" t="s">
        <v>386</v>
      </c>
      <c r="BN3" s="66" t="s">
        <v>386</v>
      </c>
      <c r="BO3" s="66" t="s">
        <v>387</v>
      </c>
      <c r="BP3" s="66" t="s">
        <v>387</v>
      </c>
      <c r="BQ3" s="66" t="s">
        <v>386</v>
      </c>
      <c r="BR3" s="66" t="s">
        <v>935</v>
      </c>
      <c r="BS3" s="38">
        <f>COUNTIF(C2:BQ2,"*")</f>
        <v>67</v>
      </c>
      <c r="BT3" s="75"/>
      <c r="BU3" s="2" t="s">
        <v>938</v>
      </c>
      <c r="BV3" s="69" t="s">
        <v>939</v>
      </c>
      <c r="BW3" s="69" t="s">
        <v>940</v>
      </c>
      <c r="BX3" s="69" t="s">
        <v>21</v>
      </c>
      <c r="BY3" s="69" t="s">
        <v>941</v>
      </c>
      <c r="BZ3" s="69" t="s">
        <v>942</v>
      </c>
      <c r="CA3" s="69" t="s">
        <v>943</v>
      </c>
      <c r="CB3" s="71" t="s">
        <v>944</v>
      </c>
    </row>
    <row r="4" spans="1:83" ht="16" thickBot="1" x14ac:dyDescent="0.25">
      <c r="A4" s="63" t="s">
        <v>7</v>
      </c>
      <c r="B4" s="63"/>
      <c r="C4" s="66" t="s">
        <v>938</v>
      </c>
      <c r="D4" s="66" t="s">
        <v>941</v>
      </c>
      <c r="E4" s="66" t="s">
        <v>938</v>
      </c>
      <c r="F4" s="66" t="s">
        <v>938</v>
      </c>
      <c r="G4" s="66" t="s">
        <v>938</v>
      </c>
      <c r="H4" s="66" t="s">
        <v>938</v>
      </c>
      <c r="I4" s="66" t="s">
        <v>942</v>
      </c>
      <c r="J4" s="66" t="s">
        <v>945</v>
      </c>
      <c r="K4" s="66" t="s">
        <v>946</v>
      </c>
      <c r="L4" s="66" t="s">
        <v>938</v>
      </c>
      <c r="M4" s="66" t="s">
        <v>938</v>
      </c>
      <c r="N4" s="66" t="s">
        <v>938</v>
      </c>
      <c r="O4" s="66" t="s">
        <v>938</v>
      </c>
      <c r="P4" s="66" t="s">
        <v>938</v>
      </c>
      <c r="Q4" s="66" t="s">
        <v>938</v>
      </c>
      <c r="R4" s="66" t="s">
        <v>938</v>
      </c>
      <c r="S4" s="66" t="s">
        <v>938</v>
      </c>
      <c r="T4" s="66" t="s">
        <v>21</v>
      </c>
      <c r="U4" s="66" t="s">
        <v>945</v>
      </c>
      <c r="V4" s="66" t="s">
        <v>938</v>
      </c>
      <c r="W4" s="66" t="s">
        <v>938</v>
      </c>
      <c r="X4" s="66" t="s">
        <v>938</v>
      </c>
      <c r="Y4" s="66" t="s">
        <v>938</v>
      </c>
      <c r="Z4" s="66" t="s">
        <v>938</v>
      </c>
      <c r="AA4" s="66" t="s">
        <v>938</v>
      </c>
      <c r="AB4" s="66" t="s">
        <v>938</v>
      </c>
      <c r="AC4" s="66" t="s">
        <v>939</v>
      </c>
      <c r="AD4" s="66" t="s">
        <v>938</v>
      </c>
      <c r="AE4" s="66" t="s">
        <v>938</v>
      </c>
      <c r="AF4" s="66" t="s">
        <v>938</v>
      </c>
      <c r="AG4" s="66" t="s">
        <v>947</v>
      </c>
      <c r="AH4" s="66" t="s">
        <v>939</v>
      </c>
      <c r="AI4" s="66" t="s">
        <v>938</v>
      </c>
      <c r="AJ4" s="66" t="s">
        <v>21</v>
      </c>
      <c r="AK4" s="66" t="s">
        <v>938</v>
      </c>
      <c r="AL4" s="66" t="s">
        <v>940</v>
      </c>
      <c r="AM4" s="66" t="s">
        <v>938</v>
      </c>
      <c r="AN4" s="66" t="s">
        <v>938</v>
      </c>
      <c r="AO4" s="66" t="s">
        <v>948</v>
      </c>
      <c r="AP4" s="66" t="s">
        <v>938</v>
      </c>
      <c r="AQ4" s="66" t="s">
        <v>21</v>
      </c>
      <c r="AR4" s="66" t="s">
        <v>938</v>
      </c>
      <c r="AS4" s="66" t="s">
        <v>938</v>
      </c>
      <c r="AT4" s="66" t="s">
        <v>938</v>
      </c>
      <c r="AU4" s="66" t="s">
        <v>938</v>
      </c>
      <c r="AV4" s="66" t="s">
        <v>939</v>
      </c>
      <c r="AW4" s="66" t="s">
        <v>939</v>
      </c>
      <c r="AX4" s="66" t="s">
        <v>940</v>
      </c>
      <c r="AY4" s="66" t="s">
        <v>938</v>
      </c>
      <c r="AZ4" s="66" t="s">
        <v>938</v>
      </c>
      <c r="BA4" s="66" t="s">
        <v>938</v>
      </c>
      <c r="BB4" s="66" t="s">
        <v>938</v>
      </c>
      <c r="BC4" s="66" t="s">
        <v>938</v>
      </c>
      <c r="BD4" s="66" t="s">
        <v>939</v>
      </c>
      <c r="BE4" s="66" t="s">
        <v>938</v>
      </c>
      <c r="BF4" s="66" t="s">
        <v>66</v>
      </c>
      <c r="BG4" s="66" t="s">
        <v>939</v>
      </c>
      <c r="BH4" s="66" t="s">
        <v>942</v>
      </c>
      <c r="BI4" s="66" t="s">
        <v>939</v>
      </c>
      <c r="BJ4" s="66" t="s">
        <v>938</v>
      </c>
      <c r="BK4" s="66" t="s">
        <v>938</v>
      </c>
      <c r="BL4" s="66" t="s">
        <v>940</v>
      </c>
      <c r="BM4" s="66" t="s">
        <v>938</v>
      </c>
      <c r="BN4" s="66" t="s">
        <v>938</v>
      </c>
      <c r="BO4" s="66" t="s">
        <v>21</v>
      </c>
      <c r="BP4" s="66" t="s">
        <v>949</v>
      </c>
      <c r="BQ4" s="66" t="s">
        <v>939</v>
      </c>
      <c r="BR4" s="66" t="s">
        <v>935</v>
      </c>
      <c r="BS4" s="38"/>
      <c r="BT4" s="75"/>
      <c r="BU4" s="2">
        <f>COUNTIF(C4:BR4,"glencore")</f>
        <v>42</v>
      </c>
      <c r="BV4" s="70">
        <f>COUNTIF(C4:BR4,"swissmarine")</f>
        <v>10</v>
      </c>
      <c r="BW4" s="70">
        <f>COUNTIF(C4:BR4,"western bulk")</f>
        <v>4</v>
      </c>
      <c r="BX4" s="70">
        <f>COUNTIF(C4:BR4,"nyk")</f>
        <v>4</v>
      </c>
      <c r="BY4" s="70">
        <f>COUNTIF(C4:BR4,"M2M")</f>
        <v>1</v>
      </c>
      <c r="BZ4" s="70">
        <f>COUNTIF(C4:BR4,"nachipa")</f>
        <v>2</v>
      </c>
      <c r="CA4" s="70">
        <f>COUNTIF(C4:BR4,"mur shipping")</f>
        <v>1</v>
      </c>
      <c r="CB4" s="72">
        <f>+SUM(BU4:CA4)</f>
        <v>64</v>
      </c>
    </row>
    <row r="5" spans="1:83" ht="16" thickBot="1" x14ac:dyDescent="0.25">
      <c r="A5" s="63" t="s">
        <v>8</v>
      </c>
      <c r="B5" s="63"/>
      <c r="C5" s="66" t="s">
        <v>42</v>
      </c>
      <c r="D5" s="66" t="s">
        <v>42</v>
      </c>
      <c r="E5" s="66" t="s">
        <v>42</v>
      </c>
      <c r="F5" s="66" t="s">
        <v>42</v>
      </c>
      <c r="G5" s="66" t="s">
        <v>42</v>
      </c>
      <c r="H5" s="66" t="s">
        <v>42</v>
      </c>
      <c r="I5" s="66" t="s">
        <v>42</v>
      </c>
      <c r="J5" s="66" t="s">
        <v>42</v>
      </c>
      <c r="K5" s="66" t="s">
        <v>42</v>
      </c>
      <c r="L5" s="66" t="s">
        <v>42</v>
      </c>
      <c r="M5" s="66" t="s">
        <v>42</v>
      </c>
      <c r="N5" s="66" t="s">
        <v>42</v>
      </c>
      <c r="O5" s="66" t="s">
        <v>42</v>
      </c>
      <c r="P5" s="66" t="s">
        <v>42</v>
      </c>
      <c r="Q5" s="66" t="s">
        <v>42</v>
      </c>
      <c r="R5" s="66" t="s">
        <v>42</v>
      </c>
      <c r="S5" s="66" t="s">
        <v>42</v>
      </c>
      <c r="T5" s="66" t="s">
        <v>950</v>
      </c>
      <c r="U5" s="66" t="s">
        <v>42</v>
      </c>
      <c r="V5" s="66" t="s">
        <v>42</v>
      </c>
      <c r="W5" s="66" t="s">
        <v>42</v>
      </c>
      <c r="X5" s="66" t="s">
        <v>42</v>
      </c>
      <c r="Y5" s="66" t="s">
        <v>42</v>
      </c>
      <c r="Z5" s="66" t="s">
        <v>42</v>
      </c>
      <c r="AA5" s="66" t="s">
        <v>42</v>
      </c>
      <c r="AB5" s="66" t="s">
        <v>42</v>
      </c>
      <c r="AC5" s="66" t="s">
        <v>42</v>
      </c>
      <c r="AD5" s="66" t="s">
        <v>42</v>
      </c>
      <c r="AE5" s="66" t="s">
        <v>42</v>
      </c>
      <c r="AF5" s="66" t="s">
        <v>42</v>
      </c>
      <c r="AG5" s="66" t="s">
        <v>42</v>
      </c>
      <c r="AH5" s="66" t="s">
        <v>42</v>
      </c>
      <c r="AI5" s="66" t="s">
        <v>42</v>
      </c>
      <c r="AJ5" s="66" t="s">
        <v>21</v>
      </c>
      <c r="AK5" s="66" t="s">
        <v>42</v>
      </c>
      <c r="AL5" s="66" t="s">
        <v>42</v>
      </c>
      <c r="AM5" s="66" t="s">
        <v>42</v>
      </c>
      <c r="AN5" s="66" t="s">
        <v>42</v>
      </c>
      <c r="AO5" s="66" t="s">
        <v>42</v>
      </c>
      <c r="AP5" s="66" t="s">
        <v>42</v>
      </c>
      <c r="AQ5" s="66" t="s">
        <v>951</v>
      </c>
      <c r="AR5" s="66" t="s">
        <v>42</v>
      </c>
      <c r="AS5" s="66" t="s">
        <v>42</v>
      </c>
      <c r="AT5" s="66" t="s">
        <v>42</v>
      </c>
      <c r="AU5" s="66" t="s">
        <v>42</v>
      </c>
      <c r="AV5" s="66" t="s">
        <v>42</v>
      </c>
      <c r="AW5" s="66" t="s">
        <v>42</v>
      </c>
      <c r="AX5" s="66" t="s">
        <v>42</v>
      </c>
      <c r="AY5" s="66" t="s">
        <v>42</v>
      </c>
      <c r="AZ5" s="66" t="s">
        <v>42</v>
      </c>
      <c r="BA5" s="66" t="s">
        <v>42</v>
      </c>
      <c r="BB5" s="66" t="s">
        <v>42</v>
      </c>
      <c r="BC5" s="66" t="s">
        <v>42</v>
      </c>
      <c r="BD5" s="66" t="s">
        <v>42</v>
      </c>
      <c r="BE5" s="66" t="s">
        <v>42</v>
      </c>
      <c r="BF5" s="66" t="s">
        <v>42</v>
      </c>
      <c r="BG5" s="66" t="s">
        <v>42</v>
      </c>
      <c r="BH5" s="66" t="s">
        <v>42</v>
      </c>
      <c r="BI5" s="66" t="s">
        <v>42</v>
      </c>
      <c r="BJ5" s="66" t="s">
        <v>42</v>
      </c>
      <c r="BK5" s="66" t="s">
        <v>42</v>
      </c>
      <c r="BL5" s="66" t="s">
        <v>42</v>
      </c>
      <c r="BM5" s="66" t="s">
        <v>42</v>
      </c>
      <c r="BN5" s="66" t="s">
        <v>42</v>
      </c>
      <c r="BO5" s="66" t="s">
        <v>21</v>
      </c>
      <c r="BP5" s="66" t="s">
        <v>42</v>
      </c>
      <c r="BQ5" s="66" t="s">
        <v>42</v>
      </c>
      <c r="BR5" s="66" t="s">
        <v>935</v>
      </c>
      <c r="BS5" s="38"/>
      <c r="BT5" s="75"/>
      <c r="BU5" s="1288" t="s">
        <v>952</v>
      </c>
      <c r="BV5" s="1286"/>
      <c r="BW5" s="1289"/>
      <c r="BX5" s="1289"/>
      <c r="BY5" s="1286"/>
      <c r="BZ5" s="1286"/>
      <c r="CA5" s="1286"/>
      <c r="CB5" s="1290"/>
    </row>
    <row r="6" spans="1:83" x14ac:dyDescent="0.2">
      <c r="A6" s="63" t="s">
        <v>953</v>
      </c>
      <c r="B6" s="63"/>
      <c r="C6" s="66" t="s">
        <v>954</v>
      </c>
      <c r="D6" s="66" t="s">
        <v>955</v>
      </c>
      <c r="E6" s="66" t="s">
        <v>956</v>
      </c>
      <c r="F6" s="67" t="s">
        <v>956</v>
      </c>
      <c r="G6" s="67" t="s">
        <v>957</v>
      </c>
      <c r="H6" s="67" t="s">
        <v>956</v>
      </c>
      <c r="I6" s="66" t="s">
        <v>955</v>
      </c>
      <c r="J6" s="66" t="s">
        <v>958</v>
      </c>
      <c r="K6" s="66" t="s">
        <v>956</v>
      </c>
      <c r="L6" s="66" t="s">
        <v>956</v>
      </c>
      <c r="M6" s="66" t="s">
        <v>956</v>
      </c>
      <c r="N6" s="66" t="s">
        <v>954</v>
      </c>
      <c r="O6" s="66" t="s">
        <v>956</v>
      </c>
      <c r="P6" s="66" t="s">
        <v>959</v>
      </c>
      <c r="Q6" s="66" t="s">
        <v>956</v>
      </c>
      <c r="R6" s="66" t="s">
        <v>955</v>
      </c>
      <c r="S6" s="66" t="s">
        <v>955</v>
      </c>
      <c r="T6" s="66" t="s">
        <v>960</v>
      </c>
      <c r="U6" s="66" t="s">
        <v>957</v>
      </c>
      <c r="V6" s="66" t="s">
        <v>956</v>
      </c>
      <c r="W6" s="66" t="s">
        <v>956</v>
      </c>
      <c r="X6" s="66" t="s">
        <v>956</v>
      </c>
      <c r="Y6" s="66" t="s">
        <v>956</v>
      </c>
      <c r="Z6" s="66" t="s">
        <v>954</v>
      </c>
      <c r="AA6" s="66" t="s">
        <v>960</v>
      </c>
      <c r="AB6" s="66" t="s">
        <v>956</v>
      </c>
      <c r="AC6" s="66" t="s">
        <v>954</v>
      </c>
      <c r="AD6" s="66" t="s">
        <v>955</v>
      </c>
      <c r="AE6" s="68" t="s">
        <v>958</v>
      </c>
      <c r="AF6" s="66" t="s">
        <v>956</v>
      </c>
      <c r="AG6" s="66" t="s">
        <v>961</v>
      </c>
      <c r="AH6" s="66" t="s">
        <v>954</v>
      </c>
      <c r="AI6" s="66" t="s">
        <v>956</v>
      </c>
      <c r="AJ6" s="66" t="s">
        <v>956</v>
      </c>
      <c r="AK6" s="66" t="s">
        <v>956</v>
      </c>
      <c r="AL6" s="66" t="s">
        <v>961</v>
      </c>
      <c r="AM6" s="66" t="s">
        <v>958</v>
      </c>
      <c r="AN6" s="66" t="s">
        <v>959</v>
      </c>
      <c r="AO6" s="66" t="s">
        <v>956</v>
      </c>
      <c r="AP6" s="66" t="s">
        <v>956</v>
      </c>
      <c r="AQ6" s="66" t="s">
        <v>962</v>
      </c>
      <c r="AR6" s="66" t="s">
        <v>959</v>
      </c>
      <c r="AS6" s="66" t="s">
        <v>958</v>
      </c>
      <c r="AT6" s="66" t="s">
        <v>959</v>
      </c>
      <c r="AU6" s="66" t="s">
        <v>956</v>
      </c>
      <c r="AV6" s="66" t="s">
        <v>963</v>
      </c>
      <c r="AW6" s="66" t="s">
        <v>964</v>
      </c>
      <c r="AX6" s="66" t="s">
        <v>961</v>
      </c>
      <c r="AY6" s="66" t="s">
        <v>955</v>
      </c>
      <c r="AZ6" s="66" t="s">
        <v>956</v>
      </c>
      <c r="BA6" s="66" t="s">
        <v>964</v>
      </c>
      <c r="BB6" s="66" t="s">
        <v>955</v>
      </c>
      <c r="BC6" s="66" t="s">
        <v>956</v>
      </c>
      <c r="BD6" s="66" t="s">
        <v>957</v>
      </c>
      <c r="BE6" s="66" t="s">
        <v>959</v>
      </c>
      <c r="BF6" s="66" t="s">
        <v>958</v>
      </c>
      <c r="BG6" s="66" t="s">
        <v>954</v>
      </c>
      <c r="BH6" s="66" t="s">
        <v>961</v>
      </c>
      <c r="BI6" s="66" t="s">
        <v>955</v>
      </c>
      <c r="BJ6" s="66" t="s">
        <v>965</v>
      </c>
      <c r="BK6" s="66" t="s">
        <v>966</v>
      </c>
      <c r="BL6" s="66" t="s">
        <v>961</v>
      </c>
      <c r="BM6" s="66" t="s">
        <v>955</v>
      </c>
      <c r="BN6" s="66" t="s">
        <v>959</v>
      </c>
      <c r="BO6" s="66" t="s">
        <v>956</v>
      </c>
      <c r="BP6" s="66" t="s">
        <v>961</v>
      </c>
      <c r="BQ6" s="66" t="s">
        <v>967</v>
      </c>
      <c r="BR6" s="66" t="s">
        <v>935</v>
      </c>
      <c r="BS6" s="38"/>
      <c r="BT6" s="75"/>
      <c r="BU6" s="2" t="s">
        <v>386</v>
      </c>
      <c r="BV6" s="30" t="s">
        <v>387</v>
      </c>
      <c r="BW6" s="7" t="s">
        <v>393</v>
      </c>
      <c r="BX6" s="7" t="s">
        <v>937</v>
      </c>
      <c r="BY6" s="55"/>
      <c r="BZ6" s="55"/>
      <c r="CA6" s="55"/>
      <c r="CB6" s="6" t="s">
        <v>944</v>
      </c>
    </row>
    <row r="7" spans="1:83" x14ac:dyDescent="0.2">
      <c r="A7" s="63" t="s">
        <v>968</v>
      </c>
      <c r="B7" s="63"/>
      <c r="C7" s="66"/>
      <c r="D7" s="66"/>
      <c r="E7" s="66"/>
      <c r="F7" s="67"/>
      <c r="G7" s="67"/>
      <c r="H7" s="67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8">
        <v>42883</v>
      </c>
      <c r="AC7" s="68">
        <v>42892</v>
      </c>
      <c r="AD7" s="68">
        <v>42894</v>
      </c>
      <c r="AE7" s="68">
        <v>42892</v>
      </c>
      <c r="AF7" s="68">
        <v>42898</v>
      </c>
      <c r="AG7" s="68">
        <v>42905</v>
      </c>
      <c r="AH7" s="68">
        <v>42906</v>
      </c>
      <c r="AI7" s="68">
        <v>42906</v>
      </c>
      <c r="AJ7" s="68">
        <v>42915</v>
      </c>
      <c r="AK7" s="68">
        <v>42929</v>
      </c>
      <c r="AL7" s="68">
        <v>42940</v>
      </c>
      <c r="AM7" s="68">
        <v>42940</v>
      </c>
      <c r="AN7" s="68">
        <v>43282</v>
      </c>
      <c r="AO7" s="68">
        <v>42954</v>
      </c>
      <c r="AP7" s="68">
        <v>42955</v>
      </c>
      <c r="AQ7" s="68">
        <v>42957</v>
      </c>
      <c r="AR7" s="68">
        <v>42964</v>
      </c>
      <c r="AS7" s="68">
        <v>42976</v>
      </c>
      <c r="AT7" s="68">
        <v>42985</v>
      </c>
      <c r="AU7" s="68">
        <v>42989</v>
      </c>
      <c r="AV7" s="68">
        <v>42992</v>
      </c>
      <c r="AW7" s="68">
        <v>42992</v>
      </c>
      <c r="AX7" s="68">
        <v>43003</v>
      </c>
      <c r="AY7" s="68">
        <v>43015</v>
      </c>
      <c r="AZ7" s="68">
        <v>43020</v>
      </c>
      <c r="BA7" s="68">
        <v>43023</v>
      </c>
      <c r="BB7" s="68">
        <v>43030</v>
      </c>
      <c r="BC7" s="68">
        <v>43031</v>
      </c>
      <c r="BD7" s="68"/>
      <c r="BE7" s="68">
        <v>43049</v>
      </c>
      <c r="BF7" s="68">
        <v>43043</v>
      </c>
      <c r="BG7" s="68">
        <v>43045</v>
      </c>
      <c r="BH7" s="68">
        <v>43046</v>
      </c>
      <c r="BI7" s="68">
        <v>43060</v>
      </c>
      <c r="BJ7" s="68">
        <v>43067</v>
      </c>
      <c r="BK7" s="68">
        <v>43063</v>
      </c>
      <c r="BL7" s="68">
        <v>43068</v>
      </c>
      <c r="BM7" s="68">
        <v>43069</v>
      </c>
      <c r="BN7" s="68">
        <v>43077</v>
      </c>
      <c r="BO7" s="68">
        <v>43077</v>
      </c>
      <c r="BP7" s="68">
        <v>43087</v>
      </c>
      <c r="BQ7" s="68">
        <v>43092</v>
      </c>
      <c r="BR7" s="68" t="s">
        <v>935</v>
      </c>
      <c r="BS7" s="38"/>
      <c r="BT7" s="75"/>
      <c r="BU7" s="2">
        <f>COUNTIF(C3:BR3,"carbon")</f>
        <v>50</v>
      </c>
      <c r="BV7" s="2">
        <f>COUNTIF(C3:BR3,"clinker")</f>
        <v>14</v>
      </c>
      <c r="BW7" s="2">
        <f>COUNTIF(C3:BR3,"fierro")</f>
        <v>1</v>
      </c>
      <c r="BX7" s="2">
        <f>COUNTIF(C3:BR3,"azufre")</f>
        <v>1</v>
      </c>
      <c r="CB7" s="39">
        <f>+SUM(BU7:CA7)</f>
        <v>66</v>
      </c>
    </row>
    <row r="8" spans="1:83" ht="16" thickBot="1" x14ac:dyDescent="0.25">
      <c r="A8" s="63" t="s">
        <v>969</v>
      </c>
      <c r="B8" s="63"/>
      <c r="C8" s="66"/>
      <c r="D8" s="66"/>
      <c r="E8" s="66"/>
      <c r="F8" s="67"/>
      <c r="G8" s="67"/>
      <c r="H8" s="67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8">
        <v>42887</v>
      </c>
      <c r="AC8" s="66" t="s">
        <v>970</v>
      </c>
      <c r="AD8" s="68">
        <v>42899</v>
      </c>
      <c r="AE8" s="68">
        <v>42895</v>
      </c>
      <c r="AF8" s="68">
        <v>42901</v>
      </c>
      <c r="AG8" s="68" t="s">
        <v>970</v>
      </c>
      <c r="AH8" s="66" t="s">
        <v>970</v>
      </c>
      <c r="AI8" s="68">
        <v>42909</v>
      </c>
      <c r="AJ8" s="68">
        <v>42916</v>
      </c>
      <c r="AK8" s="68">
        <v>42935</v>
      </c>
      <c r="AL8" s="68" t="s">
        <v>970</v>
      </c>
      <c r="AM8" s="68">
        <v>42944</v>
      </c>
      <c r="AN8" s="68">
        <v>42920</v>
      </c>
      <c r="AO8" s="68">
        <v>42956</v>
      </c>
      <c r="AP8" s="68">
        <v>43325</v>
      </c>
      <c r="AQ8" s="68" t="s">
        <v>970</v>
      </c>
      <c r="AR8" s="68">
        <v>42967</v>
      </c>
      <c r="AS8" s="68">
        <v>42979</v>
      </c>
      <c r="AT8" s="68">
        <v>42990</v>
      </c>
      <c r="AU8" s="68">
        <v>42993</v>
      </c>
      <c r="AV8" s="68" t="s">
        <v>970</v>
      </c>
      <c r="AW8" s="68" t="s">
        <v>970</v>
      </c>
      <c r="AX8" s="68" t="s">
        <v>970</v>
      </c>
      <c r="AY8" s="68">
        <v>43021</v>
      </c>
      <c r="AZ8" s="68">
        <v>43025</v>
      </c>
      <c r="BA8" s="68"/>
      <c r="BB8" s="68">
        <v>43033</v>
      </c>
      <c r="BC8" s="68">
        <v>43035</v>
      </c>
      <c r="BD8" s="68"/>
      <c r="BE8" s="68">
        <v>43054</v>
      </c>
      <c r="BF8" s="68"/>
      <c r="BG8" s="68"/>
      <c r="BH8" s="68" t="s">
        <v>970</v>
      </c>
      <c r="BI8" s="68" t="s">
        <v>970</v>
      </c>
      <c r="BJ8" s="68">
        <v>43071</v>
      </c>
      <c r="BK8" s="68">
        <v>43067</v>
      </c>
      <c r="BL8" s="68" t="s">
        <v>970</v>
      </c>
      <c r="BM8" s="68">
        <v>43073</v>
      </c>
      <c r="BN8" s="68"/>
      <c r="BO8" s="68" t="s">
        <v>970</v>
      </c>
      <c r="BP8" s="68" t="s">
        <v>970</v>
      </c>
      <c r="BQ8" s="68" t="s">
        <v>970</v>
      </c>
      <c r="BR8" s="68" t="s">
        <v>935</v>
      </c>
      <c r="BS8" s="38"/>
      <c r="BT8" s="75"/>
    </row>
    <row r="9" spans="1:83" x14ac:dyDescent="0.2">
      <c r="A9" s="63" t="s">
        <v>537</v>
      </c>
      <c r="B9" s="63"/>
      <c r="C9" s="66"/>
      <c r="D9" s="66"/>
      <c r="E9" s="66"/>
      <c r="F9" s="67"/>
      <c r="G9" s="67"/>
      <c r="H9" s="67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 t="s">
        <v>31</v>
      </c>
      <c r="AC9" s="66" t="s">
        <v>20</v>
      </c>
      <c r="AD9" s="66" t="s">
        <v>31</v>
      </c>
      <c r="AE9" s="66" t="s">
        <v>31</v>
      </c>
      <c r="AF9" s="68" t="s">
        <v>20</v>
      </c>
      <c r="AG9" s="68" t="s">
        <v>20</v>
      </c>
      <c r="AH9" s="66" t="s">
        <v>20</v>
      </c>
      <c r="AI9" s="66" t="s">
        <v>20</v>
      </c>
      <c r="AJ9" s="66" t="s">
        <v>20</v>
      </c>
      <c r="AK9" s="66" t="s">
        <v>31</v>
      </c>
      <c r="AL9" s="66" t="s">
        <v>20</v>
      </c>
      <c r="AM9" s="66" t="s">
        <v>31</v>
      </c>
      <c r="AN9" s="66" t="s">
        <v>31</v>
      </c>
      <c r="AO9" s="66" t="s">
        <v>31</v>
      </c>
      <c r="AP9" s="66" t="s">
        <v>31</v>
      </c>
      <c r="AQ9" s="66" t="s">
        <v>20</v>
      </c>
      <c r="AR9" s="66" t="s">
        <v>20</v>
      </c>
      <c r="AS9" s="66" t="s">
        <v>31</v>
      </c>
      <c r="AT9" s="66" t="s">
        <v>31</v>
      </c>
      <c r="AU9" s="66" t="s">
        <v>31</v>
      </c>
      <c r="AV9" s="66" t="s">
        <v>20</v>
      </c>
      <c r="AW9" s="66" t="s">
        <v>20</v>
      </c>
      <c r="AX9" s="66" t="s">
        <v>20</v>
      </c>
      <c r="AY9" s="66" t="s">
        <v>31</v>
      </c>
      <c r="AZ9" s="66" t="s">
        <v>31</v>
      </c>
      <c r="BA9" s="66"/>
      <c r="BB9" s="66" t="s">
        <v>31</v>
      </c>
      <c r="BC9" s="66" t="s">
        <v>31</v>
      </c>
      <c r="BD9" s="66"/>
      <c r="BE9" s="66" t="s">
        <v>31</v>
      </c>
      <c r="BF9" s="66"/>
      <c r="BG9" s="66"/>
      <c r="BH9" s="66" t="s">
        <v>20</v>
      </c>
      <c r="BI9" s="66" t="s">
        <v>20</v>
      </c>
      <c r="BJ9" s="66" t="s">
        <v>31</v>
      </c>
      <c r="BK9" s="66" t="s">
        <v>31</v>
      </c>
      <c r="BL9" s="66" t="s">
        <v>20</v>
      </c>
      <c r="BM9" s="66" t="s">
        <v>20</v>
      </c>
      <c r="BN9" s="66" t="s">
        <v>20</v>
      </c>
      <c r="BO9" s="66" t="s">
        <v>20</v>
      </c>
      <c r="BP9" s="66" t="s">
        <v>20</v>
      </c>
      <c r="BQ9" s="66" t="s">
        <v>20</v>
      </c>
      <c r="BR9" s="66" t="s">
        <v>935</v>
      </c>
      <c r="BS9" s="38"/>
      <c r="BT9" s="75"/>
      <c r="BU9" s="1285" t="s">
        <v>971</v>
      </c>
      <c r="BV9" s="1289"/>
      <c r="BW9" s="1289"/>
      <c r="BX9" s="1289"/>
      <c r="BY9" s="1289"/>
      <c r="BZ9" s="1289"/>
      <c r="CA9" s="1289"/>
      <c r="CB9" s="1290"/>
    </row>
    <row r="10" spans="1:83" x14ac:dyDescent="0.2">
      <c r="A10" s="63" t="s">
        <v>972</v>
      </c>
      <c r="B10" s="63"/>
      <c r="C10" s="66"/>
      <c r="D10" s="66"/>
      <c r="E10" s="66"/>
      <c r="F10" s="67"/>
      <c r="G10" s="67"/>
      <c r="H10" s="67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 t="s">
        <v>970</v>
      </c>
      <c r="AC10" s="66" t="s">
        <v>963</v>
      </c>
      <c r="AD10" s="66" t="s">
        <v>970</v>
      </c>
      <c r="AE10" s="66" t="s">
        <v>970</v>
      </c>
      <c r="AF10" s="68" t="s">
        <v>973</v>
      </c>
      <c r="AG10" s="68" t="s">
        <v>974</v>
      </c>
      <c r="AH10" s="66" t="s">
        <v>954</v>
      </c>
      <c r="AI10" s="66" t="s">
        <v>973</v>
      </c>
      <c r="AJ10" s="66" t="s">
        <v>975</v>
      </c>
      <c r="AK10" s="66" t="s">
        <v>970</v>
      </c>
      <c r="AL10" s="66" t="s">
        <v>976</v>
      </c>
      <c r="AM10" s="66"/>
      <c r="AN10" s="66"/>
      <c r="AO10" s="66"/>
      <c r="AP10" s="66"/>
      <c r="AQ10" s="66" t="s">
        <v>975</v>
      </c>
      <c r="AR10" s="66" t="s">
        <v>977</v>
      </c>
      <c r="AS10" s="66" t="s">
        <v>970</v>
      </c>
      <c r="AT10" s="66" t="s">
        <v>970</v>
      </c>
      <c r="AU10" s="66" t="s">
        <v>956</v>
      </c>
      <c r="AV10" s="66" t="s">
        <v>954</v>
      </c>
      <c r="AW10" s="66" t="s">
        <v>978</v>
      </c>
      <c r="AX10" s="66" t="s">
        <v>978</v>
      </c>
      <c r="AY10" s="66" t="s">
        <v>970</v>
      </c>
      <c r="AZ10" s="66" t="s">
        <v>970</v>
      </c>
      <c r="BA10" s="66"/>
      <c r="BB10" s="66" t="s">
        <v>970</v>
      </c>
      <c r="BC10" s="66" t="s">
        <v>970</v>
      </c>
      <c r="BD10" s="66"/>
      <c r="BE10" s="66" t="s">
        <v>970</v>
      </c>
      <c r="BF10" s="66" t="s">
        <v>958</v>
      </c>
      <c r="BG10" s="66" t="s">
        <v>978</v>
      </c>
      <c r="BH10" s="66" t="s">
        <v>973</v>
      </c>
      <c r="BI10" s="66" t="s">
        <v>977</v>
      </c>
      <c r="BJ10" s="66" t="s">
        <v>965</v>
      </c>
      <c r="BK10" s="66" t="s">
        <v>977</v>
      </c>
      <c r="BL10" s="66" t="s">
        <v>973</v>
      </c>
      <c r="BM10" s="66" t="s">
        <v>978</v>
      </c>
      <c r="BN10" s="66" t="s">
        <v>977</v>
      </c>
      <c r="BO10" s="66" t="s">
        <v>975</v>
      </c>
      <c r="BP10" s="66" t="s">
        <v>978</v>
      </c>
      <c r="BQ10" s="66" t="s">
        <v>978</v>
      </c>
      <c r="BR10" s="66" t="s">
        <v>935</v>
      </c>
      <c r="BS10" s="38"/>
      <c r="BT10" s="75"/>
      <c r="BU10" s="2" t="s">
        <v>978</v>
      </c>
      <c r="BV10" s="7" t="s">
        <v>955</v>
      </c>
      <c r="BW10" s="7" t="s">
        <v>954</v>
      </c>
      <c r="BX10" s="7" t="s">
        <v>964</v>
      </c>
      <c r="BY10" s="7" t="s">
        <v>958</v>
      </c>
      <c r="BZ10" s="7" t="s">
        <v>956</v>
      </c>
      <c r="CA10" s="7" t="s">
        <v>960</v>
      </c>
      <c r="CB10" s="7" t="s">
        <v>961</v>
      </c>
      <c r="CC10" s="7" t="s">
        <v>957</v>
      </c>
      <c r="CD10" s="7" t="s">
        <v>975</v>
      </c>
      <c r="CE10" s="6" t="s">
        <v>944</v>
      </c>
    </row>
    <row r="11" spans="1:83" x14ac:dyDescent="0.2">
      <c r="A11" s="63" t="s">
        <v>979</v>
      </c>
      <c r="B11" s="63"/>
      <c r="C11" s="66"/>
      <c r="D11" s="66"/>
      <c r="E11" s="66"/>
      <c r="F11" s="67"/>
      <c r="G11" s="67"/>
      <c r="H11" s="67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 t="s">
        <v>970</v>
      </c>
      <c r="AC11" s="68">
        <v>42898</v>
      </c>
      <c r="AD11" s="66" t="s">
        <v>970</v>
      </c>
      <c r="AE11" s="66" t="s">
        <v>970</v>
      </c>
      <c r="AF11" s="68">
        <v>42904</v>
      </c>
      <c r="AG11" s="68">
        <v>42907</v>
      </c>
      <c r="AH11" s="68">
        <v>42911</v>
      </c>
      <c r="AI11" s="68">
        <v>42912</v>
      </c>
      <c r="AJ11" s="68">
        <v>42918</v>
      </c>
      <c r="AK11" s="68" t="s">
        <v>970</v>
      </c>
      <c r="AL11" s="68">
        <v>42943</v>
      </c>
      <c r="AM11" s="68" t="s">
        <v>970</v>
      </c>
      <c r="AN11" s="68" t="s">
        <v>970</v>
      </c>
      <c r="AO11" s="68" t="s">
        <v>970</v>
      </c>
      <c r="AP11" s="68" t="s">
        <v>970</v>
      </c>
      <c r="AQ11" s="68">
        <v>42961</v>
      </c>
      <c r="AR11" s="68">
        <v>43302</v>
      </c>
      <c r="AS11" s="68" t="s">
        <v>970</v>
      </c>
      <c r="AT11" s="68" t="s">
        <v>970</v>
      </c>
      <c r="AU11" s="68" t="s">
        <v>970</v>
      </c>
      <c r="AV11" s="68">
        <v>42997</v>
      </c>
      <c r="AW11" s="68">
        <v>42997</v>
      </c>
      <c r="AX11" s="68">
        <v>43007</v>
      </c>
      <c r="AY11" s="68" t="s">
        <v>970</v>
      </c>
      <c r="AZ11" s="68" t="s">
        <v>970</v>
      </c>
      <c r="BA11" s="68"/>
      <c r="BB11" s="66" t="s">
        <v>970</v>
      </c>
      <c r="BC11" s="66" t="s">
        <v>970</v>
      </c>
      <c r="BD11" s="66"/>
      <c r="BE11" s="66" t="s">
        <v>970</v>
      </c>
      <c r="BF11" s="66"/>
      <c r="BG11" s="66"/>
      <c r="BH11" s="66"/>
      <c r="BI11" s="68">
        <v>43062</v>
      </c>
      <c r="BJ11" s="66" t="s">
        <v>970</v>
      </c>
      <c r="BK11" s="68">
        <v>43069</v>
      </c>
      <c r="BL11" s="68">
        <v>43073</v>
      </c>
      <c r="BM11" s="68">
        <v>43075</v>
      </c>
      <c r="BN11" s="68">
        <v>43091</v>
      </c>
      <c r="BO11" s="68">
        <v>43082</v>
      </c>
      <c r="BP11" s="81">
        <v>43091</v>
      </c>
      <c r="BQ11" s="81">
        <v>43102</v>
      </c>
      <c r="BR11" s="68" t="s">
        <v>935</v>
      </c>
      <c r="BS11" s="38"/>
      <c r="BT11" s="75"/>
      <c r="BU11" s="2">
        <f>COUNTIF(C6:BR6,"patache")</f>
        <v>0</v>
      </c>
      <c r="BV11" s="2">
        <f>COUNTIF(C6:BR6,"tocopilla")</f>
        <v>9</v>
      </c>
      <c r="BW11" s="2">
        <f>COUNTIF(C6:BR6,"Mejillones")</f>
        <v>6</v>
      </c>
      <c r="BX11" s="2">
        <f>COUNTIF(C6:BR6,"mejillones tgn")</f>
        <v>8</v>
      </c>
      <c r="BY11" s="2">
        <f>COUNTIF(C6:BR6,"huasco")</f>
        <v>5</v>
      </c>
      <c r="BZ11" s="2">
        <f>COUNTIF(C6:BR6,"ventanas")</f>
        <v>24</v>
      </c>
      <c r="CA11" s="2">
        <f>COUNTIF(C6:BR6,"valparaiso")</f>
        <v>2</v>
      </c>
      <c r="CB11" s="2">
        <f>COUNTIF(C6:BR6,"san antonio")</f>
        <v>6</v>
      </c>
      <c r="CC11" s="2">
        <f>COUNTIF(C6:BR6,"coronel")</f>
        <v>3</v>
      </c>
      <c r="CD11" s="2">
        <f>COUNTIF(C6:BR6,"lirquen")</f>
        <v>0</v>
      </c>
      <c r="CE11" s="39">
        <f>+SUM(BU11:CC11)</f>
        <v>63</v>
      </c>
    </row>
    <row r="12" spans="1:83" ht="16" thickBot="1" x14ac:dyDescent="0.25">
      <c r="A12" s="63" t="s">
        <v>539</v>
      </c>
      <c r="B12" s="63"/>
      <c r="C12" s="66" t="s">
        <v>980</v>
      </c>
      <c r="D12" s="66" t="s">
        <v>980</v>
      </c>
      <c r="E12" s="66" t="s">
        <v>980</v>
      </c>
      <c r="F12" s="66" t="s">
        <v>980</v>
      </c>
      <c r="G12" s="66" t="s">
        <v>980</v>
      </c>
      <c r="H12" s="66" t="s">
        <v>980</v>
      </c>
      <c r="I12" s="66" t="s">
        <v>980</v>
      </c>
      <c r="J12" s="66" t="s">
        <v>981</v>
      </c>
      <c r="K12" s="66" t="s">
        <v>982</v>
      </c>
      <c r="L12" s="66" t="s">
        <v>980</v>
      </c>
      <c r="M12" s="66" t="s">
        <v>980</v>
      </c>
      <c r="N12" s="66" t="s">
        <v>980</v>
      </c>
      <c r="O12" s="66" t="s">
        <v>980</v>
      </c>
      <c r="P12" s="66" t="s">
        <v>980</v>
      </c>
      <c r="Q12" s="66" t="s">
        <v>980</v>
      </c>
      <c r="R12" s="66" t="s">
        <v>980</v>
      </c>
      <c r="S12" s="66" t="s">
        <v>980</v>
      </c>
      <c r="T12" s="66" t="s">
        <v>983</v>
      </c>
      <c r="U12" s="66" t="s">
        <v>982</v>
      </c>
      <c r="V12" s="66" t="s">
        <v>980</v>
      </c>
      <c r="W12" s="66" t="s">
        <v>980</v>
      </c>
      <c r="X12" s="66" t="s">
        <v>980</v>
      </c>
      <c r="Y12" s="66" t="s">
        <v>980</v>
      </c>
      <c r="Z12" s="66" t="s">
        <v>980</v>
      </c>
      <c r="AA12" s="66" t="s">
        <v>982</v>
      </c>
      <c r="AB12" s="66" t="s">
        <v>980</v>
      </c>
      <c r="AC12" s="66" t="s">
        <v>981</v>
      </c>
      <c r="AD12" s="66" t="s">
        <v>980</v>
      </c>
      <c r="AE12" s="66" t="s">
        <v>980</v>
      </c>
      <c r="AF12" s="66" t="s">
        <v>980</v>
      </c>
      <c r="AG12" s="66" t="s">
        <v>982</v>
      </c>
      <c r="AH12" s="66" t="s">
        <v>982</v>
      </c>
      <c r="AI12" s="66" t="s">
        <v>980</v>
      </c>
      <c r="AJ12" s="66" t="s">
        <v>983</v>
      </c>
      <c r="AK12" s="66" t="s">
        <v>980</v>
      </c>
      <c r="AL12" s="66" t="s">
        <v>984</v>
      </c>
      <c r="AM12" s="66" t="s">
        <v>985</v>
      </c>
      <c r="AN12" s="66" t="s">
        <v>985</v>
      </c>
      <c r="AO12" s="66" t="s">
        <v>986</v>
      </c>
      <c r="AP12" s="66" t="s">
        <v>985</v>
      </c>
      <c r="AQ12" s="66" t="s">
        <v>987</v>
      </c>
      <c r="AR12" s="66" t="s">
        <v>988</v>
      </c>
      <c r="AS12" s="66" t="s">
        <v>988</v>
      </c>
      <c r="AT12" s="66" t="s">
        <v>988</v>
      </c>
      <c r="AU12" s="66" t="s">
        <v>988</v>
      </c>
      <c r="AV12" s="66" t="s">
        <v>989</v>
      </c>
      <c r="AW12" s="66" t="s">
        <v>990</v>
      </c>
      <c r="AX12" s="66" t="s">
        <v>989</v>
      </c>
      <c r="AY12" s="66" t="s">
        <v>988</v>
      </c>
      <c r="AZ12" s="66" t="s">
        <v>988</v>
      </c>
      <c r="BA12" s="66" t="s">
        <v>988</v>
      </c>
      <c r="BB12" s="66" t="s">
        <v>988</v>
      </c>
      <c r="BC12" s="66" t="s">
        <v>988</v>
      </c>
      <c r="BD12" s="66" t="s">
        <v>989</v>
      </c>
      <c r="BE12" s="66" t="s">
        <v>988</v>
      </c>
      <c r="BF12" s="66" t="s">
        <v>991</v>
      </c>
      <c r="BG12" s="66" t="s">
        <v>992</v>
      </c>
      <c r="BH12" s="66" t="s">
        <v>989</v>
      </c>
      <c r="BI12" s="66" t="s">
        <v>991</v>
      </c>
      <c r="BJ12" s="66" t="s">
        <v>985</v>
      </c>
      <c r="BK12" s="66" t="s">
        <v>988</v>
      </c>
      <c r="BL12" s="66" t="s">
        <v>982</v>
      </c>
      <c r="BM12" s="66" t="s">
        <v>988</v>
      </c>
      <c r="BN12" s="66" t="s">
        <v>988</v>
      </c>
      <c r="BO12" s="66" t="s">
        <v>387</v>
      </c>
      <c r="BP12" s="66" t="s">
        <v>387</v>
      </c>
      <c r="BQ12" s="66" t="s">
        <v>992</v>
      </c>
      <c r="BR12" s="66" t="s">
        <v>935</v>
      </c>
      <c r="BS12" s="38"/>
      <c r="BT12" s="75"/>
    </row>
    <row r="13" spans="1:83" ht="16" thickBot="1" x14ac:dyDescent="0.25">
      <c r="A13" s="63" t="s">
        <v>993</v>
      </c>
      <c r="B13" s="63"/>
      <c r="C13" s="66"/>
      <c r="D13" s="66"/>
      <c r="E13" s="66"/>
      <c r="F13" s="67"/>
      <c r="G13" s="67"/>
      <c r="H13" s="67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 t="s">
        <v>994</v>
      </c>
      <c r="AF13" s="66" t="s">
        <v>995</v>
      </c>
      <c r="AG13" s="66" t="s">
        <v>996</v>
      </c>
      <c r="AH13" s="66" t="s">
        <v>996</v>
      </c>
      <c r="AI13" s="66"/>
      <c r="AJ13" s="66" t="s">
        <v>997</v>
      </c>
      <c r="AK13" s="66"/>
      <c r="AL13" s="66" t="s">
        <v>998</v>
      </c>
      <c r="AM13" s="66"/>
      <c r="AN13" s="66"/>
      <c r="AO13" s="77" t="s">
        <v>999</v>
      </c>
      <c r="AP13" s="66"/>
      <c r="AQ13" s="66"/>
      <c r="AR13" s="66"/>
      <c r="AS13" s="66"/>
      <c r="AT13" s="66"/>
      <c r="AU13" s="66"/>
      <c r="AV13" s="66" t="s">
        <v>1000</v>
      </c>
      <c r="AW13" s="66"/>
      <c r="AX13" s="66" t="s">
        <v>998</v>
      </c>
      <c r="AY13" s="66" t="s">
        <v>998</v>
      </c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 t="s">
        <v>1001</v>
      </c>
      <c r="BL13" s="66" t="s">
        <v>1002</v>
      </c>
      <c r="BM13" s="66"/>
      <c r="BN13" s="66" t="s">
        <v>1003</v>
      </c>
      <c r="BO13" s="66" t="s">
        <v>997</v>
      </c>
      <c r="BP13" s="66"/>
      <c r="BQ13" s="66"/>
      <c r="BR13" s="66" t="s">
        <v>935</v>
      </c>
      <c r="BS13" s="38"/>
      <c r="BT13" s="75"/>
      <c r="BU13" s="1285" t="s">
        <v>1004</v>
      </c>
      <c r="BV13" s="1286"/>
      <c r="BW13" s="1286"/>
      <c r="BX13" s="1286"/>
      <c r="BY13" s="1286"/>
      <c r="BZ13" s="1286"/>
      <c r="CA13" s="1286"/>
      <c r="CB13" s="1287"/>
    </row>
    <row r="14" spans="1:83" x14ac:dyDescent="0.2">
      <c r="A14" s="63" t="s">
        <v>1005</v>
      </c>
      <c r="B14" s="63"/>
      <c r="C14" s="66"/>
      <c r="D14" s="66"/>
      <c r="E14" s="66"/>
      <c r="F14" s="67"/>
      <c r="G14" s="67"/>
      <c r="H14" s="67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 t="s">
        <v>1006</v>
      </c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 t="s">
        <v>1007</v>
      </c>
      <c r="BL14" s="66" t="s">
        <v>998</v>
      </c>
      <c r="BM14" s="66"/>
      <c r="BN14" s="66"/>
      <c r="BO14" s="66"/>
      <c r="BP14" s="66"/>
      <c r="BQ14" s="66"/>
      <c r="BR14" s="66" t="s">
        <v>935</v>
      </c>
      <c r="BS14" s="38"/>
      <c r="BT14" s="75"/>
      <c r="BU14" s="2" t="s">
        <v>988</v>
      </c>
      <c r="BV14" s="30" t="s">
        <v>984</v>
      </c>
      <c r="BW14" s="30" t="s">
        <v>983</v>
      </c>
      <c r="BX14" s="30" t="s">
        <v>990</v>
      </c>
      <c r="BY14" s="55"/>
      <c r="BZ14" s="55"/>
      <c r="CA14" s="55"/>
      <c r="CB14" s="6" t="s">
        <v>944</v>
      </c>
      <c r="CC14" s="55"/>
      <c r="CD14" s="55"/>
      <c r="CE14" s="74"/>
    </row>
    <row r="15" spans="1:83" x14ac:dyDescent="0.2">
      <c r="A15" s="63" t="s">
        <v>1005</v>
      </c>
      <c r="B15" s="63"/>
      <c r="C15" s="66"/>
      <c r="D15" s="66"/>
      <c r="E15" s="66"/>
      <c r="F15" s="67"/>
      <c r="G15" s="67"/>
      <c r="H15" s="67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 t="s">
        <v>1008</v>
      </c>
      <c r="BM15" s="66"/>
      <c r="BN15" s="66"/>
      <c r="BO15" s="83"/>
      <c r="BP15" s="66"/>
      <c r="BQ15" s="83"/>
      <c r="BR15" s="66"/>
      <c r="BS15" s="38"/>
      <c r="BT15" s="75"/>
      <c r="BU15" s="2"/>
      <c r="BV15" s="30"/>
      <c r="BW15" s="30"/>
      <c r="BX15" s="30"/>
      <c r="BY15" s="55"/>
      <c r="BZ15" s="55"/>
      <c r="CA15" s="55"/>
      <c r="CB15" s="6"/>
      <c r="CC15" s="55"/>
      <c r="CD15" s="55"/>
      <c r="CE15" s="74"/>
    </row>
    <row r="16" spans="1:83" x14ac:dyDescent="0.2">
      <c r="A16" s="63" t="s">
        <v>519</v>
      </c>
      <c r="B16" s="63"/>
      <c r="C16" s="58">
        <v>7</v>
      </c>
      <c r="D16" s="58">
        <v>7</v>
      </c>
      <c r="E16" s="58">
        <v>7</v>
      </c>
      <c r="F16" s="60">
        <v>7</v>
      </c>
      <c r="G16" s="60">
        <v>7</v>
      </c>
      <c r="H16" s="60">
        <v>7</v>
      </c>
      <c r="I16" s="58">
        <v>7</v>
      </c>
      <c r="J16" s="167">
        <v>7</v>
      </c>
      <c r="K16" s="46">
        <v>5</v>
      </c>
      <c r="L16" s="58">
        <v>7</v>
      </c>
      <c r="M16" s="58">
        <v>7</v>
      </c>
      <c r="N16" s="58">
        <v>7</v>
      </c>
      <c r="O16" s="58">
        <v>7</v>
      </c>
      <c r="P16" s="58">
        <v>7</v>
      </c>
      <c r="Q16" s="58">
        <v>7</v>
      </c>
      <c r="R16" s="58">
        <v>7</v>
      </c>
      <c r="S16" s="58">
        <v>7</v>
      </c>
      <c r="T16" s="173">
        <v>4</v>
      </c>
      <c r="U16" s="46">
        <v>5</v>
      </c>
      <c r="V16" s="58">
        <v>7</v>
      </c>
      <c r="W16" s="58">
        <v>7</v>
      </c>
      <c r="X16" s="58">
        <v>7</v>
      </c>
      <c r="Y16" s="58">
        <v>7</v>
      </c>
      <c r="Z16" s="58">
        <v>7</v>
      </c>
      <c r="AA16" s="46">
        <v>5</v>
      </c>
      <c r="AB16" s="58">
        <v>7</v>
      </c>
      <c r="AC16" s="167">
        <v>7</v>
      </c>
      <c r="AD16" s="58">
        <v>7</v>
      </c>
      <c r="AE16" s="58">
        <v>7</v>
      </c>
      <c r="AF16" s="58">
        <v>7</v>
      </c>
      <c r="AG16" s="46">
        <v>5</v>
      </c>
      <c r="AH16" s="46">
        <v>5</v>
      </c>
      <c r="AI16" s="58">
        <v>7</v>
      </c>
      <c r="AJ16" s="173">
        <v>5</v>
      </c>
      <c r="AK16" s="58">
        <v>7</v>
      </c>
      <c r="AL16" s="46">
        <v>5</v>
      </c>
      <c r="AM16" s="58">
        <v>7</v>
      </c>
      <c r="AN16" s="58">
        <v>7</v>
      </c>
      <c r="AO16" s="46">
        <v>2</v>
      </c>
      <c r="AP16" s="58">
        <v>7</v>
      </c>
      <c r="AQ16" s="173">
        <v>5</v>
      </c>
      <c r="AR16" s="58">
        <v>7</v>
      </c>
      <c r="AS16" s="58">
        <v>7</v>
      </c>
      <c r="AT16" s="58">
        <v>7</v>
      </c>
      <c r="AU16" s="58">
        <v>7</v>
      </c>
      <c r="AV16" s="46">
        <v>5</v>
      </c>
      <c r="AW16" s="167">
        <v>7</v>
      </c>
      <c r="AX16" s="46">
        <v>5</v>
      </c>
      <c r="AY16" s="58">
        <v>7</v>
      </c>
      <c r="AZ16" s="58">
        <v>7</v>
      </c>
      <c r="BA16" s="58">
        <v>7</v>
      </c>
      <c r="BB16" s="58">
        <v>7</v>
      </c>
      <c r="BC16" s="58">
        <v>7</v>
      </c>
      <c r="BD16" s="46">
        <v>5</v>
      </c>
      <c r="BE16" s="58">
        <v>7</v>
      </c>
      <c r="BF16" s="167">
        <v>7</v>
      </c>
      <c r="BG16" s="167">
        <v>7</v>
      </c>
      <c r="BH16" s="46">
        <v>5</v>
      </c>
      <c r="BI16" s="167">
        <v>5</v>
      </c>
      <c r="BJ16" s="58">
        <v>7</v>
      </c>
      <c r="BK16" s="58">
        <v>7</v>
      </c>
      <c r="BL16" s="46">
        <v>5</v>
      </c>
      <c r="BM16" s="58">
        <v>7</v>
      </c>
      <c r="BN16" s="58">
        <v>7</v>
      </c>
      <c r="BO16" s="46">
        <v>4</v>
      </c>
      <c r="BP16" s="46">
        <v>5</v>
      </c>
      <c r="BQ16" s="172">
        <v>7</v>
      </c>
      <c r="BR16" s="66"/>
      <c r="BS16" s="38"/>
      <c r="BT16" s="75"/>
      <c r="BU16" s="2"/>
      <c r="BV16" s="30"/>
      <c r="BW16" s="30"/>
      <c r="BX16" s="30"/>
      <c r="BY16" s="55"/>
      <c r="BZ16" s="55"/>
      <c r="CA16" s="55"/>
      <c r="CB16" s="6"/>
      <c r="CC16" s="55"/>
      <c r="CD16" s="55"/>
      <c r="CE16" s="74"/>
    </row>
    <row r="17" spans="1:80" x14ac:dyDescent="0.2">
      <c r="A17" s="2" t="s">
        <v>2</v>
      </c>
      <c r="B17" s="1" t="s">
        <v>3</v>
      </c>
      <c r="C17" s="7"/>
      <c r="D17" s="7"/>
      <c r="E17" s="7"/>
      <c r="F17" s="53"/>
      <c r="G17" s="53"/>
      <c r="H17" s="5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39"/>
      <c r="BT17" s="15"/>
      <c r="BU17" s="2">
        <f>COUNTIF(C12:BR12,"grain standard")</f>
        <v>43</v>
      </c>
      <c r="BV17" s="2">
        <f>COUNTIF(C12:BR12,"clinker standard")</f>
        <v>11</v>
      </c>
      <c r="BW17" s="2">
        <f>COUNTIF(C12:BR12,"lumber standard")</f>
        <v>3</v>
      </c>
      <c r="BX17" s="2">
        <f>COUNTIF(C12:BR12,"regular standard")</f>
        <v>3</v>
      </c>
      <c r="CB17" s="39">
        <f>+SUM(BU17:CA17)</f>
        <v>60</v>
      </c>
    </row>
    <row r="18" spans="1:80" x14ac:dyDescent="0.2">
      <c r="A18" s="2" t="s">
        <v>520</v>
      </c>
      <c r="B18" s="36" t="s">
        <v>192</v>
      </c>
      <c r="C18" s="7"/>
      <c r="D18" s="7" t="s">
        <v>398</v>
      </c>
      <c r="E18" s="7"/>
      <c r="F18" s="51" t="s">
        <v>398</v>
      </c>
      <c r="G18" s="51" t="s">
        <v>398</v>
      </c>
      <c r="H18" s="51"/>
      <c r="I18" s="7" t="s">
        <v>398</v>
      </c>
      <c r="J18" s="7"/>
      <c r="K18" s="7" t="s">
        <v>398</v>
      </c>
      <c r="L18" s="7" t="s">
        <v>398</v>
      </c>
      <c r="M18" s="7" t="s">
        <v>398</v>
      </c>
      <c r="N18" s="7"/>
      <c r="O18" s="7" t="s">
        <v>398</v>
      </c>
      <c r="P18" s="7"/>
      <c r="Q18" s="7" t="s">
        <v>398</v>
      </c>
      <c r="R18" s="7"/>
      <c r="S18" s="7"/>
      <c r="T18" s="7"/>
      <c r="U18" s="7" t="s">
        <v>398</v>
      </c>
      <c r="V18" s="7" t="s">
        <v>398</v>
      </c>
      <c r="W18" s="7" t="s">
        <v>398</v>
      </c>
      <c r="X18" s="7" t="s">
        <v>398</v>
      </c>
      <c r="Y18" s="7" t="s">
        <v>398</v>
      </c>
      <c r="Z18" s="7"/>
      <c r="AA18" s="7"/>
      <c r="AB18" s="7"/>
      <c r="AC18" s="7"/>
      <c r="AD18" s="7" t="s">
        <v>398</v>
      </c>
      <c r="AE18" s="7"/>
      <c r="AF18" s="7"/>
      <c r="AG18" s="7"/>
      <c r="AH18" s="7"/>
      <c r="AI18" s="7" t="s">
        <v>398</v>
      </c>
      <c r="AJ18" s="7" t="s">
        <v>398</v>
      </c>
      <c r="AK18" s="7" t="s">
        <v>398</v>
      </c>
      <c r="AL18" s="7"/>
      <c r="AM18" s="7"/>
      <c r="AN18" s="7"/>
      <c r="AO18" s="7"/>
      <c r="AP18" s="7" t="s">
        <v>398</v>
      </c>
      <c r="AQ18" s="7"/>
      <c r="AR18" s="7"/>
      <c r="AS18" s="7"/>
      <c r="AT18" s="7"/>
      <c r="AU18" s="7" t="s">
        <v>398</v>
      </c>
      <c r="AV18" s="7"/>
      <c r="AW18" s="7"/>
      <c r="AX18" s="7" t="s">
        <v>398</v>
      </c>
      <c r="AY18" s="7"/>
      <c r="AZ18" s="7" t="s">
        <v>398</v>
      </c>
      <c r="BA18" s="7"/>
      <c r="BB18" s="7"/>
      <c r="BC18" s="7" t="s">
        <v>398</v>
      </c>
      <c r="BD18" s="7"/>
      <c r="BE18" s="7" t="s">
        <v>398</v>
      </c>
      <c r="BF18" s="7" t="s">
        <v>398</v>
      </c>
      <c r="BG18" s="7"/>
      <c r="BH18" s="7"/>
      <c r="BI18" s="7"/>
      <c r="BJ18" s="7" t="s">
        <v>398</v>
      </c>
      <c r="BK18" s="7"/>
      <c r="BL18" s="7"/>
      <c r="BM18" s="7"/>
      <c r="BN18" s="7" t="s">
        <v>398</v>
      </c>
      <c r="BO18" s="7" t="s">
        <v>398</v>
      </c>
      <c r="BP18" s="7"/>
      <c r="BQ18" s="28" t="s">
        <v>398</v>
      </c>
      <c r="BR18" s="7"/>
      <c r="BS18" s="39">
        <f>COUNTIF(C18:BR18,"*")</f>
        <v>29</v>
      </c>
      <c r="BT18" s="39"/>
    </row>
    <row r="19" spans="1:80" x14ac:dyDescent="0.2">
      <c r="A19" s="2" t="s">
        <v>401</v>
      </c>
      <c r="B19" s="36" t="s">
        <v>119</v>
      </c>
      <c r="C19" s="7" t="s">
        <v>398</v>
      </c>
      <c r="D19" s="7"/>
      <c r="E19" s="7" t="s">
        <v>398</v>
      </c>
      <c r="F19" s="51"/>
      <c r="G19" s="51"/>
      <c r="H19" s="51" t="s">
        <v>398</v>
      </c>
      <c r="I19" s="7"/>
      <c r="J19" s="7" t="s">
        <v>398</v>
      </c>
      <c r="K19" s="7"/>
      <c r="L19" s="7"/>
      <c r="M19" s="7" t="s">
        <v>398</v>
      </c>
      <c r="N19" s="7"/>
      <c r="O19" s="7" t="s">
        <v>398</v>
      </c>
      <c r="P19" s="7"/>
      <c r="Q19" s="7" t="s">
        <v>398</v>
      </c>
      <c r="R19" s="7"/>
      <c r="S19" s="7" t="s">
        <v>398</v>
      </c>
      <c r="T19" s="7" t="s">
        <v>398</v>
      </c>
      <c r="U19" s="7" t="s">
        <v>398</v>
      </c>
      <c r="V19" s="7"/>
      <c r="W19" s="7"/>
      <c r="X19" s="7" t="s">
        <v>398</v>
      </c>
      <c r="Y19" s="7" t="s">
        <v>398</v>
      </c>
      <c r="Z19" s="7"/>
      <c r="AA19" s="7" t="s">
        <v>398</v>
      </c>
      <c r="AB19" s="7"/>
      <c r="AC19" s="7"/>
      <c r="AD19" s="7"/>
      <c r="AE19" s="7" t="s">
        <v>398</v>
      </c>
      <c r="AF19" s="7" t="s">
        <v>398</v>
      </c>
      <c r="AG19" s="7" t="s">
        <v>398</v>
      </c>
      <c r="AH19" s="7"/>
      <c r="AI19" s="7" t="s">
        <v>398</v>
      </c>
      <c r="AJ19" s="7"/>
      <c r="AK19" s="7"/>
      <c r="AL19" s="7" t="s">
        <v>398</v>
      </c>
      <c r="AM19" s="7" t="s">
        <v>398</v>
      </c>
      <c r="AN19" s="7"/>
      <c r="AO19" s="7"/>
      <c r="AP19" s="7"/>
      <c r="AQ19" s="7"/>
      <c r="AR19" s="7" t="s">
        <v>398</v>
      </c>
      <c r="AS19" s="7"/>
      <c r="AT19" s="7"/>
      <c r="AU19" s="7" t="s">
        <v>398</v>
      </c>
      <c r="AV19" s="7"/>
      <c r="AW19" s="7"/>
      <c r="AX19" s="7"/>
      <c r="AY19" s="7"/>
      <c r="AZ19" s="7" t="s">
        <v>398</v>
      </c>
      <c r="BA19" s="7"/>
      <c r="BB19" s="7"/>
      <c r="BC19" s="7" t="s">
        <v>398</v>
      </c>
      <c r="BD19" s="7"/>
      <c r="BE19" s="7" t="s">
        <v>398</v>
      </c>
      <c r="BF19" s="7"/>
      <c r="BG19" s="7" t="s">
        <v>398</v>
      </c>
      <c r="BH19" s="7"/>
      <c r="BI19" s="7"/>
      <c r="BJ19" s="7" t="s">
        <v>398</v>
      </c>
      <c r="BK19" s="7" t="s">
        <v>398</v>
      </c>
      <c r="BL19" s="7"/>
      <c r="BM19" s="7" t="s">
        <v>398</v>
      </c>
      <c r="BN19" s="7"/>
      <c r="BO19" s="7"/>
      <c r="BP19" s="7"/>
      <c r="BQ19" s="7"/>
      <c r="BR19" s="7"/>
      <c r="BS19" s="39">
        <f>COUNTIF(C19:BR19,"*")</f>
        <v>28</v>
      </c>
      <c r="BT19" s="39"/>
    </row>
    <row r="20" spans="1:80" s="24" customFormat="1" x14ac:dyDescent="0.2">
      <c r="A20" s="2" t="s">
        <v>402</v>
      </c>
      <c r="B20" s="57" t="s">
        <v>403</v>
      </c>
      <c r="C20" s="46"/>
      <c r="D20" s="46"/>
      <c r="E20" s="46" t="s">
        <v>398</v>
      </c>
      <c r="F20" s="56"/>
      <c r="G20" s="56"/>
      <c r="H20" s="5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7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39">
        <f t="shared" ref="BS20:BS49" si="0">COUNTIF(C20:BR20,"*")</f>
        <v>1</v>
      </c>
      <c r="BT20" s="39"/>
      <c r="BU20" s="8"/>
      <c r="BV20" s="8"/>
      <c r="BW20" s="8"/>
      <c r="BX20" s="8"/>
      <c r="BY20" s="8"/>
      <c r="BZ20" s="8"/>
      <c r="CA20" s="8"/>
      <c r="CB20" s="73"/>
    </row>
    <row r="21" spans="1:80" x14ac:dyDescent="0.2">
      <c r="A21" s="2" t="s">
        <v>522</v>
      </c>
      <c r="B21" s="36" t="s">
        <v>523</v>
      </c>
      <c r="C21" s="7"/>
      <c r="D21" s="7" t="s">
        <v>398</v>
      </c>
      <c r="E21" s="7"/>
      <c r="F21" s="51" t="s">
        <v>398</v>
      </c>
      <c r="G21" s="51" t="s">
        <v>398</v>
      </c>
      <c r="H21" s="51"/>
      <c r="I21" s="7" t="s">
        <v>398</v>
      </c>
      <c r="J21" s="7"/>
      <c r="K21" s="7" t="s">
        <v>398</v>
      </c>
      <c r="L21" s="7"/>
      <c r="M21" s="7"/>
      <c r="N21" s="7" t="s">
        <v>398</v>
      </c>
      <c r="O21" s="7"/>
      <c r="P21" s="7" t="s">
        <v>398</v>
      </c>
      <c r="Q21" s="7"/>
      <c r="R21" s="7" t="s">
        <v>398</v>
      </c>
      <c r="S21" s="7" t="s">
        <v>398</v>
      </c>
      <c r="T21" s="7"/>
      <c r="U21" s="7"/>
      <c r="V21" s="7"/>
      <c r="W21" s="7" t="s">
        <v>398</v>
      </c>
      <c r="X21" s="7"/>
      <c r="Y21" s="7"/>
      <c r="Z21" s="7" t="s">
        <v>398</v>
      </c>
      <c r="AA21" s="7"/>
      <c r="AB21" s="7" t="s">
        <v>398</v>
      </c>
      <c r="AC21" s="28" t="s">
        <v>398</v>
      </c>
      <c r="AD21" s="7"/>
      <c r="AE21" s="7"/>
      <c r="AF21" s="7"/>
      <c r="AG21" s="7"/>
      <c r="AH21" s="7"/>
      <c r="AI21" s="28" t="s">
        <v>398</v>
      </c>
      <c r="AJ21" s="7"/>
      <c r="AK21" s="7"/>
      <c r="AL21" s="7" t="s">
        <v>398</v>
      </c>
      <c r="AM21" s="7"/>
      <c r="AN21" s="7" t="s">
        <v>398</v>
      </c>
      <c r="AO21" s="7"/>
      <c r="AP21" s="7"/>
      <c r="AQ21" s="7"/>
      <c r="AR21" s="7"/>
      <c r="AS21" s="7" t="s">
        <v>398</v>
      </c>
      <c r="AT21" s="7"/>
      <c r="AU21" s="7" t="s">
        <v>398</v>
      </c>
      <c r="AV21" s="7"/>
      <c r="AW21" s="7"/>
      <c r="AX21" s="7"/>
      <c r="AY21" s="7" t="s">
        <v>398</v>
      </c>
      <c r="AZ21" s="7"/>
      <c r="BA21" s="7" t="s">
        <v>398</v>
      </c>
      <c r="BB21" s="7"/>
      <c r="BC21" s="7"/>
      <c r="BD21" s="7"/>
      <c r="BE21" s="79"/>
      <c r="BF21" s="7"/>
      <c r="BG21" s="7"/>
      <c r="BH21" s="7"/>
      <c r="BI21" s="7"/>
      <c r="BJ21" s="7"/>
      <c r="BK21" s="28" t="s">
        <v>398</v>
      </c>
      <c r="BL21" s="7"/>
      <c r="BM21" s="28" t="s">
        <v>398</v>
      </c>
      <c r="BN21" s="7"/>
      <c r="BO21" s="7"/>
      <c r="BP21" s="7"/>
      <c r="BQ21" s="7"/>
      <c r="BR21" s="7"/>
      <c r="BS21" s="39">
        <f>COUNTIF(C21:BR21,"*")</f>
        <v>22</v>
      </c>
      <c r="BT21" s="39"/>
    </row>
    <row r="22" spans="1:80" x14ac:dyDescent="0.2">
      <c r="A22" s="2" t="s">
        <v>1009</v>
      </c>
      <c r="B22" s="36" t="s">
        <v>1010</v>
      </c>
      <c r="C22" s="7"/>
      <c r="D22" s="7"/>
      <c r="E22" s="7"/>
      <c r="F22" s="51"/>
      <c r="G22" s="51"/>
      <c r="H22" s="51"/>
      <c r="I22" s="7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33"/>
      <c r="AE22" s="33"/>
      <c r="AF22" s="33"/>
      <c r="AG22" s="33"/>
      <c r="AH22" s="33"/>
      <c r="AI22" s="34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 t="s">
        <v>398</v>
      </c>
      <c r="BK22" s="33"/>
      <c r="BL22" s="33"/>
      <c r="BM22" s="33"/>
      <c r="BN22" s="33"/>
      <c r="BO22" s="33"/>
      <c r="BP22" s="33"/>
      <c r="BQ22" s="33"/>
      <c r="BR22" s="7"/>
      <c r="BS22" s="39">
        <f>COUNTIF(C22:BR22,"*")</f>
        <v>1</v>
      </c>
      <c r="BT22" s="39"/>
    </row>
    <row r="23" spans="1:80" x14ac:dyDescent="0.2">
      <c r="A23" s="2" t="s">
        <v>1011</v>
      </c>
      <c r="B23" s="36" t="s">
        <v>1012</v>
      </c>
      <c r="C23" s="7"/>
      <c r="D23" s="7"/>
      <c r="E23" s="7"/>
      <c r="F23" s="51"/>
      <c r="G23" s="51"/>
      <c r="H23" s="51"/>
      <c r="I23" s="7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 t="s">
        <v>398</v>
      </c>
      <c r="AA23" s="33"/>
      <c r="AB23" s="33"/>
      <c r="AC23" s="33"/>
      <c r="AD23" s="33"/>
      <c r="AE23" s="33" t="s">
        <v>398</v>
      </c>
      <c r="AF23" s="33" t="s">
        <v>398</v>
      </c>
      <c r="AG23" s="33"/>
      <c r="AH23" s="33"/>
      <c r="AI23" s="33"/>
      <c r="AJ23" s="33"/>
      <c r="AK23" s="33"/>
      <c r="AL23" s="33"/>
      <c r="AM23" s="33"/>
      <c r="AN23" s="33"/>
      <c r="AO23" s="33"/>
      <c r="AP23" s="33" t="s">
        <v>398</v>
      </c>
      <c r="AQ23" s="33"/>
      <c r="AR23" s="33"/>
      <c r="AS23" s="33"/>
      <c r="AT23" s="33" t="s">
        <v>398</v>
      </c>
      <c r="AU23" s="33"/>
      <c r="AV23" s="33"/>
      <c r="AW23" s="33"/>
      <c r="AX23" s="33"/>
      <c r="AY23" s="33"/>
      <c r="AZ23" s="33"/>
      <c r="BA23" s="33"/>
      <c r="BB23" s="33"/>
      <c r="BC23" s="33" t="s">
        <v>398</v>
      </c>
      <c r="BD23" s="33" t="s">
        <v>398</v>
      </c>
      <c r="BE23" s="33"/>
      <c r="BF23" s="33"/>
      <c r="BG23" s="33"/>
      <c r="BH23" s="33"/>
      <c r="BI23" s="33"/>
      <c r="BJ23" s="33" t="s">
        <v>398</v>
      </c>
      <c r="BK23" s="33"/>
      <c r="BL23" s="33"/>
      <c r="BM23" s="33"/>
      <c r="BN23" s="33"/>
      <c r="BO23" s="33"/>
      <c r="BP23" s="33"/>
      <c r="BQ23" s="33"/>
      <c r="BR23" s="7"/>
      <c r="BS23" s="39">
        <f>COUNTIF(C23:BR23,"*")</f>
        <v>8</v>
      </c>
      <c r="BT23" s="39"/>
    </row>
    <row r="24" spans="1:80" x14ac:dyDescent="0.2">
      <c r="A24" s="2" t="s">
        <v>1013</v>
      </c>
      <c r="B24" s="36" t="s">
        <v>56</v>
      </c>
      <c r="C24" s="7"/>
      <c r="D24" s="7"/>
      <c r="E24" s="7"/>
      <c r="F24" s="51"/>
      <c r="G24" s="51"/>
      <c r="H24" s="51"/>
      <c r="I24" s="7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 t="s">
        <v>398</v>
      </c>
      <c r="BF24" s="33"/>
      <c r="BG24" s="33"/>
      <c r="BH24" s="33"/>
      <c r="BI24" s="33"/>
      <c r="BJ24" s="33" t="s">
        <v>398</v>
      </c>
      <c r="BK24" s="33"/>
      <c r="BL24" s="33"/>
      <c r="BM24" s="33"/>
      <c r="BN24" s="33" t="s">
        <v>398</v>
      </c>
      <c r="BO24" s="33"/>
      <c r="BP24" s="33"/>
      <c r="BQ24" s="33"/>
      <c r="BR24" s="7"/>
      <c r="BS24" s="39">
        <f>COUNTIF(C24:BR24,"*")</f>
        <v>3</v>
      </c>
      <c r="BT24" s="39"/>
    </row>
    <row r="25" spans="1:80" s="8" customFormat="1" x14ac:dyDescent="0.2">
      <c r="A25" s="2" t="s">
        <v>409</v>
      </c>
      <c r="B25" s="36" t="s">
        <v>210</v>
      </c>
      <c r="C25" s="7" t="s">
        <v>398</v>
      </c>
      <c r="D25" s="7" t="s">
        <v>398</v>
      </c>
      <c r="E25" s="7"/>
      <c r="F25" s="51" t="s">
        <v>398</v>
      </c>
      <c r="G25" s="51" t="s">
        <v>398</v>
      </c>
      <c r="H25" s="51"/>
      <c r="I25" s="7" t="s">
        <v>398</v>
      </c>
      <c r="J25" s="33"/>
      <c r="K25" s="33"/>
      <c r="L25" s="33" t="s">
        <v>398</v>
      </c>
      <c r="M25" s="33"/>
      <c r="N25" s="33" t="s">
        <v>398</v>
      </c>
      <c r="O25" s="33"/>
      <c r="P25" s="33" t="s">
        <v>398</v>
      </c>
      <c r="Q25" s="33"/>
      <c r="R25" s="33" t="s">
        <v>398</v>
      </c>
      <c r="S25" s="33" t="s">
        <v>398</v>
      </c>
      <c r="T25" s="33"/>
      <c r="U25" s="33"/>
      <c r="V25" s="33" t="s">
        <v>398</v>
      </c>
      <c r="W25" s="33" t="s">
        <v>398</v>
      </c>
      <c r="X25" s="33" t="s">
        <v>398</v>
      </c>
      <c r="Y25" s="33"/>
      <c r="Z25" s="33" t="s">
        <v>398</v>
      </c>
      <c r="AA25" s="33"/>
      <c r="AB25" s="33" t="s">
        <v>398</v>
      </c>
      <c r="AC25" s="34" t="s">
        <v>398</v>
      </c>
      <c r="AD25" s="33"/>
      <c r="AE25" s="33"/>
      <c r="AF25" s="33"/>
      <c r="AG25" s="33"/>
      <c r="AH25" s="34" t="s">
        <v>398</v>
      </c>
      <c r="AI25" s="33"/>
      <c r="AJ25" s="33"/>
      <c r="AK25" s="33"/>
      <c r="AL25" s="33"/>
      <c r="AM25" s="33" t="s">
        <v>398</v>
      </c>
      <c r="AN25" s="33"/>
      <c r="AO25" s="33" t="s">
        <v>398</v>
      </c>
      <c r="AP25" s="33" t="s">
        <v>398</v>
      </c>
      <c r="AQ25" s="33"/>
      <c r="AR25" s="33" t="s">
        <v>398</v>
      </c>
      <c r="AS25" s="33" t="s">
        <v>398</v>
      </c>
      <c r="AT25" s="33"/>
      <c r="AU25" s="33"/>
      <c r="AV25" s="78" t="s">
        <v>398</v>
      </c>
      <c r="AW25" s="33"/>
      <c r="AX25" s="33" t="s">
        <v>398</v>
      </c>
      <c r="AY25" s="33"/>
      <c r="AZ25" s="33"/>
      <c r="BA25" s="33"/>
      <c r="BB25" s="33" t="s">
        <v>398</v>
      </c>
      <c r="BC25" s="33"/>
      <c r="BD25" s="33"/>
      <c r="BE25" s="33"/>
      <c r="BF25" s="33"/>
      <c r="BG25" s="33"/>
      <c r="BH25" s="33" t="s">
        <v>398</v>
      </c>
      <c r="BI25" s="33"/>
      <c r="BJ25" s="33"/>
      <c r="BK25" s="33" t="s">
        <v>398</v>
      </c>
      <c r="BL25" s="34" t="s">
        <v>398</v>
      </c>
      <c r="BM25" s="33"/>
      <c r="BN25" s="33" t="s">
        <v>398</v>
      </c>
      <c r="BO25" s="33"/>
      <c r="BP25" s="33"/>
      <c r="BQ25" s="34" t="s">
        <v>398</v>
      </c>
      <c r="BR25" s="7"/>
      <c r="BS25" s="39">
        <f t="shared" si="0"/>
        <v>30</v>
      </c>
      <c r="BT25" s="39"/>
      <c r="CB25" s="13"/>
    </row>
    <row r="26" spans="1:80" s="8" customFormat="1" x14ac:dyDescent="0.2">
      <c r="A26" s="2" t="s">
        <v>1014</v>
      </c>
      <c r="B26" s="36" t="s">
        <v>214</v>
      </c>
      <c r="C26" s="7"/>
      <c r="D26" s="7"/>
      <c r="E26" s="7"/>
      <c r="F26" s="51"/>
      <c r="G26" s="51"/>
      <c r="H26" s="51"/>
      <c r="I26" s="7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33"/>
      <c r="AE26" s="33"/>
      <c r="AF26" s="33"/>
      <c r="AG26" s="33"/>
      <c r="AH26" s="34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78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 t="s">
        <v>398</v>
      </c>
      <c r="BN26" s="33"/>
      <c r="BO26" s="33"/>
      <c r="BP26" s="33"/>
      <c r="BQ26" s="33"/>
      <c r="BR26" s="7"/>
      <c r="BS26" s="39">
        <f t="shared" si="0"/>
        <v>1</v>
      </c>
      <c r="BT26" s="39"/>
      <c r="CB26" s="13"/>
    </row>
    <row r="27" spans="1:80" s="8" customFormat="1" x14ac:dyDescent="0.2">
      <c r="A27" s="2" t="s">
        <v>410</v>
      </c>
      <c r="B27" s="36" t="s">
        <v>138</v>
      </c>
      <c r="C27" s="7" t="s">
        <v>398</v>
      </c>
      <c r="D27" s="7"/>
      <c r="E27" s="7" t="s">
        <v>398</v>
      </c>
      <c r="F27" s="51"/>
      <c r="G27" s="51" t="s">
        <v>398</v>
      </c>
      <c r="H27" s="51" t="s">
        <v>398</v>
      </c>
      <c r="I27" s="7"/>
      <c r="J27" s="33" t="s">
        <v>398</v>
      </c>
      <c r="K27" s="33"/>
      <c r="L27" s="33"/>
      <c r="M27" s="33" t="s">
        <v>398</v>
      </c>
      <c r="N27" s="33"/>
      <c r="O27" s="33" t="s">
        <v>398</v>
      </c>
      <c r="P27" s="33"/>
      <c r="Q27" s="33" t="s">
        <v>398</v>
      </c>
      <c r="R27" s="33"/>
      <c r="S27" s="33"/>
      <c r="T27" s="33" t="s">
        <v>398</v>
      </c>
      <c r="U27" s="33"/>
      <c r="V27" s="33"/>
      <c r="W27" s="33" t="s">
        <v>398</v>
      </c>
      <c r="X27" s="33"/>
      <c r="Y27" s="33" t="s">
        <v>398</v>
      </c>
      <c r="Z27" s="33"/>
      <c r="AA27" s="33"/>
      <c r="AB27" s="33" t="s">
        <v>398</v>
      </c>
      <c r="AC27" s="33"/>
      <c r="AD27" s="33"/>
      <c r="AE27" s="33" t="s">
        <v>398</v>
      </c>
      <c r="AF27" s="33" t="s">
        <v>398</v>
      </c>
      <c r="AG27" s="33"/>
      <c r="AH27" s="33"/>
      <c r="AI27" s="34" t="s">
        <v>398</v>
      </c>
      <c r="AJ27" s="33"/>
      <c r="AK27" s="33"/>
      <c r="AL27" s="33"/>
      <c r="AM27" s="33" t="s">
        <v>398</v>
      </c>
      <c r="AN27" s="33" t="s">
        <v>398</v>
      </c>
      <c r="AO27" s="33"/>
      <c r="AP27" s="33"/>
      <c r="AQ27" s="33"/>
      <c r="AR27" s="33" t="s">
        <v>398</v>
      </c>
      <c r="AS27" s="33"/>
      <c r="AT27" s="33"/>
      <c r="AU27" s="33" t="s">
        <v>398</v>
      </c>
      <c r="AV27" s="33"/>
      <c r="AW27" s="33"/>
      <c r="AX27" s="33"/>
      <c r="AY27" s="33"/>
      <c r="AZ27" s="33" t="s">
        <v>398</v>
      </c>
      <c r="BA27" s="33"/>
      <c r="BB27" s="33"/>
      <c r="BC27" s="33" t="s">
        <v>398</v>
      </c>
      <c r="BD27" s="33"/>
      <c r="BE27" s="33" t="s">
        <v>398</v>
      </c>
      <c r="BF27" s="33" t="s">
        <v>398</v>
      </c>
      <c r="BG27" s="33"/>
      <c r="BH27" s="33"/>
      <c r="BI27" s="33"/>
      <c r="BJ27" s="33"/>
      <c r="BK27" s="33"/>
      <c r="BL27" s="33"/>
      <c r="BM27" s="33" t="s">
        <v>398</v>
      </c>
      <c r="BN27" s="33"/>
      <c r="BO27" s="34" t="s">
        <v>398</v>
      </c>
      <c r="BP27" s="34" t="s">
        <v>398</v>
      </c>
      <c r="BQ27" s="33"/>
      <c r="BR27" s="7"/>
      <c r="BS27" s="39">
        <f t="shared" si="0"/>
        <v>26</v>
      </c>
      <c r="BT27" s="39"/>
      <c r="CB27" s="13"/>
    </row>
    <row r="28" spans="1:80" x14ac:dyDescent="0.2">
      <c r="A28" s="2" t="s">
        <v>412</v>
      </c>
      <c r="B28" s="2" t="s">
        <v>413</v>
      </c>
      <c r="C28" s="7" t="s">
        <v>398</v>
      </c>
      <c r="D28" s="7"/>
      <c r="E28" s="7" t="s">
        <v>398</v>
      </c>
      <c r="F28" s="52"/>
      <c r="G28" s="51" t="s">
        <v>398</v>
      </c>
      <c r="H28" s="51"/>
      <c r="I28" s="7"/>
      <c r="J28" s="33" t="s">
        <v>398</v>
      </c>
      <c r="K28" s="33" t="s">
        <v>398</v>
      </c>
      <c r="L28" s="33"/>
      <c r="M28" s="33" t="s">
        <v>398</v>
      </c>
      <c r="N28" s="33"/>
      <c r="O28" s="33"/>
      <c r="P28" s="33"/>
      <c r="Q28" s="33" t="s">
        <v>398</v>
      </c>
      <c r="R28" s="33"/>
      <c r="S28" s="33"/>
      <c r="T28" s="33"/>
      <c r="U28" s="33" t="s">
        <v>398</v>
      </c>
      <c r="V28" s="33"/>
      <c r="W28" s="33" t="s">
        <v>398</v>
      </c>
      <c r="X28" s="33"/>
      <c r="Y28" s="33" t="s">
        <v>398</v>
      </c>
      <c r="Z28" s="33"/>
      <c r="AA28" s="33" t="s">
        <v>398</v>
      </c>
      <c r="AB28" s="33"/>
      <c r="AC28" s="33"/>
      <c r="AD28" s="33" t="s">
        <v>398</v>
      </c>
      <c r="AE28" s="33"/>
      <c r="AF28" s="33"/>
      <c r="AG28" s="34" t="s">
        <v>398</v>
      </c>
      <c r="AH28" s="33"/>
      <c r="AI28" s="33"/>
      <c r="AJ28" s="33"/>
      <c r="AK28" s="33"/>
      <c r="AL28" s="33" t="s">
        <v>398</v>
      </c>
      <c r="AM28" s="33"/>
      <c r="AN28" s="33" t="s">
        <v>398</v>
      </c>
      <c r="AO28" s="33"/>
      <c r="AP28" s="33"/>
      <c r="AQ28" s="33"/>
      <c r="AR28" s="34" t="s">
        <v>398</v>
      </c>
      <c r="AS28" s="33"/>
      <c r="AT28" s="33"/>
      <c r="AU28" s="33"/>
      <c r="AV28" s="33"/>
      <c r="AW28" s="33"/>
      <c r="AX28" s="33" t="s">
        <v>398</v>
      </c>
      <c r="AY28" s="33" t="s">
        <v>398</v>
      </c>
      <c r="AZ28" s="33"/>
      <c r="BA28" s="33" t="s">
        <v>398</v>
      </c>
      <c r="BB28" s="33" t="s">
        <v>398</v>
      </c>
      <c r="BC28" s="33"/>
      <c r="BD28" s="33"/>
      <c r="BE28" s="33" t="s">
        <v>398</v>
      </c>
      <c r="BF28" s="33"/>
      <c r="BG28" s="33"/>
      <c r="BH28" s="33"/>
      <c r="BI28" s="33"/>
      <c r="BJ28" s="33"/>
      <c r="BK28" s="34" t="s">
        <v>398</v>
      </c>
      <c r="BL28" s="33"/>
      <c r="BM28" s="33" t="s">
        <v>398</v>
      </c>
      <c r="BN28" s="33"/>
      <c r="BO28" s="33"/>
      <c r="BP28" s="33"/>
      <c r="BQ28" s="33"/>
      <c r="BR28" s="7"/>
      <c r="BS28" s="39">
        <f t="shared" si="0"/>
        <v>23</v>
      </c>
      <c r="BT28" s="39"/>
      <c r="BW28" s="8" t="s">
        <v>1015</v>
      </c>
    </row>
    <row r="29" spans="1:80" s="8" customFormat="1" x14ac:dyDescent="0.2">
      <c r="A29" s="27" t="s">
        <v>524</v>
      </c>
      <c r="B29" s="36" t="s">
        <v>206</v>
      </c>
      <c r="C29" s="7" t="s">
        <v>398</v>
      </c>
      <c r="D29" s="7"/>
      <c r="E29" s="7"/>
      <c r="F29" s="52" t="s">
        <v>398</v>
      </c>
      <c r="G29" s="51" t="s">
        <v>398</v>
      </c>
      <c r="H29" s="51" t="s">
        <v>398</v>
      </c>
      <c r="I29" s="7"/>
      <c r="J29" s="33"/>
      <c r="K29" s="33" t="s">
        <v>398</v>
      </c>
      <c r="L29" s="33" t="s">
        <v>398</v>
      </c>
      <c r="M29" s="33" t="s">
        <v>398</v>
      </c>
      <c r="N29" s="33"/>
      <c r="O29" s="33" t="s">
        <v>398</v>
      </c>
      <c r="P29" s="33" t="s">
        <v>398</v>
      </c>
      <c r="Q29" s="33"/>
      <c r="R29" s="33" t="s">
        <v>398</v>
      </c>
      <c r="S29" s="33" t="s">
        <v>398</v>
      </c>
      <c r="T29" s="33"/>
      <c r="U29" s="33"/>
      <c r="V29" s="33" t="s">
        <v>398</v>
      </c>
      <c r="W29" s="33"/>
      <c r="X29" s="33" t="s">
        <v>398</v>
      </c>
      <c r="Y29" s="33" t="s">
        <v>398</v>
      </c>
      <c r="Z29" s="33"/>
      <c r="AA29" s="33"/>
      <c r="AB29" s="33" t="s">
        <v>398</v>
      </c>
      <c r="AC29" s="33"/>
      <c r="AD29" s="33" t="s">
        <v>398</v>
      </c>
      <c r="AE29" s="33"/>
      <c r="AF29" s="33"/>
      <c r="AG29" s="34" t="s">
        <v>398</v>
      </c>
      <c r="AH29" s="33"/>
      <c r="AI29" s="33"/>
      <c r="AJ29" s="34" t="s">
        <v>398</v>
      </c>
      <c r="AK29" s="33" t="s">
        <v>398</v>
      </c>
      <c r="AL29" s="33"/>
      <c r="AM29" s="33" t="s">
        <v>398</v>
      </c>
      <c r="AN29" s="33"/>
      <c r="AO29" s="33" t="s">
        <v>398</v>
      </c>
      <c r="AP29" s="33"/>
      <c r="AQ29" s="34" t="s">
        <v>398</v>
      </c>
      <c r="AR29" s="33"/>
      <c r="AS29" s="33" t="s">
        <v>398</v>
      </c>
      <c r="AT29" s="33" t="s">
        <v>398</v>
      </c>
      <c r="AU29" s="33"/>
      <c r="AV29" s="78" t="s">
        <v>398</v>
      </c>
      <c r="AW29" s="33"/>
      <c r="AX29" s="33"/>
      <c r="AY29" s="33" t="s">
        <v>398</v>
      </c>
      <c r="AZ29" s="33"/>
      <c r="BA29" s="33" t="s">
        <v>398</v>
      </c>
      <c r="BB29" s="33"/>
      <c r="BC29" s="33" t="s">
        <v>398</v>
      </c>
      <c r="BD29" s="33"/>
      <c r="BE29" s="33"/>
      <c r="BF29" s="33"/>
      <c r="BG29" s="33"/>
      <c r="BH29" s="33" t="s">
        <v>398</v>
      </c>
      <c r="BI29" s="33"/>
      <c r="BJ29" s="33"/>
      <c r="BK29" s="33" t="s">
        <v>398</v>
      </c>
      <c r="BL29" s="33"/>
      <c r="BM29" s="33"/>
      <c r="BN29" s="33"/>
      <c r="BO29" s="33"/>
      <c r="BP29" s="33"/>
      <c r="BQ29" s="33"/>
      <c r="BR29" s="7"/>
      <c r="BS29" s="39">
        <f t="shared" si="0"/>
        <v>30</v>
      </c>
      <c r="BT29" s="39"/>
      <c r="CB29" s="13"/>
    </row>
    <row r="30" spans="1:80" s="8" customFormat="1" x14ac:dyDescent="0.2">
      <c r="A30" s="2" t="s">
        <v>416</v>
      </c>
      <c r="B30" s="36" t="s">
        <v>417</v>
      </c>
      <c r="C30" s="7" t="s">
        <v>398</v>
      </c>
      <c r="D30" s="7"/>
      <c r="E30" s="7"/>
      <c r="F30" s="51" t="s">
        <v>398</v>
      </c>
      <c r="G30" s="51" t="s">
        <v>398</v>
      </c>
      <c r="H30" s="51"/>
      <c r="I30" s="7" t="s">
        <v>398</v>
      </c>
      <c r="J30" s="33"/>
      <c r="K30" s="33" t="s">
        <v>398</v>
      </c>
      <c r="L30" s="33" t="s">
        <v>398</v>
      </c>
      <c r="M30" s="33"/>
      <c r="N30" s="33" t="s">
        <v>398</v>
      </c>
      <c r="O30" s="33"/>
      <c r="P30" s="33" t="s">
        <v>398</v>
      </c>
      <c r="Q30" s="33"/>
      <c r="R30" s="33" t="s">
        <v>398</v>
      </c>
      <c r="S30" s="33" t="s">
        <v>398</v>
      </c>
      <c r="T30" s="33"/>
      <c r="U30" s="33"/>
      <c r="V30" s="33" t="s">
        <v>398</v>
      </c>
      <c r="W30" s="33" t="s">
        <v>398</v>
      </c>
      <c r="X30" s="33" t="s">
        <v>398</v>
      </c>
      <c r="Y30" s="33"/>
      <c r="Z30" s="33" t="s">
        <v>398</v>
      </c>
      <c r="AA30" s="33"/>
      <c r="AB30" s="33" t="s">
        <v>398</v>
      </c>
      <c r="AC30" s="33" t="s">
        <v>398</v>
      </c>
      <c r="AD30" s="33" t="s">
        <v>398</v>
      </c>
      <c r="AE30" s="33"/>
      <c r="AF30" s="33"/>
      <c r="AG30" s="33"/>
      <c r="AH30" s="34" t="s">
        <v>398</v>
      </c>
      <c r="AI30" s="33"/>
      <c r="AJ30" s="34" t="s">
        <v>398</v>
      </c>
      <c r="AK30" s="33" t="s">
        <v>398</v>
      </c>
      <c r="AL30" s="33" t="s">
        <v>398</v>
      </c>
      <c r="AM30" s="33"/>
      <c r="AN30" s="33" t="s">
        <v>398</v>
      </c>
      <c r="AO30" s="33" t="s">
        <v>398</v>
      </c>
      <c r="AP30" s="33" t="s">
        <v>398</v>
      </c>
      <c r="AQ30" s="33" t="s">
        <v>398</v>
      </c>
      <c r="AR30" s="33"/>
      <c r="AS30" s="33" t="s">
        <v>398</v>
      </c>
      <c r="AT30" s="33" t="s">
        <v>398</v>
      </c>
      <c r="AU30" s="33"/>
      <c r="AV30" s="78" t="s">
        <v>398</v>
      </c>
      <c r="AW30" s="33" t="s">
        <v>398</v>
      </c>
      <c r="AX30" s="33" t="s">
        <v>398</v>
      </c>
      <c r="AY30" s="33" t="s">
        <v>398</v>
      </c>
      <c r="AZ30" s="33"/>
      <c r="BA30" s="33" t="s">
        <v>398</v>
      </c>
      <c r="BB30" s="33" t="s">
        <v>398</v>
      </c>
      <c r="BC30" s="33"/>
      <c r="BD30" s="33" t="s">
        <v>398</v>
      </c>
      <c r="BE30" s="33"/>
      <c r="BF30" s="33" t="s">
        <v>398</v>
      </c>
      <c r="BG30" s="33"/>
      <c r="BH30" s="33" t="s">
        <v>398</v>
      </c>
      <c r="BI30" s="33"/>
      <c r="BJ30" s="33"/>
      <c r="BK30" s="33" t="s">
        <v>398</v>
      </c>
      <c r="BL30" s="34" t="s">
        <v>398</v>
      </c>
      <c r="BM30" s="33"/>
      <c r="BN30" s="33"/>
      <c r="BO30" s="33" t="s">
        <v>398</v>
      </c>
      <c r="BP30" s="33" t="s">
        <v>398</v>
      </c>
      <c r="BQ30" s="33"/>
      <c r="BR30" s="7"/>
      <c r="BS30" s="39">
        <f t="shared" si="0"/>
        <v>40</v>
      </c>
      <c r="BT30" s="39"/>
      <c r="CB30" s="13"/>
    </row>
    <row r="31" spans="1:80" s="8" customFormat="1" x14ac:dyDescent="0.2">
      <c r="A31" s="2" t="s">
        <v>1016</v>
      </c>
      <c r="B31" s="36" t="s">
        <v>108</v>
      </c>
      <c r="C31" s="7"/>
      <c r="D31" s="7"/>
      <c r="E31" s="7"/>
      <c r="F31" s="51"/>
      <c r="G31" s="51"/>
      <c r="H31" s="51"/>
      <c r="I31" s="7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4"/>
      <c r="AI31" s="33"/>
      <c r="AJ31" s="34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 t="s">
        <v>398</v>
      </c>
      <c r="BO31" s="33"/>
      <c r="BP31" s="33"/>
      <c r="BQ31" s="33"/>
      <c r="BR31" s="7"/>
      <c r="BS31" s="39"/>
      <c r="BT31" s="39"/>
      <c r="CB31" s="13"/>
    </row>
    <row r="32" spans="1:80" s="8" customFormat="1" x14ac:dyDescent="0.2">
      <c r="A32" s="2" t="s">
        <v>422</v>
      </c>
      <c r="B32" s="36" t="s">
        <v>159</v>
      </c>
      <c r="C32" s="7"/>
      <c r="D32" s="7" t="s">
        <v>398</v>
      </c>
      <c r="E32" s="7"/>
      <c r="F32" s="51" t="s">
        <v>398</v>
      </c>
      <c r="G32" s="51" t="s">
        <v>398</v>
      </c>
      <c r="H32" s="51"/>
      <c r="I32" s="7" t="s">
        <v>398</v>
      </c>
      <c r="J32" s="33"/>
      <c r="K32" s="33" t="s">
        <v>398</v>
      </c>
      <c r="L32" s="33" t="s">
        <v>398</v>
      </c>
      <c r="M32" s="33"/>
      <c r="N32" s="33" t="s">
        <v>398</v>
      </c>
      <c r="O32" s="33"/>
      <c r="P32" s="33" t="s">
        <v>398</v>
      </c>
      <c r="Q32" s="33"/>
      <c r="R32" s="33" t="s">
        <v>398</v>
      </c>
      <c r="S32" s="33" t="s">
        <v>398</v>
      </c>
      <c r="T32" s="33"/>
      <c r="U32" s="33"/>
      <c r="V32" s="33" t="s">
        <v>398</v>
      </c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 t="s">
        <v>398</v>
      </c>
      <c r="BE32" s="33"/>
      <c r="BF32" s="33"/>
      <c r="BG32" s="33"/>
      <c r="BH32" s="33"/>
      <c r="BI32" s="33"/>
      <c r="BJ32" s="33"/>
      <c r="BK32" s="33" t="s">
        <v>398</v>
      </c>
      <c r="BL32" s="34" t="s">
        <v>398</v>
      </c>
      <c r="BM32" s="33"/>
      <c r="BN32" s="33" t="s">
        <v>398</v>
      </c>
      <c r="BO32" s="33"/>
      <c r="BP32" s="33"/>
      <c r="BQ32" s="33" t="s">
        <v>398</v>
      </c>
      <c r="BR32" s="7"/>
      <c r="BS32" s="49">
        <f t="shared" si="0"/>
        <v>16</v>
      </c>
      <c r="BT32" s="49"/>
      <c r="CB32" s="13"/>
    </row>
    <row r="33" spans="1:71" s="24" customFormat="1" x14ac:dyDescent="0.2">
      <c r="A33" s="2" t="s">
        <v>1017</v>
      </c>
      <c r="B33" s="57"/>
      <c r="C33" s="46"/>
      <c r="D33" s="46"/>
      <c r="E33" s="46"/>
      <c r="F33" s="56"/>
      <c r="G33" s="56"/>
      <c r="H33" s="56"/>
      <c r="I33" s="46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 t="s">
        <v>398</v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7"/>
      <c r="BS33" s="39">
        <f t="shared" si="0"/>
        <v>1</v>
      </c>
    </row>
    <row r="34" spans="1:71" s="8" customFormat="1" x14ac:dyDescent="0.2">
      <c r="A34" s="2" t="s">
        <v>1018</v>
      </c>
      <c r="B34" s="36" t="s">
        <v>1019</v>
      </c>
      <c r="C34" s="7"/>
      <c r="D34" s="7"/>
      <c r="E34" s="7"/>
      <c r="F34" s="51"/>
      <c r="G34" s="51"/>
      <c r="H34" s="51"/>
      <c r="I34" s="7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 t="s">
        <v>398</v>
      </c>
      <c r="AF34" s="33" t="s">
        <v>398</v>
      </c>
      <c r="AG34" s="33"/>
      <c r="AH34" s="33"/>
      <c r="AI34" s="33"/>
      <c r="AJ34" s="33"/>
      <c r="AK34" s="33"/>
      <c r="AL34" s="33"/>
      <c r="AM34" s="33" t="s">
        <v>398</v>
      </c>
      <c r="AN34" s="33"/>
      <c r="AO34" s="33"/>
      <c r="AP34" s="33" t="s">
        <v>398</v>
      </c>
      <c r="AQ34" s="33"/>
      <c r="AR34" s="33"/>
      <c r="AS34" s="33"/>
      <c r="AT34" s="33" t="s">
        <v>398</v>
      </c>
      <c r="AU34" s="33"/>
      <c r="AV34" s="33"/>
      <c r="AW34" s="33"/>
      <c r="AX34" s="33"/>
      <c r="AY34" s="33"/>
      <c r="AZ34" s="33"/>
      <c r="BA34" s="33"/>
      <c r="BB34" s="33" t="s">
        <v>398</v>
      </c>
      <c r="BC34" s="33"/>
      <c r="BD34" s="33" t="s">
        <v>398</v>
      </c>
      <c r="BE34" s="33"/>
      <c r="BF34" s="33"/>
      <c r="BG34" s="33"/>
      <c r="BH34" s="33"/>
      <c r="BI34" s="33"/>
      <c r="BJ34" s="33"/>
      <c r="BK34" s="33"/>
      <c r="BL34" s="33"/>
      <c r="BM34" s="33" t="s">
        <v>398</v>
      </c>
      <c r="BN34" s="33"/>
      <c r="BO34" s="33" t="s">
        <v>398</v>
      </c>
      <c r="BP34" s="33"/>
      <c r="BQ34" s="33"/>
      <c r="BR34" s="7"/>
      <c r="BS34" s="39">
        <f t="shared" si="0"/>
        <v>9</v>
      </c>
    </row>
    <row r="35" spans="1:71" s="8" customFormat="1" x14ac:dyDescent="0.2">
      <c r="A35" s="2" t="s">
        <v>1020</v>
      </c>
      <c r="B35" s="36" t="s">
        <v>198</v>
      </c>
      <c r="C35" s="7"/>
      <c r="D35" s="7"/>
      <c r="E35" s="7"/>
      <c r="F35" s="51"/>
      <c r="G35" s="51"/>
      <c r="H35" s="51"/>
      <c r="I35" s="7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 t="s">
        <v>398</v>
      </c>
      <c r="Z35" s="33"/>
      <c r="AA35" s="33"/>
      <c r="AB35" s="33"/>
      <c r="AC35" s="33"/>
      <c r="AD35" s="33" t="s">
        <v>398</v>
      </c>
      <c r="AE35" s="33"/>
      <c r="AF35" s="33"/>
      <c r="AG35" s="33"/>
      <c r="AH35" s="33"/>
      <c r="AI35" s="33" t="s">
        <v>398</v>
      </c>
      <c r="AJ35" s="33" t="s">
        <v>398</v>
      </c>
      <c r="AK35" s="33" t="s">
        <v>398</v>
      </c>
      <c r="AL35" s="33"/>
      <c r="AM35" s="33"/>
      <c r="AN35" s="33"/>
      <c r="AO35" s="33"/>
      <c r="AP35" s="33"/>
      <c r="AQ35" s="33"/>
      <c r="AR35" s="33" t="s">
        <v>398</v>
      </c>
      <c r="AS35" s="33" t="s">
        <v>398</v>
      </c>
      <c r="AT35" s="33"/>
      <c r="AU35" s="33"/>
      <c r="AV35" s="33"/>
      <c r="AW35" s="33"/>
      <c r="AX35" s="33"/>
      <c r="AY35" s="33" t="s">
        <v>398</v>
      </c>
      <c r="AZ35" s="33"/>
      <c r="BA35" s="33" t="s">
        <v>398</v>
      </c>
      <c r="BB35" s="33" t="s">
        <v>398</v>
      </c>
      <c r="BC35" s="33"/>
      <c r="BD35" s="33"/>
      <c r="BE35" s="33" t="s">
        <v>398</v>
      </c>
      <c r="BF35" s="33"/>
      <c r="BG35" s="33"/>
      <c r="BH35" s="33"/>
      <c r="BI35" s="33"/>
      <c r="BJ35" s="33"/>
      <c r="BK35" s="33" t="s">
        <v>398</v>
      </c>
      <c r="BL35" s="33"/>
      <c r="BM35" s="33" t="s">
        <v>398</v>
      </c>
      <c r="BN35" s="33" t="s">
        <v>398</v>
      </c>
      <c r="BO35" s="33"/>
      <c r="BP35" s="33"/>
      <c r="BQ35" s="33"/>
      <c r="BR35" s="7"/>
      <c r="BS35" s="39">
        <f>COUNTIF(C35:BR35,"*")</f>
        <v>14</v>
      </c>
    </row>
    <row r="36" spans="1:71" s="8" customFormat="1" x14ac:dyDescent="0.2">
      <c r="A36" s="2" t="s">
        <v>423</v>
      </c>
      <c r="B36" s="36" t="s">
        <v>166</v>
      </c>
      <c r="C36" s="7"/>
      <c r="D36" s="7"/>
      <c r="E36" s="7"/>
      <c r="F36" s="51"/>
      <c r="G36" s="51"/>
      <c r="H36" s="51"/>
      <c r="I36" s="7"/>
      <c r="J36" s="33"/>
      <c r="K36" s="33"/>
      <c r="L36" s="33"/>
      <c r="M36" s="33"/>
      <c r="N36" s="33"/>
      <c r="O36" s="33" t="s">
        <v>398</v>
      </c>
      <c r="P36" s="33"/>
      <c r="Q36" s="33"/>
      <c r="R36" s="33"/>
      <c r="S36" s="33"/>
      <c r="T36" s="33"/>
      <c r="U36" s="33"/>
      <c r="V36" s="33" t="s">
        <v>398</v>
      </c>
      <c r="W36" s="33"/>
      <c r="X36" s="33" t="s">
        <v>398</v>
      </c>
      <c r="Y36" s="33" t="s">
        <v>398</v>
      </c>
      <c r="Z36" s="33"/>
      <c r="AA36" s="33"/>
      <c r="AB36" s="33"/>
      <c r="AC36" s="33"/>
      <c r="AD36" s="33"/>
      <c r="AE36" s="33" t="s">
        <v>398</v>
      </c>
      <c r="AF36" s="33" t="s">
        <v>398</v>
      </c>
      <c r="AG36" s="33"/>
      <c r="AH36" s="33"/>
      <c r="AI36" s="33"/>
      <c r="AJ36" s="33"/>
      <c r="AK36" s="33" t="s">
        <v>398</v>
      </c>
      <c r="AL36" s="33"/>
      <c r="AM36" s="33"/>
      <c r="AN36" s="33"/>
      <c r="AO36" s="33"/>
      <c r="AP36" s="33" t="s">
        <v>398</v>
      </c>
      <c r="AQ36" s="33"/>
      <c r="AR36" s="33"/>
      <c r="AS36" s="33"/>
      <c r="AT36" s="33" t="s">
        <v>398</v>
      </c>
      <c r="AU36" s="33"/>
      <c r="AV36" s="78" t="s">
        <v>398</v>
      </c>
      <c r="AW36" s="33"/>
      <c r="AX36" s="33"/>
      <c r="AY36" s="33" t="s">
        <v>398</v>
      </c>
      <c r="AZ36" s="33"/>
      <c r="BA36" s="33" t="s">
        <v>398</v>
      </c>
      <c r="BB36" s="33"/>
      <c r="BC36" s="33"/>
      <c r="BD36" s="33"/>
      <c r="BE36" s="33"/>
      <c r="BF36" s="33"/>
      <c r="BG36" s="33" t="s">
        <v>398</v>
      </c>
      <c r="BH36" s="33"/>
      <c r="BI36" s="33"/>
      <c r="BJ36" s="33"/>
      <c r="BK36" s="33" t="s">
        <v>398</v>
      </c>
      <c r="BL36" s="33"/>
      <c r="BM36" s="34" t="s">
        <v>398</v>
      </c>
      <c r="BN36" s="33"/>
      <c r="BO36" s="33"/>
      <c r="BP36" s="34" t="s">
        <v>398</v>
      </c>
      <c r="BQ36" s="34" t="s">
        <v>398</v>
      </c>
      <c r="BR36" s="7"/>
      <c r="BS36" s="39">
        <f t="shared" si="0"/>
        <v>17</v>
      </c>
    </row>
    <row r="37" spans="1:71" s="8" customFormat="1" x14ac:dyDescent="0.2">
      <c r="A37" s="2" t="s">
        <v>1021</v>
      </c>
      <c r="B37" s="36" t="s">
        <v>200</v>
      </c>
      <c r="C37" s="7"/>
      <c r="D37" s="7"/>
      <c r="E37" s="7"/>
      <c r="F37" s="51"/>
      <c r="G37" s="51"/>
      <c r="H37" s="51"/>
      <c r="I37" s="7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 t="s">
        <v>398</v>
      </c>
      <c r="AA37" s="33"/>
      <c r="AB37" s="33"/>
      <c r="AC37" s="33"/>
      <c r="AD37" s="33"/>
      <c r="AE37" s="33" t="s">
        <v>398</v>
      </c>
      <c r="AF37" s="33" t="s">
        <v>398</v>
      </c>
      <c r="AG37" s="33"/>
      <c r="AH37" s="33"/>
      <c r="AI37" s="33" t="s">
        <v>398</v>
      </c>
      <c r="AJ37" s="33"/>
      <c r="AK37" s="33"/>
      <c r="AL37" s="33"/>
      <c r="AM37" s="33" t="s">
        <v>398</v>
      </c>
      <c r="AN37" s="33"/>
      <c r="AO37" s="33"/>
      <c r="AP37" s="33"/>
      <c r="AQ37" s="33"/>
      <c r="AR37" s="33" t="s">
        <v>398</v>
      </c>
      <c r="AS37" s="33"/>
      <c r="AT37" s="33"/>
      <c r="AU37" s="33" t="s">
        <v>398</v>
      </c>
      <c r="AV37" s="33"/>
      <c r="AW37" s="33"/>
      <c r="AX37" s="33"/>
      <c r="AY37" s="33" t="s">
        <v>398</v>
      </c>
      <c r="AZ37" s="33"/>
      <c r="BA37" s="33" t="s">
        <v>398</v>
      </c>
      <c r="BB37" s="33" t="s">
        <v>398</v>
      </c>
      <c r="BC37" s="33"/>
      <c r="BD37" s="33"/>
      <c r="BE37" s="33" t="s">
        <v>398</v>
      </c>
      <c r="BF37" s="33"/>
      <c r="BG37" s="33"/>
      <c r="BH37" s="33"/>
      <c r="BI37" s="33"/>
      <c r="BJ37" s="33" t="s">
        <v>398</v>
      </c>
      <c r="BK37" s="33"/>
      <c r="BL37" s="33"/>
      <c r="BM37" s="33"/>
      <c r="BN37" s="33"/>
      <c r="BO37" s="33"/>
      <c r="BP37" s="33"/>
      <c r="BQ37" s="33"/>
      <c r="BR37" s="7"/>
      <c r="BS37" s="39">
        <f t="shared" si="0"/>
        <v>12</v>
      </c>
    </row>
    <row r="38" spans="1:71" x14ac:dyDescent="0.2">
      <c r="A38" s="2" t="s">
        <v>431</v>
      </c>
      <c r="B38" s="36" t="s">
        <v>204</v>
      </c>
      <c r="C38" s="7" t="s">
        <v>398</v>
      </c>
      <c r="D38" s="7"/>
      <c r="E38" s="7" t="s">
        <v>398</v>
      </c>
      <c r="F38" s="51"/>
      <c r="G38" s="51"/>
      <c r="H38" s="51" t="s">
        <v>398</v>
      </c>
      <c r="I38" s="7"/>
      <c r="J38" s="33"/>
      <c r="K38" s="33"/>
      <c r="L38" s="33"/>
      <c r="M38" s="33" t="s">
        <v>398</v>
      </c>
      <c r="N38" s="33"/>
      <c r="O38" s="33" t="s">
        <v>398</v>
      </c>
      <c r="P38" s="33"/>
      <c r="Q38" s="33" t="s">
        <v>398</v>
      </c>
      <c r="R38" s="33"/>
      <c r="S38" s="33"/>
      <c r="T38" s="33"/>
      <c r="U38" s="33" t="s">
        <v>398</v>
      </c>
      <c r="V38" s="33" t="s">
        <v>398</v>
      </c>
      <c r="W38" s="33"/>
      <c r="X38" s="33" t="s">
        <v>398</v>
      </c>
      <c r="Y38" s="33"/>
      <c r="Z38" s="33"/>
      <c r="AA38" s="33" t="s">
        <v>398</v>
      </c>
      <c r="AB38" s="33"/>
      <c r="AC38" s="33"/>
      <c r="AD38" s="33"/>
      <c r="AE38" s="33" t="s">
        <v>398</v>
      </c>
      <c r="AF38" s="34" t="s">
        <v>398</v>
      </c>
      <c r="AG38" s="33"/>
      <c r="AH38" s="33"/>
      <c r="AI38" s="33"/>
      <c r="AJ38" s="33"/>
      <c r="AK38" s="33" t="s">
        <v>398</v>
      </c>
      <c r="AL38" s="33"/>
      <c r="AM38" s="33" t="s">
        <v>398</v>
      </c>
      <c r="AN38" s="33"/>
      <c r="AO38" s="33"/>
      <c r="AP38" s="33" t="s">
        <v>398</v>
      </c>
      <c r="AQ38" s="33"/>
      <c r="AR38" s="33"/>
      <c r="AS38" s="33"/>
      <c r="AT38" s="33"/>
      <c r="AU38" s="33" t="s">
        <v>398</v>
      </c>
      <c r="AV38" s="33"/>
      <c r="AW38" s="33"/>
      <c r="AX38" s="33" t="s">
        <v>398</v>
      </c>
      <c r="AY38" s="33"/>
      <c r="AZ38" s="33" t="s">
        <v>398</v>
      </c>
      <c r="BA38" s="33"/>
      <c r="BB38" s="33"/>
      <c r="BC38" s="33" t="s">
        <v>398</v>
      </c>
      <c r="BD38" s="33"/>
      <c r="BE38" s="33"/>
      <c r="BF38" s="33"/>
      <c r="BG38" s="33" t="s">
        <v>398</v>
      </c>
      <c r="BH38" s="33"/>
      <c r="BI38" s="33"/>
      <c r="BJ38" s="33"/>
      <c r="BK38" s="34" t="s">
        <v>398</v>
      </c>
      <c r="BL38" s="33"/>
      <c r="BM38" s="34" t="s">
        <v>398</v>
      </c>
      <c r="BN38" s="33"/>
      <c r="BO38" s="33"/>
      <c r="BP38" s="33"/>
      <c r="BQ38" s="33"/>
      <c r="BR38" s="7"/>
      <c r="BS38" s="39">
        <f t="shared" si="0"/>
        <v>22</v>
      </c>
    </row>
    <row r="39" spans="1:71" s="8" customFormat="1" x14ac:dyDescent="0.2">
      <c r="A39" s="2" t="s">
        <v>434</v>
      </c>
      <c r="B39" s="36" t="s">
        <v>224</v>
      </c>
      <c r="C39" s="7" t="s">
        <v>398</v>
      </c>
      <c r="D39" s="7"/>
      <c r="E39" s="7" t="s">
        <v>398</v>
      </c>
      <c r="F39" s="51"/>
      <c r="G39" s="51"/>
      <c r="H39" s="51" t="s">
        <v>398</v>
      </c>
      <c r="I39" s="7"/>
      <c r="J39" s="33" t="s">
        <v>398</v>
      </c>
      <c r="K39" s="33" t="s">
        <v>398</v>
      </c>
      <c r="L39" s="33"/>
      <c r="M39" s="33"/>
      <c r="N39" s="33" t="s">
        <v>398</v>
      </c>
      <c r="O39" s="33"/>
      <c r="P39" s="33"/>
      <c r="Q39" s="33" t="s">
        <v>398</v>
      </c>
      <c r="R39" s="33"/>
      <c r="S39" s="33"/>
      <c r="T39" s="33" t="s">
        <v>398</v>
      </c>
      <c r="U39" s="33" t="s">
        <v>398</v>
      </c>
      <c r="V39" s="33" t="s">
        <v>398</v>
      </c>
      <c r="W39" s="33"/>
      <c r="X39" s="33" t="s">
        <v>398</v>
      </c>
      <c r="Y39" s="33"/>
      <c r="Z39" s="33" t="s">
        <v>398</v>
      </c>
      <c r="AA39" s="33" t="s">
        <v>398</v>
      </c>
      <c r="AB39" s="33" t="s">
        <v>398</v>
      </c>
      <c r="AC39" s="33"/>
      <c r="AD39" s="33" t="s">
        <v>398</v>
      </c>
      <c r="AE39" s="33"/>
      <c r="AF39" s="33"/>
      <c r="AG39" s="34" t="s">
        <v>398</v>
      </c>
      <c r="AH39" s="33"/>
      <c r="AI39" s="33"/>
      <c r="AJ39" s="33"/>
      <c r="AK39" s="33" t="s">
        <v>398</v>
      </c>
      <c r="AL39" s="33"/>
      <c r="AM39" s="33" t="s">
        <v>398</v>
      </c>
      <c r="AN39" s="33" t="s">
        <v>398</v>
      </c>
      <c r="AO39" s="33" t="s">
        <v>398</v>
      </c>
      <c r="AP39" s="33"/>
      <c r="AQ39" s="34" t="s">
        <v>398</v>
      </c>
      <c r="AR39" s="33"/>
      <c r="AS39" s="33" t="s">
        <v>398</v>
      </c>
      <c r="AT39" s="33" t="s">
        <v>398</v>
      </c>
      <c r="AU39" s="33"/>
      <c r="AV39" s="33" t="s">
        <v>398</v>
      </c>
      <c r="AW39" s="33" t="s">
        <v>398</v>
      </c>
      <c r="AX39" s="33"/>
      <c r="AY39" s="33" t="s">
        <v>398</v>
      </c>
      <c r="AZ39" s="33"/>
      <c r="BA39" s="33" t="s">
        <v>398</v>
      </c>
      <c r="BB39" s="33" t="s">
        <v>398</v>
      </c>
      <c r="BC39" s="33"/>
      <c r="BD39" s="33" t="s">
        <v>398</v>
      </c>
      <c r="BE39" s="33"/>
      <c r="BF39" s="33"/>
      <c r="BG39" s="33"/>
      <c r="BH39" s="33"/>
      <c r="BI39" s="33" t="s">
        <v>398</v>
      </c>
      <c r="BJ39" s="33" t="s">
        <v>398</v>
      </c>
      <c r="BK39" s="33"/>
      <c r="BL39" s="33"/>
      <c r="BM39" s="33"/>
      <c r="BN39" s="33"/>
      <c r="BO39" s="34" t="s">
        <v>398</v>
      </c>
      <c r="BP39" s="33"/>
      <c r="BQ39" s="34" t="s">
        <v>398</v>
      </c>
      <c r="BR39" s="7"/>
      <c r="BS39" s="39">
        <f t="shared" si="0"/>
        <v>33</v>
      </c>
    </row>
    <row r="40" spans="1:71" s="23" customFormat="1" hidden="1" x14ac:dyDescent="0.2">
      <c r="A40" s="2" t="s">
        <v>527</v>
      </c>
      <c r="B40" s="59" t="s">
        <v>528</v>
      </c>
      <c r="C40" s="58"/>
      <c r="D40" s="58"/>
      <c r="E40" s="58" t="s">
        <v>398</v>
      </c>
      <c r="F40" s="60"/>
      <c r="G40" s="60"/>
      <c r="H40" s="60"/>
      <c r="I40" s="58" t="s">
        <v>398</v>
      </c>
      <c r="J40" s="61"/>
      <c r="K40" s="61"/>
      <c r="L40" s="61"/>
      <c r="M40" s="61"/>
      <c r="N40" s="61"/>
      <c r="O40" s="61" t="s">
        <v>398</v>
      </c>
      <c r="P40" s="61" t="s">
        <v>398</v>
      </c>
      <c r="Q40" s="61"/>
      <c r="R40" s="61" t="s">
        <v>398</v>
      </c>
      <c r="S40" s="61" t="s">
        <v>398</v>
      </c>
      <c r="T40" s="61"/>
      <c r="U40" s="61"/>
      <c r="V40" s="61"/>
      <c r="W40" s="61"/>
      <c r="X40" s="61"/>
      <c r="Y40" s="61"/>
      <c r="Z40" s="61"/>
      <c r="AA40" s="61"/>
      <c r="AB40" s="61"/>
      <c r="AC40" s="33"/>
      <c r="AD40" s="61"/>
      <c r="AE40" s="61"/>
      <c r="AF40" s="61"/>
      <c r="AG40" s="61"/>
      <c r="AH40" s="61"/>
      <c r="AI40" s="61"/>
      <c r="AJ40" s="33"/>
      <c r="AK40" s="33"/>
      <c r="AL40" s="33"/>
      <c r="AM40" s="33"/>
      <c r="AN40" s="33"/>
      <c r="AO40" s="33"/>
      <c r="AP40" s="33"/>
      <c r="AQ40" s="34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7"/>
      <c r="BS40" s="39">
        <f t="shared" si="0"/>
        <v>6</v>
      </c>
    </row>
    <row r="41" spans="1:71" x14ac:dyDescent="0.2">
      <c r="A41" s="2" t="s">
        <v>529</v>
      </c>
      <c r="B41" s="36" t="s">
        <v>154</v>
      </c>
      <c r="C41" s="7"/>
      <c r="D41" s="7" t="s">
        <v>398</v>
      </c>
      <c r="E41" s="7" t="s">
        <v>398</v>
      </c>
      <c r="F41" s="51" t="s">
        <v>398</v>
      </c>
      <c r="G41" s="51"/>
      <c r="H41" s="51"/>
      <c r="I41" s="7" t="s">
        <v>398</v>
      </c>
      <c r="J41" s="33"/>
      <c r="K41" s="33" t="s">
        <v>398</v>
      </c>
      <c r="L41" s="33"/>
      <c r="M41" s="33"/>
      <c r="N41" s="33" t="s">
        <v>398</v>
      </c>
      <c r="O41" s="33"/>
      <c r="P41" s="33" t="s">
        <v>398</v>
      </c>
      <c r="Q41" s="33"/>
      <c r="R41" s="33" t="s">
        <v>398</v>
      </c>
      <c r="S41" s="33" t="s">
        <v>398</v>
      </c>
      <c r="T41" s="33"/>
      <c r="U41" s="33"/>
      <c r="V41" s="33"/>
      <c r="W41" s="33" t="s">
        <v>398</v>
      </c>
      <c r="X41" s="33"/>
      <c r="Y41" s="33"/>
      <c r="Z41" s="33" t="s">
        <v>398</v>
      </c>
      <c r="AA41" s="33"/>
      <c r="AB41" s="33" t="s">
        <v>398</v>
      </c>
      <c r="AC41" s="33"/>
      <c r="AD41" s="33"/>
      <c r="AE41" s="33" t="s">
        <v>398</v>
      </c>
      <c r="AF41" s="34" t="s">
        <v>398</v>
      </c>
      <c r="AG41" s="33"/>
      <c r="AH41" s="33"/>
      <c r="AI41" s="34" t="s">
        <v>398</v>
      </c>
      <c r="AJ41" s="33"/>
      <c r="AK41" s="33"/>
      <c r="AL41" s="33" t="s">
        <v>398</v>
      </c>
      <c r="AM41" s="33"/>
      <c r="AN41" s="33" t="s">
        <v>398</v>
      </c>
      <c r="AO41" s="33" t="s">
        <v>398</v>
      </c>
      <c r="AP41" s="33"/>
      <c r="AQ41" s="34" t="s">
        <v>398</v>
      </c>
      <c r="AR41" s="33"/>
      <c r="AS41" s="33" t="s">
        <v>398</v>
      </c>
      <c r="AT41" s="33"/>
      <c r="AU41" s="33" t="s">
        <v>398</v>
      </c>
      <c r="AV41" s="33"/>
      <c r="AW41" s="33"/>
      <c r="AX41" s="33"/>
      <c r="AY41" s="33"/>
      <c r="AZ41" s="33" t="s">
        <v>398</v>
      </c>
      <c r="BA41" s="33"/>
      <c r="BB41" s="33" t="s">
        <v>398</v>
      </c>
      <c r="BC41" s="33"/>
      <c r="BD41" s="33"/>
      <c r="BE41" s="33"/>
      <c r="BF41" s="33"/>
      <c r="BG41" s="33" t="s">
        <v>398</v>
      </c>
      <c r="BH41" s="33"/>
      <c r="BI41" s="33" t="s">
        <v>398</v>
      </c>
      <c r="BJ41" s="33"/>
      <c r="BK41" s="33"/>
      <c r="BL41" s="34" t="s">
        <v>398</v>
      </c>
      <c r="BM41" s="33"/>
      <c r="BN41" s="34" t="s">
        <v>398</v>
      </c>
      <c r="BO41" s="33"/>
      <c r="BP41" s="33"/>
      <c r="BQ41" s="33" t="s">
        <v>398</v>
      </c>
      <c r="BR41" s="7"/>
      <c r="BS41" s="39">
        <f t="shared" si="0"/>
        <v>28</v>
      </c>
    </row>
    <row r="42" spans="1:71" ht="15.75" customHeight="1" x14ac:dyDescent="0.2">
      <c r="A42" s="2" t="s">
        <v>435</v>
      </c>
      <c r="B42" s="36" t="s">
        <v>190</v>
      </c>
      <c r="C42" s="7" t="s">
        <v>398</v>
      </c>
      <c r="D42" s="7"/>
      <c r="E42" s="7" t="s">
        <v>398</v>
      </c>
      <c r="F42" s="51"/>
      <c r="G42" s="51"/>
      <c r="H42" s="51" t="s">
        <v>398</v>
      </c>
      <c r="I42" s="7"/>
      <c r="J42" s="33"/>
      <c r="K42" s="33"/>
      <c r="L42" s="33" t="s">
        <v>398</v>
      </c>
      <c r="M42" s="33" t="s">
        <v>398</v>
      </c>
      <c r="N42" s="33"/>
      <c r="O42" s="33" t="s">
        <v>398</v>
      </c>
      <c r="P42" s="33" t="s">
        <v>398</v>
      </c>
      <c r="Q42" s="33"/>
      <c r="R42" s="33" t="s">
        <v>398</v>
      </c>
      <c r="S42" s="33" t="s">
        <v>398</v>
      </c>
      <c r="T42" s="33"/>
      <c r="U42" s="33"/>
      <c r="V42" s="33"/>
      <c r="W42" s="33" t="s">
        <v>398</v>
      </c>
      <c r="X42" s="33" t="s">
        <v>398</v>
      </c>
      <c r="Y42" s="33" t="s">
        <v>398</v>
      </c>
      <c r="Z42" s="33"/>
      <c r="AA42" s="33"/>
      <c r="AB42" s="33" t="s">
        <v>398</v>
      </c>
      <c r="AC42" s="33"/>
      <c r="AD42" s="33" t="s">
        <v>398</v>
      </c>
      <c r="AE42" s="33"/>
      <c r="AF42" s="33"/>
      <c r="AG42" s="34" t="s">
        <v>398</v>
      </c>
      <c r="AH42" s="33"/>
      <c r="AI42" s="33"/>
      <c r="AJ42" s="33"/>
      <c r="AK42" s="33"/>
      <c r="AL42" s="33"/>
      <c r="AM42" s="33" t="s">
        <v>398</v>
      </c>
      <c r="AN42" s="33"/>
      <c r="AO42" s="33"/>
      <c r="AP42" s="33" t="s">
        <v>398</v>
      </c>
      <c r="AQ42" s="33"/>
      <c r="AR42" s="34" t="s">
        <v>398</v>
      </c>
      <c r="AS42" s="33"/>
      <c r="AT42" s="33" t="s">
        <v>398</v>
      </c>
      <c r="AU42" s="33"/>
      <c r="AV42" s="33"/>
      <c r="AW42" s="78" t="s">
        <v>398</v>
      </c>
      <c r="AX42" s="33"/>
      <c r="AY42" s="33"/>
      <c r="AZ42" s="33" t="s">
        <v>398</v>
      </c>
      <c r="BA42" s="33"/>
      <c r="BB42" s="33"/>
      <c r="BC42" s="33" t="s">
        <v>398</v>
      </c>
      <c r="BD42" s="33" t="s">
        <v>398</v>
      </c>
      <c r="BE42" s="33"/>
      <c r="BF42" s="33"/>
      <c r="BG42" s="33"/>
      <c r="BH42" s="33"/>
      <c r="BI42" s="33"/>
      <c r="BJ42" s="33" t="s">
        <v>398</v>
      </c>
      <c r="BK42" s="33"/>
      <c r="BL42" s="33"/>
      <c r="BM42" s="33"/>
      <c r="BN42" s="33"/>
      <c r="BO42" s="34" t="s">
        <v>398</v>
      </c>
      <c r="BP42" s="33"/>
      <c r="BQ42" s="33"/>
      <c r="BR42" s="7"/>
      <c r="BS42" s="39">
        <f t="shared" si="0"/>
        <v>25</v>
      </c>
    </row>
    <row r="43" spans="1:71" s="8" customFormat="1" ht="15.75" customHeight="1" x14ac:dyDescent="0.2">
      <c r="A43" s="2" t="s">
        <v>436</v>
      </c>
      <c r="B43" s="36" t="s">
        <v>437</v>
      </c>
      <c r="C43" s="7"/>
      <c r="D43" s="7"/>
      <c r="E43" s="7"/>
      <c r="F43" s="51"/>
      <c r="G43" s="51"/>
      <c r="H43" s="51"/>
      <c r="I43" s="7" t="s">
        <v>398</v>
      </c>
      <c r="J43" s="33"/>
      <c r="K43" s="33"/>
      <c r="L43" s="33" t="s">
        <v>398</v>
      </c>
      <c r="M43" s="33" t="s">
        <v>398</v>
      </c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 t="s">
        <v>398</v>
      </c>
      <c r="AF43" s="34" t="s">
        <v>398</v>
      </c>
      <c r="AG43" s="33"/>
      <c r="AH43" s="33"/>
      <c r="AI43" s="33"/>
      <c r="AJ43" s="34" t="s">
        <v>398</v>
      </c>
      <c r="AK43" s="33" t="s">
        <v>398</v>
      </c>
      <c r="AL43" s="33"/>
      <c r="AM43" s="33"/>
      <c r="AN43" s="33" t="s">
        <v>398</v>
      </c>
      <c r="AO43" s="33"/>
      <c r="AP43" s="33"/>
      <c r="AQ43" s="33"/>
      <c r="AR43" s="34" t="s">
        <v>398</v>
      </c>
      <c r="AS43" s="33" t="s">
        <v>398</v>
      </c>
      <c r="AT43" s="33" t="s">
        <v>398</v>
      </c>
      <c r="AU43" s="33"/>
      <c r="AV43" s="33"/>
      <c r="AW43" s="78" t="s">
        <v>398</v>
      </c>
      <c r="AX43" s="33"/>
      <c r="AY43" s="33"/>
      <c r="AZ43" s="33" t="s">
        <v>398</v>
      </c>
      <c r="BA43" s="33"/>
      <c r="BB43" s="33"/>
      <c r="BC43" s="33" t="s">
        <v>398</v>
      </c>
      <c r="BD43" s="33"/>
      <c r="BE43" s="33"/>
      <c r="BF43" s="33"/>
      <c r="BG43" s="33"/>
      <c r="BH43" s="33" t="s">
        <v>398</v>
      </c>
      <c r="BI43" s="33" t="s">
        <v>398</v>
      </c>
      <c r="BJ43" s="33"/>
      <c r="BK43" s="33"/>
      <c r="BL43" s="34" t="s">
        <v>398</v>
      </c>
      <c r="BM43" s="33"/>
      <c r="BN43" s="34" t="s">
        <v>398</v>
      </c>
      <c r="BO43" s="33"/>
      <c r="BP43" s="33"/>
      <c r="BQ43" s="33" t="s">
        <v>398</v>
      </c>
      <c r="BR43" s="7"/>
      <c r="BS43" s="39">
        <f t="shared" si="0"/>
        <v>19</v>
      </c>
    </row>
    <row r="44" spans="1:71" s="8" customFormat="1" ht="15.75" customHeight="1" x14ac:dyDescent="0.2">
      <c r="A44" s="2" t="s">
        <v>440</v>
      </c>
      <c r="B44" s="36" t="s">
        <v>441</v>
      </c>
      <c r="C44" s="7"/>
      <c r="D44" s="7" t="s">
        <v>398</v>
      </c>
      <c r="E44" s="7"/>
      <c r="F44" s="51" t="s">
        <v>398</v>
      </c>
      <c r="G44" s="51" t="s">
        <v>398</v>
      </c>
      <c r="H44" s="51" t="s">
        <v>398</v>
      </c>
      <c r="I44" s="7"/>
      <c r="J44" s="33"/>
      <c r="K44" s="33"/>
      <c r="L44" s="33" t="s">
        <v>398</v>
      </c>
      <c r="M44" s="33"/>
      <c r="N44" s="33" t="s">
        <v>398</v>
      </c>
      <c r="O44" s="33"/>
      <c r="P44" s="33" t="s">
        <v>398</v>
      </c>
      <c r="Q44" s="33"/>
      <c r="R44" s="33" t="s">
        <v>398</v>
      </c>
      <c r="S44" s="33" t="s">
        <v>398</v>
      </c>
      <c r="T44" s="33"/>
      <c r="U44" s="33"/>
      <c r="V44" s="33"/>
      <c r="W44" s="33"/>
      <c r="X44" s="33" t="s">
        <v>398</v>
      </c>
      <c r="Y44" s="33"/>
      <c r="Z44" s="33" t="s">
        <v>398</v>
      </c>
      <c r="AA44" s="33"/>
      <c r="AB44" s="33"/>
      <c r="AC44" s="33"/>
      <c r="AD44" s="33" t="s">
        <v>398</v>
      </c>
      <c r="AE44" s="33"/>
      <c r="AF44" s="33"/>
      <c r="AG44" s="33"/>
      <c r="AH44" s="34" t="s">
        <v>398</v>
      </c>
      <c r="AI44" s="33"/>
      <c r="AJ44" s="33"/>
      <c r="AK44" s="33"/>
      <c r="AL44" s="33"/>
      <c r="AM44" s="33" t="s">
        <v>398</v>
      </c>
      <c r="AN44" s="33" t="s">
        <v>398</v>
      </c>
      <c r="AO44" s="33"/>
      <c r="AP44" s="33"/>
      <c r="AQ44" s="33"/>
      <c r="AR44" s="33" t="s">
        <v>398</v>
      </c>
      <c r="AS44" s="33"/>
      <c r="AT44" s="33" t="s">
        <v>398</v>
      </c>
      <c r="AU44" s="33"/>
      <c r="AV44" s="33"/>
      <c r="AW44" s="78" t="s">
        <v>398</v>
      </c>
      <c r="AX44" s="33"/>
      <c r="AY44" s="33"/>
      <c r="AZ44" s="33" t="s">
        <v>398</v>
      </c>
      <c r="BA44" s="33"/>
      <c r="BB44" s="33" t="s">
        <v>398</v>
      </c>
      <c r="BC44" s="33"/>
      <c r="BD44" s="33"/>
      <c r="BE44" s="33" t="s">
        <v>398</v>
      </c>
      <c r="BF44" s="33" t="s">
        <v>398</v>
      </c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7"/>
      <c r="BS44" s="39">
        <f t="shared" si="0"/>
        <v>22</v>
      </c>
    </row>
    <row r="45" spans="1:71" s="8" customFormat="1" ht="15.75" customHeight="1" x14ac:dyDescent="0.2">
      <c r="A45" s="2" t="s">
        <v>1022</v>
      </c>
      <c r="B45" s="36" t="s">
        <v>1023</v>
      </c>
      <c r="C45" s="7"/>
      <c r="D45" s="7"/>
      <c r="E45" s="7"/>
      <c r="F45" s="51"/>
      <c r="G45" s="51"/>
      <c r="H45" s="51" t="s">
        <v>398</v>
      </c>
      <c r="I45" s="7"/>
      <c r="J45" s="33"/>
      <c r="K45" s="33"/>
      <c r="L45" s="33"/>
      <c r="M45" s="33"/>
      <c r="N45" s="33" t="s">
        <v>398</v>
      </c>
      <c r="O45" s="33"/>
      <c r="P45" s="33"/>
      <c r="Q45" s="33" t="s">
        <v>398</v>
      </c>
      <c r="R45" s="33"/>
      <c r="S45" s="33"/>
      <c r="T45" s="33"/>
      <c r="U45" s="33" t="s">
        <v>398</v>
      </c>
      <c r="V45" s="33" t="s">
        <v>398</v>
      </c>
      <c r="W45" s="33"/>
      <c r="X45" s="33"/>
      <c r="Y45" s="33"/>
      <c r="Z45" s="33"/>
      <c r="AA45" s="33"/>
      <c r="AB45" s="33"/>
      <c r="AC45" s="33"/>
      <c r="AD45" s="33" t="s">
        <v>398</v>
      </c>
      <c r="AE45" s="33"/>
      <c r="AF45" s="33"/>
      <c r="AG45" s="33"/>
      <c r="AH45" s="33"/>
      <c r="AI45" s="33"/>
      <c r="AJ45" s="33"/>
      <c r="AK45" s="33" t="s">
        <v>398</v>
      </c>
      <c r="AL45" s="33"/>
      <c r="AM45" s="33"/>
      <c r="AN45" s="33"/>
      <c r="AO45" s="33"/>
      <c r="AP45" s="33" t="s">
        <v>398</v>
      </c>
      <c r="AQ45" s="33"/>
      <c r="AR45" s="33"/>
      <c r="AS45" s="33" t="s">
        <v>398</v>
      </c>
      <c r="AT45" s="33"/>
      <c r="AU45" s="33" t="s">
        <v>398</v>
      </c>
      <c r="AV45" s="33"/>
      <c r="AW45" s="33"/>
      <c r="AX45" s="33"/>
      <c r="AY45" s="33" t="s">
        <v>398</v>
      </c>
      <c r="AZ45" s="33"/>
      <c r="BA45" s="33" t="s">
        <v>398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7"/>
      <c r="BS45" s="39">
        <f t="shared" si="0"/>
        <v>12</v>
      </c>
    </row>
    <row r="46" spans="1:71" s="8" customFormat="1" ht="15.75" customHeight="1" x14ac:dyDescent="0.2">
      <c r="A46" s="2" t="s">
        <v>444</v>
      </c>
      <c r="B46" s="36" t="s">
        <v>218</v>
      </c>
      <c r="C46" s="7" t="s">
        <v>398</v>
      </c>
      <c r="D46" s="7" t="s">
        <v>398</v>
      </c>
      <c r="E46" s="7"/>
      <c r="F46" s="51" t="s">
        <v>398</v>
      </c>
      <c r="G46" s="51" t="s">
        <v>398</v>
      </c>
      <c r="H46" s="51"/>
      <c r="I46" s="7" t="s">
        <v>398</v>
      </c>
      <c r="J46" s="33"/>
      <c r="K46" s="33"/>
      <c r="L46" s="33" t="s">
        <v>398</v>
      </c>
      <c r="M46" s="33"/>
      <c r="N46" s="33" t="s">
        <v>398</v>
      </c>
      <c r="O46" s="33"/>
      <c r="P46" s="33"/>
      <c r="Q46" s="33" t="s">
        <v>398</v>
      </c>
      <c r="R46" s="33"/>
      <c r="S46" s="33"/>
      <c r="T46" s="33" t="s">
        <v>398</v>
      </c>
      <c r="U46" s="33"/>
      <c r="V46" s="33"/>
      <c r="W46" s="33" t="s">
        <v>398</v>
      </c>
      <c r="X46" s="33"/>
      <c r="Y46" s="33"/>
      <c r="Z46" s="33" t="s">
        <v>398</v>
      </c>
      <c r="AA46" s="33"/>
      <c r="AB46" s="33" t="s">
        <v>398</v>
      </c>
      <c r="AC46" s="34" t="s">
        <v>398</v>
      </c>
      <c r="AD46" s="33"/>
      <c r="AE46" s="33"/>
      <c r="AF46" s="33"/>
      <c r="AG46" s="33"/>
      <c r="AH46" s="33"/>
      <c r="AI46" s="34" t="s">
        <v>398</v>
      </c>
      <c r="AJ46" s="33"/>
      <c r="AK46" s="33"/>
      <c r="AL46" s="33"/>
      <c r="AM46" s="33"/>
      <c r="AN46" s="33" t="s">
        <v>398</v>
      </c>
      <c r="AO46" s="33" t="s">
        <v>398</v>
      </c>
      <c r="AP46" s="33"/>
      <c r="AQ46" s="34" t="s">
        <v>398</v>
      </c>
      <c r="AR46" s="33"/>
      <c r="AS46" s="33"/>
      <c r="AT46" s="33"/>
      <c r="AU46" s="33" t="s">
        <v>398</v>
      </c>
      <c r="AV46" s="33"/>
      <c r="AW46" s="33"/>
      <c r="AX46" s="33" t="s">
        <v>398</v>
      </c>
      <c r="AY46" s="33"/>
      <c r="AZ46" s="33" t="s">
        <v>398</v>
      </c>
      <c r="BA46" s="33"/>
      <c r="BB46" s="33"/>
      <c r="BC46" s="33" t="s">
        <v>398</v>
      </c>
      <c r="BD46" s="33"/>
      <c r="BE46" s="33" t="s">
        <v>398</v>
      </c>
      <c r="BF46" s="33" t="s">
        <v>398</v>
      </c>
      <c r="BG46" s="33"/>
      <c r="BH46" s="33"/>
      <c r="BI46" s="33" t="s">
        <v>398</v>
      </c>
      <c r="BJ46" s="80" t="s">
        <v>398</v>
      </c>
      <c r="BK46" s="33"/>
      <c r="BL46" s="33"/>
      <c r="BM46" s="33"/>
      <c r="BN46" s="34" t="s">
        <v>398</v>
      </c>
      <c r="BO46" s="33"/>
      <c r="BP46" s="33"/>
      <c r="BQ46" s="33" t="s">
        <v>398</v>
      </c>
      <c r="BR46" s="7"/>
      <c r="BS46" s="39">
        <f t="shared" si="0"/>
        <v>27</v>
      </c>
    </row>
    <row r="47" spans="1:71" s="8" customFormat="1" x14ac:dyDescent="0.2">
      <c r="A47" s="2" t="s">
        <v>445</v>
      </c>
      <c r="B47" s="36" t="s">
        <v>234</v>
      </c>
      <c r="C47" s="7"/>
      <c r="D47" s="7"/>
      <c r="E47" s="7"/>
      <c r="F47" s="51"/>
      <c r="G47" s="51"/>
      <c r="H47" s="51"/>
      <c r="I47" s="7"/>
      <c r="J47" s="33"/>
      <c r="K47" s="33"/>
      <c r="L47" s="33"/>
      <c r="M47" s="33" t="s">
        <v>398</v>
      </c>
      <c r="N47" s="33"/>
      <c r="O47" s="33"/>
      <c r="P47" s="33"/>
      <c r="Q47" s="33"/>
      <c r="R47" s="33"/>
      <c r="S47" s="33"/>
      <c r="T47" s="33"/>
      <c r="U47" s="33" t="s">
        <v>398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 t="s">
        <v>398</v>
      </c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 t="s">
        <v>398</v>
      </c>
      <c r="BD47" s="33"/>
      <c r="BE47" s="33"/>
      <c r="BF47" s="33"/>
      <c r="BG47" s="33"/>
      <c r="BH47" s="33"/>
      <c r="BI47" s="33"/>
      <c r="BJ47" s="80" t="s">
        <v>398</v>
      </c>
      <c r="BK47" s="33"/>
      <c r="BL47" s="33"/>
      <c r="BM47" s="33"/>
      <c r="BN47" s="33"/>
      <c r="BO47" s="33"/>
      <c r="BP47" s="34" t="s">
        <v>398</v>
      </c>
      <c r="BQ47" s="33"/>
      <c r="BR47" s="7"/>
      <c r="BS47" s="39">
        <f t="shared" si="0"/>
        <v>6</v>
      </c>
    </row>
    <row r="48" spans="1:71" s="8" customFormat="1" x14ac:dyDescent="0.2">
      <c r="A48" s="2" t="s">
        <v>530</v>
      </c>
      <c r="B48" s="36" t="s">
        <v>531</v>
      </c>
      <c r="C48" s="7"/>
      <c r="D48" s="7" t="s">
        <v>398</v>
      </c>
      <c r="E48" s="7"/>
      <c r="F48" s="51"/>
      <c r="G48" s="51"/>
      <c r="H48" s="51"/>
      <c r="I48" s="7"/>
      <c r="J48" s="33"/>
      <c r="K48" s="33"/>
      <c r="L48" s="33"/>
      <c r="M48" s="33" t="s">
        <v>398</v>
      </c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7"/>
      <c r="BS48" s="39">
        <f t="shared" si="0"/>
        <v>2</v>
      </c>
    </row>
    <row r="49" spans="1:72" s="8" customFormat="1" x14ac:dyDescent="0.2">
      <c r="A49" s="2" t="s">
        <v>532</v>
      </c>
      <c r="B49" s="36" t="s">
        <v>194</v>
      </c>
      <c r="C49" s="7"/>
      <c r="D49" s="7" t="s">
        <v>398</v>
      </c>
      <c r="E49" s="7"/>
      <c r="F49" s="51"/>
      <c r="G49" s="51"/>
      <c r="H49" s="51"/>
      <c r="I49" s="7"/>
      <c r="J49" s="33"/>
      <c r="K49" s="33"/>
      <c r="L49" s="33"/>
      <c r="M49" s="33"/>
      <c r="N49" s="33"/>
      <c r="O49" s="33" t="s">
        <v>398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 t="s">
        <v>398</v>
      </c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7"/>
      <c r="BS49" s="39">
        <f t="shared" si="0"/>
        <v>3</v>
      </c>
      <c r="BT49" s="15"/>
    </row>
    <row r="50" spans="1:72" x14ac:dyDescent="0.2">
      <c r="A50" s="2"/>
      <c r="B50" s="36"/>
      <c r="C50" s="7"/>
      <c r="D50" s="7"/>
      <c r="E50" s="7"/>
      <c r="F50" s="51"/>
      <c r="G50" s="51"/>
      <c r="H50" s="51"/>
      <c r="I50" s="7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7"/>
      <c r="BS50" s="39"/>
      <c r="BT50" s="15"/>
    </row>
    <row r="51" spans="1:72" x14ac:dyDescent="0.2">
      <c r="A51" s="1283" t="s">
        <v>446</v>
      </c>
      <c r="B51" s="1283"/>
      <c r="C51" s="31">
        <f>COUNTIF(C18:C47,"*")</f>
        <v>10</v>
      </c>
      <c r="D51" s="50">
        <f t="shared" ref="D51:AI51" si="1">COUNTIF(D18:D49,"*")</f>
        <v>9</v>
      </c>
      <c r="E51" s="50">
        <f t="shared" si="1"/>
        <v>9</v>
      </c>
      <c r="F51" s="50">
        <f t="shared" si="1"/>
        <v>9</v>
      </c>
      <c r="G51" s="50">
        <f t="shared" si="1"/>
        <v>10</v>
      </c>
      <c r="H51" s="50">
        <f t="shared" si="1"/>
        <v>8</v>
      </c>
      <c r="I51" s="50">
        <f t="shared" si="1"/>
        <v>9</v>
      </c>
      <c r="J51" s="50">
        <f t="shared" si="1"/>
        <v>4</v>
      </c>
      <c r="K51" s="50">
        <f t="shared" si="1"/>
        <v>8</v>
      </c>
      <c r="L51" s="50">
        <f t="shared" si="1"/>
        <v>9</v>
      </c>
      <c r="M51" s="50">
        <f t="shared" si="1"/>
        <v>10</v>
      </c>
      <c r="N51" s="50">
        <f t="shared" si="1"/>
        <v>9</v>
      </c>
      <c r="O51" s="50">
        <f t="shared" si="1"/>
        <v>9</v>
      </c>
      <c r="P51" s="50">
        <f t="shared" si="1"/>
        <v>9</v>
      </c>
      <c r="Q51" s="50">
        <f t="shared" si="1"/>
        <v>8</v>
      </c>
      <c r="R51" s="50">
        <f t="shared" si="1"/>
        <v>9</v>
      </c>
      <c r="S51" s="50">
        <f t="shared" si="1"/>
        <v>10</v>
      </c>
      <c r="T51" s="50">
        <f t="shared" si="1"/>
        <v>4</v>
      </c>
      <c r="U51" s="50">
        <f t="shared" si="1"/>
        <v>7</v>
      </c>
      <c r="V51" s="50">
        <f t="shared" si="1"/>
        <v>9</v>
      </c>
      <c r="W51" s="50">
        <f t="shared" si="1"/>
        <v>9</v>
      </c>
      <c r="X51" s="50">
        <f t="shared" si="1"/>
        <v>10</v>
      </c>
      <c r="Y51" s="50">
        <f t="shared" si="1"/>
        <v>9</v>
      </c>
      <c r="Z51" s="50">
        <f t="shared" si="1"/>
        <v>9</v>
      </c>
      <c r="AA51" s="50">
        <f t="shared" si="1"/>
        <v>4</v>
      </c>
      <c r="AB51" s="50">
        <f t="shared" si="1"/>
        <v>9</v>
      </c>
      <c r="AC51" s="50">
        <f t="shared" si="1"/>
        <v>4</v>
      </c>
      <c r="AD51" s="50">
        <f t="shared" si="1"/>
        <v>9</v>
      </c>
      <c r="AE51" s="50">
        <f t="shared" si="1"/>
        <v>9</v>
      </c>
      <c r="AF51" s="50">
        <f t="shared" si="1"/>
        <v>9</v>
      </c>
      <c r="AG51" s="50">
        <f t="shared" si="1"/>
        <v>5</v>
      </c>
      <c r="AH51" s="50">
        <f t="shared" si="1"/>
        <v>3</v>
      </c>
      <c r="AI51" s="50">
        <f t="shared" si="1"/>
        <v>9</v>
      </c>
      <c r="AJ51" s="50">
        <f t="shared" ref="AJ51:AZ51" si="2">COUNTIF(AJ18:AJ49,"*")</f>
        <v>6</v>
      </c>
      <c r="AK51" s="50">
        <f t="shared" si="2"/>
        <v>9</v>
      </c>
      <c r="AL51" s="50">
        <f t="shared" si="2"/>
        <v>5</v>
      </c>
      <c r="AM51" s="50">
        <f t="shared" si="2"/>
        <v>10</v>
      </c>
      <c r="AN51" s="50">
        <f t="shared" si="2"/>
        <v>9</v>
      </c>
      <c r="AO51" s="50">
        <f t="shared" si="2"/>
        <v>6</v>
      </c>
      <c r="AP51" s="50">
        <f t="shared" si="2"/>
        <v>9</v>
      </c>
      <c r="AQ51" s="50">
        <f t="shared" si="2"/>
        <v>5</v>
      </c>
      <c r="AR51" s="50">
        <f t="shared" si="2"/>
        <v>9</v>
      </c>
      <c r="AS51" s="50">
        <f t="shared" si="2"/>
        <v>9</v>
      </c>
      <c r="AT51" s="50">
        <f t="shared" si="2"/>
        <v>9</v>
      </c>
      <c r="AU51" s="50">
        <f t="shared" si="2"/>
        <v>9</v>
      </c>
      <c r="AV51" s="50">
        <f t="shared" si="2"/>
        <v>5</v>
      </c>
      <c r="AW51" s="50">
        <f t="shared" si="2"/>
        <v>5</v>
      </c>
      <c r="AX51" s="50">
        <f t="shared" si="2"/>
        <v>6</v>
      </c>
      <c r="AY51" s="50">
        <f t="shared" si="2"/>
        <v>9</v>
      </c>
      <c r="AZ51" s="50">
        <f t="shared" si="2"/>
        <v>9</v>
      </c>
      <c r="BA51" s="50">
        <f t="shared" ref="BA51:BT51" si="3">COUNTIF(BA18:BA49,"*")</f>
        <v>9</v>
      </c>
      <c r="BB51" s="50">
        <f t="shared" si="3"/>
        <v>9</v>
      </c>
      <c r="BC51" s="50">
        <f t="shared" si="3"/>
        <v>10</v>
      </c>
      <c r="BD51" s="50">
        <f t="shared" si="3"/>
        <v>6</v>
      </c>
      <c r="BE51" s="50">
        <f t="shared" si="3"/>
        <v>9</v>
      </c>
      <c r="BF51" s="50">
        <f t="shared" si="3"/>
        <v>5</v>
      </c>
      <c r="BG51" s="50">
        <f t="shared" si="3"/>
        <v>4</v>
      </c>
      <c r="BH51" s="50">
        <f t="shared" si="3"/>
        <v>4</v>
      </c>
      <c r="BI51" s="50">
        <f t="shared" si="3"/>
        <v>4</v>
      </c>
      <c r="BJ51" s="50">
        <f t="shared" si="3"/>
        <v>10</v>
      </c>
      <c r="BK51" s="50">
        <f t="shared" si="3"/>
        <v>10</v>
      </c>
      <c r="BL51" s="50">
        <f t="shared" si="3"/>
        <v>5</v>
      </c>
      <c r="BM51" s="50">
        <f>COUNTIF(BM18:BM49,"*")</f>
        <v>9</v>
      </c>
      <c r="BN51" s="50">
        <f t="shared" si="3"/>
        <v>9</v>
      </c>
      <c r="BO51" s="50">
        <f t="shared" si="3"/>
        <v>6</v>
      </c>
      <c r="BP51" s="50">
        <f t="shared" si="3"/>
        <v>4</v>
      </c>
      <c r="BQ51" s="50">
        <f t="shared" si="3"/>
        <v>8</v>
      </c>
      <c r="BR51" s="50">
        <f t="shared" si="3"/>
        <v>0</v>
      </c>
      <c r="BS51" s="50"/>
      <c r="BT51" s="50">
        <f t="shared" si="3"/>
        <v>0</v>
      </c>
    </row>
    <row r="52" spans="1:72" x14ac:dyDescent="0.2">
      <c r="D52" s="8"/>
      <c r="E52" s="8"/>
      <c r="F52" s="54"/>
      <c r="G52" s="54"/>
      <c r="H52" s="54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</row>
    <row r="53" spans="1:72" x14ac:dyDescent="0.2">
      <c r="D53" s="8"/>
      <c r="E53" s="8"/>
      <c r="F53" s="54"/>
      <c r="G53" s="54"/>
      <c r="H53" s="54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 t="s">
        <v>1024</v>
      </c>
      <c r="BI53" s="55"/>
      <c r="BJ53" s="55"/>
      <c r="BK53" s="55"/>
      <c r="BL53" s="55"/>
      <c r="BM53" s="55"/>
      <c r="BN53" s="55"/>
      <c r="BO53" s="55"/>
      <c r="BP53" s="55"/>
      <c r="BQ53" s="55"/>
      <c r="BR53" s="55"/>
    </row>
  </sheetData>
  <mergeCells count="17">
    <mergeCell ref="W1:AA1"/>
    <mergeCell ref="S1:V1"/>
    <mergeCell ref="A51:B51"/>
    <mergeCell ref="C1:G1"/>
    <mergeCell ref="H1:L1"/>
    <mergeCell ref="M1:R1"/>
    <mergeCell ref="BU2:CB2"/>
    <mergeCell ref="BU5:CB5"/>
    <mergeCell ref="BU9:CB9"/>
    <mergeCell ref="BU13:CB13"/>
    <mergeCell ref="AB1:AI1"/>
    <mergeCell ref="AJ1:AN1"/>
    <mergeCell ref="AO1:AR1"/>
    <mergeCell ref="AS1:AX1"/>
    <mergeCell ref="AY1:BC1"/>
    <mergeCell ref="BD1:BL1"/>
    <mergeCell ref="BM1:BQ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C57"/>
  <sheetViews>
    <sheetView workbookViewId="0">
      <pane xSplit="2" ySplit="2" topLeftCell="AA4" activePane="bottomRight" state="frozen"/>
      <selection pane="topRight" activeCell="C1" sqref="C1"/>
      <selection pane="bottomLeft" activeCell="A3" sqref="A3"/>
      <selection pane="bottomRight" activeCell="AA4" sqref="AA4"/>
    </sheetView>
  </sheetViews>
  <sheetFormatPr baseColWidth="10" defaultColWidth="11.5" defaultRowHeight="15" x14ac:dyDescent="0.2"/>
  <cols>
    <col min="1" max="1" width="37.33203125" style="8" bestFit="1" customWidth="1"/>
    <col min="2" max="2" width="12.5" customWidth="1"/>
    <col min="3" max="5" width="16.1640625" customWidth="1"/>
    <col min="6" max="6" width="18.5" customWidth="1"/>
    <col min="7" max="7" width="22.83203125" style="9" customWidth="1"/>
    <col min="8" max="8" width="18.5" customWidth="1"/>
    <col min="9" max="10" width="14.6640625" customWidth="1"/>
    <col min="11" max="11" width="14.5" bestFit="1" customWidth="1"/>
    <col min="12" max="12" width="14.6640625" customWidth="1"/>
    <col min="13" max="18" width="15.5" customWidth="1"/>
    <col min="19" max="19" width="15.83203125" bestFit="1" customWidth="1"/>
    <col min="20" max="25" width="15.5" customWidth="1"/>
    <col min="26" max="26" width="15.83203125" bestFit="1" customWidth="1"/>
    <col min="27" max="28" width="15.5" customWidth="1"/>
    <col min="29" max="29" width="14.6640625" customWidth="1"/>
    <col min="30" max="30" width="15.5" customWidth="1"/>
    <col min="31" max="31" width="16.83203125" bestFit="1" customWidth="1"/>
    <col min="32" max="32" width="14.5" bestFit="1" customWidth="1"/>
    <col min="33" max="35" width="14.6640625" customWidth="1"/>
    <col min="36" max="36" width="15.83203125" bestFit="1" customWidth="1"/>
    <col min="37" max="37" width="16.5" customWidth="1"/>
    <col min="38" max="38" width="15.83203125" bestFit="1" customWidth="1"/>
    <col min="39" max="53" width="15.83203125" customWidth="1"/>
    <col min="54" max="54" width="15.5" bestFit="1" customWidth="1"/>
    <col min="55" max="60" width="15.83203125" customWidth="1"/>
    <col min="61" max="61" width="16.5" customWidth="1"/>
    <col min="62" max="62" width="16.6640625" bestFit="1" customWidth="1"/>
    <col min="63" max="63" width="14.5" customWidth="1"/>
    <col min="64" max="64" width="14" customWidth="1"/>
    <col min="65" max="65" width="13.83203125" customWidth="1"/>
    <col min="66" max="66" width="15.5" customWidth="1"/>
    <col min="67" max="67" width="15.83203125" customWidth="1"/>
    <col min="68" max="68" width="13.83203125" customWidth="1"/>
    <col min="69" max="69" width="15.83203125" customWidth="1"/>
    <col min="70" max="70" width="16.6640625" customWidth="1"/>
    <col min="71" max="73" width="13.83203125" customWidth="1"/>
    <col min="74" max="74" width="15.5" customWidth="1"/>
    <col min="75" max="75" width="14.5" customWidth="1"/>
    <col min="76" max="76" width="15.1640625" customWidth="1"/>
    <col min="77" max="77" width="12.83203125" customWidth="1"/>
    <col min="78" max="78" width="13.83203125" customWidth="1"/>
    <col min="79" max="80" width="11.6640625" customWidth="1"/>
    <col min="81" max="81" width="16.1640625" customWidth="1"/>
    <col min="82" max="90" width="15.83203125" customWidth="1"/>
    <col min="91" max="91" width="8.1640625" style="9" customWidth="1"/>
    <col min="92" max="92" width="16.5" customWidth="1"/>
    <col min="93" max="93" width="9.33203125" customWidth="1"/>
    <col min="94" max="94" width="15.1640625" style="8" customWidth="1"/>
    <col min="95" max="95" width="17.1640625" style="8" customWidth="1"/>
    <col min="96" max="97" width="15.83203125" style="8" customWidth="1"/>
    <col min="98" max="98" width="18.5" style="8" customWidth="1"/>
    <col min="99" max="99" width="12.5" style="8" customWidth="1"/>
    <col min="100" max="100" width="11.5" style="8" customWidth="1"/>
    <col min="101" max="101" width="10.33203125" style="8" customWidth="1"/>
    <col min="102" max="102" width="11.6640625" style="15" customWidth="1"/>
    <col min="103" max="103" width="8" customWidth="1"/>
    <col min="104" max="104" width="7.6640625" customWidth="1"/>
    <col min="105" max="105" width="13.83203125" customWidth="1"/>
    <col min="106" max="106" width="14.83203125" customWidth="1"/>
    <col min="107" max="107" width="5.5" customWidth="1"/>
    <col min="108" max="111" width="11.5" customWidth="1"/>
  </cols>
  <sheetData>
    <row r="1" spans="1:107" s="15" customFormat="1" ht="16" thickBot="1" x14ac:dyDescent="0.25">
      <c r="A1" s="13"/>
      <c r="B1" s="20" t="s">
        <v>327</v>
      </c>
      <c r="C1" s="1294" t="s">
        <v>26</v>
      </c>
      <c r="D1" s="1295"/>
      <c r="E1" s="1295"/>
      <c r="F1" s="1295"/>
      <c r="G1" s="1295"/>
      <c r="H1" s="1294" t="s">
        <v>36</v>
      </c>
      <c r="I1" s="1295"/>
      <c r="J1" s="1295"/>
      <c r="K1" s="1295"/>
      <c r="L1" s="1295"/>
      <c r="M1" s="1296"/>
      <c r="N1" s="1294" t="s">
        <v>45</v>
      </c>
      <c r="O1" s="1295"/>
      <c r="P1" s="1295"/>
      <c r="Q1" s="1295"/>
      <c r="R1" s="1295"/>
      <c r="S1" s="1295"/>
      <c r="T1" s="1295"/>
      <c r="U1" s="1295"/>
      <c r="V1" s="1294" t="s">
        <v>54</v>
      </c>
      <c r="W1" s="1295"/>
      <c r="X1" s="1295"/>
      <c r="Y1" s="1296"/>
      <c r="Z1" s="1294" t="s">
        <v>62</v>
      </c>
      <c r="AA1" s="1295"/>
      <c r="AB1" s="1295"/>
      <c r="AC1" s="1295"/>
      <c r="AD1" s="1295"/>
      <c r="AE1" s="1296"/>
      <c r="AF1" s="1294" t="s">
        <v>70</v>
      </c>
      <c r="AG1" s="1295"/>
      <c r="AH1" s="1295"/>
      <c r="AI1" s="1295"/>
      <c r="AJ1" s="1295"/>
      <c r="AK1" s="1295"/>
      <c r="AL1" s="1295"/>
      <c r="AM1" s="1296"/>
      <c r="AN1" s="1294" t="s">
        <v>765</v>
      </c>
      <c r="AO1" s="1295"/>
      <c r="AP1" s="1295"/>
      <c r="AQ1" s="1295"/>
      <c r="AR1" s="1295"/>
      <c r="AS1" s="1295"/>
      <c r="AT1" s="1295"/>
      <c r="AU1" s="1296"/>
      <c r="AV1" s="1294" t="s">
        <v>774</v>
      </c>
      <c r="AW1" s="1295"/>
      <c r="AX1" s="1295"/>
      <c r="AY1" s="1295"/>
      <c r="AZ1" s="1295"/>
      <c r="BA1" s="1295"/>
      <c r="BB1" s="1295"/>
      <c r="BC1" s="1295"/>
      <c r="BD1" s="1295"/>
      <c r="BE1" s="1295"/>
      <c r="BF1" s="1294" t="s">
        <v>783</v>
      </c>
      <c r="BG1" s="1295"/>
      <c r="BH1" s="1295"/>
      <c r="BI1" s="1295"/>
      <c r="BJ1" s="1295"/>
      <c r="BK1" s="1295"/>
      <c r="BL1" s="1295"/>
      <c r="BM1" s="1296"/>
      <c r="BN1" s="1294" t="s">
        <v>791</v>
      </c>
      <c r="BO1" s="1295"/>
      <c r="BP1" s="1295"/>
      <c r="BQ1" s="1295"/>
      <c r="BR1" s="1295"/>
      <c r="BS1" s="1295"/>
      <c r="BT1" s="1295"/>
      <c r="BU1" s="1295"/>
      <c r="BV1" s="1296"/>
      <c r="BW1" s="1294" t="s">
        <v>798</v>
      </c>
      <c r="BX1" s="1295"/>
      <c r="BY1" s="1295"/>
      <c r="BZ1" s="1295"/>
      <c r="CA1" s="1295"/>
      <c r="CB1" s="1295"/>
      <c r="CC1" s="1295"/>
      <c r="CD1" s="1295"/>
      <c r="CE1" s="1295"/>
      <c r="CF1" s="1296"/>
      <c r="CG1" s="1294" t="s">
        <v>807</v>
      </c>
      <c r="CH1" s="1295"/>
      <c r="CI1" s="1295"/>
      <c r="CJ1" s="1295"/>
      <c r="CK1" s="1296"/>
      <c r="CL1" s="154"/>
      <c r="CM1" s="76"/>
      <c r="CP1" s="13"/>
      <c r="CQ1" s="13"/>
      <c r="CR1" s="13"/>
      <c r="CS1" s="13"/>
      <c r="CT1" s="13"/>
      <c r="CU1" s="13"/>
      <c r="CV1" s="13"/>
      <c r="CW1" s="13"/>
    </row>
    <row r="2" spans="1:107" ht="33" thickBot="1" x14ac:dyDescent="0.25">
      <c r="A2" s="62"/>
      <c r="B2" s="84" t="s">
        <v>337</v>
      </c>
      <c r="C2" s="88" t="s">
        <v>724</v>
      </c>
      <c r="D2" s="89" t="s">
        <v>726</v>
      </c>
      <c r="E2" s="89" t="s">
        <v>727</v>
      </c>
      <c r="F2" s="89" t="s">
        <v>728</v>
      </c>
      <c r="G2" s="109" t="s">
        <v>729</v>
      </c>
      <c r="H2" s="88" t="s">
        <v>731</v>
      </c>
      <c r="I2" s="89" t="s">
        <v>732</v>
      </c>
      <c r="J2" s="89" t="s">
        <v>733</v>
      </c>
      <c r="K2" s="89" t="s">
        <v>734</v>
      </c>
      <c r="L2" s="89" t="s">
        <v>735</v>
      </c>
      <c r="M2" s="103" t="s">
        <v>736</v>
      </c>
      <c r="N2" s="88" t="s">
        <v>487</v>
      </c>
      <c r="O2" s="89" t="s">
        <v>738</v>
      </c>
      <c r="P2" s="89" t="s">
        <v>739</v>
      </c>
      <c r="Q2" s="89" t="s">
        <v>740</v>
      </c>
      <c r="R2" s="89" t="s">
        <v>741</v>
      </c>
      <c r="S2" s="106" t="s">
        <v>742</v>
      </c>
      <c r="T2" s="106" t="s">
        <v>743</v>
      </c>
      <c r="U2" s="106" t="s">
        <v>744</v>
      </c>
      <c r="V2" s="106" t="s">
        <v>746</v>
      </c>
      <c r="W2" s="106" t="s">
        <v>747</v>
      </c>
      <c r="X2" s="106" t="s">
        <v>748</v>
      </c>
      <c r="Y2" s="106" t="s">
        <v>749</v>
      </c>
      <c r="Z2" s="106" t="s">
        <v>751</v>
      </c>
      <c r="AA2" s="106" t="s">
        <v>752</v>
      </c>
      <c r="AB2" s="106" t="s">
        <v>753</v>
      </c>
      <c r="AC2" s="103" t="s">
        <v>754</v>
      </c>
      <c r="AD2" s="106" t="s">
        <v>755</v>
      </c>
      <c r="AE2" s="103" t="s">
        <v>756</v>
      </c>
      <c r="AF2" s="106" t="s">
        <v>757</v>
      </c>
      <c r="AG2" s="106" t="s">
        <v>734</v>
      </c>
      <c r="AH2" s="106" t="s">
        <v>759</v>
      </c>
      <c r="AI2" s="106" t="s">
        <v>760</v>
      </c>
      <c r="AJ2" s="106" t="s">
        <v>761</v>
      </c>
      <c r="AK2" s="106" t="s">
        <v>762</v>
      </c>
      <c r="AL2" s="106" t="s">
        <v>763</v>
      </c>
      <c r="AM2" s="106" t="s">
        <v>764</v>
      </c>
      <c r="AN2" s="106" t="s">
        <v>766</v>
      </c>
      <c r="AO2" s="106" t="s">
        <v>767</v>
      </c>
      <c r="AP2" s="106" t="s">
        <v>768</v>
      </c>
      <c r="AQ2" s="106" t="s">
        <v>769</v>
      </c>
      <c r="AR2" s="106" t="s">
        <v>770</v>
      </c>
      <c r="AS2" s="106" t="s">
        <v>771</v>
      </c>
      <c r="AT2" s="106" t="s">
        <v>772</v>
      </c>
      <c r="AU2" s="106" t="s">
        <v>773</v>
      </c>
      <c r="AV2" s="106" t="s">
        <v>775</v>
      </c>
      <c r="AW2" s="106" t="s">
        <v>776</v>
      </c>
      <c r="AX2" s="106" t="s">
        <v>777</v>
      </c>
      <c r="AY2" s="106" t="s">
        <v>749</v>
      </c>
      <c r="AZ2" s="106" t="s">
        <v>778</v>
      </c>
      <c r="BA2" s="106" t="s">
        <v>779</v>
      </c>
      <c r="BB2" s="106" t="s">
        <v>780</v>
      </c>
      <c r="BC2" s="128" t="s">
        <v>781</v>
      </c>
      <c r="BD2" s="128" t="s">
        <v>782</v>
      </c>
      <c r="BE2" s="128" t="s">
        <v>784</v>
      </c>
      <c r="BF2" s="128" t="s">
        <v>785</v>
      </c>
      <c r="BG2" s="128" t="s">
        <v>786</v>
      </c>
      <c r="BH2" s="128" t="s">
        <v>787</v>
      </c>
      <c r="BI2" s="128" t="s">
        <v>757</v>
      </c>
      <c r="BJ2" s="128" t="s">
        <v>788</v>
      </c>
      <c r="BK2" s="128" t="s">
        <v>751</v>
      </c>
      <c r="BL2" s="128" t="s">
        <v>789</v>
      </c>
      <c r="BM2" s="152" t="s">
        <v>790</v>
      </c>
      <c r="BN2" s="64" t="s">
        <v>792</v>
      </c>
      <c r="BO2" s="64" t="s">
        <v>793</v>
      </c>
      <c r="BP2" s="64" t="s">
        <v>794</v>
      </c>
      <c r="BQ2" s="64" t="s">
        <v>348</v>
      </c>
      <c r="BR2" s="64" t="s">
        <v>770</v>
      </c>
      <c r="BS2" s="153" t="s">
        <v>795</v>
      </c>
      <c r="BT2" s="64" t="s">
        <v>779</v>
      </c>
      <c r="BU2" s="64" t="s">
        <v>796</v>
      </c>
      <c r="BV2" s="114" t="s">
        <v>797</v>
      </c>
      <c r="BW2" s="114" t="s">
        <v>799</v>
      </c>
      <c r="BX2" s="114" t="s">
        <v>800</v>
      </c>
      <c r="BY2" s="114" t="s">
        <v>801</v>
      </c>
      <c r="BZ2" s="114" t="s">
        <v>802</v>
      </c>
      <c r="CA2" s="114" t="s">
        <v>803</v>
      </c>
      <c r="CB2" s="114" t="s">
        <v>804</v>
      </c>
      <c r="CC2" s="114" t="s">
        <v>805</v>
      </c>
      <c r="CD2" s="114" t="s">
        <v>806</v>
      </c>
      <c r="CE2" s="114" t="s">
        <v>784</v>
      </c>
      <c r="CF2" s="114" t="s">
        <v>757</v>
      </c>
      <c r="CG2" s="114" t="s">
        <v>808</v>
      </c>
      <c r="CH2" s="114" t="s">
        <v>495</v>
      </c>
      <c r="CI2" s="150" t="s">
        <v>809</v>
      </c>
      <c r="CJ2" s="159" t="s">
        <v>810</v>
      </c>
      <c r="CK2" s="159" t="s">
        <v>811</v>
      </c>
      <c r="CL2" s="155"/>
      <c r="CM2" s="133"/>
      <c r="CN2" s="116" t="s">
        <v>1025</v>
      </c>
      <c r="CP2" s="1305" t="s">
        <v>936</v>
      </c>
      <c r="CQ2" s="1286"/>
      <c r="CR2" s="1286"/>
      <c r="CS2" s="1286"/>
      <c r="CT2" s="1286"/>
      <c r="CU2" s="1286"/>
      <c r="CV2" s="1286"/>
      <c r="CW2" s="1286"/>
      <c r="CX2" s="1287"/>
    </row>
    <row r="3" spans="1:107" ht="16" thickBot="1" x14ac:dyDescent="0.25">
      <c r="A3" s="63" t="s">
        <v>385</v>
      </c>
      <c r="B3" s="84"/>
      <c r="C3" s="90" t="s">
        <v>386</v>
      </c>
      <c r="D3" s="66" t="s">
        <v>391</v>
      </c>
      <c r="E3" s="66" t="s">
        <v>391</v>
      </c>
      <c r="F3" s="66" t="s">
        <v>386</v>
      </c>
      <c r="G3" s="91" t="s">
        <v>386</v>
      </c>
      <c r="H3" s="90" t="s">
        <v>387</v>
      </c>
      <c r="I3" s="66" t="s">
        <v>386</v>
      </c>
      <c r="J3" s="66" t="s">
        <v>386</v>
      </c>
      <c r="K3" s="66" t="s">
        <v>386</v>
      </c>
      <c r="L3" s="66" t="s">
        <v>386</v>
      </c>
      <c r="M3" s="91" t="s">
        <v>387</v>
      </c>
      <c r="N3" s="90" t="s">
        <v>387</v>
      </c>
      <c r="O3" s="66" t="s">
        <v>386</v>
      </c>
      <c r="P3" s="66" t="s">
        <v>386</v>
      </c>
      <c r="Q3" s="66" t="s">
        <v>386</v>
      </c>
      <c r="R3" s="66" t="s">
        <v>387</v>
      </c>
      <c r="S3" s="107" t="s">
        <v>386</v>
      </c>
      <c r="T3" s="107" t="s">
        <v>386</v>
      </c>
      <c r="U3" s="107" t="s">
        <v>386</v>
      </c>
      <c r="V3" s="107" t="s">
        <v>386</v>
      </c>
      <c r="W3" s="107" t="s">
        <v>386</v>
      </c>
      <c r="X3" s="107" t="s">
        <v>386</v>
      </c>
      <c r="Y3" s="107" t="s">
        <v>386</v>
      </c>
      <c r="Z3" s="107" t="s">
        <v>1026</v>
      </c>
      <c r="AA3" s="107" t="s">
        <v>387</v>
      </c>
      <c r="AB3" s="107" t="s">
        <v>386</v>
      </c>
      <c r="AC3" s="107" t="s">
        <v>386</v>
      </c>
      <c r="AD3" s="107" t="s">
        <v>1027</v>
      </c>
      <c r="AE3" s="107" t="s">
        <v>387</v>
      </c>
      <c r="AF3" s="66" t="s">
        <v>386</v>
      </c>
      <c r="AG3" s="66" t="s">
        <v>386</v>
      </c>
      <c r="AH3" s="66" t="s">
        <v>386</v>
      </c>
      <c r="AI3" s="66" t="s">
        <v>386</v>
      </c>
      <c r="AJ3" s="107" t="s">
        <v>387</v>
      </c>
      <c r="AK3" s="107" t="s">
        <v>386</v>
      </c>
      <c r="AL3" s="107" t="s">
        <v>386</v>
      </c>
      <c r="AM3" s="107" t="s">
        <v>387</v>
      </c>
      <c r="AN3" s="107" t="s">
        <v>386</v>
      </c>
      <c r="AO3" s="107" t="s">
        <v>386</v>
      </c>
      <c r="AP3" s="107" t="s">
        <v>386</v>
      </c>
      <c r="AQ3" s="107" t="s">
        <v>387</v>
      </c>
      <c r="AR3" s="107" t="s">
        <v>386</v>
      </c>
      <c r="AS3" s="107" t="s">
        <v>387</v>
      </c>
      <c r="AT3" s="107" t="s">
        <v>386</v>
      </c>
      <c r="AU3" s="107" t="s">
        <v>386</v>
      </c>
      <c r="AV3" s="107" t="s">
        <v>387</v>
      </c>
      <c r="AW3" s="107" t="s">
        <v>387</v>
      </c>
      <c r="AX3" s="107" t="s">
        <v>391</v>
      </c>
      <c r="AY3" s="107" t="s">
        <v>1028</v>
      </c>
      <c r="AZ3" s="107" t="s">
        <v>387</v>
      </c>
      <c r="BA3" s="107" t="s">
        <v>1028</v>
      </c>
      <c r="BB3" s="107" t="s">
        <v>387</v>
      </c>
      <c r="BC3" s="107" t="s">
        <v>387</v>
      </c>
      <c r="BD3" s="107" t="s">
        <v>386</v>
      </c>
      <c r="BE3" s="107" t="s">
        <v>386</v>
      </c>
      <c r="BF3" s="129" t="s">
        <v>386</v>
      </c>
      <c r="BG3" s="129" t="s">
        <v>386</v>
      </c>
      <c r="BH3" s="129" t="s">
        <v>386</v>
      </c>
      <c r="BI3" s="127" t="s">
        <v>386</v>
      </c>
      <c r="BJ3" s="129" t="s">
        <v>386</v>
      </c>
      <c r="BK3" s="127" t="s">
        <v>387</v>
      </c>
      <c r="BL3" s="129" t="s">
        <v>386</v>
      </c>
      <c r="BM3" s="132" t="s">
        <v>387</v>
      </c>
      <c r="BN3" s="66" t="s">
        <v>387</v>
      </c>
      <c r="BO3" s="66" t="s">
        <v>386</v>
      </c>
      <c r="BP3" s="66" t="s">
        <v>386</v>
      </c>
      <c r="BQ3" s="66" t="s">
        <v>386</v>
      </c>
      <c r="BR3" s="66" t="s">
        <v>386</v>
      </c>
      <c r="BS3" s="66"/>
      <c r="BT3" s="66" t="s">
        <v>386</v>
      </c>
      <c r="BU3" s="66" t="s">
        <v>386</v>
      </c>
      <c r="BV3" s="66" t="s">
        <v>387</v>
      </c>
      <c r="BW3" s="85" t="s">
        <v>386</v>
      </c>
      <c r="BX3" s="85" t="s">
        <v>387</v>
      </c>
      <c r="BY3" s="85" t="s">
        <v>387</v>
      </c>
      <c r="BZ3" s="85" t="s">
        <v>386</v>
      </c>
      <c r="CA3" s="85" t="s">
        <v>387</v>
      </c>
      <c r="CB3" s="85" t="s">
        <v>387</v>
      </c>
      <c r="CC3" s="85" t="s">
        <v>386</v>
      </c>
      <c r="CD3" s="85" t="s">
        <v>386</v>
      </c>
      <c r="CE3" s="85" t="s">
        <v>386</v>
      </c>
      <c r="CF3" s="85" t="s">
        <v>386</v>
      </c>
      <c r="CG3" s="85" t="s">
        <v>386</v>
      </c>
      <c r="CH3" s="85" t="s">
        <v>386</v>
      </c>
      <c r="CI3" s="85" t="s">
        <v>387</v>
      </c>
      <c r="CJ3" s="66" t="s">
        <v>387</v>
      </c>
      <c r="CK3" s="66" t="s">
        <v>386</v>
      </c>
      <c r="CL3" s="155"/>
      <c r="CM3" s="1306" t="s">
        <v>935</v>
      </c>
      <c r="CN3" s="117">
        <f>COUNTIF(C2:CM2,"*")</f>
        <v>87</v>
      </c>
      <c r="CO3" s="75"/>
      <c r="CP3" s="112" t="s">
        <v>938</v>
      </c>
      <c r="CQ3" s="69" t="s">
        <v>939</v>
      </c>
      <c r="CR3" s="69" t="s">
        <v>940</v>
      </c>
      <c r="CS3" s="69" t="s">
        <v>21</v>
      </c>
      <c r="CT3" s="69" t="s">
        <v>941</v>
      </c>
      <c r="CU3" s="69" t="s">
        <v>942</v>
      </c>
      <c r="CV3" s="69" t="s">
        <v>1029</v>
      </c>
      <c r="CW3" s="69" t="s">
        <v>943</v>
      </c>
      <c r="CX3" s="71" t="s">
        <v>944</v>
      </c>
    </row>
    <row r="4" spans="1:107" x14ac:dyDescent="0.2">
      <c r="A4" s="63" t="s">
        <v>7</v>
      </c>
      <c r="B4" s="84"/>
      <c r="C4" s="90" t="s">
        <v>938</v>
      </c>
      <c r="D4" s="66" t="s">
        <v>946</v>
      </c>
      <c r="E4" s="66" t="s">
        <v>939</v>
      </c>
      <c r="F4" s="66" t="s">
        <v>1029</v>
      </c>
      <c r="G4" s="91" t="s">
        <v>938</v>
      </c>
      <c r="H4" s="90" t="s">
        <v>939</v>
      </c>
      <c r="I4" s="66" t="s">
        <v>938</v>
      </c>
      <c r="J4" s="66" t="s">
        <v>938</v>
      </c>
      <c r="K4" s="66" t="s">
        <v>938</v>
      </c>
      <c r="L4" s="66" t="s">
        <v>938</v>
      </c>
      <c r="M4" s="91" t="s">
        <v>947</v>
      </c>
      <c r="N4" s="90" t="s">
        <v>21</v>
      </c>
      <c r="O4" s="66" t="s">
        <v>938</v>
      </c>
      <c r="P4" s="66" t="s">
        <v>938</v>
      </c>
      <c r="Q4" s="66" t="s">
        <v>938</v>
      </c>
      <c r="R4" s="66" t="s">
        <v>940</v>
      </c>
      <c r="S4" s="107" t="s">
        <v>21</v>
      </c>
      <c r="T4" s="107" t="s">
        <v>938</v>
      </c>
      <c r="U4" s="107" t="s">
        <v>938</v>
      </c>
      <c r="V4" s="107" t="s">
        <v>938</v>
      </c>
      <c r="W4" s="107" t="s">
        <v>938</v>
      </c>
      <c r="X4" s="107" t="s">
        <v>938</v>
      </c>
      <c r="Y4" s="107" t="s">
        <v>938</v>
      </c>
      <c r="Z4" s="107" t="s">
        <v>21</v>
      </c>
      <c r="AA4" s="107" t="s">
        <v>21</v>
      </c>
      <c r="AB4" s="107" t="s">
        <v>938</v>
      </c>
      <c r="AC4" s="107" t="s">
        <v>938</v>
      </c>
      <c r="AD4" s="107" t="s">
        <v>1030</v>
      </c>
      <c r="AE4" s="107" t="s">
        <v>940</v>
      </c>
      <c r="AF4" s="66" t="s">
        <v>938</v>
      </c>
      <c r="AG4" s="107" t="s">
        <v>938</v>
      </c>
      <c r="AH4" s="107" t="s">
        <v>938</v>
      </c>
      <c r="AI4" s="107" t="s">
        <v>938</v>
      </c>
      <c r="AJ4" s="107" t="s">
        <v>1031</v>
      </c>
      <c r="AK4" s="107" t="s">
        <v>939</v>
      </c>
      <c r="AL4" s="107" t="s">
        <v>938</v>
      </c>
      <c r="AM4" s="107"/>
      <c r="AN4" s="107" t="s">
        <v>938</v>
      </c>
      <c r="AO4" s="107" t="s">
        <v>938</v>
      </c>
      <c r="AP4" s="107" t="s">
        <v>938</v>
      </c>
      <c r="AQ4" s="107" t="s">
        <v>947</v>
      </c>
      <c r="AR4" s="107" t="s">
        <v>938</v>
      </c>
      <c r="AS4" s="107" t="s">
        <v>940</v>
      </c>
      <c r="AT4" s="107" t="s">
        <v>938</v>
      </c>
      <c r="AU4" s="107" t="s">
        <v>938</v>
      </c>
      <c r="AV4" s="107" t="s">
        <v>940</v>
      </c>
      <c r="AW4" s="107" t="s">
        <v>21</v>
      </c>
      <c r="AX4" s="107" t="s">
        <v>940</v>
      </c>
      <c r="AY4" s="107" t="s">
        <v>938</v>
      </c>
      <c r="AZ4" s="107" t="s">
        <v>947</v>
      </c>
      <c r="BA4" s="107" t="s">
        <v>938</v>
      </c>
      <c r="BB4" s="107" t="s">
        <v>940</v>
      </c>
      <c r="BC4" s="107" t="s">
        <v>1032</v>
      </c>
      <c r="BD4" s="107" t="s">
        <v>938</v>
      </c>
      <c r="BE4" s="107" t="s">
        <v>938</v>
      </c>
      <c r="BF4" s="129" t="s">
        <v>938</v>
      </c>
      <c r="BG4" s="129" t="s">
        <v>21</v>
      </c>
      <c r="BH4" s="129" t="s">
        <v>938</v>
      </c>
      <c r="BI4" s="127" t="s">
        <v>938</v>
      </c>
      <c r="BJ4" s="129" t="s">
        <v>938</v>
      </c>
      <c r="BK4" s="127" t="s">
        <v>21</v>
      </c>
      <c r="BL4" s="129" t="s">
        <v>938</v>
      </c>
      <c r="BM4" s="132" t="s">
        <v>21</v>
      </c>
      <c r="BN4" s="66" t="s">
        <v>940</v>
      </c>
      <c r="BO4" s="66" t="s">
        <v>21</v>
      </c>
      <c r="BP4" s="66" t="s">
        <v>938</v>
      </c>
      <c r="BQ4" s="66" t="s">
        <v>939</v>
      </c>
      <c r="BR4" s="66" t="s">
        <v>938</v>
      </c>
      <c r="BS4" s="66" t="s">
        <v>938</v>
      </c>
      <c r="BT4" s="66" t="s">
        <v>938</v>
      </c>
      <c r="BU4" s="66" t="s">
        <v>938</v>
      </c>
      <c r="BV4" s="66" t="s">
        <v>940</v>
      </c>
      <c r="BW4" s="66" t="s">
        <v>938</v>
      </c>
      <c r="BX4" s="66" t="s">
        <v>940</v>
      </c>
      <c r="BY4" s="132" t="s">
        <v>21</v>
      </c>
      <c r="BZ4" s="66" t="s">
        <v>938</v>
      </c>
      <c r="CA4" s="66" t="s">
        <v>21</v>
      </c>
      <c r="CB4" s="66"/>
      <c r="CC4" s="66"/>
      <c r="CD4" s="66" t="s">
        <v>21</v>
      </c>
      <c r="CE4" s="66" t="s">
        <v>938</v>
      </c>
      <c r="CF4" s="66" t="s">
        <v>938</v>
      </c>
      <c r="CG4" s="66" t="s">
        <v>938</v>
      </c>
      <c r="CH4" s="66" t="s">
        <v>938</v>
      </c>
      <c r="CI4" s="66" t="s">
        <v>21</v>
      </c>
      <c r="CJ4" s="66" t="s">
        <v>940</v>
      </c>
      <c r="CK4" s="66" t="s">
        <v>938</v>
      </c>
      <c r="CL4" s="155"/>
      <c r="CM4" s="1307"/>
      <c r="CN4" s="75"/>
      <c r="CO4" s="75"/>
      <c r="CP4" s="70">
        <f>COUNTIF(C4:CM4,"glencore")</f>
        <v>49</v>
      </c>
      <c r="CQ4" s="70">
        <f>COUNTIF(C4:CM4,"swissmarine")</f>
        <v>4</v>
      </c>
      <c r="CR4" s="70">
        <f>COUNTIF(C4:CM4,"western bulk")</f>
        <v>13</v>
      </c>
      <c r="CS4" s="70">
        <f>COUNTIF(C4:CM4,"nyk")</f>
        <v>13</v>
      </c>
      <c r="CT4" s="70">
        <f>COUNTIF(C4:CM4,"M2M")</f>
        <v>0</v>
      </c>
      <c r="CU4" s="70">
        <f>COUNTIF(C4:CM4,"nachipa")</f>
        <v>0</v>
      </c>
      <c r="CV4" s="70">
        <f>COUNTIF(C4:CM4,"damico")</f>
        <v>1</v>
      </c>
      <c r="CW4" s="70">
        <f>COUNTIF(C4:CM4,"mur shipping")</f>
        <v>1</v>
      </c>
      <c r="CX4" s="72">
        <f>+SUM(CP4:CW4)</f>
        <v>81</v>
      </c>
    </row>
    <row r="5" spans="1:107" x14ac:dyDescent="0.2">
      <c r="A5" s="63" t="s">
        <v>8</v>
      </c>
      <c r="B5" s="84"/>
      <c r="C5" s="90" t="s">
        <v>42</v>
      </c>
      <c r="D5" s="66" t="s">
        <v>42</v>
      </c>
      <c r="E5" s="66" t="s">
        <v>42</v>
      </c>
      <c r="F5" s="66" t="s">
        <v>1033</v>
      </c>
      <c r="G5" s="91" t="s">
        <v>42</v>
      </c>
      <c r="H5" s="90" t="s">
        <v>42</v>
      </c>
      <c r="I5" s="66" t="s">
        <v>42</v>
      </c>
      <c r="J5" s="66" t="s">
        <v>42</v>
      </c>
      <c r="K5" s="66" t="s">
        <v>42</v>
      </c>
      <c r="L5" s="66" t="s">
        <v>42</v>
      </c>
      <c r="M5" s="91" t="s">
        <v>42</v>
      </c>
      <c r="N5" s="90" t="s">
        <v>42</v>
      </c>
      <c r="O5" s="66" t="s">
        <v>42</v>
      </c>
      <c r="P5" s="66" t="s">
        <v>42</v>
      </c>
      <c r="Q5" s="66" t="s">
        <v>42</v>
      </c>
      <c r="R5" s="66" t="s">
        <v>1033</v>
      </c>
      <c r="S5" s="107" t="s">
        <v>951</v>
      </c>
      <c r="T5" s="107" t="s">
        <v>42</v>
      </c>
      <c r="U5" s="107" t="s">
        <v>42</v>
      </c>
      <c r="V5" s="107" t="s">
        <v>42</v>
      </c>
      <c r="W5" s="107" t="s">
        <v>42</v>
      </c>
      <c r="X5" s="107" t="s">
        <v>42</v>
      </c>
      <c r="Y5" s="107" t="s">
        <v>42</v>
      </c>
      <c r="Z5" s="107" t="s">
        <v>1034</v>
      </c>
      <c r="AA5" s="107" t="s">
        <v>1034</v>
      </c>
      <c r="AB5" s="107" t="s">
        <v>42</v>
      </c>
      <c r="AC5" s="107" t="s">
        <v>42</v>
      </c>
      <c r="AD5" s="107" t="s">
        <v>1030</v>
      </c>
      <c r="AE5" s="107" t="s">
        <v>42</v>
      </c>
      <c r="AF5" s="66" t="s">
        <v>42</v>
      </c>
      <c r="AG5" s="107" t="s">
        <v>42</v>
      </c>
      <c r="AH5" s="107" t="s">
        <v>42</v>
      </c>
      <c r="AI5" s="107" t="s">
        <v>42</v>
      </c>
      <c r="AJ5" s="107" t="s">
        <v>42</v>
      </c>
      <c r="AK5" s="107" t="s">
        <v>42</v>
      </c>
      <c r="AL5" s="107" t="s">
        <v>42</v>
      </c>
      <c r="AM5" s="107" t="s">
        <v>1033</v>
      </c>
      <c r="AN5" s="107" t="s">
        <v>42</v>
      </c>
      <c r="AO5" s="107" t="s">
        <v>42</v>
      </c>
      <c r="AP5" s="107" t="s">
        <v>42</v>
      </c>
      <c r="AQ5" s="107" t="s">
        <v>42</v>
      </c>
      <c r="AR5" s="107" t="s">
        <v>42</v>
      </c>
      <c r="AS5" s="107" t="s">
        <v>1035</v>
      </c>
      <c r="AT5" s="107" t="s">
        <v>42</v>
      </c>
      <c r="AU5" s="107" t="s">
        <v>42</v>
      </c>
      <c r="AV5" s="107" t="s">
        <v>1036</v>
      </c>
      <c r="AW5" s="107" t="s">
        <v>1037</v>
      </c>
      <c r="AX5" s="107" t="s">
        <v>1037</v>
      </c>
      <c r="AY5" s="107" t="s">
        <v>42</v>
      </c>
      <c r="AZ5" s="107" t="s">
        <v>1037</v>
      </c>
      <c r="BA5" s="107" t="s">
        <v>42</v>
      </c>
      <c r="BB5" s="107" t="s">
        <v>1037</v>
      </c>
      <c r="BC5" s="107" t="s">
        <v>1037</v>
      </c>
      <c r="BD5" s="107" t="s">
        <v>42</v>
      </c>
      <c r="BE5" s="107" t="s">
        <v>42</v>
      </c>
      <c r="BF5" s="129" t="s">
        <v>42</v>
      </c>
      <c r="BG5" s="129" t="s">
        <v>1037</v>
      </c>
      <c r="BH5" s="129" t="s">
        <v>42</v>
      </c>
      <c r="BI5" s="127" t="s">
        <v>42</v>
      </c>
      <c r="BJ5" s="129" t="s">
        <v>42</v>
      </c>
      <c r="BK5" s="127" t="s">
        <v>1037</v>
      </c>
      <c r="BL5" s="129" t="s">
        <v>42</v>
      </c>
      <c r="BM5" s="132" t="s">
        <v>1037</v>
      </c>
      <c r="BN5" s="66" t="s">
        <v>1037</v>
      </c>
      <c r="BO5" s="66" t="s">
        <v>1037</v>
      </c>
      <c r="BP5" s="66" t="s">
        <v>42</v>
      </c>
      <c r="BQ5" s="66" t="s">
        <v>42</v>
      </c>
      <c r="BR5" s="66" t="s">
        <v>42</v>
      </c>
      <c r="BS5" s="66"/>
      <c r="BT5" s="66" t="s">
        <v>42</v>
      </c>
      <c r="BU5" s="66" t="s">
        <v>42</v>
      </c>
      <c r="BV5" s="66" t="s">
        <v>42</v>
      </c>
      <c r="BW5" s="66" t="s">
        <v>42</v>
      </c>
      <c r="BX5" s="66" t="s">
        <v>42</v>
      </c>
      <c r="BY5" s="66" t="s">
        <v>42</v>
      </c>
      <c r="BZ5" s="66" t="s">
        <v>42</v>
      </c>
      <c r="CA5" s="66" t="s">
        <v>951</v>
      </c>
      <c r="CB5" s="66" t="s">
        <v>42</v>
      </c>
      <c r="CC5" s="66"/>
      <c r="CD5" s="66" t="s">
        <v>951</v>
      </c>
      <c r="CE5" s="66" t="s">
        <v>42</v>
      </c>
      <c r="CF5" s="66" t="s">
        <v>42</v>
      </c>
      <c r="CG5" s="66" t="s">
        <v>42</v>
      </c>
      <c r="CH5" s="66" t="s">
        <v>42</v>
      </c>
      <c r="CI5" s="66" t="s">
        <v>42</v>
      </c>
      <c r="CJ5" s="66" t="s">
        <v>42</v>
      </c>
      <c r="CK5" s="66" t="s">
        <v>42</v>
      </c>
      <c r="CL5" s="155"/>
      <c r="CM5" s="1307"/>
      <c r="CN5" s="75"/>
      <c r="CO5" s="75"/>
      <c r="CP5" s="1283" t="s">
        <v>952</v>
      </c>
      <c r="CQ5" s="1283"/>
      <c r="CR5" s="1283"/>
      <c r="CS5" s="1283"/>
      <c r="CT5" s="1283"/>
      <c r="CU5" s="1283"/>
      <c r="CV5" s="1283"/>
      <c r="CW5" s="1283"/>
      <c r="CX5" s="1283"/>
    </row>
    <row r="6" spans="1:107" x14ac:dyDescent="0.2">
      <c r="A6" s="63" t="s">
        <v>536</v>
      </c>
      <c r="B6" s="84"/>
      <c r="C6" s="90" t="s">
        <v>959</v>
      </c>
      <c r="D6" s="66" t="s">
        <v>956</v>
      </c>
      <c r="E6" s="66" t="s">
        <v>957</v>
      </c>
      <c r="F6" s="66" t="s">
        <v>957</v>
      </c>
      <c r="G6" s="92" t="s">
        <v>964</v>
      </c>
      <c r="H6" s="90" t="s">
        <v>1038</v>
      </c>
      <c r="I6" s="66" t="s">
        <v>955</v>
      </c>
      <c r="J6" s="66" t="s">
        <v>959</v>
      </c>
      <c r="K6" s="66" t="s">
        <v>959</v>
      </c>
      <c r="L6" s="66" t="s">
        <v>956</v>
      </c>
      <c r="M6" s="91" t="s">
        <v>961</v>
      </c>
      <c r="N6" s="90" t="s">
        <v>956</v>
      </c>
      <c r="O6" s="66" t="s">
        <v>958</v>
      </c>
      <c r="P6" s="66" t="s">
        <v>959</v>
      </c>
      <c r="Q6" s="66" t="s">
        <v>959</v>
      </c>
      <c r="R6" s="66" t="s">
        <v>1038</v>
      </c>
      <c r="S6" s="107" t="s">
        <v>976</v>
      </c>
      <c r="T6" s="107" t="s">
        <v>955</v>
      </c>
      <c r="U6" s="107" t="s">
        <v>958</v>
      </c>
      <c r="V6" s="107" t="s">
        <v>956</v>
      </c>
      <c r="W6" s="107" t="s">
        <v>958</v>
      </c>
      <c r="X6" s="107" t="s">
        <v>959</v>
      </c>
      <c r="Y6" s="107" t="s">
        <v>959</v>
      </c>
      <c r="Z6" s="107" t="s">
        <v>961</v>
      </c>
      <c r="AA6" s="107" t="s">
        <v>956</v>
      </c>
      <c r="AB6" s="107" t="s">
        <v>958</v>
      </c>
      <c r="AC6" s="91" t="s">
        <v>956</v>
      </c>
      <c r="AD6" s="107" t="s">
        <v>958</v>
      </c>
      <c r="AE6" s="91" t="s">
        <v>961</v>
      </c>
      <c r="AF6" s="91" t="s">
        <v>959</v>
      </c>
      <c r="AG6" s="91" t="s">
        <v>958</v>
      </c>
      <c r="AH6" s="91" t="s">
        <v>956</v>
      </c>
      <c r="AI6" s="91" t="s">
        <v>959</v>
      </c>
      <c r="AJ6" s="91" t="s">
        <v>961</v>
      </c>
      <c r="AK6" s="91" t="s">
        <v>957</v>
      </c>
      <c r="AL6" s="91" t="s">
        <v>958</v>
      </c>
      <c r="AM6" s="91" t="s">
        <v>957</v>
      </c>
      <c r="AN6" s="91" t="s">
        <v>958</v>
      </c>
      <c r="AO6" s="91" t="s">
        <v>956</v>
      </c>
      <c r="AP6" s="91" t="s">
        <v>959</v>
      </c>
      <c r="AQ6" s="91" t="s">
        <v>961</v>
      </c>
      <c r="AR6" s="91" t="s">
        <v>955</v>
      </c>
      <c r="AS6" s="91" t="s">
        <v>1039</v>
      </c>
      <c r="AT6" s="91" t="s">
        <v>959</v>
      </c>
      <c r="AU6" s="91" t="s">
        <v>956</v>
      </c>
      <c r="AV6" s="91" t="s">
        <v>1039</v>
      </c>
      <c r="AW6" s="91" t="s">
        <v>956</v>
      </c>
      <c r="AX6" s="91" t="s">
        <v>1040</v>
      </c>
      <c r="AY6" s="91" t="s">
        <v>956</v>
      </c>
      <c r="AZ6" s="91" t="s">
        <v>1041</v>
      </c>
      <c r="BA6" s="91" t="s">
        <v>958</v>
      </c>
      <c r="BB6" s="91" t="s">
        <v>961</v>
      </c>
      <c r="BC6" s="91" t="s">
        <v>961</v>
      </c>
      <c r="BD6" s="91" t="s">
        <v>965</v>
      </c>
      <c r="BE6" s="107" t="s">
        <v>956</v>
      </c>
      <c r="BF6" s="129" t="s">
        <v>957</v>
      </c>
      <c r="BG6" s="129" t="s">
        <v>1042</v>
      </c>
      <c r="BH6" s="129" t="s">
        <v>959</v>
      </c>
      <c r="BI6" s="127" t="s">
        <v>959</v>
      </c>
      <c r="BJ6" s="129" t="s">
        <v>956</v>
      </c>
      <c r="BK6" s="127" t="s">
        <v>1043</v>
      </c>
      <c r="BL6" s="129" t="s">
        <v>957</v>
      </c>
      <c r="BM6" s="132" t="s">
        <v>961</v>
      </c>
      <c r="BN6" s="66" t="s">
        <v>961</v>
      </c>
      <c r="BO6" s="66" t="s">
        <v>1042</v>
      </c>
      <c r="BP6" s="66" t="s">
        <v>960</v>
      </c>
      <c r="BQ6" s="66" t="s">
        <v>954</v>
      </c>
      <c r="BR6" s="66" t="s">
        <v>960</v>
      </c>
      <c r="BS6" s="66" t="s">
        <v>978</v>
      </c>
      <c r="BT6" s="66" t="s">
        <v>954</v>
      </c>
      <c r="BU6" s="66" t="s">
        <v>957</v>
      </c>
      <c r="BV6" s="66" t="s">
        <v>957</v>
      </c>
      <c r="BW6" s="66" t="s">
        <v>1044</v>
      </c>
      <c r="BX6" s="85" t="s">
        <v>957</v>
      </c>
      <c r="BY6" s="85" t="s">
        <v>956</v>
      </c>
      <c r="BZ6" s="85" t="s">
        <v>955</v>
      </c>
      <c r="CA6" s="85" t="s">
        <v>961</v>
      </c>
      <c r="CB6" s="85" t="s">
        <v>961</v>
      </c>
      <c r="CC6" s="85" t="s">
        <v>956</v>
      </c>
      <c r="CD6" s="85" t="s">
        <v>958</v>
      </c>
      <c r="CE6" s="66" t="s">
        <v>958</v>
      </c>
      <c r="CF6" s="85" t="s">
        <v>958</v>
      </c>
      <c r="CG6" s="85" t="s">
        <v>958</v>
      </c>
      <c r="CH6" s="66" t="s">
        <v>1044</v>
      </c>
      <c r="CI6" s="66" t="s">
        <v>956</v>
      </c>
      <c r="CJ6" s="66" t="s">
        <v>1045</v>
      </c>
      <c r="CK6" s="66" t="s">
        <v>957</v>
      </c>
      <c r="CL6" s="155"/>
      <c r="CM6" s="1307"/>
      <c r="CN6" s="75"/>
      <c r="CO6" s="75"/>
      <c r="CP6" s="112" t="s">
        <v>386</v>
      </c>
      <c r="CQ6" s="30" t="s">
        <v>387</v>
      </c>
      <c r="CR6" s="30" t="s">
        <v>393</v>
      </c>
      <c r="CS6" s="30" t="s">
        <v>937</v>
      </c>
      <c r="CT6" s="55"/>
      <c r="CU6" s="55"/>
      <c r="CV6" s="55"/>
      <c r="CW6" s="55"/>
      <c r="CX6" s="113" t="s">
        <v>944</v>
      </c>
    </row>
    <row r="7" spans="1:107" x14ac:dyDescent="0.2">
      <c r="A7" s="63" t="s">
        <v>1046</v>
      </c>
      <c r="B7" s="84"/>
      <c r="C7" s="93">
        <v>43103</v>
      </c>
      <c r="D7" s="68">
        <v>43109</v>
      </c>
      <c r="E7" s="68" t="s">
        <v>1047</v>
      </c>
      <c r="F7" s="68">
        <v>43116</v>
      </c>
      <c r="G7" s="94">
        <v>43130</v>
      </c>
      <c r="H7" s="93">
        <v>43129</v>
      </c>
      <c r="I7" s="68">
        <v>43128</v>
      </c>
      <c r="J7" s="68">
        <v>43123</v>
      </c>
      <c r="K7" s="68">
        <v>43146</v>
      </c>
      <c r="L7" s="68">
        <v>43151</v>
      </c>
      <c r="M7" s="104">
        <v>43153</v>
      </c>
      <c r="N7" s="93">
        <v>43166</v>
      </c>
      <c r="O7" s="68">
        <v>43166</v>
      </c>
      <c r="P7" s="68">
        <v>43173</v>
      </c>
      <c r="Q7" s="68">
        <v>43179</v>
      </c>
      <c r="R7" s="68">
        <v>43179</v>
      </c>
      <c r="S7" s="108">
        <v>43182.5</v>
      </c>
      <c r="T7" s="108">
        <v>43184</v>
      </c>
      <c r="U7" s="108">
        <v>43189</v>
      </c>
      <c r="V7" s="108">
        <v>43203</v>
      </c>
      <c r="W7" s="108">
        <v>43203</v>
      </c>
      <c r="X7" s="108">
        <v>43208</v>
      </c>
      <c r="Y7" s="108">
        <v>43220</v>
      </c>
      <c r="Z7" s="108">
        <v>43226</v>
      </c>
      <c r="AA7" s="108"/>
      <c r="AB7" s="108">
        <v>43230</v>
      </c>
      <c r="AC7" s="104">
        <v>43238</v>
      </c>
      <c r="AD7" s="108">
        <v>43239</v>
      </c>
      <c r="AE7" s="104">
        <v>43251</v>
      </c>
      <c r="AF7" s="104">
        <v>43251</v>
      </c>
      <c r="AG7" s="104">
        <v>43258</v>
      </c>
      <c r="AH7" s="104">
        <v>43258</v>
      </c>
      <c r="AI7" s="104">
        <v>43268</v>
      </c>
      <c r="AJ7" s="104"/>
      <c r="AK7" s="104">
        <v>43243</v>
      </c>
      <c r="AL7" s="104">
        <v>43242</v>
      </c>
      <c r="AM7" s="104">
        <v>43281</v>
      </c>
      <c r="AN7" s="104"/>
      <c r="AO7" s="104"/>
      <c r="AP7" s="104">
        <v>43300</v>
      </c>
      <c r="AQ7" s="104">
        <v>43301</v>
      </c>
      <c r="AR7" s="104">
        <v>43300</v>
      </c>
      <c r="AS7" s="104">
        <v>43302</v>
      </c>
      <c r="AT7" s="104">
        <v>43306</v>
      </c>
      <c r="AU7" s="104">
        <v>43311</v>
      </c>
      <c r="AV7" s="104">
        <v>43314</v>
      </c>
      <c r="AW7" s="104">
        <v>43319</v>
      </c>
      <c r="AX7" s="104">
        <v>43320</v>
      </c>
      <c r="AY7" s="104">
        <v>43326</v>
      </c>
      <c r="AZ7" s="104">
        <v>43323</v>
      </c>
      <c r="BA7" s="104" t="s">
        <v>1048</v>
      </c>
      <c r="BB7" s="104">
        <v>43328</v>
      </c>
      <c r="BC7" s="104"/>
      <c r="BD7" s="104" t="s">
        <v>1049</v>
      </c>
      <c r="BE7" s="108" t="s">
        <v>1050</v>
      </c>
      <c r="BF7" s="130">
        <v>43348</v>
      </c>
      <c r="BG7" s="130">
        <v>43348</v>
      </c>
      <c r="BH7" s="130">
        <v>43356</v>
      </c>
      <c r="BI7" s="131">
        <v>43358</v>
      </c>
      <c r="BJ7" s="130">
        <v>43361</v>
      </c>
      <c r="BK7" s="131">
        <v>43365</v>
      </c>
      <c r="BL7" s="130">
        <v>43370</v>
      </c>
      <c r="BM7" s="134">
        <v>43735</v>
      </c>
      <c r="BN7" s="68">
        <v>43382</v>
      </c>
      <c r="BO7" s="68">
        <v>43382</v>
      </c>
      <c r="BP7" s="68">
        <v>43388</v>
      </c>
      <c r="BQ7" s="68">
        <v>43388</v>
      </c>
      <c r="BR7" s="68">
        <v>43394</v>
      </c>
      <c r="BS7" s="68"/>
      <c r="BT7" s="68">
        <v>43397</v>
      </c>
      <c r="BU7" s="68">
        <v>43401</v>
      </c>
      <c r="BV7" s="68">
        <v>43402</v>
      </c>
      <c r="BW7" s="148">
        <v>43409</v>
      </c>
      <c r="BX7" s="148">
        <v>43408</v>
      </c>
      <c r="BY7" s="148">
        <v>43419</v>
      </c>
      <c r="BZ7" s="148">
        <v>43413</v>
      </c>
      <c r="CA7" s="148">
        <v>43420</v>
      </c>
      <c r="CB7" s="148">
        <v>43425</v>
      </c>
      <c r="CC7" s="148">
        <v>43426</v>
      </c>
      <c r="CD7" s="148">
        <v>43425</v>
      </c>
      <c r="CE7" s="148">
        <v>43426</v>
      </c>
      <c r="CF7" s="148">
        <v>43429</v>
      </c>
      <c r="CG7" s="148">
        <v>43436</v>
      </c>
      <c r="CH7" s="148">
        <v>43434</v>
      </c>
      <c r="CI7" s="148"/>
      <c r="CJ7" s="68">
        <v>43448</v>
      </c>
      <c r="CK7" s="68">
        <v>43450</v>
      </c>
      <c r="CL7" s="156"/>
      <c r="CM7" s="1307"/>
      <c r="CN7" s="75"/>
      <c r="CO7" s="75"/>
      <c r="CP7" s="2">
        <f>COUNTIF(C3:CM3,"carbon")</f>
        <v>54</v>
      </c>
      <c r="CQ7" s="2">
        <f>COUNTIF(C3:CM3,"clinker")</f>
        <v>28</v>
      </c>
      <c r="CR7" s="2">
        <f>COUNTIF(C3:CM3,"fierro")</f>
        <v>0</v>
      </c>
      <c r="CS7" s="2">
        <f>COUNTIF(C3:CM3,"azufre")</f>
        <v>0</v>
      </c>
      <c r="CX7" s="39">
        <f>+SUM(CP7:CW7)</f>
        <v>82</v>
      </c>
    </row>
    <row r="8" spans="1:107" x14ac:dyDescent="0.2">
      <c r="A8" s="63" t="s">
        <v>969</v>
      </c>
      <c r="B8" s="84"/>
      <c r="C8" s="93">
        <v>43106</v>
      </c>
      <c r="D8" s="68">
        <v>43113</v>
      </c>
      <c r="E8" s="68">
        <v>43114</v>
      </c>
      <c r="F8" s="68">
        <v>43126</v>
      </c>
      <c r="G8" s="94">
        <v>43133</v>
      </c>
      <c r="H8" s="93" t="s">
        <v>970</v>
      </c>
      <c r="I8" s="68">
        <v>43135</v>
      </c>
      <c r="J8" s="68">
        <v>43142</v>
      </c>
      <c r="K8" s="68">
        <v>43150</v>
      </c>
      <c r="L8" s="68">
        <v>43155</v>
      </c>
      <c r="M8" s="104" t="s">
        <v>970</v>
      </c>
      <c r="N8" s="93" t="s">
        <v>970</v>
      </c>
      <c r="O8" s="68"/>
      <c r="P8" s="68">
        <v>43178</v>
      </c>
      <c r="Q8" s="68">
        <v>43183</v>
      </c>
      <c r="R8" s="68"/>
      <c r="S8" s="108" t="s">
        <v>970</v>
      </c>
      <c r="T8" s="108">
        <v>43188</v>
      </c>
      <c r="U8" s="108">
        <v>43193</v>
      </c>
      <c r="V8" s="108">
        <v>43208</v>
      </c>
      <c r="W8" s="108">
        <v>43207</v>
      </c>
      <c r="X8" s="108"/>
      <c r="Y8" s="108"/>
      <c r="Z8" s="108"/>
      <c r="AA8" s="108"/>
      <c r="AB8" s="108">
        <v>43234</v>
      </c>
      <c r="AC8" s="104"/>
      <c r="AD8" s="108">
        <v>43244</v>
      </c>
      <c r="AE8" s="104">
        <v>43254</v>
      </c>
      <c r="AF8" s="104">
        <v>43255</v>
      </c>
      <c r="AG8" s="104">
        <v>43262</v>
      </c>
      <c r="AH8" s="104">
        <v>43269</v>
      </c>
      <c r="AI8" s="124">
        <v>43274</v>
      </c>
      <c r="AJ8" s="104"/>
      <c r="AK8" s="104">
        <v>43246</v>
      </c>
      <c r="AL8" s="104">
        <v>43247</v>
      </c>
      <c r="AM8" s="104" t="s">
        <v>970</v>
      </c>
      <c r="AN8" s="104">
        <v>43295</v>
      </c>
      <c r="AO8" s="104">
        <v>43294</v>
      </c>
      <c r="AP8" s="104"/>
      <c r="AQ8" s="104"/>
      <c r="AR8" s="104"/>
      <c r="AS8" s="104"/>
      <c r="AT8" s="104">
        <v>43314</v>
      </c>
      <c r="AU8" s="104"/>
      <c r="AV8" s="104">
        <v>43317</v>
      </c>
      <c r="AW8" s="104" t="s">
        <v>1051</v>
      </c>
      <c r="AX8" s="104"/>
      <c r="AY8" s="104">
        <v>43331</v>
      </c>
      <c r="AZ8" s="104"/>
      <c r="BA8" s="104" t="s">
        <v>1052</v>
      </c>
      <c r="BB8" s="104"/>
      <c r="BC8" s="104"/>
      <c r="BD8" s="104" t="s">
        <v>1053</v>
      </c>
      <c r="BE8" s="108">
        <v>43328</v>
      </c>
      <c r="BF8" s="130">
        <v>43352</v>
      </c>
      <c r="BG8" s="130"/>
      <c r="BH8" s="130">
        <v>43360</v>
      </c>
      <c r="BI8" s="131">
        <v>43365</v>
      </c>
      <c r="BJ8" s="130">
        <v>43374</v>
      </c>
      <c r="BK8" s="131"/>
      <c r="BL8" s="130">
        <v>43376</v>
      </c>
      <c r="BM8" s="134"/>
      <c r="BN8" s="68"/>
      <c r="BO8" s="68"/>
      <c r="BP8" s="68">
        <v>43389</v>
      </c>
      <c r="BQ8" s="68"/>
      <c r="BR8" s="68">
        <v>43396</v>
      </c>
      <c r="BS8" s="68"/>
      <c r="BT8" s="68">
        <v>43401</v>
      </c>
      <c r="BU8" s="68">
        <v>43405</v>
      </c>
      <c r="BV8" s="68">
        <v>43408</v>
      </c>
      <c r="BW8" s="148">
        <v>43412</v>
      </c>
      <c r="BX8" s="148">
        <v>43410</v>
      </c>
      <c r="BY8" s="148"/>
      <c r="BZ8" s="148">
        <v>43419</v>
      </c>
      <c r="CA8" s="148"/>
      <c r="CB8" s="85"/>
      <c r="CC8" s="85"/>
      <c r="CD8" s="85"/>
      <c r="CE8" s="148">
        <v>43432</v>
      </c>
      <c r="CF8" s="148">
        <v>43437</v>
      </c>
      <c r="CG8" s="85"/>
      <c r="CH8" s="85"/>
      <c r="CI8" s="85"/>
      <c r="CJ8" s="66"/>
      <c r="CK8" s="66"/>
      <c r="CL8" s="155"/>
      <c r="CM8" s="1307"/>
      <c r="CN8" s="75"/>
      <c r="CO8" s="75"/>
    </row>
    <row r="9" spans="1:107" x14ac:dyDescent="0.2">
      <c r="A9" s="63" t="s">
        <v>537</v>
      </c>
      <c r="B9" s="84"/>
      <c r="C9" s="90" t="s">
        <v>20</v>
      </c>
      <c r="D9" s="66" t="s">
        <v>20</v>
      </c>
      <c r="E9" s="66" t="s">
        <v>20</v>
      </c>
      <c r="F9" s="66" t="s">
        <v>20</v>
      </c>
      <c r="G9" s="92" t="s">
        <v>20</v>
      </c>
      <c r="H9" s="90" t="s">
        <v>20</v>
      </c>
      <c r="I9" s="66" t="s">
        <v>31</v>
      </c>
      <c r="J9" s="66" t="s">
        <v>20</v>
      </c>
      <c r="K9" s="66" t="s">
        <v>31</v>
      </c>
      <c r="L9" s="66" t="s">
        <v>20</v>
      </c>
      <c r="M9" s="91" t="s">
        <v>20</v>
      </c>
      <c r="N9" s="90" t="s">
        <v>20</v>
      </c>
      <c r="O9" s="66"/>
      <c r="P9" s="66" t="s">
        <v>31</v>
      </c>
      <c r="Q9" s="66" t="s">
        <v>20</v>
      </c>
      <c r="R9" s="66" t="s">
        <v>20</v>
      </c>
      <c r="S9" s="107" t="s">
        <v>20</v>
      </c>
      <c r="T9" s="107" t="s">
        <v>31</v>
      </c>
      <c r="U9" s="108" t="s">
        <v>31</v>
      </c>
      <c r="V9" s="108" t="s">
        <v>31</v>
      </c>
      <c r="W9" s="108" t="s">
        <v>31</v>
      </c>
      <c r="X9" s="108"/>
      <c r="Y9" s="108"/>
      <c r="Z9" s="108" t="s">
        <v>20</v>
      </c>
      <c r="AA9" s="108" t="s">
        <v>20</v>
      </c>
      <c r="AB9" s="108" t="s">
        <v>31</v>
      </c>
      <c r="AC9" s="91"/>
      <c r="AD9" s="108" t="s">
        <v>31</v>
      </c>
      <c r="AE9" s="91" t="s">
        <v>20</v>
      </c>
      <c r="AF9" s="91" t="s">
        <v>20</v>
      </c>
      <c r="AG9" s="91" t="s">
        <v>31</v>
      </c>
      <c r="AH9" s="91" t="s">
        <v>31</v>
      </c>
      <c r="AI9" s="91" t="s">
        <v>20</v>
      </c>
      <c r="AJ9" s="91"/>
      <c r="AK9" s="91" t="s">
        <v>31</v>
      </c>
      <c r="AL9" s="91" t="s">
        <v>31</v>
      </c>
      <c r="AM9" s="91" t="s">
        <v>20</v>
      </c>
      <c r="AN9" s="91"/>
      <c r="AO9" s="91"/>
      <c r="AP9" s="91" t="s">
        <v>20</v>
      </c>
      <c r="AQ9" s="91"/>
      <c r="AR9" s="91"/>
      <c r="AS9" s="91"/>
      <c r="AT9" s="91" t="s">
        <v>31</v>
      </c>
      <c r="AU9" s="91" t="s">
        <v>20</v>
      </c>
      <c r="AV9" s="91" t="s">
        <v>20</v>
      </c>
      <c r="AW9" s="91" t="s">
        <v>20</v>
      </c>
      <c r="AX9" s="91" t="s">
        <v>20</v>
      </c>
      <c r="AY9" s="91" t="s">
        <v>31</v>
      </c>
      <c r="AZ9" s="91" t="s">
        <v>20</v>
      </c>
      <c r="BA9" s="91" t="s">
        <v>20</v>
      </c>
      <c r="BB9" s="91" t="s">
        <v>20</v>
      </c>
      <c r="BC9" s="91" t="s">
        <v>20</v>
      </c>
      <c r="BD9" s="91" t="s">
        <v>1054</v>
      </c>
      <c r="BE9" s="107" t="s">
        <v>20</v>
      </c>
      <c r="BF9" s="129" t="s">
        <v>20</v>
      </c>
      <c r="BG9" s="129" t="s">
        <v>20</v>
      </c>
      <c r="BH9" s="129" t="s">
        <v>20</v>
      </c>
      <c r="BI9" s="127" t="s">
        <v>20</v>
      </c>
      <c r="BJ9" s="129" t="s">
        <v>1035</v>
      </c>
      <c r="BK9" s="127" t="s">
        <v>20</v>
      </c>
      <c r="BL9" s="129" t="s">
        <v>31</v>
      </c>
      <c r="BM9" s="132" t="s">
        <v>20</v>
      </c>
      <c r="BN9" s="66" t="s">
        <v>20</v>
      </c>
      <c r="BO9" s="66" t="s">
        <v>20</v>
      </c>
      <c r="BP9" s="66" t="s">
        <v>20</v>
      </c>
      <c r="BQ9" s="66" t="s">
        <v>20</v>
      </c>
      <c r="BR9" s="66" t="s">
        <v>20</v>
      </c>
      <c r="BS9" s="66" t="s">
        <v>31</v>
      </c>
      <c r="BT9" s="66" t="s">
        <v>20</v>
      </c>
      <c r="BU9" s="66" t="s">
        <v>20</v>
      </c>
      <c r="BV9" s="66" t="s">
        <v>20</v>
      </c>
      <c r="BW9" s="85" t="s">
        <v>20</v>
      </c>
      <c r="BX9" s="85" t="s">
        <v>20</v>
      </c>
      <c r="BY9" s="85" t="s">
        <v>20</v>
      </c>
      <c r="BZ9" s="85" t="s">
        <v>31</v>
      </c>
      <c r="CA9" s="85" t="s">
        <v>20</v>
      </c>
      <c r="CB9" s="85" t="s">
        <v>20</v>
      </c>
      <c r="CC9" s="85" t="s">
        <v>20</v>
      </c>
      <c r="CD9" s="85" t="s">
        <v>20</v>
      </c>
      <c r="CE9" s="85" t="s">
        <v>20</v>
      </c>
      <c r="CF9" s="85" t="s">
        <v>31</v>
      </c>
      <c r="CG9" s="85"/>
      <c r="CH9" s="85"/>
      <c r="CI9" s="85" t="s">
        <v>20</v>
      </c>
      <c r="CJ9" s="66" t="s">
        <v>20</v>
      </c>
      <c r="CK9" s="66"/>
      <c r="CL9" s="155"/>
      <c r="CM9" s="1307"/>
      <c r="CN9" s="75"/>
      <c r="CO9" s="75"/>
      <c r="CP9" s="1283" t="s">
        <v>971</v>
      </c>
      <c r="CQ9" s="1283"/>
      <c r="CR9" s="1283"/>
      <c r="CS9" s="1283"/>
      <c r="CT9" s="1283"/>
      <c r="CU9" s="1283"/>
      <c r="CV9" s="1283"/>
      <c r="CW9" s="1283"/>
      <c r="CX9" s="1283"/>
    </row>
    <row r="10" spans="1:107" x14ac:dyDescent="0.2">
      <c r="A10" s="63" t="s">
        <v>972</v>
      </c>
      <c r="B10" s="84"/>
      <c r="C10" s="90" t="s">
        <v>978</v>
      </c>
      <c r="D10" s="66" t="s">
        <v>1055</v>
      </c>
      <c r="E10" s="66" t="s">
        <v>978</v>
      </c>
      <c r="F10" s="66" t="s">
        <v>975</v>
      </c>
      <c r="G10" s="92" t="s">
        <v>978</v>
      </c>
      <c r="H10" s="90" t="s">
        <v>978</v>
      </c>
      <c r="I10" s="66" t="s">
        <v>970</v>
      </c>
      <c r="J10" s="66" t="s">
        <v>978</v>
      </c>
      <c r="K10" s="66" t="s">
        <v>970</v>
      </c>
      <c r="L10" s="66" t="s">
        <v>977</v>
      </c>
      <c r="M10" s="91" t="s">
        <v>976</v>
      </c>
      <c r="N10" s="90" t="s">
        <v>956</v>
      </c>
      <c r="O10" s="66" t="s">
        <v>977</v>
      </c>
      <c r="P10" s="66" t="s">
        <v>970</v>
      </c>
      <c r="Q10" s="66" t="s">
        <v>958</v>
      </c>
      <c r="R10" s="66" t="s">
        <v>956</v>
      </c>
      <c r="S10" s="107" t="s">
        <v>975</v>
      </c>
      <c r="T10" s="107" t="s">
        <v>970</v>
      </c>
      <c r="U10" s="107" t="s">
        <v>970</v>
      </c>
      <c r="V10" s="107" t="s">
        <v>970</v>
      </c>
      <c r="W10" s="107" t="s">
        <v>970</v>
      </c>
      <c r="X10" s="107"/>
      <c r="Y10" s="107"/>
      <c r="Z10" s="107" t="s">
        <v>975</v>
      </c>
      <c r="AA10" s="107" t="s">
        <v>956</v>
      </c>
      <c r="AB10" s="107" t="s">
        <v>970</v>
      </c>
      <c r="AC10" s="91"/>
      <c r="AD10" s="107" t="s">
        <v>970</v>
      </c>
      <c r="AE10" s="91" t="s">
        <v>961</v>
      </c>
      <c r="AF10" s="91" t="s">
        <v>959</v>
      </c>
      <c r="AG10" s="91" t="s">
        <v>970</v>
      </c>
      <c r="AH10" s="91" t="s">
        <v>970</v>
      </c>
      <c r="AI10" s="91" t="s">
        <v>977</v>
      </c>
      <c r="AJ10" s="91" t="s">
        <v>975</v>
      </c>
      <c r="AK10" s="91" t="s">
        <v>978</v>
      </c>
      <c r="AL10" s="91" t="s">
        <v>970</v>
      </c>
      <c r="AM10" s="91" t="s">
        <v>977</v>
      </c>
      <c r="AN10" s="91"/>
      <c r="AO10" s="91"/>
      <c r="AP10" s="91"/>
      <c r="AQ10" s="91"/>
      <c r="AR10" s="91"/>
      <c r="AS10" s="91"/>
      <c r="AT10" s="91" t="s">
        <v>970</v>
      </c>
      <c r="AU10" s="91" t="s">
        <v>977</v>
      </c>
      <c r="AV10" s="91" t="s">
        <v>1056</v>
      </c>
      <c r="AW10" s="91" t="s">
        <v>975</v>
      </c>
      <c r="AX10" s="91" t="s">
        <v>973</v>
      </c>
      <c r="AY10" s="91" t="s">
        <v>970</v>
      </c>
      <c r="AZ10" s="91" t="s">
        <v>1056</v>
      </c>
      <c r="BA10" s="91" t="s">
        <v>977</v>
      </c>
      <c r="BB10" s="91" t="s">
        <v>1055</v>
      </c>
      <c r="BC10" s="91" t="s">
        <v>962</v>
      </c>
      <c r="BD10" s="91" t="s">
        <v>977</v>
      </c>
      <c r="BE10" s="107" t="s">
        <v>977</v>
      </c>
      <c r="BF10" s="129" t="s">
        <v>977</v>
      </c>
      <c r="BG10" s="129" t="s">
        <v>956</v>
      </c>
      <c r="BH10" s="129" t="s">
        <v>977</v>
      </c>
      <c r="BI10" s="127" t="s">
        <v>977</v>
      </c>
      <c r="BJ10" s="129" t="s">
        <v>960</v>
      </c>
      <c r="BK10" s="127" t="s">
        <v>1057</v>
      </c>
      <c r="BL10" s="129" t="s">
        <v>957</v>
      </c>
      <c r="BM10" s="132" t="s">
        <v>956</v>
      </c>
      <c r="BN10" s="66" t="s">
        <v>977</v>
      </c>
      <c r="BO10" s="66" t="s">
        <v>975</v>
      </c>
      <c r="BP10" s="66" t="s">
        <v>977</v>
      </c>
      <c r="BQ10" s="66" t="s">
        <v>977</v>
      </c>
      <c r="BR10" s="66" t="s">
        <v>978</v>
      </c>
      <c r="BS10" s="66" t="s">
        <v>978</v>
      </c>
      <c r="BT10" s="66" t="s">
        <v>977</v>
      </c>
      <c r="BU10" s="66" t="s">
        <v>977</v>
      </c>
      <c r="BV10" s="66" t="s">
        <v>975</v>
      </c>
      <c r="BW10" s="85" t="s">
        <v>978</v>
      </c>
      <c r="BX10" s="85" t="s">
        <v>978</v>
      </c>
      <c r="BY10" s="85" t="s">
        <v>956</v>
      </c>
      <c r="BZ10" s="85" t="s">
        <v>1058</v>
      </c>
      <c r="CA10" s="85" t="s">
        <v>956</v>
      </c>
      <c r="CB10" s="85" t="s">
        <v>1059</v>
      </c>
      <c r="CC10" s="85" t="s">
        <v>978</v>
      </c>
      <c r="CD10" s="85" t="s">
        <v>975</v>
      </c>
      <c r="CE10" s="85" t="s">
        <v>978</v>
      </c>
      <c r="CF10" s="85"/>
      <c r="CG10" s="85"/>
      <c r="CH10" s="85"/>
      <c r="CI10" s="85" t="s">
        <v>956</v>
      </c>
      <c r="CJ10" s="66" t="s">
        <v>976</v>
      </c>
      <c r="CK10" s="66"/>
      <c r="CL10" s="155"/>
      <c r="CM10" s="1307"/>
      <c r="CN10" s="75"/>
      <c r="CO10" s="75"/>
      <c r="CP10" s="2" t="s">
        <v>978</v>
      </c>
      <c r="CQ10" s="7" t="s">
        <v>955</v>
      </c>
      <c r="CR10" s="7" t="s">
        <v>954</v>
      </c>
      <c r="CS10" s="7" t="s">
        <v>964</v>
      </c>
      <c r="CT10" s="7" t="s">
        <v>958</v>
      </c>
      <c r="CU10" s="7" t="s">
        <v>956</v>
      </c>
      <c r="CV10" s="7" t="s">
        <v>1038</v>
      </c>
      <c r="CW10" s="7" t="s">
        <v>960</v>
      </c>
      <c r="CX10" s="7" t="s">
        <v>961</v>
      </c>
      <c r="CY10" s="86" t="s">
        <v>957</v>
      </c>
      <c r="CZ10" s="7" t="s">
        <v>975</v>
      </c>
      <c r="DA10" s="7" t="s">
        <v>1060</v>
      </c>
      <c r="DB10" s="7" t="s">
        <v>976</v>
      </c>
      <c r="DC10" s="6" t="s">
        <v>944</v>
      </c>
    </row>
    <row r="11" spans="1:107" x14ac:dyDescent="0.2">
      <c r="A11" s="63" t="s">
        <v>979</v>
      </c>
      <c r="B11" s="84"/>
      <c r="C11" s="93">
        <v>43108</v>
      </c>
      <c r="D11" s="68">
        <v>42751</v>
      </c>
      <c r="E11" s="68">
        <v>43118</v>
      </c>
      <c r="F11" s="68">
        <v>43120</v>
      </c>
      <c r="G11" s="94">
        <v>43134</v>
      </c>
      <c r="H11" s="93">
        <v>43139</v>
      </c>
      <c r="I11" s="66" t="s">
        <v>970</v>
      </c>
      <c r="J11" s="68">
        <v>43143</v>
      </c>
      <c r="K11" s="66" t="s">
        <v>970</v>
      </c>
      <c r="L11" s="68">
        <v>43157</v>
      </c>
      <c r="M11" s="104">
        <v>43157</v>
      </c>
      <c r="N11" s="93">
        <v>43174</v>
      </c>
      <c r="O11" s="68">
        <v>43172</v>
      </c>
      <c r="P11" s="68">
        <v>43178</v>
      </c>
      <c r="Q11" s="68" t="s">
        <v>1035</v>
      </c>
      <c r="R11" s="68">
        <v>43188</v>
      </c>
      <c r="S11" s="108">
        <v>43187</v>
      </c>
      <c r="T11" s="108" t="s">
        <v>970</v>
      </c>
      <c r="U11" s="108" t="s">
        <v>970</v>
      </c>
      <c r="V11" s="108" t="s">
        <v>970</v>
      </c>
      <c r="W11" s="108" t="s">
        <v>970</v>
      </c>
      <c r="X11" s="108"/>
      <c r="Y11" s="108"/>
      <c r="Z11" s="108"/>
      <c r="AA11" s="108"/>
      <c r="AB11" s="108" t="s">
        <v>970</v>
      </c>
      <c r="AC11" s="104"/>
      <c r="AD11" s="108" t="s">
        <v>970</v>
      </c>
      <c r="AE11" s="104">
        <v>43254</v>
      </c>
      <c r="AF11" s="104" t="s">
        <v>977</v>
      </c>
      <c r="AG11" s="104" t="s">
        <v>970</v>
      </c>
      <c r="AH11" s="104" t="s">
        <v>970</v>
      </c>
      <c r="AI11" s="124">
        <v>43277</v>
      </c>
      <c r="AJ11" s="104"/>
      <c r="AK11" s="104"/>
      <c r="AL11" s="104" t="s">
        <v>970</v>
      </c>
      <c r="AM11" s="104"/>
      <c r="AN11" s="104"/>
      <c r="AO11" s="104"/>
      <c r="AP11" s="104"/>
      <c r="AQ11" s="104"/>
      <c r="AR11" s="104"/>
      <c r="AS11" s="104"/>
      <c r="AT11" s="104" t="s">
        <v>970</v>
      </c>
      <c r="AU11" s="104"/>
      <c r="AV11" s="104">
        <v>43317</v>
      </c>
      <c r="AW11" s="104"/>
      <c r="AX11" s="104"/>
      <c r="AY11" s="104"/>
      <c r="AZ11" s="104"/>
      <c r="BA11" s="104"/>
      <c r="BB11" s="104"/>
      <c r="BC11" s="104">
        <v>43347</v>
      </c>
      <c r="BD11" s="104">
        <v>43342</v>
      </c>
      <c r="BE11" s="108">
        <v>43347</v>
      </c>
      <c r="BF11" s="130">
        <v>43360</v>
      </c>
      <c r="BG11" s="130">
        <v>43352</v>
      </c>
      <c r="BH11" s="130">
        <v>43364</v>
      </c>
      <c r="BI11" s="131">
        <v>43369</v>
      </c>
      <c r="BJ11" s="130">
        <v>43374</v>
      </c>
      <c r="BK11" s="131">
        <v>43370</v>
      </c>
      <c r="BL11" s="130">
        <v>43376</v>
      </c>
      <c r="BM11" s="134"/>
      <c r="BN11" s="68">
        <v>43387</v>
      </c>
      <c r="BO11" s="68">
        <v>43388</v>
      </c>
      <c r="BP11" s="68">
        <v>43394</v>
      </c>
      <c r="BQ11" s="68">
        <v>43393</v>
      </c>
      <c r="BR11" s="68">
        <v>43401</v>
      </c>
      <c r="BS11" s="68"/>
      <c r="BT11" s="68">
        <v>43402</v>
      </c>
      <c r="BU11" s="68"/>
      <c r="BV11" s="68">
        <v>43410</v>
      </c>
      <c r="BW11" s="148">
        <v>43414</v>
      </c>
      <c r="BX11" s="148">
        <v>43414</v>
      </c>
      <c r="BY11" s="148">
        <v>43425</v>
      </c>
      <c r="BZ11" s="148"/>
      <c r="CA11" s="148">
        <v>43426</v>
      </c>
      <c r="CB11" s="148">
        <v>43431</v>
      </c>
      <c r="CC11" s="85"/>
      <c r="CD11" s="148">
        <v>43431</v>
      </c>
      <c r="CE11" s="85"/>
      <c r="CF11" s="85"/>
      <c r="CG11" s="85"/>
      <c r="CH11" s="85"/>
      <c r="CI11" s="85"/>
      <c r="CJ11" s="66"/>
      <c r="CK11" s="66"/>
      <c r="CL11" s="155"/>
      <c r="CM11" s="1307"/>
      <c r="CN11" s="75"/>
      <c r="CO11" s="75"/>
      <c r="CP11" s="2">
        <f>COUNTIF(C6:CM6,"patache")</f>
        <v>1</v>
      </c>
      <c r="CQ11" s="2">
        <f>COUNTIF(C6:CM6,"tocopilla")</f>
        <v>4</v>
      </c>
      <c r="CR11" s="2">
        <f>COUNTIF(C6:CM6,"Mejillones")</f>
        <v>2</v>
      </c>
      <c r="CS11" s="2">
        <f>COUNTIF(C6:CM6,"mejillones tgn")</f>
        <v>14</v>
      </c>
      <c r="CT11" s="2">
        <f>COUNTIF(C6:CM6,"huasco")</f>
        <v>13</v>
      </c>
      <c r="CU11" s="2">
        <f>COUNTIF(C6:CM6,"ventanas")</f>
        <v>16</v>
      </c>
      <c r="CV11" s="2">
        <f>COUNTIF(C6:CM6,"san vicente")</f>
        <v>2</v>
      </c>
      <c r="CW11" s="2">
        <f>COUNTIF(C6:CM6,"valparaiso")</f>
        <v>2</v>
      </c>
      <c r="CX11" s="2">
        <f>COUNTIF(C6:CM6,"san antonio")</f>
        <v>11</v>
      </c>
      <c r="CY11" s="110">
        <f>COUNTIF(C6:CM6,"coronel")</f>
        <v>10</v>
      </c>
      <c r="CZ11" s="2">
        <f>COUNTIF(C6:CM6,"lirquen")</f>
        <v>0</v>
      </c>
      <c r="DA11" s="2">
        <f>COUNTIF(C6:CM6,"puerto andino")</f>
        <v>0</v>
      </c>
      <c r="DB11" s="2">
        <f>COUNTIF(C6:CM6,"punta padrones")</f>
        <v>1</v>
      </c>
      <c r="DC11" s="39">
        <f>+SUM(CP11:DB11)</f>
        <v>76</v>
      </c>
    </row>
    <row r="12" spans="1:107" ht="16" thickBot="1" x14ac:dyDescent="0.25">
      <c r="A12" s="63" t="s">
        <v>539</v>
      </c>
      <c r="B12" s="84"/>
      <c r="C12" s="90" t="s">
        <v>988</v>
      </c>
      <c r="D12" s="66" t="s">
        <v>989</v>
      </c>
      <c r="E12" s="66" t="s">
        <v>989</v>
      </c>
      <c r="F12" s="66" t="s">
        <v>1061</v>
      </c>
      <c r="G12" s="91" t="s">
        <v>985</v>
      </c>
      <c r="H12" s="66" t="s">
        <v>989</v>
      </c>
      <c r="I12" s="66" t="s">
        <v>985</v>
      </c>
      <c r="J12" s="66" t="s">
        <v>985</v>
      </c>
      <c r="K12" s="66" t="s">
        <v>985</v>
      </c>
      <c r="L12" s="66" t="s">
        <v>988</v>
      </c>
      <c r="M12" s="66" t="s">
        <v>989</v>
      </c>
      <c r="N12" s="66" t="s">
        <v>989</v>
      </c>
      <c r="O12" s="66" t="s">
        <v>988</v>
      </c>
      <c r="P12" s="66" t="s">
        <v>988</v>
      </c>
      <c r="Q12" s="66" t="s">
        <v>988</v>
      </c>
      <c r="R12" s="66" t="s">
        <v>989</v>
      </c>
      <c r="S12" s="107" t="s">
        <v>983</v>
      </c>
      <c r="T12" s="107" t="s">
        <v>980</v>
      </c>
      <c r="U12" s="107" t="s">
        <v>988</v>
      </c>
      <c r="V12" s="107" t="s">
        <v>980</v>
      </c>
      <c r="W12" s="107" t="s">
        <v>980</v>
      </c>
      <c r="X12" s="107" t="s">
        <v>980</v>
      </c>
      <c r="Y12" s="107" t="s">
        <v>980</v>
      </c>
      <c r="Z12" s="107" t="s">
        <v>983</v>
      </c>
      <c r="AA12" s="107" t="s">
        <v>387</v>
      </c>
      <c r="AB12" s="107" t="s">
        <v>1062</v>
      </c>
      <c r="AC12" s="91" t="s">
        <v>980</v>
      </c>
      <c r="AD12" s="107" t="s">
        <v>1027</v>
      </c>
      <c r="AE12" s="91" t="s">
        <v>387</v>
      </c>
      <c r="AF12" s="91" t="s">
        <v>988</v>
      </c>
      <c r="AG12" s="91" t="s">
        <v>988</v>
      </c>
      <c r="AH12" s="91" t="s">
        <v>988</v>
      </c>
      <c r="AI12" s="91" t="s">
        <v>988</v>
      </c>
      <c r="AJ12" s="107" t="s">
        <v>983</v>
      </c>
      <c r="AK12" s="107" t="s">
        <v>990</v>
      </c>
      <c r="AL12" s="107" t="s">
        <v>988</v>
      </c>
      <c r="AM12" s="107" t="s">
        <v>387</v>
      </c>
      <c r="AN12" s="107" t="s">
        <v>988</v>
      </c>
      <c r="AO12" s="107" t="s">
        <v>988</v>
      </c>
      <c r="AP12" s="107" t="s">
        <v>988</v>
      </c>
      <c r="AQ12" s="107" t="s">
        <v>989</v>
      </c>
      <c r="AR12" s="107" t="s">
        <v>988</v>
      </c>
      <c r="AS12" s="107" t="s">
        <v>982</v>
      </c>
      <c r="AT12" s="107" t="s">
        <v>988</v>
      </c>
      <c r="AU12" s="107" t="s">
        <v>988</v>
      </c>
      <c r="AV12" s="107" t="s">
        <v>387</v>
      </c>
      <c r="AW12" s="107" t="s">
        <v>983</v>
      </c>
      <c r="AX12" s="107" t="s">
        <v>387</v>
      </c>
      <c r="AY12" s="107" t="s">
        <v>980</v>
      </c>
      <c r="AZ12" s="107" t="s">
        <v>391</v>
      </c>
      <c r="BA12" s="107" t="s">
        <v>980</v>
      </c>
      <c r="BB12" s="107" t="s">
        <v>387</v>
      </c>
      <c r="BC12" s="107" t="s">
        <v>387</v>
      </c>
      <c r="BD12" s="107" t="s">
        <v>988</v>
      </c>
      <c r="BE12" s="107" t="s">
        <v>988</v>
      </c>
      <c r="BF12" s="129" t="s">
        <v>988</v>
      </c>
      <c r="BG12" s="129" t="s">
        <v>990</v>
      </c>
      <c r="BH12" s="129" t="s">
        <v>988</v>
      </c>
      <c r="BI12" s="132" t="s">
        <v>988</v>
      </c>
      <c r="BJ12" s="129" t="s">
        <v>988</v>
      </c>
      <c r="BK12" s="127" t="s">
        <v>387</v>
      </c>
      <c r="BL12" s="129" t="s">
        <v>985</v>
      </c>
      <c r="BM12" s="132" t="s">
        <v>387</v>
      </c>
      <c r="BN12" s="66" t="s">
        <v>387</v>
      </c>
      <c r="BO12" s="66" t="s">
        <v>983</v>
      </c>
      <c r="BP12" s="66" t="s">
        <v>988</v>
      </c>
      <c r="BQ12" s="129" t="s">
        <v>990</v>
      </c>
      <c r="BR12" s="66" t="s">
        <v>988</v>
      </c>
      <c r="BS12" s="66" t="s">
        <v>1063</v>
      </c>
      <c r="BT12" s="66" t="s">
        <v>988</v>
      </c>
      <c r="BU12" s="66" t="s">
        <v>988</v>
      </c>
      <c r="BV12" s="127" t="s">
        <v>387</v>
      </c>
      <c r="BW12" s="107" t="s">
        <v>988</v>
      </c>
      <c r="BX12" s="66" t="s">
        <v>387</v>
      </c>
      <c r="BY12" s="127" t="s">
        <v>387</v>
      </c>
      <c r="BZ12" s="66" t="s">
        <v>988</v>
      </c>
      <c r="CA12" s="66" t="s">
        <v>387</v>
      </c>
      <c r="CB12" s="66" t="s">
        <v>387</v>
      </c>
      <c r="CC12" s="66" t="s">
        <v>1064</v>
      </c>
      <c r="CD12" s="66" t="s">
        <v>983</v>
      </c>
      <c r="CE12" s="66" t="s">
        <v>988</v>
      </c>
      <c r="CF12" s="66" t="s">
        <v>988</v>
      </c>
      <c r="CG12" s="85" t="s">
        <v>988</v>
      </c>
      <c r="CH12" s="66" t="s">
        <v>988</v>
      </c>
      <c r="CI12" s="66" t="s">
        <v>387</v>
      </c>
      <c r="CJ12" s="66" t="s">
        <v>387</v>
      </c>
      <c r="CK12" s="66" t="s">
        <v>988</v>
      </c>
      <c r="CL12" s="155"/>
      <c r="CM12" s="1307"/>
      <c r="CN12" s="75"/>
      <c r="CO12" s="75"/>
    </row>
    <row r="13" spans="1:107" ht="16" thickBot="1" x14ac:dyDescent="0.25">
      <c r="A13" s="63" t="s">
        <v>993</v>
      </c>
      <c r="B13" s="84"/>
      <c r="C13" s="90"/>
      <c r="D13" s="66" t="s">
        <v>1065</v>
      </c>
      <c r="E13" s="66" t="s">
        <v>998</v>
      </c>
      <c r="F13" s="66"/>
      <c r="G13" s="92"/>
      <c r="H13" s="90" t="s">
        <v>998</v>
      </c>
      <c r="I13" s="66"/>
      <c r="J13" s="66" t="s">
        <v>1066</v>
      </c>
      <c r="K13" s="66"/>
      <c r="L13" s="66"/>
      <c r="M13" s="91" t="s">
        <v>998</v>
      </c>
      <c r="N13" s="90"/>
      <c r="O13" s="66"/>
      <c r="P13" s="66"/>
      <c r="Q13" s="66"/>
      <c r="R13" s="66" t="s">
        <v>998</v>
      </c>
      <c r="S13" s="107"/>
      <c r="T13" s="107"/>
      <c r="U13" s="107"/>
      <c r="V13" s="107"/>
      <c r="W13" s="107"/>
      <c r="X13" s="107"/>
      <c r="Y13" s="107"/>
      <c r="Z13" s="107" t="s">
        <v>1067</v>
      </c>
      <c r="AA13" s="107" t="s">
        <v>998</v>
      </c>
      <c r="AB13" s="107"/>
      <c r="AC13" s="91"/>
      <c r="AD13" s="107" t="s">
        <v>1068</v>
      </c>
      <c r="AE13" s="91" t="s">
        <v>998</v>
      </c>
      <c r="AF13" s="91"/>
      <c r="AG13" s="91"/>
      <c r="AH13" s="91"/>
      <c r="AI13" s="91" t="s">
        <v>1003</v>
      </c>
      <c r="AJ13" s="91"/>
      <c r="AK13" s="100" t="s">
        <v>1069</v>
      </c>
      <c r="AL13" s="91"/>
      <c r="AM13" s="91"/>
      <c r="AN13" s="91"/>
      <c r="AO13" s="91"/>
      <c r="AP13" s="91"/>
      <c r="AQ13" s="91" t="s">
        <v>1070</v>
      </c>
      <c r="AR13" s="91" t="s">
        <v>1071</v>
      </c>
      <c r="AS13" s="91"/>
      <c r="AT13" s="91"/>
      <c r="AU13" s="91" t="s">
        <v>1071</v>
      </c>
      <c r="AV13" s="91"/>
      <c r="AW13" s="91"/>
      <c r="AX13" s="91"/>
      <c r="AY13" s="91"/>
      <c r="AZ13" s="91"/>
      <c r="BA13" s="91"/>
      <c r="BB13" s="91" t="s">
        <v>1072</v>
      </c>
      <c r="BC13" s="91" t="s">
        <v>1002</v>
      </c>
      <c r="BD13" s="91"/>
      <c r="BE13" s="107"/>
      <c r="BF13" s="129"/>
      <c r="BG13" s="129"/>
      <c r="BH13" s="129"/>
      <c r="BI13" s="127"/>
      <c r="BJ13" s="129" t="s">
        <v>1073</v>
      </c>
      <c r="BK13" s="127"/>
      <c r="BL13" s="129"/>
      <c r="BM13" s="132"/>
      <c r="BN13" s="66" t="s">
        <v>998</v>
      </c>
      <c r="BO13" s="66" t="s">
        <v>997</v>
      </c>
      <c r="BP13" s="129" t="s">
        <v>1073</v>
      </c>
      <c r="BQ13" s="66"/>
      <c r="BR13" s="129" t="s">
        <v>1073</v>
      </c>
      <c r="BS13" s="66"/>
      <c r="BT13" s="66" t="s">
        <v>1071</v>
      </c>
      <c r="BU13" s="85"/>
      <c r="BV13" s="66" t="s">
        <v>998</v>
      </c>
      <c r="BW13" s="85" t="s">
        <v>1071</v>
      </c>
      <c r="BX13" s="85" t="s">
        <v>515</v>
      </c>
      <c r="BY13" s="85"/>
      <c r="BZ13" s="85"/>
      <c r="CA13" s="85"/>
      <c r="CB13" s="85" t="s">
        <v>1074</v>
      </c>
      <c r="CC13" s="85"/>
      <c r="CD13" s="85" t="s">
        <v>997</v>
      </c>
      <c r="CE13" s="85"/>
      <c r="CF13" s="85"/>
      <c r="CG13" s="85" t="s">
        <v>1074</v>
      </c>
      <c r="CH13" s="85"/>
      <c r="CI13" s="85"/>
      <c r="CJ13" s="66"/>
      <c r="CK13" s="66"/>
      <c r="CL13" s="155"/>
      <c r="CM13" s="1307"/>
      <c r="CN13" s="75"/>
      <c r="CO13" s="75"/>
      <c r="CP13" s="1285" t="s">
        <v>1004</v>
      </c>
      <c r="CQ13" s="1286"/>
      <c r="CR13" s="1286"/>
      <c r="CS13" s="1286"/>
      <c r="CT13" s="1286"/>
      <c r="CU13" s="1286"/>
      <c r="CV13" s="1286"/>
      <c r="CW13" s="1286"/>
      <c r="CX13" s="1287"/>
    </row>
    <row r="14" spans="1:107" x14ac:dyDescent="0.2">
      <c r="A14" s="63" t="s">
        <v>1005</v>
      </c>
      <c r="B14" s="84"/>
      <c r="C14" s="90"/>
      <c r="D14" s="66"/>
      <c r="E14" s="66" t="s">
        <v>1065</v>
      </c>
      <c r="F14" s="66"/>
      <c r="G14" s="92"/>
      <c r="H14" s="90"/>
      <c r="I14" s="66"/>
      <c r="J14" s="66"/>
      <c r="K14" s="66"/>
      <c r="L14" s="66"/>
      <c r="M14" s="91"/>
      <c r="N14" s="90"/>
      <c r="O14" s="66"/>
      <c r="P14" s="66"/>
      <c r="Q14" s="66"/>
      <c r="R14" s="66" t="s">
        <v>1075</v>
      </c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91"/>
      <c r="AD14" s="107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 t="s">
        <v>1076</v>
      </c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 t="s">
        <v>1070</v>
      </c>
      <c r="BD14" s="91"/>
      <c r="BE14" s="107"/>
      <c r="BF14" s="129"/>
      <c r="BG14" s="129"/>
      <c r="BH14" s="129"/>
      <c r="BI14" s="127"/>
      <c r="BJ14" s="129"/>
      <c r="BK14" s="127"/>
      <c r="BL14" s="129"/>
      <c r="BM14" s="132"/>
      <c r="BN14" s="66" t="s">
        <v>1002</v>
      </c>
      <c r="BO14" s="66"/>
      <c r="BP14" s="66"/>
      <c r="BQ14" s="66"/>
      <c r="BR14" s="66"/>
      <c r="BS14" s="66"/>
      <c r="BT14" s="66"/>
      <c r="BU14" s="66"/>
      <c r="BV14" s="66"/>
      <c r="BW14" s="85"/>
      <c r="BX14" s="85" t="s">
        <v>1070</v>
      </c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66"/>
      <c r="CK14" s="66"/>
      <c r="CL14" s="155"/>
      <c r="CM14" s="1307"/>
      <c r="CN14" s="75"/>
      <c r="CO14" s="75"/>
      <c r="CP14" s="2" t="s">
        <v>988</v>
      </c>
      <c r="CQ14" s="30" t="s">
        <v>984</v>
      </c>
      <c r="CR14" s="30" t="s">
        <v>983</v>
      </c>
      <c r="CS14" s="30" t="s">
        <v>990</v>
      </c>
      <c r="CT14" s="30" t="s">
        <v>1061</v>
      </c>
      <c r="CU14" s="55"/>
      <c r="CV14" s="55"/>
      <c r="CW14" s="55"/>
      <c r="CX14" s="6" t="s">
        <v>944</v>
      </c>
      <c r="CY14" s="55"/>
      <c r="CZ14" s="55"/>
      <c r="DA14" s="55"/>
      <c r="DB14" s="55"/>
      <c r="DC14" s="74"/>
    </row>
    <row r="15" spans="1:107" ht="16" thickBot="1" x14ac:dyDescent="0.25">
      <c r="A15" s="63" t="s">
        <v>1077</v>
      </c>
      <c r="B15" s="84"/>
      <c r="C15" s="90"/>
      <c r="D15" s="66"/>
      <c r="E15" s="66"/>
      <c r="F15" s="66"/>
      <c r="G15" s="92"/>
      <c r="H15" s="90"/>
      <c r="I15" s="66"/>
      <c r="J15" s="66"/>
      <c r="K15" s="66"/>
      <c r="L15" s="66"/>
      <c r="M15" s="91"/>
      <c r="N15" s="90"/>
      <c r="O15" s="66"/>
      <c r="P15" s="66"/>
      <c r="Q15" s="66"/>
      <c r="R15" s="66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91"/>
      <c r="AD15" s="107"/>
      <c r="AE15" s="91"/>
      <c r="AF15" s="91"/>
      <c r="AG15" s="91"/>
      <c r="AH15" s="91"/>
      <c r="AI15" s="91"/>
      <c r="AJ15" s="91"/>
      <c r="AK15" s="91"/>
      <c r="AL15" s="91"/>
      <c r="AM15" s="125">
        <v>653.20000000000005</v>
      </c>
      <c r="AN15" s="91">
        <v>648.59</v>
      </c>
      <c r="AO15" s="91">
        <v>648.04999999999995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107"/>
      <c r="BF15" s="129"/>
      <c r="BG15" s="129">
        <v>688.44</v>
      </c>
      <c r="BH15" s="129"/>
      <c r="BI15" s="127"/>
      <c r="BJ15" s="129"/>
      <c r="BK15" s="127"/>
      <c r="BL15" s="129"/>
      <c r="BM15" s="132"/>
      <c r="BN15" s="66"/>
      <c r="BO15" s="66"/>
      <c r="BP15" s="66"/>
      <c r="BQ15" s="66"/>
      <c r="BR15" s="66"/>
      <c r="BS15" s="66"/>
      <c r="BT15" s="66"/>
      <c r="BU15" s="66"/>
      <c r="BV15" s="66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66"/>
      <c r="CK15" s="66"/>
      <c r="CL15" s="155"/>
      <c r="CM15" s="1308"/>
      <c r="CN15" s="75"/>
      <c r="CO15" s="75"/>
      <c r="CP15" s="1">
        <f>COUNTIF(C12:CM12,"grain standard")</f>
        <v>47</v>
      </c>
      <c r="CQ15" s="1">
        <f>COUNTIF(C12:CM12,"clinker standard")</f>
        <v>8</v>
      </c>
      <c r="CR15" s="1">
        <f>COUNTIF(C12:CM12,"lumber standard")</f>
        <v>6</v>
      </c>
      <c r="CS15" s="1">
        <f>COUNTIF(C12:CM12,"regular standard")</f>
        <v>4</v>
      </c>
      <c r="CT15" s="1">
        <f>COUNTIF(D12:CN12,"Woodpulp standard")</f>
        <v>1</v>
      </c>
      <c r="CU15" s="55"/>
      <c r="CV15" s="55"/>
      <c r="CW15" s="55"/>
      <c r="CX15" s="6"/>
      <c r="CY15" s="55"/>
      <c r="CZ15" s="55"/>
      <c r="DA15" s="55"/>
      <c r="DB15" s="55"/>
      <c r="DC15" s="74"/>
    </row>
    <row r="16" spans="1:107" x14ac:dyDescent="0.2">
      <c r="A16" s="63" t="s">
        <v>542</v>
      </c>
      <c r="B16" s="84"/>
      <c r="C16" s="90"/>
      <c r="D16" s="66"/>
      <c r="E16" s="66"/>
      <c r="F16" s="66"/>
      <c r="G16" s="92"/>
      <c r="H16" s="90"/>
      <c r="I16" s="66"/>
      <c r="J16" s="66"/>
      <c r="K16" s="66"/>
      <c r="L16" s="66"/>
      <c r="M16" s="91"/>
      <c r="N16" s="90"/>
      <c r="O16" s="66"/>
      <c r="P16" s="66"/>
      <c r="Q16" s="66"/>
      <c r="R16" s="66"/>
      <c r="S16" s="107"/>
      <c r="T16" s="107"/>
      <c r="U16" s="107"/>
      <c r="V16" s="107" t="s">
        <v>1078</v>
      </c>
      <c r="W16" s="107" t="s">
        <v>1078</v>
      </c>
      <c r="X16" s="107" t="s">
        <v>1079</v>
      </c>
      <c r="Y16" s="107" t="s">
        <v>1078</v>
      </c>
      <c r="Z16" s="107"/>
      <c r="AA16" s="107"/>
      <c r="AB16" s="107"/>
      <c r="AC16" s="91"/>
      <c r="AD16" s="107"/>
      <c r="AE16" s="91"/>
      <c r="AF16" s="91" t="s">
        <v>1078</v>
      </c>
      <c r="AG16" s="91" t="s">
        <v>1078</v>
      </c>
      <c r="AH16" s="91" t="s">
        <v>1080</v>
      </c>
      <c r="AI16" s="91" t="s">
        <v>1079</v>
      </c>
      <c r="AJ16" s="91"/>
      <c r="AK16" s="91" t="s">
        <v>1078</v>
      </c>
      <c r="AL16" s="91" t="s">
        <v>1078</v>
      </c>
      <c r="AM16" s="91"/>
      <c r="AN16" s="91" t="s">
        <v>1078</v>
      </c>
      <c r="AO16" s="91" t="s">
        <v>1078</v>
      </c>
      <c r="AP16" s="91" t="s">
        <v>1078</v>
      </c>
      <c r="AQ16" s="91"/>
      <c r="AR16" s="91"/>
      <c r="AS16" s="91"/>
      <c r="AT16" s="91" t="s">
        <v>1078</v>
      </c>
      <c r="AU16" s="91" t="s">
        <v>1078</v>
      </c>
      <c r="AV16" s="91"/>
      <c r="AW16" s="91"/>
      <c r="AX16" s="91"/>
      <c r="AY16" s="91" t="s">
        <v>1078</v>
      </c>
      <c r="AZ16" s="91"/>
      <c r="BA16" s="91"/>
      <c r="BB16" s="91"/>
      <c r="BC16" s="91"/>
      <c r="BD16" s="91"/>
      <c r="BE16" s="107"/>
      <c r="BF16" s="129" t="s">
        <v>1078</v>
      </c>
      <c r="BG16" s="129" t="s">
        <v>1078</v>
      </c>
      <c r="BH16" s="129" t="s">
        <v>1078</v>
      </c>
      <c r="BI16" s="127" t="s">
        <v>1078</v>
      </c>
      <c r="BJ16" s="129" t="s">
        <v>1078</v>
      </c>
      <c r="BK16" s="127"/>
      <c r="BL16" s="129" t="s">
        <v>1078</v>
      </c>
      <c r="BM16" s="132"/>
      <c r="BN16" s="66"/>
      <c r="BO16" s="66"/>
      <c r="BP16" s="66" t="s">
        <v>1078</v>
      </c>
      <c r="BQ16" s="66"/>
      <c r="BR16" s="66" t="s">
        <v>1078</v>
      </c>
      <c r="BS16" s="66"/>
      <c r="BT16" s="66" t="s">
        <v>1078</v>
      </c>
      <c r="BU16" s="66" t="s">
        <v>1078</v>
      </c>
      <c r="BV16" s="66"/>
      <c r="BW16" s="85" t="s">
        <v>1080</v>
      </c>
      <c r="BX16" s="85"/>
      <c r="BY16" s="85"/>
      <c r="BZ16" s="85" t="s">
        <v>1078</v>
      </c>
      <c r="CA16" s="85"/>
      <c r="CB16" s="85"/>
      <c r="CC16" s="85"/>
      <c r="CD16" s="85"/>
      <c r="CE16" s="85"/>
      <c r="CF16" s="85"/>
      <c r="CG16" s="85"/>
      <c r="CH16" s="85"/>
      <c r="CI16" s="85"/>
      <c r="CJ16" s="66"/>
      <c r="CK16" s="66"/>
      <c r="CL16" s="114"/>
      <c r="CM16" s="114"/>
      <c r="CN16" s="115"/>
      <c r="CO16" s="75"/>
      <c r="CP16"/>
      <c r="CQ16"/>
      <c r="CR16"/>
      <c r="CS16"/>
      <c r="CT16"/>
      <c r="CU16" s="55"/>
      <c r="CV16" s="55"/>
      <c r="CW16" s="55"/>
      <c r="CX16" s="6"/>
      <c r="CY16" s="55"/>
      <c r="CZ16" s="55"/>
      <c r="DA16" s="55"/>
      <c r="DB16" s="55"/>
      <c r="DC16" s="74"/>
    </row>
    <row r="17" spans="1:99" x14ac:dyDescent="0.2">
      <c r="A17" s="63" t="s">
        <v>543</v>
      </c>
      <c r="B17" s="84"/>
      <c r="C17" s="174">
        <v>3</v>
      </c>
      <c r="D17" s="58">
        <v>5</v>
      </c>
      <c r="E17" s="58">
        <v>5</v>
      </c>
      <c r="F17" s="46">
        <v>5</v>
      </c>
      <c r="G17" s="175">
        <v>7</v>
      </c>
      <c r="H17" s="181">
        <v>5</v>
      </c>
      <c r="I17" s="173">
        <v>7</v>
      </c>
      <c r="J17" s="173">
        <v>7</v>
      </c>
      <c r="K17" s="173">
        <v>7</v>
      </c>
      <c r="L17" s="173">
        <v>5</v>
      </c>
      <c r="M17" s="126">
        <v>3</v>
      </c>
      <c r="N17" s="181">
        <v>5</v>
      </c>
      <c r="O17" s="173">
        <v>5</v>
      </c>
      <c r="P17" s="173">
        <v>7</v>
      </c>
      <c r="Q17" s="173">
        <v>7</v>
      </c>
      <c r="R17" s="58">
        <v>5</v>
      </c>
      <c r="S17" s="47">
        <v>4</v>
      </c>
      <c r="T17" s="176">
        <v>7</v>
      </c>
      <c r="U17" s="176">
        <v>7</v>
      </c>
      <c r="V17" s="176">
        <v>7</v>
      </c>
      <c r="W17" s="176">
        <v>5</v>
      </c>
      <c r="X17" s="176">
        <v>7</v>
      </c>
      <c r="Y17" s="176">
        <v>7</v>
      </c>
      <c r="Z17" s="47">
        <v>4</v>
      </c>
      <c r="AA17" s="61">
        <v>3</v>
      </c>
      <c r="AB17" s="176">
        <v>7</v>
      </c>
      <c r="AC17" s="177">
        <v>7</v>
      </c>
      <c r="AD17" s="107"/>
      <c r="AE17" s="126">
        <v>5</v>
      </c>
      <c r="AF17" s="177">
        <v>7</v>
      </c>
      <c r="AG17" s="177">
        <v>7</v>
      </c>
      <c r="AH17" s="177">
        <v>7</v>
      </c>
      <c r="AI17" s="177">
        <v>7</v>
      </c>
      <c r="AJ17" s="100">
        <v>5</v>
      </c>
      <c r="AK17" s="91">
        <v>1</v>
      </c>
      <c r="AL17" s="177">
        <v>7</v>
      </c>
      <c r="AM17" s="126">
        <v>5</v>
      </c>
      <c r="AN17" s="177">
        <v>7</v>
      </c>
      <c r="AO17" s="177">
        <v>7</v>
      </c>
      <c r="AP17" s="177">
        <v>7</v>
      </c>
      <c r="AQ17" s="126">
        <v>5</v>
      </c>
      <c r="AR17" s="177">
        <v>7</v>
      </c>
      <c r="AS17" s="126">
        <v>5</v>
      </c>
      <c r="AT17" s="177">
        <v>7</v>
      </c>
      <c r="AU17" s="177">
        <v>7</v>
      </c>
      <c r="AV17" s="126">
        <v>5</v>
      </c>
      <c r="AW17" s="100">
        <v>4</v>
      </c>
      <c r="AX17" s="126">
        <v>5</v>
      </c>
      <c r="AY17" s="177">
        <v>7</v>
      </c>
      <c r="AZ17" s="126">
        <v>5</v>
      </c>
      <c r="BA17" s="177">
        <v>7</v>
      </c>
      <c r="BB17" s="126">
        <v>5</v>
      </c>
      <c r="BC17" s="126">
        <v>5</v>
      </c>
      <c r="BD17" s="177">
        <v>5</v>
      </c>
      <c r="BE17" s="176">
        <v>7</v>
      </c>
      <c r="BF17" s="178">
        <v>7</v>
      </c>
      <c r="BG17" s="185">
        <v>5</v>
      </c>
      <c r="BH17" s="178">
        <v>5</v>
      </c>
      <c r="BI17" s="179">
        <v>7</v>
      </c>
      <c r="BJ17" s="178">
        <v>7</v>
      </c>
      <c r="BK17" s="182">
        <v>5</v>
      </c>
      <c r="BL17" s="178">
        <v>7</v>
      </c>
      <c r="BM17" s="183">
        <v>5</v>
      </c>
      <c r="BN17" s="58">
        <v>5</v>
      </c>
      <c r="BO17" s="46">
        <v>4</v>
      </c>
      <c r="BP17" s="173">
        <v>7</v>
      </c>
      <c r="BQ17" s="169">
        <v>5</v>
      </c>
      <c r="BR17" s="173">
        <v>7</v>
      </c>
      <c r="BS17" s="66">
        <v>7</v>
      </c>
      <c r="BT17" s="173">
        <v>7</v>
      </c>
      <c r="BU17" s="173">
        <v>7</v>
      </c>
      <c r="BV17" s="58">
        <v>5</v>
      </c>
      <c r="BW17" s="180">
        <v>7</v>
      </c>
      <c r="BX17" s="158">
        <v>5</v>
      </c>
      <c r="BY17" s="158">
        <v>5</v>
      </c>
      <c r="BZ17" s="180">
        <v>7</v>
      </c>
      <c r="CA17" s="158">
        <v>5</v>
      </c>
      <c r="CB17" s="158">
        <v>4</v>
      </c>
      <c r="CC17" s="170">
        <v>5</v>
      </c>
      <c r="CD17" s="184">
        <v>4</v>
      </c>
      <c r="CE17" s="180">
        <v>7</v>
      </c>
      <c r="CF17" s="180">
        <v>7</v>
      </c>
      <c r="CG17" s="180">
        <v>7</v>
      </c>
      <c r="CH17" s="180">
        <v>7</v>
      </c>
      <c r="CI17" s="158">
        <v>5</v>
      </c>
      <c r="CJ17" s="158">
        <v>5</v>
      </c>
      <c r="CK17" s="180">
        <v>7</v>
      </c>
      <c r="CL17" s="85"/>
      <c r="CM17" s="85"/>
      <c r="CN17" s="85" t="s">
        <v>1081</v>
      </c>
      <c r="CO17" s="75"/>
      <c r="CP17"/>
      <c r="CQ17" s="55"/>
      <c r="CR17" s="55"/>
      <c r="CS17" s="55"/>
      <c r="CT17" s="55"/>
      <c r="CU17" s="55"/>
    </row>
    <row r="18" spans="1:99" x14ac:dyDescent="0.2">
      <c r="A18" s="2" t="s">
        <v>2</v>
      </c>
      <c r="B18" s="3" t="s">
        <v>3</v>
      </c>
      <c r="C18" s="95"/>
      <c r="D18" s="7"/>
      <c r="E18" s="7"/>
      <c r="F18" s="7"/>
      <c r="G18" s="96"/>
      <c r="H18" s="95"/>
      <c r="I18" s="7"/>
      <c r="J18" s="7"/>
      <c r="K18" s="7"/>
      <c r="L18" s="7"/>
      <c r="M18" s="96"/>
      <c r="N18" s="95"/>
      <c r="O18" s="7"/>
      <c r="P18" s="7"/>
      <c r="Q18" s="7"/>
      <c r="R18" s="7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96"/>
      <c r="AD18" s="33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33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86"/>
      <c r="CH18" s="86"/>
      <c r="CI18" s="86"/>
      <c r="CJ18" s="86"/>
      <c r="CK18" s="86"/>
      <c r="CL18" s="86"/>
      <c r="CM18" s="86"/>
      <c r="CN18" s="39"/>
      <c r="CO18" s="15"/>
      <c r="CP18" s="2" t="s">
        <v>1070</v>
      </c>
      <c r="CQ18" s="7" t="s">
        <v>1065</v>
      </c>
      <c r="CR18" s="7" t="s">
        <v>1075</v>
      </c>
      <c r="CS18" s="7" t="s">
        <v>1082</v>
      </c>
      <c r="CT18" s="7" t="s">
        <v>390</v>
      </c>
      <c r="CU18" s="7" t="s">
        <v>1066</v>
      </c>
    </row>
    <row r="19" spans="1:99" s="8" customFormat="1" x14ac:dyDescent="0.2">
      <c r="A19" s="2" t="s">
        <v>1083</v>
      </c>
      <c r="B19" s="36" t="s">
        <v>1084</v>
      </c>
      <c r="C19" s="95"/>
      <c r="D19" s="7"/>
      <c r="E19" s="7"/>
      <c r="F19" s="7"/>
      <c r="G19" s="96"/>
      <c r="H19" s="95"/>
      <c r="I19" s="7"/>
      <c r="J19" s="7"/>
      <c r="K19" s="7"/>
      <c r="L19" s="7"/>
      <c r="M19" s="96"/>
      <c r="N19" s="95"/>
      <c r="O19" s="7"/>
      <c r="P19" s="7"/>
      <c r="Q19" s="7"/>
      <c r="R19" s="7"/>
      <c r="S19" s="33"/>
      <c r="T19" s="33"/>
      <c r="U19" s="33"/>
      <c r="V19" s="33"/>
      <c r="W19" s="33"/>
      <c r="X19" s="33"/>
      <c r="Y19" s="33"/>
      <c r="Z19" s="34"/>
      <c r="AA19" s="33"/>
      <c r="AB19" s="33"/>
      <c r="AC19" s="96"/>
      <c r="AD19" s="33"/>
      <c r="AE19" s="96"/>
      <c r="AF19" s="96"/>
      <c r="AG19" s="96"/>
      <c r="AH19" s="96"/>
      <c r="AI19" s="96" t="s">
        <v>398</v>
      </c>
      <c r="AJ19" s="96"/>
      <c r="AK19" s="96"/>
      <c r="AL19" s="96"/>
      <c r="AM19" s="96"/>
      <c r="AN19" s="96"/>
      <c r="AO19" s="96"/>
      <c r="AP19" s="96" t="s">
        <v>398</v>
      </c>
      <c r="AQ19" s="96"/>
      <c r="AS19" s="96"/>
      <c r="AT19" s="96" t="s">
        <v>398</v>
      </c>
      <c r="AU19" s="96"/>
      <c r="AV19" s="96"/>
      <c r="AW19" s="96"/>
      <c r="AX19" s="96"/>
      <c r="AY19" s="96" t="s">
        <v>398</v>
      </c>
      <c r="AZ19" s="96"/>
      <c r="BA19" s="96"/>
      <c r="BB19" s="96"/>
      <c r="BC19" s="96"/>
      <c r="BD19" s="96" t="s">
        <v>398</v>
      </c>
      <c r="BE19" s="33"/>
      <c r="BF19" s="7" t="s">
        <v>398</v>
      </c>
      <c r="BG19" s="7"/>
      <c r="BH19" s="7"/>
      <c r="BI19" s="7"/>
      <c r="BJ19" s="7" t="s">
        <v>398</v>
      </c>
      <c r="BK19" s="7"/>
      <c r="BL19" s="7"/>
      <c r="BM19" s="7"/>
      <c r="BN19" s="7"/>
      <c r="BO19" s="7"/>
      <c r="BP19" s="7" t="s">
        <v>398</v>
      </c>
      <c r="BQ19" s="7"/>
      <c r="BR19" s="7"/>
      <c r="BS19" s="7"/>
      <c r="BT19" s="7" t="s">
        <v>398</v>
      </c>
      <c r="BU19" s="7"/>
      <c r="BV19" s="7"/>
      <c r="BW19" s="7" t="s">
        <v>555</v>
      </c>
      <c r="BX19" s="7"/>
      <c r="BY19" s="7"/>
      <c r="BZ19" s="7" t="s">
        <v>555</v>
      </c>
      <c r="CA19" s="7"/>
      <c r="CB19" s="7"/>
      <c r="CC19" s="7"/>
      <c r="CD19" s="7"/>
      <c r="CE19" s="7"/>
      <c r="CF19" s="7"/>
      <c r="CG19" s="86"/>
      <c r="CH19" s="86"/>
      <c r="CI19" s="86"/>
      <c r="CJ19" s="86"/>
      <c r="CK19" s="86"/>
      <c r="CL19" s="86"/>
      <c r="CM19" s="86"/>
      <c r="CN19" s="39">
        <f t="shared" ref="CN19:CN32" si="0">COUNTIF(C19:CM19,"*")</f>
        <v>11</v>
      </c>
      <c r="CO19" s="13"/>
    </row>
    <row r="20" spans="1:99" s="8" customFormat="1" x14ac:dyDescent="0.2">
      <c r="A20" s="2" t="s">
        <v>71</v>
      </c>
      <c r="B20" s="36" t="s">
        <v>72</v>
      </c>
      <c r="C20" s="95"/>
      <c r="D20" s="7"/>
      <c r="E20" s="7"/>
      <c r="F20" s="7"/>
      <c r="G20" s="96"/>
      <c r="H20" s="95"/>
      <c r="I20" s="7"/>
      <c r="J20" s="7"/>
      <c r="K20" s="7"/>
      <c r="L20" s="7"/>
      <c r="M20" s="96"/>
      <c r="N20" s="95"/>
      <c r="O20" s="7"/>
      <c r="P20" s="7"/>
      <c r="Q20" s="7"/>
      <c r="R20" s="7"/>
      <c r="S20" s="33"/>
      <c r="T20" s="33"/>
      <c r="U20" s="33"/>
      <c r="V20" s="33"/>
      <c r="W20" s="33"/>
      <c r="X20" s="33"/>
      <c r="Y20" s="33"/>
      <c r="Z20" s="34"/>
      <c r="AA20" s="33"/>
      <c r="AB20" s="33"/>
      <c r="AC20" s="96"/>
      <c r="AD20" s="33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33"/>
      <c r="BF20" s="7"/>
      <c r="BG20" s="7"/>
      <c r="BH20" s="7"/>
      <c r="BI20" s="7"/>
      <c r="BJ20" s="7"/>
      <c r="BK20" s="7"/>
      <c r="BL20" s="7" t="s">
        <v>398</v>
      </c>
      <c r="BM20" s="7"/>
      <c r="BN20" s="7"/>
      <c r="BO20" s="7"/>
      <c r="BP20" s="7" t="s">
        <v>398</v>
      </c>
      <c r="BQ20" s="7"/>
      <c r="BR20" s="7" t="s">
        <v>398</v>
      </c>
      <c r="BS20" s="7"/>
      <c r="BT20" s="7"/>
      <c r="BU20" s="7"/>
      <c r="BV20" s="7" t="s">
        <v>398</v>
      </c>
      <c r="BW20" s="7"/>
      <c r="BX20" s="7"/>
      <c r="BY20" s="7"/>
      <c r="BZ20" s="7" t="s">
        <v>1085</v>
      </c>
      <c r="CA20" s="7"/>
      <c r="CB20" s="7"/>
      <c r="CC20" s="7"/>
      <c r="CD20" s="7"/>
      <c r="CE20" s="7" t="s">
        <v>555</v>
      </c>
      <c r="CF20" s="7" t="s">
        <v>555</v>
      </c>
      <c r="CG20" s="86"/>
      <c r="CH20" s="86"/>
      <c r="CI20" s="86" t="s">
        <v>555</v>
      </c>
      <c r="CJ20" s="86"/>
      <c r="CK20" s="86" t="s">
        <v>1085</v>
      </c>
      <c r="CL20" s="86"/>
      <c r="CM20" s="86"/>
      <c r="CN20" s="39">
        <f t="shared" si="0"/>
        <v>9</v>
      </c>
      <c r="CO20" s="13">
        <f>COUNTIF(CG20:CK20,"*")</f>
        <v>2</v>
      </c>
    </row>
    <row r="21" spans="1:99" x14ac:dyDescent="0.2">
      <c r="A21" s="2" t="s">
        <v>55</v>
      </c>
      <c r="B21" s="36" t="s">
        <v>56</v>
      </c>
      <c r="C21" s="95" t="s">
        <v>398</v>
      </c>
      <c r="D21" s="7"/>
      <c r="E21" s="7" t="s">
        <v>398</v>
      </c>
      <c r="F21" s="7"/>
      <c r="G21" s="96"/>
      <c r="H21" s="95"/>
      <c r="I21" s="7" t="s">
        <v>398</v>
      </c>
      <c r="J21" s="7"/>
      <c r="K21" s="7"/>
      <c r="L21" s="7" t="s">
        <v>398</v>
      </c>
      <c r="M21" s="96"/>
      <c r="N21" s="95"/>
      <c r="O21" s="7" t="s">
        <v>398</v>
      </c>
      <c r="P21" s="7"/>
      <c r="Q21" s="7"/>
      <c r="R21" s="7"/>
      <c r="S21" s="33"/>
      <c r="T21" s="33"/>
      <c r="U21" s="33" t="s">
        <v>398</v>
      </c>
      <c r="V21" s="33" t="s">
        <v>398</v>
      </c>
      <c r="W21" s="33"/>
      <c r="X21" s="33"/>
      <c r="Y21" s="33" t="s">
        <v>398</v>
      </c>
      <c r="Z21" s="34" t="s">
        <v>398</v>
      </c>
      <c r="AA21" s="33"/>
      <c r="AB21" s="33"/>
      <c r="AC21" s="96" t="s">
        <v>398</v>
      </c>
      <c r="AD21" s="33"/>
      <c r="AE21" s="96" t="s">
        <v>398</v>
      </c>
      <c r="AF21" s="96"/>
      <c r="AG21" s="96"/>
      <c r="AH21" s="96" t="s">
        <v>398</v>
      </c>
      <c r="AI21" s="96"/>
      <c r="AJ21" s="96"/>
      <c r="AK21" s="96" t="s">
        <v>398</v>
      </c>
      <c r="AL21" s="96"/>
      <c r="AM21" s="96"/>
      <c r="AN21" s="96"/>
      <c r="AO21" s="96" t="s">
        <v>398</v>
      </c>
      <c r="AP21" s="96"/>
      <c r="AQ21" s="99" t="s">
        <v>398</v>
      </c>
      <c r="AR21" s="96"/>
      <c r="AS21" s="96"/>
      <c r="AT21" s="96"/>
      <c r="AU21" s="96" t="s">
        <v>398</v>
      </c>
      <c r="AV21" s="96"/>
      <c r="AW21" s="96"/>
      <c r="AX21" s="96"/>
      <c r="AY21" s="96" t="s">
        <v>398</v>
      </c>
      <c r="AZ21" s="96"/>
      <c r="BA21" s="96"/>
      <c r="BB21" s="96"/>
      <c r="BC21" s="96"/>
      <c r="BD21" s="96" t="s">
        <v>398</v>
      </c>
      <c r="BE21" s="33"/>
      <c r="BF21" s="7"/>
      <c r="BG21" s="28" t="s">
        <v>398</v>
      </c>
      <c r="BH21" s="7"/>
      <c r="BI21" s="51" t="s">
        <v>398</v>
      </c>
      <c r="BJ21" s="7"/>
      <c r="BK21" s="7"/>
      <c r="BL21" s="7"/>
      <c r="BM21" s="28" t="s">
        <v>398</v>
      </c>
      <c r="BN21" s="7"/>
      <c r="BO21" s="7"/>
      <c r="BP21" s="7"/>
      <c r="BQ21" s="28" t="s">
        <v>398</v>
      </c>
      <c r="BR21" s="7" t="s">
        <v>398</v>
      </c>
      <c r="BS21" s="7"/>
      <c r="BT21" s="7"/>
      <c r="BU21" s="28" t="s">
        <v>398</v>
      </c>
      <c r="BV21" s="7"/>
      <c r="BW21" s="7"/>
      <c r="BX21" s="7"/>
      <c r="BY21" s="28" t="s">
        <v>1086</v>
      </c>
      <c r="BZ21" s="7"/>
      <c r="CA21" s="7"/>
      <c r="CB21" s="7"/>
      <c r="CC21" s="7"/>
      <c r="CD21" s="7"/>
      <c r="CE21" s="28" t="s">
        <v>1086</v>
      </c>
      <c r="CF21" s="7"/>
      <c r="CG21" s="86"/>
      <c r="CH21" s="86" t="s">
        <v>1085</v>
      </c>
      <c r="CI21" s="86"/>
      <c r="CJ21" s="86"/>
      <c r="CK21" s="86"/>
      <c r="CL21" s="86"/>
      <c r="CM21" s="86"/>
      <c r="CN21" s="39">
        <f t="shared" si="0"/>
        <v>27</v>
      </c>
      <c r="CO21" s="13">
        <f t="shared" ref="CO21:CO56" si="1">COUNTIF(CG21:CK21,"*")</f>
        <v>1</v>
      </c>
      <c r="CP21" s="2" t="s">
        <v>1087</v>
      </c>
      <c r="CQ21" s="2"/>
    </row>
    <row r="22" spans="1:99" x14ac:dyDescent="0.2">
      <c r="A22" s="2" t="s">
        <v>63</v>
      </c>
      <c r="B22" s="36" t="s">
        <v>64</v>
      </c>
      <c r="C22" s="95"/>
      <c r="D22" s="7"/>
      <c r="E22" s="7"/>
      <c r="F22" s="7"/>
      <c r="G22" s="96"/>
      <c r="H22" s="95"/>
      <c r="I22" s="7"/>
      <c r="J22" s="7"/>
      <c r="K22" s="7"/>
      <c r="L22" s="7"/>
      <c r="M22" s="96"/>
      <c r="N22" s="95"/>
      <c r="O22" s="7"/>
      <c r="P22" s="7"/>
      <c r="Q22" s="7"/>
      <c r="R22" s="7"/>
      <c r="S22" s="33"/>
      <c r="T22" s="33" t="s">
        <v>398</v>
      </c>
      <c r="U22" s="33"/>
      <c r="V22" s="33"/>
      <c r="W22" s="33" t="s">
        <v>398</v>
      </c>
      <c r="X22" s="33"/>
      <c r="Y22" s="33"/>
      <c r="Z22" s="33"/>
      <c r="AA22" s="33"/>
      <c r="AB22" s="33" t="s">
        <v>398</v>
      </c>
      <c r="AC22" s="96"/>
      <c r="AD22" s="33"/>
      <c r="AE22" s="96"/>
      <c r="AF22" s="96" t="s">
        <v>398</v>
      </c>
      <c r="AG22" s="96"/>
      <c r="AH22" s="96"/>
      <c r="AI22" s="96" t="s">
        <v>398</v>
      </c>
      <c r="AJ22" s="96"/>
      <c r="AK22" s="96"/>
      <c r="AL22" s="96"/>
      <c r="AM22" s="96"/>
      <c r="AN22" s="96"/>
      <c r="AO22" s="96" t="s">
        <v>398</v>
      </c>
      <c r="AP22" s="96"/>
      <c r="AQ22" s="96"/>
      <c r="AR22" s="96" t="s">
        <v>398</v>
      </c>
      <c r="AS22" s="96"/>
      <c r="AT22" s="96"/>
      <c r="AU22" s="96" t="s">
        <v>398</v>
      </c>
      <c r="AV22" s="96"/>
      <c r="AW22" s="96" t="s">
        <v>398</v>
      </c>
      <c r="AX22" s="96"/>
      <c r="AY22" s="96" t="s">
        <v>398</v>
      </c>
      <c r="AZ22" s="96"/>
      <c r="BA22" s="96"/>
      <c r="BB22" s="96"/>
      <c r="BC22" s="96"/>
      <c r="BD22" s="96"/>
      <c r="BE22" s="33"/>
      <c r="BF22" s="7" t="s">
        <v>398</v>
      </c>
      <c r="BG22" s="7"/>
      <c r="BH22" s="7" t="s">
        <v>398</v>
      </c>
      <c r="BI22" s="51"/>
      <c r="BJ22" s="7" t="s">
        <v>398</v>
      </c>
      <c r="BK22" s="7"/>
      <c r="BL22" s="7"/>
      <c r="BM22" s="7"/>
      <c r="BN22" s="7"/>
      <c r="BO22" s="7"/>
      <c r="BP22" s="7" t="s">
        <v>398</v>
      </c>
      <c r="BQ22" s="7"/>
      <c r="BR22" s="7"/>
      <c r="BS22" s="7"/>
      <c r="BT22" s="7"/>
      <c r="BU22" s="7"/>
      <c r="BV22" s="7" t="s">
        <v>398</v>
      </c>
      <c r="BW22" s="7"/>
      <c r="BX22" s="7"/>
      <c r="BY22" s="7"/>
      <c r="BZ22" s="7"/>
      <c r="CA22" s="28" t="s">
        <v>1086</v>
      </c>
      <c r="CB22" s="7"/>
      <c r="CC22" s="7"/>
      <c r="CD22" s="7"/>
      <c r="CE22" s="7"/>
      <c r="CF22" s="7"/>
      <c r="CG22" s="86" t="s">
        <v>555</v>
      </c>
      <c r="CH22" s="86"/>
      <c r="CI22" s="86"/>
      <c r="CJ22" s="86" t="s">
        <v>1086</v>
      </c>
      <c r="CK22" s="86"/>
      <c r="CL22" s="86"/>
      <c r="CM22" s="86"/>
      <c r="CN22" s="39">
        <f t="shared" si="0"/>
        <v>18</v>
      </c>
      <c r="CO22" s="13">
        <f t="shared" si="1"/>
        <v>2</v>
      </c>
      <c r="CP22" s="28"/>
      <c r="CQ22" s="2" t="s">
        <v>1088</v>
      </c>
    </row>
    <row r="23" spans="1:99" s="8" customFormat="1" x14ac:dyDescent="0.2">
      <c r="A23" s="2" t="s">
        <v>1089</v>
      </c>
      <c r="B23" s="36" t="s">
        <v>1090</v>
      </c>
      <c r="C23" s="95"/>
      <c r="D23" s="7"/>
      <c r="E23" s="7"/>
      <c r="F23" s="7"/>
      <c r="G23" s="96"/>
      <c r="H23" s="95"/>
      <c r="I23" s="7"/>
      <c r="J23" s="7"/>
      <c r="K23" s="7"/>
      <c r="L23" s="7"/>
      <c r="M23" s="96"/>
      <c r="N23" s="95"/>
      <c r="O23" s="7"/>
      <c r="P23" s="7"/>
      <c r="Q23" s="7"/>
      <c r="R23" s="7"/>
      <c r="S23" s="33"/>
      <c r="T23" s="33"/>
      <c r="U23" s="33"/>
      <c r="V23" s="33"/>
      <c r="W23" s="33"/>
      <c r="X23" s="33"/>
      <c r="Y23" s="33"/>
      <c r="Z23" s="19"/>
      <c r="AA23" s="33"/>
      <c r="AB23" s="33"/>
      <c r="AC23" s="96"/>
      <c r="AD23" s="33"/>
      <c r="AE23" s="96"/>
      <c r="AF23" s="96"/>
      <c r="AG23" s="96"/>
      <c r="AH23" s="96" t="s">
        <v>398</v>
      </c>
      <c r="AI23" s="96" t="s">
        <v>398</v>
      </c>
      <c r="AJ23" s="96"/>
      <c r="AK23" s="96"/>
      <c r="AL23" s="96"/>
      <c r="AM23" s="96"/>
      <c r="AN23" s="96"/>
      <c r="AO23" s="96" t="s">
        <v>398</v>
      </c>
      <c r="AP23" s="96" t="s">
        <v>398</v>
      </c>
      <c r="AQ23" s="96"/>
      <c r="AR23" s="96"/>
      <c r="AS23" s="96"/>
      <c r="AT23" s="126"/>
      <c r="AU23" s="96"/>
      <c r="AV23" s="96"/>
      <c r="AW23" s="96"/>
      <c r="AX23" s="96" t="s">
        <v>398</v>
      </c>
      <c r="AY23" s="96" t="s">
        <v>398</v>
      </c>
      <c r="AZ23" s="96"/>
      <c r="BA23" s="96"/>
      <c r="BB23" s="96"/>
      <c r="BC23" s="96"/>
      <c r="BD23" s="96"/>
      <c r="BE23" s="33" t="s">
        <v>398</v>
      </c>
      <c r="BF23" s="7"/>
      <c r="BG23" s="7"/>
      <c r="BH23" s="7" t="s">
        <v>398</v>
      </c>
      <c r="BI23" s="51" t="s">
        <v>398</v>
      </c>
      <c r="BJ23" s="7"/>
      <c r="BK23" s="7"/>
      <c r="BL23" s="7" t="s">
        <v>398</v>
      </c>
      <c r="BM23" s="7"/>
      <c r="BN23" s="7" t="s">
        <v>398</v>
      </c>
      <c r="BO23" s="7"/>
      <c r="BP23" s="7"/>
      <c r="BQ23" s="7"/>
      <c r="BR23" s="7" t="s">
        <v>398</v>
      </c>
      <c r="BS23" s="7"/>
      <c r="BT23" s="7"/>
      <c r="BU23" s="7" t="s">
        <v>398</v>
      </c>
      <c r="BV23" s="7"/>
      <c r="BW23" s="7" t="s">
        <v>1091</v>
      </c>
      <c r="BX23" s="7"/>
      <c r="BY23" s="7"/>
      <c r="BZ23" s="7"/>
      <c r="CA23" s="7" t="s">
        <v>1091</v>
      </c>
      <c r="CB23" s="7"/>
      <c r="CC23" s="7"/>
      <c r="CD23" s="7"/>
      <c r="CE23" s="7"/>
      <c r="CF23" s="7"/>
      <c r="CG23" s="86"/>
      <c r="CH23" s="86"/>
      <c r="CI23" s="86"/>
      <c r="CJ23" s="86"/>
      <c r="CK23" s="86"/>
      <c r="CL23" s="86"/>
      <c r="CM23" s="86"/>
      <c r="CN23" s="39">
        <f t="shared" si="0"/>
        <v>15</v>
      </c>
      <c r="CO23" s="13">
        <f t="shared" si="1"/>
        <v>0</v>
      </c>
      <c r="CP23" s="46"/>
      <c r="CQ23" s="2" t="s">
        <v>1092</v>
      </c>
    </row>
    <row r="24" spans="1:99" s="8" customFormat="1" x14ac:dyDescent="0.2">
      <c r="A24" s="2" t="s">
        <v>1093</v>
      </c>
      <c r="B24" s="36" t="s">
        <v>234</v>
      </c>
      <c r="C24" s="95"/>
      <c r="D24" s="7"/>
      <c r="E24" s="7"/>
      <c r="F24" s="7"/>
      <c r="G24" s="96"/>
      <c r="H24" s="105" t="s">
        <v>398</v>
      </c>
      <c r="I24" s="7"/>
      <c r="J24" s="7"/>
      <c r="K24" s="7"/>
      <c r="L24" s="7"/>
      <c r="M24" s="96"/>
      <c r="N24" s="95"/>
      <c r="O24" s="7"/>
      <c r="P24" s="7" t="s">
        <v>398</v>
      </c>
      <c r="Q24" s="28" t="s">
        <v>398</v>
      </c>
      <c r="R24" s="7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96"/>
      <c r="AD24" s="33" t="s">
        <v>398</v>
      </c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 t="s">
        <v>1094</v>
      </c>
      <c r="AS24" s="96"/>
      <c r="AT24" s="96"/>
      <c r="AU24" s="96" t="s">
        <v>398</v>
      </c>
      <c r="AV24" s="96"/>
      <c r="AW24" s="96"/>
      <c r="AX24" s="96"/>
      <c r="AY24" s="96"/>
      <c r="AZ24" s="96"/>
      <c r="BA24" s="96"/>
      <c r="BB24" s="96"/>
      <c r="BC24" s="96"/>
      <c r="BD24" s="96"/>
      <c r="BE24" s="33"/>
      <c r="BF24" s="7"/>
      <c r="BG24" s="7"/>
      <c r="BH24" s="7"/>
      <c r="BI24" s="7"/>
      <c r="BJ24" s="7" t="s">
        <v>398</v>
      </c>
      <c r="BK24" s="7"/>
      <c r="BL24" s="7"/>
      <c r="BM24" s="7"/>
      <c r="BN24" s="7"/>
      <c r="BO24" s="7"/>
      <c r="BP24" s="7" t="s">
        <v>398</v>
      </c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86"/>
      <c r="CH24" s="86"/>
      <c r="CI24" s="86"/>
      <c r="CJ24" s="86"/>
      <c r="CK24" s="86"/>
      <c r="CL24" s="86"/>
      <c r="CM24" s="86"/>
      <c r="CN24" s="39">
        <f t="shared" si="0"/>
        <v>8</v>
      </c>
      <c r="CO24" s="13">
        <f t="shared" si="1"/>
        <v>0</v>
      </c>
      <c r="CP24" s="7" t="s">
        <v>555</v>
      </c>
      <c r="CQ24" s="2" t="s">
        <v>1095</v>
      </c>
    </row>
    <row r="25" spans="1:99" s="8" customFormat="1" x14ac:dyDescent="0.2">
      <c r="A25" s="2" t="s">
        <v>107</v>
      </c>
      <c r="B25" s="36" t="s">
        <v>108</v>
      </c>
      <c r="C25" s="95"/>
      <c r="D25" s="7"/>
      <c r="E25" s="7"/>
      <c r="F25" s="7"/>
      <c r="G25" s="96"/>
      <c r="H25" s="95"/>
      <c r="I25" s="7" t="s">
        <v>398</v>
      </c>
      <c r="J25" s="7"/>
      <c r="K25" s="7" t="s">
        <v>398</v>
      </c>
      <c r="L25" s="7"/>
      <c r="M25" s="96"/>
      <c r="N25" s="95"/>
      <c r="O25" s="7" t="s">
        <v>398</v>
      </c>
      <c r="P25" s="7"/>
      <c r="Q25" s="7"/>
      <c r="R25" s="7"/>
      <c r="S25" s="33"/>
      <c r="T25" s="33" t="s">
        <v>398</v>
      </c>
      <c r="U25" s="33"/>
      <c r="V25" s="33" t="s">
        <v>398</v>
      </c>
      <c r="W25" s="33"/>
      <c r="X25" s="33"/>
      <c r="Y25" s="33"/>
      <c r="Z25" s="33"/>
      <c r="AA25" s="33"/>
      <c r="AB25" s="33" t="s">
        <v>398</v>
      </c>
      <c r="AC25" s="96"/>
      <c r="AD25" s="33"/>
      <c r="AE25" s="96"/>
      <c r="AF25" s="96" t="s">
        <v>398</v>
      </c>
      <c r="AG25" s="96" t="s">
        <v>398</v>
      </c>
      <c r="AH25" s="96"/>
      <c r="AI25" s="96" t="s">
        <v>398</v>
      </c>
      <c r="AJ25" s="96"/>
      <c r="AK25" s="96"/>
      <c r="AL25" s="96" t="s">
        <v>398</v>
      </c>
      <c r="AM25" s="96"/>
      <c r="AN25" s="96"/>
      <c r="AO25" s="96"/>
      <c r="AQ25" s="96"/>
      <c r="AR25" s="96" t="s">
        <v>398</v>
      </c>
      <c r="AS25" s="96"/>
      <c r="AT25" s="96"/>
      <c r="AU25" s="96" t="s">
        <v>398</v>
      </c>
      <c r="AV25" s="96"/>
      <c r="AW25" s="96"/>
      <c r="AX25" s="96" t="s">
        <v>398</v>
      </c>
      <c r="AY25" s="96" t="s">
        <v>398</v>
      </c>
      <c r="AZ25" s="96"/>
      <c r="BA25" s="96"/>
      <c r="BB25" s="96"/>
      <c r="BC25" s="96"/>
      <c r="BD25" s="96" t="s">
        <v>398</v>
      </c>
      <c r="BE25" s="33"/>
      <c r="BF25" s="7" t="s">
        <v>398</v>
      </c>
      <c r="BG25" s="7"/>
      <c r="BH25" s="7"/>
      <c r="BI25" s="7" t="s">
        <v>398</v>
      </c>
      <c r="BJ25" s="7" t="s">
        <v>398</v>
      </c>
      <c r="BK25" s="7"/>
      <c r="BL25" s="7"/>
      <c r="BM25" s="7"/>
      <c r="BN25" s="7"/>
      <c r="BO25" s="7"/>
      <c r="BP25" s="7" t="s">
        <v>398</v>
      </c>
      <c r="BQ25" s="7"/>
      <c r="BR25" s="7"/>
      <c r="BS25" s="7"/>
      <c r="BT25" s="7" t="s">
        <v>398</v>
      </c>
      <c r="BU25" s="7"/>
      <c r="BV25" s="7"/>
      <c r="BW25" s="7" t="s">
        <v>555</v>
      </c>
      <c r="BX25" s="7"/>
      <c r="BY25" s="7"/>
      <c r="BZ25" s="7"/>
      <c r="CA25" s="7"/>
      <c r="CB25" s="7"/>
      <c r="CC25" s="7"/>
      <c r="CD25" s="7"/>
      <c r="CE25" s="7"/>
      <c r="CF25" s="7" t="s">
        <v>555</v>
      </c>
      <c r="CG25" s="86"/>
      <c r="CH25" s="86" t="s">
        <v>555</v>
      </c>
      <c r="CI25" s="86"/>
      <c r="CJ25" s="86"/>
      <c r="CK25" s="86"/>
      <c r="CL25" s="86"/>
      <c r="CM25" s="86"/>
      <c r="CN25" s="39">
        <f t="shared" si="0"/>
        <v>23</v>
      </c>
      <c r="CO25" s="13">
        <f t="shared" si="1"/>
        <v>1</v>
      </c>
      <c r="CP25" s="7" t="s">
        <v>559</v>
      </c>
      <c r="CQ25" s="2" t="s">
        <v>1096</v>
      </c>
    </row>
    <row r="26" spans="1:99" x14ac:dyDescent="0.2">
      <c r="A26" s="2" t="s">
        <v>1097</v>
      </c>
      <c r="B26" s="36" t="s">
        <v>242</v>
      </c>
      <c r="C26" s="95"/>
      <c r="D26" s="7"/>
      <c r="E26" s="7"/>
      <c r="F26" s="7"/>
      <c r="G26" s="96"/>
      <c r="H26" s="95"/>
      <c r="I26" s="7"/>
      <c r="J26" s="7"/>
      <c r="K26" s="7"/>
      <c r="L26" s="7"/>
      <c r="M26" s="96"/>
      <c r="N26" s="95"/>
      <c r="O26" s="7"/>
      <c r="P26" s="7"/>
      <c r="Q26" s="7"/>
      <c r="R26" s="7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96"/>
      <c r="AD26" s="33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 t="s">
        <v>398</v>
      </c>
      <c r="AS26" s="96"/>
      <c r="AT26" s="96"/>
      <c r="AU26" s="96" t="s">
        <v>398</v>
      </c>
      <c r="AV26" s="96"/>
      <c r="AW26" s="96"/>
      <c r="AX26" s="96"/>
      <c r="AY26" s="96"/>
      <c r="AZ26" s="96" t="s">
        <v>398</v>
      </c>
      <c r="BA26" s="96"/>
      <c r="BB26" s="96"/>
      <c r="BC26" s="96"/>
      <c r="BD26" s="96"/>
      <c r="BE26" s="33" t="s">
        <v>398</v>
      </c>
      <c r="BF26" s="7"/>
      <c r="BG26" s="7"/>
      <c r="BH26" s="58" t="s">
        <v>398</v>
      </c>
      <c r="BI26" s="7"/>
      <c r="BJ26" s="7"/>
      <c r="BK26" s="7"/>
      <c r="BL26" s="7" t="s">
        <v>398</v>
      </c>
      <c r="BM26" s="7"/>
      <c r="BN26" s="7"/>
      <c r="BO26" s="7"/>
      <c r="BP26" s="7"/>
      <c r="BQ26" s="7" t="s">
        <v>398</v>
      </c>
      <c r="BR26" s="7" t="s">
        <v>398</v>
      </c>
      <c r="BS26" s="7"/>
      <c r="BT26" s="7"/>
      <c r="BU26" s="7"/>
      <c r="BV26" s="7"/>
      <c r="BW26" s="7" t="s">
        <v>1085</v>
      </c>
      <c r="BX26" s="7"/>
      <c r="BY26" s="7"/>
      <c r="BZ26" s="7"/>
      <c r="CA26" s="7"/>
      <c r="CB26" s="7"/>
      <c r="CC26" s="7"/>
      <c r="CD26" s="7"/>
      <c r="CE26" s="7"/>
      <c r="CF26" s="7"/>
      <c r="CG26" s="86"/>
      <c r="CH26" s="86"/>
      <c r="CI26" s="86"/>
      <c r="CJ26" s="86"/>
      <c r="CK26" s="86"/>
      <c r="CL26" s="86"/>
      <c r="CM26" s="86"/>
      <c r="CN26" s="39">
        <f t="shared" si="0"/>
        <v>9</v>
      </c>
      <c r="CO26" s="13">
        <f t="shared" si="1"/>
        <v>0</v>
      </c>
      <c r="CP26" s="7" t="s">
        <v>554</v>
      </c>
      <c r="CQ26" s="2" t="s">
        <v>537</v>
      </c>
    </row>
    <row r="27" spans="1:99" x14ac:dyDescent="0.2">
      <c r="A27" s="2" t="s">
        <v>118</v>
      </c>
      <c r="B27" s="36" t="s">
        <v>119</v>
      </c>
      <c r="C27" s="95"/>
      <c r="D27" s="7"/>
      <c r="E27" s="7"/>
      <c r="F27" s="7"/>
      <c r="G27" s="96"/>
      <c r="H27" s="95"/>
      <c r="I27" s="7"/>
      <c r="J27" s="7"/>
      <c r="K27" s="7"/>
      <c r="L27" s="7"/>
      <c r="M27" s="96"/>
      <c r="N27" s="95"/>
      <c r="O27" s="7"/>
      <c r="P27" s="7"/>
      <c r="Q27" s="7"/>
      <c r="R27" s="7"/>
      <c r="S27" s="33"/>
      <c r="T27" s="33"/>
      <c r="U27" s="33"/>
      <c r="V27" s="33" t="s">
        <v>398</v>
      </c>
      <c r="W27" s="33"/>
      <c r="X27" s="33"/>
      <c r="Y27" s="33"/>
      <c r="Z27" s="33"/>
      <c r="AA27" s="33"/>
      <c r="AB27" s="33"/>
      <c r="AC27" s="96"/>
      <c r="AD27" s="33" t="s">
        <v>398</v>
      </c>
      <c r="AE27" s="96"/>
      <c r="AF27" s="96" t="s">
        <v>398</v>
      </c>
      <c r="AG27" s="96"/>
      <c r="AH27" s="96" t="s">
        <v>398</v>
      </c>
      <c r="AI27" s="96" t="s">
        <v>398</v>
      </c>
      <c r="AJ27" s="96"/>
      <c r="AK27" s="96"/>
      <c r="AL27" s="96" t="s">
        <v>398</v>
      </c>
      <c r="AM27" s="96" t="s">
        <v>398</v>
      </c>
      <c r="AN27" s="96"/>
      <c r="AO27" s="96"/>
      <c r="AP27" s="96"/>
      <c r="AQ27" s="96"/>
      <c r="AR27" s="96"/>
      <c r="AS27" s="96" t="s">
        <v>398</v>
      </c>
      <c r="AT27" s="96"/>
      <c r="AU27" s="96"/>
      <c r="AV27" s="96"/>
      <c r="AW27" s="96"/>
      <c r="AX27" s="96"/>
      <c r="AY27" s="96"/>
      <c r="AZ27" s="96" t="s">
        <v>398</v>
      </c>
      <c r="BA27" s="96"/>
      <c r="BB27" s="96" t="s">
        <v>398</v>
      </c>
      <c r="BC27" s="96"/>
      <c r="BD27" s="96"/>
      <c r="BE27" s="33"/>
      <c r="BF27" s="7" t="s">
        <v>398</v>
      </c>
      <c r="BG27" s="7" t="s">
        <v>398</v>
      </c>
      <c r="BH27" s="7"/>
      <c r="BI27" s="7"/>
      <c r="BJ27" s="7" t="s">
        <v>398</v>
      </c>
      <c r="BK27" s="7" t="s">
        <v>398</v>
      </c>
      <c r="BL27" s="7"/>
      <c r="BM27" s="7" t="s">
        <v>398</v>
      </c>
      <c r="BN27" s="7"/>
      <c r="BO27" s="7" t="s">
        <v>398</v>
      </c>
      <c r="BP27" s="7" t="s">
        <v>398</v>
      </c>
      <c r="BQ27" s="7"/>
      <c r="BR27" s="7"/>
      <c r="BS27" s="7"/>
      <c r="BT27" s="7"/>
      <c r="BU27" s="7"/>
      <c r="BV27" s="7"/>
      <c r="BW27" s="7"/>
      <c r="BX27" s="7" t="s">
        <v>1094</v>
      </c>
      <c r="BY27" s="7"/>
      <c r="BZ27" s="7"/>
      <c r="CA27" s="7"/>
      <c r="CB27" s="7"/>
      <c r="CC27" s="7"/>
      <c r="CD27" s="7"/>
      <c r="CE27" s="7"/>
      <c r="CF27" s="7"/>
      <c r="CG27" s="86"/>
      <c r="CH27" s="86"/>
      <c r="CI27" s="86"/>
      <c r="CJ27" s="86"/>
      <c r="CK27" s="86"/>
      <c r="CL27" s="86"/>
      <c r="CM27" s="86"/>
      <c r="CN27" s="39">
        <f t="shared" si="0"/>
        <v>18</v>
      </c>
      <c r="CO27" s="13">
        <f t="shared" si="1"/>
        <v>0</v>
      </c>
      <c r="CP27" s="7" t="s">
        <v>1091</v>
      </c>
      <c r="CQ27" s="2" t="s">
        <v>1098</v>
      </c>
    </row>
    <row r="28" spans="1:99" s="8" customFormat="1" x14ac:dyDescent="0.2">
      <c r="A28" s="2" t="s">
        <v>137</v>
      </c>
      <c r="B28" s="36" t="s">
        <v>138</v>
      </c>
      <c r="C28" s="95" t="s">
        <v>398</v>
      </c>
      <c r="D28" s="7"/>
      <c r="E28" s="7"/>
      <c r="F28" s="7" t="s">
        <v>398</v>
      </c>
      <c r="G28" s="99" t="s">
        <v>398</v>
      </c>
      <c r="H28" s="95"/>
      <c r="I28" s="7"/>
      <c r="J28" s="7"/>
      <c r="K28" s="7"/>
      <c r="L28" s="7" t="s">
        <v>398</v>
      </c>
      <c r="M28" s="96"/>
      <c r="N28" s="95"/>
      <c r="O28" s="28" t="s">
        <v>398</v>
      </c>
      <c r="P28" s="7" t="s">
        <v>398</v>
      </c>
      <c r="Q28" s="7" t="s">
        <v>398</v>
      </c>
      <c r="R28" s="7"/>
      <c r="S28" s="34" t="s">
        <v>398</v>
      </c>
      <c r="T28" s="33"/>
      <c r="U28" s="33"/>
      <c r="V28" s="33" t="s">
        <v>398</v>
      </c>
      <c r="W28" s="33"/>
      <c r="X28" s="33" t="s">
        <v>398</v>
      </c>
      <c r="Y28" s="33"/>
      <c r="Z28" s="33"/>
      <c r="AA28" s="33"/>
      <c r="AB28" s="33"/>
      <c r="AC28" s="96" t="s">
        <v>398</v>
      </c>
      <c r="AD28" s="33"/>
      <c r="AE28" s="96"/>
      <c r="AF28" s="123" t="s">
        <v>398</v>
      </c>
      <c r="AG28" s="96"/>
      <c r="AH28" s="96" t="s">
        <v>398</v>
      </c>
      <c r="AI28" s="96"/>
      <c r="AJ28" s="96"/>
      <c r="AK28" s="96" t="s">
        <v>398</v>
      </c>
      <c r="AL28" s="96"/>
      <c r="AM28" s="96" t="s">
        <v>398</v>
      </c>
      <c r="AN28" s="96" t="s">
        <v>398</v>
      </c>
      <c r="AO28" s="96"/>
      <c r="AP28" s="96"/>
      <c r="AQ28" s="96"/>
      <c r="AR28" s="96"/>
      <c r="AS28" s="96" t="s">
        <v>398</v>
      </c>
      <c r="AT28" s="96"/>
      <c r="AU28" s="96"/>
      <c r="AV28" s="99" t="s">
        <v>398</v>
      </c>
      <c r="AW28" s="96"/>
      <c r="AX28" s="96"/>
      <c r="AY28" s="96" t="s">
        <v>398</v>
      </c>
      <c r="AZ28" s="96"/>
      <c r="BA28" s="96"/>
      <c r="BB28" s="96"/>
      <c r="BC28" s="96"/>
      <c r="BD28" s="96"/>
      <c r="BE28" s="34" t="s">
        <v>398</v>
      </c>
      <c r="BF28" s="7"/>
      <c r="BG28" s="7"/>
      <c r="BH28" s="7"/>
      <c r="BI28" s="7"/>
      <c r="BJ28" s="28" t="s">
        <v>398</v>
      </c>
      <c r="BK28" s="7"/>
      <c r="BL28" s="7"/>
      <c r="BM28" s="7"/>
      <c r="BN28" s="7"/>
      <c r="BO28" s="28" t="s">
        <v>398</v>
      </c>
      <c r="BP28" s="7"/>
      <c r="BQ28" s="7"/>
      <c r="BR28" s="28" t="s">
        <v>398</v>
      </c>
      <c r="BS28" s="7"/>
      <c r="BT28" s="7"/>
      <c r="BU28" s="7"/>
      <c r="BV28" s="7"/>
      <c r="BW28" s="28" t="s">
        <v>1086</v>
      </c>
      <c r="BX28" s="7"/>
      <c r="BY28" s="7"/>
      <c r="BZ28" s="7"/>
      <c r="CA28" s="7"/>
      <c r="CB28" s="7"/>
      <c r="CC28" s="28" t="s">
        <v>1086</v>
      </c>
      <c r="CD28" s="7"/>
      <c r="CE28" s="7"/>
      <c r="CF28" s="7"/>
      <c r="CG28" s="86" t="s">
        <v>555</v>
      </c>
      <c r="CH28" s="86"/>
      <c r="CI28" s="86"/>
      <c r="CJ28" s="86"/>
      <c r="CK28" s="86"/>
      <c r="CL28" s="86"/>
      <c r="CM28" s="86"/>
      <c r="CN28" s="39">
        <f t="shared" si="0"/>
        <v>26</v>
      </c>
      <c r="CO28" s="13">
        <f t="shared" si="1"/>
        <v>1</v>
      </c>
      <c r="CP28" s="7" t="s">
        <v>550</v>
      </c>
      <c r="CQ28" s="2" t="s">
        <v>1099</v>
      </c>
    </row>
    <row r="29" spans="1:99" s="8" customFormat="1" x14ac:dyDescent="0.2">
      <c r="A29" s="2" t="s">
        <v>1100</v>
      </c>
      <c r="B29" s="36" t="s">
        <v>145</v>
      </c>
      <c r="C29" s="95"/>
      <c r="D29" s="7"/>
      <c r="E29" s="7"/>
      <c r="F29" s="7"/>
      <c r="G29" s="99"/>
      <c r="H29" s="95"/>
      <c r="I29" s="7"/>
      <c r="J29" s="7"/>
      <c r="K29" s="7"/>
      <c r="L29" s="7"/>
      <c r="M29" s="96"/>
      <c r="N29" s="95"/>
      <c r="O29" s="28"/>
      <c r="P29" s="7"/>
      <c r="Q29" s="7"/>
      <c r="R29" s="7"/>
      <c r="S29" s="34"/>
      <c r="T29" s="33"/>
      <c r="U29" s="33"/>
      <c r="V29" s="33"/>
      <c r="W29" s="33"/>
      <c r="X29" s="33"/>
      <c r="Y29" s="33"/>
      <c r="Z29" s="33"/>
      <c r="AA29" s="33"/>
      <c r="AB29" s="33"/>
      <c r="AC29" s="96"/>
      <c r="AD29" s="33"/>
      <c r="AE29" s="96"/>
      <c r="AF29" s="123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 t="s">
        <v>398</v>
      </c>
      <c r="BC29" s="96"/>
      <c r="BD29" s="96"/>
      <c r="BE29" s="33"/>
      <c r="BF29" s="7"/>
      <c r="BG29" s="7"/>
      <c r="BH29" s="7"/>
      <c r="BI29" s="7"/>
      <c r="BJ29" s="7" t="s">
        <v>398</v>
      </c>
      <c r="BK29" s="7"/>
      <c r="BL29" s="7"/>
      <c r="BM29" s="7"/>
      <c r="BN29" s="7"/>
      <c r="BO29" s="7"/>
      <c r="BP29" s="7" t="s">
        <v>398</v>
      </c>
      <c r="BQ29" s="7"/>
      <c r="BR29" s="7"/>
      <c r="BS29" s="7"/>
      <c r="BT29" s="7"/>
      <c r="BU29" s="7"/>
      <c r="BV29" s="7" t="s">
        <v>398</v>
      </c>
      <c r="BW29" s="7"/>
      <c r="BX29" s="7"/>
      <c r="BY29" s="7"/>
      <c r="BZ29" s="7" t="s">
        <v>555</v>
      </c>
      <c r="CA29" s="7"/>
      <c r="CB29" s="28" t="s">
        <v>1086</v>
      </c>
      <c r="CC29" s="7"/>
      <c r="CD29" s="7"/>
      <c r="CE29" s="7"/>
      <c r="CF29" s="7"/>
      <c r="CG29" s="86" t="s">
        <v>555</v>
      </c>
      <c r="CH29" s="86"/>
      <c r="CI29" s="86" t="s">
        <v>555</v>
      </c>
      <c r="CJ29" s="86" t="s">
        <v>555</v>
      </c>
      <c r="CK29" s="86"/>
      <c r="CL29" s="86"/>
      <c r="CM29" s="86"/>
      <c r="CN29" s="39">
        <f t="shared" si="0"/>
        <v>9</v>
      </c>
      <c r="CO29" s="13">
        <f t="shared" si="1"/>
        <v>3</v>
      </c>
      <c r="CP29" s="7" t="s">
        <v>1094</v>
      </c>
      <c r="CQ29" s="2" t="s">
        <v>1101</v>
      </c>
    </row>
    <row r="30" spans="1:99" x14ac:dyDescent="0.2">
      <c r="A30" s="2" t="s">
        <v>1102</v>
      </c>
      <c r="B30" s="36" t="s">
        <v>154</v>
      </c>
      <c r="C30" s="95" t="s">
        <v>398</v>
      </c>
      <c r="D30" s="7"/>
      <c r="E30" s="7"/>
      <c r="F30" s="82" t="s">
        <v>398</v>
      </c>
      <c r="G30" s="96"/>
      <c r="H30" s="105" t="s">
        <v>398</v>
      </c>
      <c r="I30" s="7"/>
      <c r="J30" s="7"/>
      <c r="K30" s="7"/>
      <c r="L30" s="7"/>
      <c r="M30" s="96" t="s">
        <v>398</v>
      </c>
      <c r="N30" s="95"/>
      <c r="O30" s="7"/>
      <c r="P30" s="7" t="s">
        <v>398</v>
      </c>
      <c r="Q30" s="7" t="s">
        <v>398</v>
      </c>
      <c r="R30" s="7"/>
      <c r="S30" s="34" t="s">
        <v>398</v>
      </c>
      <c r="T30" s="33"/>
      <c r="U30" s="33"/>
      <c r="V30" s="33"/>
      <c r="W30" s="33" t="s">
        <v>398</v>
      </c>
      <c r="X30" s="33" t="s">
        <v>398</v>
      </c>
      <c r="Y30" s="33"/>
      <c r="Z30" s="122" t="s">
        <v>398</v>
      </c>
      <c r="AA30" s="33"/>
      <c r="AB30" s="33"/>
      <c r="AC30" s="96" t="s">
        <v>398</v>
      </c>
      <c r="AD30" s="33"/>
      <c r="AE30" s="96" t="s">
        <v>398</v>
      </c>
      <c r="AF30" s="96"/>
      <c r="AG30" s="96"/>
      <c r="AH30" s="96" t="s">
        <v>398</v>
      </c>
      <c r="AI30" s="96"/>
      <c r="AJ30" s="96"/>
      <c r="AK30" s="96"/>
      <c r="AL30" s="96" t="s">
        <v>398</v>
      </c>
      <c r="AM30" s="96"/>
      <c r="AN30" s="99" t="s">
        <v>398</v>
      </c>
      <c r="AO30" s="96"/>
      <c r="AP30" s="96"/>
      <c r="AQ30" s="96" t="s">
        <v>398</v>
      </c>
      <c r="AR30" s="96"/>
      <c r="AS30" s="96" t="s">
        <v>398</v>
      </c>
      <c r="AT30" s="96"/>
      <c r="AU30" s="96"/>
      <c r="AV30" s="99" t="s">
        <v>398</v>
      </c>
      <c r="AW30" s="96"/>
      <c r="AX30" s="96"/>
      <c r="AY30" s="96" t="s">
        <v>398</v>
      </c>
      <c r="AZ30" s="96"/>
      <c r="BA30" s="96"/>
      <c r="BB30" s="96"/>
      <c r="BC30" s="96"/>
      <c r="BD30" s="96"/>
      <c r="BE30" s="34" t="s">
        <v>398</v>
      </c>
      <c r="BF30" s="7"/>
      <c r="BG30" s="7"/>
      <c r="BH30" s="28" t="s">
        <v>398</v>
      </c>
      <c r="BI30" s="7"/>
      <c r="BJ30" s="7"/>
      <c r="BK30" s="7"/>
      <c r="BL30" s="7" t="s">
        <v>398</v>
      </c>
      <c r="BM30" s="7"/>
      <c r="BN30" s="28" t="s">
        <v>398</v>
      </c>
      <c r="BO30" s="7"/>
      <c r="BP30" s="7"/>
      <c r="BQ30" s="7"/>
      <c r="BR30" s="28" t="s">
        <v>398</v>
      </c>
      <c r="BS30" s="7"/>
      <c r="BT30" s="7"/>
      <c r="BU30" s="7"/>
      <c r="BV30" s="7"/>
      <c r="BW30" s="7"/>
      <c r="BX30" s="7" t="s">
        <v>555</v>
      </c>
      <c r="BY30" s="7"/>
      <c r="BZ30" s="7"/>
      <c r="CA30" s="7"/>
      <c r="CB30" s="28" t="s">
        <v>1086</v>
      </c>
      <c r="CC30" s="7"/>
      <c r="CD30" s="7"/>
      <c r="CE30" s="7"/>
      <c r="CF30" s="7"/>
      <c r="CG30" s="86" t="s">
        <v>555</v>
      </c>
      <c r="CH30" s="86"/>
      <c r="CI30" s="86"/>
      <c r="CJ30" s="86"/>
      <c r="CK30" s="86" t="s">
        <v>1103</v>
      </c>
      <c r="CL30" s="86"/>
      <c r="CM30" s="86"/>
      <c r="CN30" s="39">
        <f t="shared" si="0"/>
        <v>28</v>
      </c>
      <c r="CO30" s="13">
        <f t="shared" si="1"/>
        <v>2</v>
      </c>
    </row>
    <row r="31" spans="1:99" s="8" customFormat="1" x14ac:dyDescent="0.2">
      <c r="A31" s="2" t="s">
        <v>158</v>
      </c>
      <c r="B31" s="36" t="s">
        <v>159</v>
      </c>
      <c r="C31" s="95"/>
      <c r="D31" s="82" t="s">
        <v>398</v>
      </c>
      <c r="E31" s="7"/>
      <c r="F31" s="7"/>
      <c r="G31" s="96" t="s">
        <v>398</v>
      </c>
      <c r="H31" s="95"/>
      <c r="I31" s="7"/>
      <c r="J31" s="7" t="s">
        <v>398</v>
      </c>
      <c r="K31" s="7" t="s">
        <v>398</v>
      </c>
      <c r="L31" s="7"/>
      <c r="M31" s="96"/>
      <c r="N31" s="95" t="s">
        <v>398</v>
      </c>
      <c r="O31" s="7"/>
      <c r="P31" s="7"/>
      <c r="Q31" s="7"/>
      <c r="R31" s="28" t="s">
        <v>398</v>
      </c>
      <c r="S31" s="33"/>
      <c r="T31" s="33"/>
      <c r="U31" s="33" t="s">
        <v>398</v>
      </c>
      <c r="V31" s="33" t="s">
        <v>398</v>
      </c>
      <c r="W31" s="33"/>
      <c r="X31" s="33"/>
      <c r="Y31" s="33" t="s">
        <v>398</v>
      </c>
      <c r="Z31" s="33"/>
      <c r="AA31" s="33"/>
      <c r="AB31" s="33" t="s">
        <v>398</v>
      </c>
      <c r="AC31" s="96" t="s">
        <v>398</v>
      </c>
      <c r="AD31" s="33"/>
      <c r="AE31" s="96"/>
      <c r="AF31" s="96"/>
      <c r="AG31" s="96" t="s">
        <v>398</v>
      </c>
      <c r="AH31" s="96"/>
      <c r="AI31" s="123" t="s">
        <v>398</v>
      </c>
      <c r="AJ31" s="96"/>
      <c r="AK31" s="96"/>
      <c r="AL31" s="96"/>
      <c r="AM31" s="96"/>
      <c r="AN31" s="96" t="s">
        <v>398</v>
      </c>
      <c r="AO31" s="96"/>
      <c r="AP31" s="96"/>
      <c r="AQ31" s="96"/>
      <c r="AR31" s="99" t="s">
        <v>398</v>
      </c>
      <c r="AS31" s="96"/>
      <c r="AT31" s="96"/>
      <c r="AU31" s="96"/>
      <c r="AV31" s="96"/>
      <c r="AW31" s="96"/>
      <c r="AX31" s="99" t="s">
        <v>398</v>
      </c>
      <c r="AY31" s="96"/>
      <c r="AZ31" s="96"/>
      <c r="BA31" s="96" t="s">
        <v>398</v>
      </c>
      <c r="BB31" s="99" t="s">
        <v>398</v>
      </c>
      <c r="BC31" s="96"/>
      <c r="BD31" s="96"/>
      <c r="BE31" s="33"/>
      <c r="BF31" s="28" t="s">
        <v>398</v>
      </c>
      <c r="BG31" s="7"/>
      <c r="BH31" s="7"/>
      <c r="BI31" s="7"/>
      <c r="BJ31" s="7"/>
      <c r="BK31" s="7"/>
      <c r="BL31" s="7"/>
      <c r="BM31" s="28" t="s">
        <v>398</v>
      </c>
      <c r="BN31" s="7"/>
      <c r="BO31" s="7"/>
      <c r="BP31" s="7"/>
      <c r="BQ31" s="28" t="s">
        <v>398</v>
      </c>
      <c r="BR31" s="7" t="s">
        <v>398</v>
      </c>
      <c r="BS31" s="7"/>
      <c r="BT31" s="7"/>
      <c r="BU31" s="28" t="s">
        <v>398</v>
      </c>
      <c r="BV31" s="7"/>
      <c r="BW31" s="7"/>
      <c r="BX31" s="7"/>
      <c r="BY31" s="28" t="s">
        <v>1086</v>
      </c>
      <c r="BZ31" s="7"/>
      <c r="CA31" s="7"/>
      <c r="CB31" s="7"/>
      <c r="CC31" s="7"/>
      <c r="CD31" s="7"/>
      <c r="CE31" s="28" t="s">
        <v>1086</v>
      </c>
      <c r="CF31" s="7"/>
      <c r="CG31" s="158" t="s">
        <v>555</v>
      </c>
      <c r="CH31" s="86"/>
      <c r="CI31" s="86"/>
      <c r="CJ31" s="86"/>
      <c r="CK31" s="86" t="s">
        <v>555</v>
      </c>
      <c r="CL31" s="86"/>
      <c r="CM31" s="86"/>
      <c r="CN31" s="39">
        <f t="shared" si="0"/>
        <v>27</v>
      </c>
      <c r="CO31" s="13">
        <f t="shared" si="1"/>
        <v>2</v>
      </c>
    </row>
    <row r="32" spans="1:99" s="8" customFormat="1" x14ac:dyDescent="0.2">
      <c r="A32" s="2" t="s">
        <v>165</v>
      </c>
      <c r="B32" s="36" t="s">
        <v>166</v>
      </c>
      <c r="C32" s="95"/>
      <c r="D32" s="7"/>
      <c r="E32" s="7"/>
      <c r="F32" s="7"/>
      <c r="G32" s="96"/>
      <c r="H32" s="102" t="s">
        <v>398</v>
      </c>
      <c r="I32" s="7"/>
      <c r="J32" s="7"/>
      <c r="K32" s="7"/>
      <c r="L32" s="7" t="s">
        <v>398</v>
      </c>
      <c r="M32" s="96"/>
      <c r="N32" s="102" t="s">
        <v>398</v>
      </c>
      <c r="O32" s="7"/>
      <c r="P32" s="7"/>
      <c r="Q32" s="7"/>
      <c r="R32" s="7"/>
      <c r="S32" s="47" t="s">
        <v>398</v>
      </c>
      <c r="T32" s="33"/>
      <c r="U32" s="33"/>
      <c r="V32" s="33" t="s">
        <v>398</v>
      </c>
      <c r="W32" s="33"/>
      <c r="X32" s="33"/>
      <c r="Y32" s="33"/>
      <c r="Z32" s="33"/>
      <c r="AA32" s="33"/>
      <c r="AB32" s="33"/>
      <c r="AC32" s="96"/>
      <c r="AD32" s="33"/>
      <c r="AE32" s="96"/>
      <c r="AF32" s="96"/>
      <c r="AG32" s="96"/>
      <c r="AH32" s="96" t="s">
        <v>398</v>
      </c>
      <c r="AI32" s="96"/>
      <c r="AJ32" s="96" t="s">
        <v>398</v>
      </c>
      <c r="AK32" s="96"/>
      <c r="AL32" s="96"/>
      <c r="AM32" s="96"/>
      <c r="AN32" s="96"/>
      <c r="AO32" s="96" t="s">
        <v>398</v>
      </c>
      <c r="AP32" s="96"/>
      <c r="AQ32" s="96"/>
      <c r="AR32" s="96"/>
      <c r="AS32" s="96" t="s">
        <v>398</v>
      </c>
      <c r="AT32" s="96"/>
      <c r="AU32" s="96"/>
      <c r="AV32" s="100" t="s">
        <v>398</v>
      </c>
      <c r="AW32" s="96"/>
      <c r="AX32" s="96"/>
      <c r="AY32" s="96" t="s">
        <v>398</v>
      </c>
      <c r="AZ32" s="96"/>
      <c r="BA32" s="96"/>
      <c r="BB32" s="96"/>
      <c r="BC32" s="96"/>
      <c r="BD32" s="96"/>
      <c r="BE32" s="33" t="s">
        <v>398</v>
      </c>
      <c r="BF32" s="7"/>
      <c r="BG32" s="46" t="s">
        <v>398</v>
      </c>
      <c r="BH32" s="7"/>
      <c r="BI32" s="46" t="s">
        <v>398</v>
      </c>
      <c r="BJ32" s="7"/>
      <c r="BK32" s="7"/>
      <c r="BL32" s="7"/>
      <c r="BM32" s="46" t="s">
        <v>398</v>
      </c>
      <c r="BN32" s="7"/>
      <c r="BO32" s="46" t="s">
        <v>398</v>
      </c>
      <c r="BP32" s="7"/>
      <c r="BQ32" s="7"/>
      <c r="BR32" s="7"/>
      <c r="BS32" s="7"/>
      <c r="BT32" s="7" t="s">
        <v>398</v>
      </c>
      <c r="BU32" s="7"/>
      <c r="BV32" s="7"/>
      <c r="BW32" s="7"/>
      <c r="BX32" s="46" t="s">
        <v>1104</v>
      </c>
      <c r="BY32" s="46" t="s">
        <v>1105</v>
      </c>
      <c r="BZ32" s="7"/>
      <c r="CA32" s="7"/>
      <c r="CB32" s="7"/>
      <c r="CC32" s="7"/>
      <c r="CD32" s="46" t="s">
        <v>1106</v>
      </c>
      <c r="CE32" s="7"/>
      <c r="CF32" s="7"/>
      <c r="CG32" s="86" t="s">
        <v>1107</v>
      </c>
      <c r="CH32" s="86"/>
      <c r="CI32" s="86"/>
      <c r="CJ32" s="86" t="s">
        <v>1105</v>
      </c>
      <c r="CK32" s="86"/>
      <c r="CL32" s="86"/>
      <c r="CM32" s="86"/>
      <c r="CN32" s="39">
        <f t="shared" si="0"/>
        <v>22</v>
      </c>
      <c r="CO32" s="13">
        <f t="shared" si="1"/>
        <v>2</v>
      </c>
    </row>
    <row r="33" spans="1:99" s="8" customFormat="1" x14ac:dyDescent="0.2">
      <c r="A33" s="2" t="s">
        <v>1108</v>
      </c>
      <c r="B33" s="36" t="s">
        <v>168</v>
      </c>
      <c r="C33" s="95"/>
      <c r="D33" s="7"/>
      <c r="E33" s="7"/>
      <c r="F33" s="7"/>
      <c r="G33" s="96"/>
      <c r="H33" s="95"/>
      <c r="I33" s="7"/>
      <c r="J33" s="7"/>
      <c r="K33" s="7"/>
      <c r="L33" s="7"/>
      <c r="M33" s="96"/>
      <c r="N33" s="95"/>
      <c r="O33" s="7"/>
      <c r="P33" s="7"/>
      <c r="Q33" s="7"/>
      <c r="R33" s="7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96"/>
      <c r="AD33" s="33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33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 t="s">
        <v>555</v>
      </c>
      <c r="CG33" s="86"/>
      <c r="CH33" s="86" t="s">
        <v>555</v>
      </c>
      <c r="CI33" s="86"/>
      <c r="CJ33" s="86"/>
      <c r="CK33" s="86"/>
      <c r="CL33" s="86"/>
      <c r="CM33" s="86"/>
      <c r="CN33" s="39">
        <f>COUNTIF(C33:CM33,"*")</f>
        <v>2</v>
      </c>
      <c r="CO33" s="13">
        <f t="shared" si="1"/>
        <v>1</v>
      </c>
    </row>
    <row r="34" spans="1:99" s="8" customFormat="1" ht="15.75" customHeight="1" x14ac:dyDescent="0.2">
      <c r="A34" s="2" t="s">
        <v>1109</v>
      </c>
      <c r="B34" s="36" t="s">
        <v>176</v>
      </c>
      <c r="C34" s="95"/>
      <c r="D34" s="7"/>
      <c r="E34" s="7" t="s">
        <v>398</v>
      </c>
      <c r="F34" s="7" t="s">
        <v>398</v>
      </c>
      <c r="G34" s="96"/>
      <c r="H34" s="95"/>
      <c r="I34" s="7" t="s">
        <v>398</v>
      </c>
      <c r="J34" s="7"/>
      <c r="K34" s="7" t="s">
        <v>398</v>
      </c>
      <c r="L34" s="7"/>
      <c r="M34" s="96"/>
      <c r="N34" s="95"/>
      <c r="O34" s="7"/>
      <c r="P34" s="7" t="s">
        <v>398</v>
      </c>
      <c r="Q34" s="7" t="s">
        <v>398</v>
      </c>
      <c r="R34" s="7"/>
      <c r="S34" s="33"/>
      <c r="T34" s="33" t="s">
        <v>398</v>
      </c>
      <c r="U34" s="33"/>
      <c r="V34" s="33"/>
      <c r="W34" s="33" t="s">
        <v>398</v>
      </c>
      <c r="X34" s="33" t="s">
        <v>398</v>
      </c>
      <c r="Y34" s="33"/>
      <c r="Z34" s="33"/>
      <c r="AA34" s="33"/>
      <c r="AB34" s="33" t="s">
        <v>398</v>
      </c>
      <c r="AC34" s="96"/>
      <c r="AD34" s="33"/>
      <c r="AE34" s="96"/>
      <c r="AF34" s="96"/>
      <c r="AG34" s="96"/>
      <c r="AH34" s="96" t="s">
        <v>398</v>
      </c>
      <c r="AI34" s="96"/>
      <c r="AJ34" s="96"/>
      <c r="AK34" s="96"/>
      <c r="AL34" s="96" t="s">
        <v>398</v>
      </c>
      <c r="AM34" s="96"/>
      <c r="AN34" s="96"/>
      <c r="AO34" s="96" t="s">
        <v>398</v>
      </c>
      <c r="AP34" s="96" t="s">
        <v>398</v>
      </c>
      <c r="AQ34" s="96"/>
      <c r="AR34" s="96"/>
      <c r="AS34" s="96"/>
      <c r="AT34" s="96"/>
      <c r="AU34" s="96" t="s">
        <v>398</v>
      </c>
      <c r="AV34" s="96"/>
      <c r="AW34" s="96"/>
      <c r="AX34" s="96"/>
      <c r="AY34" s="96"/>
      <c r="AZ34" s="96" t="s">
        <v>398</v>
      </c>
      <c r="BA34" s="96"/>
      <c r="BB34" s="96"/>
      <c r="BC34" s="96"/>
      <c r="BD34" s="96"/>
      <c r="BE34" s="33" t="s">
        <v>398</v>
      </c>
      <c r="BF34" s="7" t="s">
        <v>398</v>
      </c>
      <c r="BG34" s="7"/>
      <c r="BH34" s="7"/>
      <c r="BI34" s="7" t="s">
        <v>398</v>
      </c>
      <c r="BJ34" s="7" t="s">
        <v>398</v>
      </c>
      <c r="BK34" s="7"/>
      <c r="BL34" s="7"/>
      <c r="BM34" s="7"/>
      <c r="BN34" s="7"/>
      <c r="BO34" s="7"/>
      <c r="BP34" s="7" t="s">
        <v>398</v>
      </c>
      <c r="BQ34" s="7"/>
      <c r="BR34" s="7"/>
      <c r="BS34" s="7"/>
      <c r="BT34" s="7"/>
      <c r="BU34" s="7" t="s">
        <v>398</v>
      </c>
      <c r="BV34" s="7"/>
      <c r="BW34" s="7"/>
      <c r="BX34" s="7" t="s">
        <v>555</v>
      </c>
      <c r="BY34" s="7"/>
      <c r="BZ34" s="7" t="s">
        <v>555</v>
      </c>
      <c r="CA34" s="7"/>
      <c r="CB34" s="7"/>
      <c r="CC34" s="7"/>
      <c r="CD34" s="7"/>
      <c r="CE34" s="7" t="s">
        <v>555</v>
      </c>
      <c r="CF34" s="7" t="s">
        <v>555</v>
      </c>
      <c r="CG34" s="86"/>
      <c r="CH34" s="86"/>
      <c r="CI34" s="86" t="s">
        <v>555</v>
      </c>
      <c r="CJ34" s="86"/>
      <c r="CK34" s="86" t="s">
        <v>1086</v>
      </c>
      <c r="CL34" s="86"/>
      <c r="CM34" s="86"/>
      <c r="CN34" s="39">
        <f>COUNTIF(C34:CM34,"*")</f>
        <v>28</v>
      </c>
      <c r="CO34" s="13">
        <f t="shared" si="1"/>
        <v>2</v>
      </c>
    </row>
    <row r="35" spans="1:99" s="8" customFormat="1" x14ac:dyDescent="0.2">
      <c r="A35" s="2" t="s">
        <v>179</v>
      </c>
      <c r="B35" s="36" t="s">
        <v>180</v>
      </c>
      <c r="C35" s="95"/>
      <c r="D35" s="7"/>
      <c r="E35" s="7"/>
      <c r="F35" s="7"/>
      <c r="G35" s="96"/>
      <c r="H35" s="102"/>
      <c r="I35" s="7"/>
      <c r="J35" s="7"/>
      <c r="K35" s="7"/>
      <c r="L35" s="7"/>
      <c r="M35" s="96"/>
      <c r="N35" s="102"/>
      <c r="O35" s="7"/>
      <c r="P35" s="7"/>
      <c r="Q35" s="7"/>
      <c r="R35" s="7"/>
      <c r="S35" s="47"/>
      <c r="T35" s="33"/>
      <c r="U35" s="33"/>
      <c r="V35" s="33"/>
      <c r="W35" s="33"/>
      <c r="X35" s="33"/>
      <c r="Y35" s="33"/>
      <c r="Z35" s="33"/>
      <c r="AA35" s="33"/>
      <c r="AB35" s="33"/>
      <c r="AC35" s="96"/>
      <c r="AD35" s="33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100"/>
      <c r="AW35" s="96"/>
      <c r="AX35" s="96"/>
      <c r="AY35" s="96"/>
      <c r="AZ35" s="96"/>
      <c r="BA35" s="96"/>
      <c r="BB35" s="96"/>
      <c r="BC35" s="96"/>
      <c r="BD35" s="96"/>
      <c r="BE35" s="33"/>
      <c r="BF35" s="7"/>
      <c r="BG35" s="7"/>
      <c r="BH35" s="7"/>
      <c r="BI35" s="7"/>
      <c r="BJ35" s="7" t="s">
        <v>398</v>
      </c>
      <c r="BK35" s="7"/>
      <c r="BL35" s="7"/>
      <c r="BM35" s="7"/>
      <c r="BN35" s="7"/>
      <c r="BO35" s="7"/>
      <c r="BP35" s="7" t="s">
        <v>398</v>
      </c>
      <c r="BQ35" s="7"/>
      <c r="BR35" s="7"/>
      <c r="BS35" s="7"/>
      <c r="BT35" s="7" t="s">
        <v>398</v>
      </c>
      <c r="BU35" s="7"/>
      <c r="BV35" s="7"/>
      <c r="BW35" s="7"/>
      <c r="BX35" s="7"/>
      <c r="BY35" s="7"/>
      <c r="BZ35" s="7" t="s">
        <v>555</v>
      </c>
      <c r="CA35" s="7"/>
      <c r="CB35" s="7"/>
      <c r="CC35" s="7"/>
      <c r="CD35" s="7"/>
      <c r="CE35" s="7"/>
      <c r="CF35" s="7"/>
      <c r="CG35" s="86"/>
      <c r="CH35" s="86"/>
      <c r="CI35" s="86" t="s">
        <v>555</v>
      </c>
      <c r="CJ35" s="86"/>
      <c r="CK35" s="86"/>
      <c r="CL35" s="86"/>
      <c r="CM35" s="86"/>
      <c r="CN35" s="39">
        <f>COUNTIF(C35:CM35,"*")</f>
        <v>5</v>
      </c>
      <c r="CO35" s="13">
        <f t="shared" si="1"/>
        <v>1</v>
      </c>
    </row>
    <row r="36" spans="1:99" s="8" customFormat="1" ht="15.75" customHeight="1" x14ac:dyDescent="0.2">
      <c r="A36" s="2" t="s">
        <v>1110</v>
      </c>
      <c r="B36" s="36" t="s">
        <v>186</v>
      </c>
      <c r="C36" s="95"/>
      <c r="D36" s="7"/>
      <c r="E36" s="7"/>
      <c r="F36" s="7"/>
      <c r="G36" s="96"/>
      <c r="H36" s="95"/>
      <c r="I36" s="7"/>
      <c r="J36" s="7"/>
      <c r="K36" s="7"/>
      <c r="L36" s="7"/>
      <c r="M36" s="96"/>
      <c r="N36" s="95"/>
      <c r="O36" s="7"/>
      <c r="P36" s="7"/>
      <c r="Q36" s="7"/>
      <c r="R36" s="7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96"/>
      <c r="AD36" s="33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 t="s">
        <v>398</v>
      </c>
      <c r="BC36" s="96"/>
      <c r="BD36" s="96"/>
      <c r="BE36" s="33"/>
      <c r="BF36" s="7"/>
      <c r="BG36" s="7"/>
      <c r="BH36" s="7"/>
      <c r="BI36" s="7" t="s">
        <v>398</v>
      </c>
      <c r="BJ36" s="7"/>
      <c r="BK36" s="7"/>
      <c r="BL36" s="7" t="s">
        <v>398</v>
      </c>
      <c r="BM36" s="7"/>
      <c r="BN36" s="7"/>
      <c r="BO36" s="7"/>
      <c r="BP36" s="7"/>
      <c r="BQ36" s="7"/>
      <c r="BR36" s="7" t="s">
        <v>398</v>
      </c>
      <c r="BS36" s="7"/>
      <c r="BT36" s="7"/>
      <c r="BU36" s="7" t="s">
        <v>398</v>
      </c>
      <c r="BV36" s="7"/>
      <c r="BW36" s="7"/>
      <c r="BX36" s="7"/>
      <c r="BY36" s="7"/>
      <c r="BZ36" s="7"/>
      <c r="CA36" s="7" t="s">
        <v>555</v>
      </c>
      <c r="CB36" s="28" t="s">
        <v>1086</v>
      </c>
      <c r="CC36" s="7"/>
      <c r="CD36" s="7"/>
      <c r="CE36" s="7"/>
      <c r="CF36" s="7"/>
      <c r="CG36" s="86"/>
      <c r="CH36" s="86"/>
      <c r="CI36" s="86"/>
      <c r="CJ36" s="86"/>
      <c r="CK36" s="86" t="s">
        <v>1086</v>
      </c>
      <c r="CL36" s="86"/>
      <c r="CM36" s="86"/>
      <c r="CN36" s="39">
        <f t="shared" ref="CN36:CN56" si="2">COUNTIF(C36:CM36,"*")</f>
        <v>8</v>
      </c>
      <c r="CO36" s="13">
        <f t="shared" si="1"/>
        <v>1</v>
      </c>
    </row>
    <row r="37" spans="1:99" s="8" customFormat="1" x14ac:dyDescent="0.2">
      <c r="A37" s="2" t="s">
        <v>187</v>
      </c>
      <c r="B37" s="36" t="s">
        <v>188</v>
      </c>
      <c r="C37" s="95"/>
      <c r="D37" s="7" t="s">
        <v>398</v>
      </c>
      <c r="E37" s="7"/>
      <c r="F37" s="7" t="s">
        <v>398</v>
      </c>
      <c r="G37" s="96"/>
      <c r="H37" s="95"/>
      <c r="I37" s="7" t="s">
        <v>398</v>
      </c>
      <c r="J37" s="7"/>
      <c r="K37" s="7" t="s">
        <v>398</v>
      </c>
      <c r="L37" s="7"/>
      <c r="M37" s="96"/>
      <c r="N37" s="95"/>
      <c r="O37" s="7" t="s">
        <v>398</v>
      </c>
      <c r="P37" s="7"/>
      <c r="Q37" s="7"/>
      <c r="R37" s="7"/>
      <c r="S37" s="33"/>
      <c r="T37" s="33" t="s">
        <v>398</v>
      </c>
      <c r="U37" s="33"/>
      <c r="V37" s="33" t="s">
        <v>398</v>
      </c>
      <c r="W37" s="33"/>
      <c r="X37" s="33"/>
      <c r="Y37" s="33"/>
      <c r="Z37" s="34" t="s">
        <v>398</v>
      </c>
      <c r="AA37" s="33"/>
      <c r="AB37" s="33"/>
      <c r="AC37" s="96" t="s">
        <v>398</v>
      </c>
      <c r="AD37" s="33"/>
      <c r="AE37" s="96" t="s">
        <v>398</v>
      </c>
      <c r="AF37" s="96"/>
      <c r="AG37" s="96" t="s">
        <v>398</v>
      </c>
      <c r="AH37" s="96"/>
      <c r="AI37" s="123" t="s">
        <v>398</v>
      </c>
      <c r="AJ37" s="96"/>
      <c r="AK37" s="96"/>
      <c r="AL37" s="96"/>
      <c r="AM37" s="96"/>
      <c r="AN37" s="96"/>
      <c r="AO37" s="96"/>
      <c r="AP37" s="99" t="s">
        <v>398</v>
      </c>
      <c r="AQ37" s="96"/>
      <c r="AR37" s="96"/>
      <c r="AS37" s="96"/>
      <c r="AT37" s="126" t="s">
        <v>398</v>
      </c>
      <c r="AU37" s="96"/>
      <c r="AV37" s="96"/>
      <c r="AW37" s="96"/>
      <c r="AX37" s="99" t="s">
        <v>398</v>
      </c>
      <c r="AY37" s="96"/>
      <c r="AZ37" s="96"/>
      <c r="BA37" s="99" t="s">
        <v>398</v>
      </c>
      <c r="BB37" s="96"/>
      <c r="BC37" s="99" t="s">
        <v>398</v>
      </c>
      <c r="BD37" s="96"/>
      <c r="BE37" s="33"/>
      <c r="BF37" s="7"/>
      <c r="BG37" s="7"/>
      <c r="BH37" s="28" t="s">
        <v>398</v>
      </c>
      <c r="BI37" s="7"/>
      <c r="BJ37" s="7"/>
      <c r="BK37" s="7"/>
      <c r="BL37" s="7" t="s">
        <v>398</v>
      </c>
      <c r="BM37" s="7"/>
      <c r="BN37" s="28" t="s">
        <v>398</v>
      </c>
      <c r="BO37" s="7"/>
      <c r="BP37" s="7"/>
      <c r="BQ37" s="7"/>
      <c r="BR37" s="7" t="s">
        <v>398</v>
      </c>
      <c r="BS37" s="7"/>
      <c r="BT37" s="28" t="s">
        <v>398</v>
      </c>
      <c r="BU37" s="7"/>
      <c r="BV37" s="7"/>
      <c r="BW37" s="7"/>
      <c r="BX37" s="28" t="s">
        <v>1086</v>
      </c>
      <c r="BY37" s="7"/>
      <c r="BZ37" s="7"/>
      <c r="CA37" s="28" t="s">
        <v>1086</v>
      </c>
      <c r="CB37" s="7"/>
      <c r="CC37" s="7"/>
      <c r="CD37" s="28" t="s">
        <v>1086</v>
      </c>
      <c r="CE37" s="7"/>
      <c r="CF37" s="7"/>
      <c r="CG37" s="86"/>
      <c r="CH37" s="86" t="s">
        <v>1086</v>
      </c>
      <c r="CI37" s="86"/>
      <c r="CJ37" s="86"/>
      <c r="CK37" s="86"/>
      <c r="CL37" s="86"/>
      <c r="CM37" s="86"/>
      <c r="CN37" s="39">
        <f t="shared" si="2"/>
        <v>26</v>
      </c>
      <c r="CO37" s="13">
        <f t="shared" si="1"/>
        <v>1</v>
      </c>
    </row>
    <row r="38" spans="1:99" ht="15.75" customHeight="1" x14ac:dyDescent="0.2">
      <c r="A38" s="2" t="s">
        <v>1111</v>
      </c>
      <c r="B38" s="136" t="s">
        <v>190</v>
      </c>
      <c r="C38" s="102" t="s">
        <v>398</v>
      </c>
      <c r="D38" s="46" t="s">
        <v>398</v>
      </c>
      <c r="E38" s="7"/>
      <c r="F38" s="7"/>
      <c r="G38" s="96" t="s">
        <v>398</v>
      </c>
      <c r="H38" s="95"/>
      <c r="I38" s="7" t="s">
        <v>398</v>
      </c>
      <c r="J38" s="46" t="s">
        <v>398</v>
      </c>
      <c r="K38" s="7"/>
      <c r="L38" s="7" t="s">
        <v>398</v>
      </c>
      <c r="M38" s="96"/>
      <c r="N38" s="95"/>
      <c r="O38" s="46" t="s">
        <v>398</v>
      </c>
      <c r="P38" s="7"/>
      <c r="Q38" s="7"/>
      <c r="R38" s="28" t="s">
        <v>398</v>
      </c>
      <c r="S38" s="33"/>
      <c r="T38" s="33"/>
      <c r="U38" s="33" t="s">
        <v>398</v>
      </c>
      <c r="V38" s="33"/>
      <c r="W38" s="33" t="s">
        <v>398</v>
      </c>
      <c r="X38" s="33"/>
      <c r="Y38" s="33" t="s">
        <v>398</v>
      </c>
      <c r="Z38" s="122" t="s">
        <v>398</v>
      </c>
      <c r="AA38" s="33"/>
      <c r="AB38" s="33" t="s">
        <v>398</v>
      </c>
      <c r="AC38" s="96"/>
      <c r="AD38" s="33"/>
      <c r="AE38" s="96"/>
      <c r="AF38" s="100" t="s">
        <v>398</v>
      </c>
      <c r="AG38" s="96" t="s">
        <v>398</v>
      </c>
      <c r="AH38" s="96"/>
      <c r="AI38" s="100" t="s">
        <v>398</v>
      </c>
      <c r="AJ38" s="96"/>
      <c r="AK38" s="96"/>
      <c r="AL38" s="96"/>
      <c r="AM38" s="96" t="s">
        <v>398</v>
      </c>
      <c r="AN38" s="96"/>
      <c r="AO38" s="96"/>
      <c r="AP38" s="96" t="s">
        <v>398</v>
      </c>
      <c r="AQ38" s="96"/>
      <c r="AR38" s="96"/>
      <c r="AS38" s="96"/>
      <c r="AT38" s="126" t="s">
        <v>398</v>
      </c>
      <c r="AU38" s="96"/>
      <c r="AV38" s="96"/>
      <c r="AW38" s="96"/>
      <c r="AX38" s="100" t="s">
        <v>398</v>
      </c>
      <c r="AY38" s="96"/>
      <c r="AZ38" s="96"/>
      <c r="BA38" s="96"/>
      <c r="BB38" s="96" t="s">
        <v>398</v>
      </c>
      <c r="BC38" s="96"/>
      <c r="BD38" s="96" t="s">
        <v>398</v>
      </c>
      <c r="BE38" s="33"/>
      <c r="BF38" s="7"/>
      <c r="BG38" s="7"/>
      <c r="BH38" s="46" t="s">
        <v>398</v>
      </c>
      <c r="BI38" s="7"/>
      <c r="BJ38" s="7"/>
      <c r="BK38" s="7"/>
      <c r="BL38" s="7" t="s">
        <v>398</v>
      </c>
      <c r="BM38" s="7"/>
      <c r="BN38" s="7"/>
      <c r="BO38" s="7"/>
      <c r="BP38" s="7"/>
      <c r="BQ38" s="46" t="s">
        <v>398</v>
      </c>
      <c r="BR38" s="7"/>
      <c r="BS38" s="7"/>
      <c r="BT38" s="7"/>
      <c r="BU38" s="46" t="s">
        <v>398</v>
      </c>
      <c r="BV38" s="7"/>
      <c r="BW38" s="7"/>
      <c r="BX38" s="7"/>
      <c r="BY38" s="7"/>
      <c r="BZ38" s="7"/>
      <c r="CA38" s="46" t="s">
        <v>1105</v>
      </c>
      <c r="CB38" s="7"/>
      <c r="CC38" s="7"/>
      <c r="CD38" s="7"/>
      <c r="CE38" s="7"/>
      <c r="CF38" s="7" t="s">
        <v>559</v>
      </c>
      <c r="CG38" s="86"/>
      <c r="CH38" s="86" t="s">
        <v>1105</v>
      </c>
      <c r="CI38" s="86"/>
      <c r="CJ38" s="86"/>
      <c r="CK38" s="86" t="s">
        <v>555</v>
      </c>
      <c r="CL38" s="86"/>
      <c r="CM38" s="86"/>
      <c r="CN38" s="39">
        <f t="shared" si="2"/>
        <v>30</v>
      </c>
      <c r="CO38" s="13">
        <f t="shared" si="1"/>
        <v>2</v>
      </c>
    </row>
    <row r="39" spans="1:99" s="8" customFormat="1" x14ac:dyDescent="0.2">
      <c r="A39" s="36" t="s">
        <v>1112</v>
      </c>
      <c r="B39" s="2" t="s">
        <v>190</v>
      </c>
      <c r="C39" s="118"/>
      <c r="D39" s="30"/>
      <c r="E39" s="30"/>
      <c r="F39" s="30"/>
      <c r="G39" s="119"/>
      <c r="H39" s="120"/>
      <c r="I39" s="30"/>
      <c r="J39" s="30"/>
      <c r="K39" s="30"/>
      <c r="L39" s="30"/>
      <c r="M39" s="119"/>
      <c r="N39" s="118"/>
      <c r="O39" s="30"/>
      <c r="P39" s="30"/>
      <c r="Q39" s="121"/>
      <c r="R39" s="30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 t="s">
        <v>398</v>
      </c>
      <c r="AY39" s="119"/>
      <c r="AZ39" s="119"/>
      <c r="BA39" s="119" t="s">
        <v>398</v>
      </c>
      <c r="BB39" s="119"/>
      <c r="BC39" s="119"/>
      <c r="BD39" s="119" t="s">
        <v>398</v>
      </c>
      <c r="BE39" s="119"/>
      <c r="BF39" s="7"/>
      <c r="BG39" s="7"/>
      <c r="BH39" s="7"/>
      <c r="BI39" s="7"/>
      <c r="BJ39" s="7" t="s">
        <v>398</v>
      </c>
      <c r="BK39" s="7"/>
      <c r="BL39" s="7"/>
      <c r="BM39" s="7"/>
      <c r="BN39" s="7"/>
      <c r="BO39" s="7"/>
      <c r="BP39" s="7" t="s">
        <v>398</v>
      </c>
      <c r="BQ39" s="7"/>
      <c r="BR39" s="7"/>
      <c r="BS39" s="7"/>
      <c r="BT39" s="7" t="s">
        <v>398</v>
      </c>
      <c r="BU39" s="7"/>
      <c r="BV39" s="7"/>
      <c r="BW39" s="7" t="s">
        <v>555</v>
      </c>
      <c r="BX39" s="7"/>
      <c r="BY39" s="28" t="s">
        <v>1086</v>
      </c>
      <c r="BZ39" s="7"/>
      <c r="CA39" s="7"/>
      <c r="CB39" s="7"/>
      <c r="CC39" s="28" t="s">
        <v>1086</v>
      </c>
      <c r="CD39" s="7"/>
      <c r="CE39" s="7"/>
      <c r="CF39" s="7"/>
      <c r="CG39" s="86" t="s">
        <v>555</v>
      </c>
      <c r="CH39" s="86"/>
      <c r="CI39" s="86"/>
      <c r="CJ39" s="86"/>
      <c r="CK39" s="86" t="s">
        <v>555</v>
      </c>
      <c r="CL39" s="86"/>
      <c r="CM39" s="86"/>
      <c r="CN39" s="39">
        <f t="shared" si="2"/>
        <v>11</v>
      </c>
      <c r="CO39" s="13">
        <f t="shared" si="1"/>
        <v>2</v>
      </c>
    </row>
    <row r="40" spans="1:99" ht="15.75" customHeight="1" x14ac:dyDescent="0.2">
      <c r="A40" s="2" t="s">
        <v>1113</v>
      </c>
      <c r="B40" s="147" t="s">
        <v>437</v>
      </c>
      <c r="C40" s="97" t="s">
        <v>398</v>
      </c>
      <c r="D40" s="4"/>
      <c r="E40" s="4"/>
      <c r="F40" s="4" t="s">
        <v>398</v>
      </c>
      <c r="G40" s="98"/>
      <c r="H40" s="97"/>
      <c r="I40" s="4"/>
      <c r="J40" s="4"/>
      <c r="K40" s="7"/>
      <c r="L40" s="7"/>
      <c r="M40" s="96"/>
      <c r="N40" s="95"/>
      <c r="O40" s="7"/>
      <c r="P40" s="7"/>
      <c r="Q40" s="7"/>
      <c r="R40" s="7"/>
      <c r="S40" s="34" t="s">
        <v>398</v>
      </c>
      <c r="T40" s="33"/>
      <c r="U40" s="33"/>
      <c r="V40" s="33"/>
      <c r="W40" s="33"/>
      <c r="X40" s="33"/>
      <c r="Y40" s="33" t="s">
        <v>398</v>
      </c>
      <c r="Z40" s="33"/>
      <c r="AA40" s="33"/>
      <c r="AB40" s="33"/>
      <c r="AC40" s="96"/>
      <c r="AD40" s="33" t="s">
        <v>398</v>
      </c>
      <c r="AE40" s="96"/>
      <c r="AF40" s="96"/>
      <c r="AG40" s="96"/>
      <c r="AH40" s="96"/>
      <c r="AI40" s="96"/>
      <c r="AJ40" s="96"/>
      <c r="AK40" s="96"/>
      <c r="AL40" s="96" t="s">
        <v>398</v>
      </c>
      <c r="AM40" s="96" t="s">
        <v>398</v>
      </c>
      <c r="AN40" s="96"/>
      <c r="AO40" s="96" t="s">
        <v>398</v>
      </c>
      <c r="AP40" s="96"/>
      <c r="AQ40" s="99" t="s">
        <v>398</v>
      </c>
      <c r="AR40" s="96"/>
      <c r="AS40" s="96"/>
      <c r="AT40" s="96"/>
      <c r="AU40" s="96" t="s">
        <v>398</v>
      </c>
      <c r="AV40" s="96"/>
      <c r="AW40" s="96"/>
      <c r="AX40" s="96"/>
      <c r="AY40" s="96" t="s">
        <v>398</v>
      </c>
      <c r="AZ40" s="96"/>
      <c r="BA40" s="96"/>
      <c r="BB40" s="96"/>
      <c r="BC40" s="96"/>
      <c r="BD40" s="96" t="s">
        <v>398</v>
      </c>
      <c r="BE40" s="33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86"/>
      <c r="CH40" s="86"/>
      <c r="CI40" s="86"/>
      <c r="CJ40" s="86"/>
      <c r="CK40" s="86"/>
      <c r="CL40" s="86"/>
      <c r="CM40" s="86"/>
      <c r="CN40" s="39">
        <f t="shared" si="2"/>
        <v>12</v>
      </c>
      <c r="CO40" s="13">
        <f t="shared" si="1"/>
        <v>0</v>
      </c>
      <c r="CU40"/>
    </row>
    <row r="41" spans="1:99" s="8" customFormat="1" x14ac:dyDescent="0.2">
      <c r="A41" s="2" t="s">
        <v>197</v>
      </c>
      <c r="B41" s="36" t="s">
        <v>198</v>
      </c>
      <c r="C41" s="95" t="s">
        <v>398</v>
      </c>
      <c r="D41" s="7"/>
      <c r="E41" s="7"/>
      <c r="F41" s="7"/>
      <c r="G41" s="96" t="s">
        <v>398</v>
      </c>
      <c r="H41" s="95"/>
      <c r="I41" s="7" t="s">
        <v>398</v>
      </c>
      <c r="J41" s="7" t="s">
        <v>398</v>
      </c>
      <c r="K41" s="7" t="s">
        <v>398</v>
      </c>
      <c r="L41" s="7"/>
      <c r="M41" s="96"/>
      <c r="N41" s="95"/>
      <c r="O41" s="7" t="s">
        <v>398</v>
      </c>
      <c r="P41" s="7"/>
      <c r="Q41" s="7"/>
      <c r="R41" s="7"/>
      <c r="S41" s="33"/>
      <c r="T41" s="33" t="s">
        <v>398</v>
      </c>
      <c r="U41" s="33" t="s">
        <v>398</v>
      </c>
      <c r="V41" s="33"/>
      <c r="W41" s="33" t="s">
        <v>398</v>
      </c>
      <c r="X41" s="33" t="s">
        <v>398</v>
      </c>
      <c r="Y41" s="33"/>
      <c r="Z41" s="33"/>
      <c r="AA41" s="33"/>
      <c r="AB41" s="33" t="s">
        <v>398</v>
      </c>
      <c r="AC41" s="96" t="s">
        <v>398</v>
      </c>
      <c r="AD41" s="33"/>
      <c r="AE41" s="96"/>
      <c r="AF41" s="96"/>
      <c r="AG41" s="96"/>
      <c r="AH41" s="96" t="s">
        <v>398</v>
      </c>
      <c r="AI41" s="96"/>
      <c r="AJ41" s="96"/>
      <c r="AK41" s="96"/>
      <c r="AL41" s="96" t="s">
        <v>398</v>
      </c>
      <c r="AM41" s="96"/>
      <c r="AN41" s="96" t="s">
        <v>398</v>
      </c>
      <c r="AO41" s="96"/>
      <c r="AP41" s="96"/>
      <c r="AQ41" s="96"/>
      <c r="AR41" s="96" t="s">
        <v>398</v>
      </c>
      <c r="AS41" s="96"/>
      <c r="AT41" s="96"/>
      <c r="AU41" s="96" t="s">
        <v>398</v>
      </c>
      <c r="AV41" s="96"/>
      <c r="AW41" s="96"/>
      <c r="AX41" s="96"/>
      <c r="AY41" s="96"/>
      <c r="AZ41" s="96"/>
      <c r="BA41" s="96" t="s">
        <v>398</v>
      </c>
      <c r="BB41" s="99" t="s">
        <v>398</v>
      </c>
      <c r="BC41" s="99" t="s">
        <v>398</v>
      </c>
      <c r="BD41" s="96"/>
      <c r="BE41" s="33"/>
      <c r="BF41" s="7"/>
      <c r="BG41" s="7"/>
      <c r="BH41" s="7" t="s">
        <v>398</v>
      </c>
      <c r="BI41" s="28" t="s">
        <v>398</v>
      </c>
      <c r="BJ41" s="7"/>
      <c r="BK41" s="7"/>
      <c r="BL41" s="7"/>
      <c r="BM41" s="28" t="s">
        <v>398</v>
      </c>
      <c r="BN41" s="7"/>
      <c r="BO41" s="28" t="s">
        <v>398</v>
      </c>
      <c r="BP41" s="7"/>
      <c r="BQ41" s="7"/>
      <c r="BR41" s="7" t="s">
        <v>398</v>
      </c>
      <c r="BS41" s="7"/>
      <c r="BT41" s="7"/>
      <c r="BU41" s="7"/>
      <c r="BV41" s="28" t="s">
        <v>398</v>
      </c>
      <c r="BW41" s="7"/>
      <c r="BX41" s="7"/>
      <c r="BY41" s="7"/>
      <c r="BZ41" s="7" t="s">
        <v>555</v>
      </c>
      <c r="CA41" s="7"/>
      <c r="CB41" s="7"/>
      <c r="CC41" s="28" t="s">
        <v>1086</v>
      </c>
      <c r="CD41" s="7"/>
      <c r="CE41" s="7"/>
      <c r="CF41" s="7"/>
      <c r="CG41" s="86"/>
      <c r="CH41" s="86"/>
      <c r="CI41" s="86"/>
      <c r="CJ41" s="86"/>
      <c r="CK41" s="86"/>
      <c r="CL41" s="86"/>
      <c r="CM41" s="86"/>
      <c r="CN41" s="39">
        <f t="shared" si="2"/>
        <v>28</v>
      </c>
      <c r="CO41" s="13">
        <f t="shared" si="1"/>
        <v>0</v>
      </c>
    </row>
    <row r="42" spans="1:99" s="8" customFormat="1" x14ac:dyDescent="0.2">
      <c r="A42" s="2" t="s">
        <v>1114</v>
      </c>
      <c r="B42" s="36" t="s">
        <v>200</v>
      </c>
      <c r="C42" s="95"/>
      <c r="D42" s="7"/>
      <c r="E42" s="7"/>
      <c r="F42" s="7" t="s">
        <v>398</v>
      </c>
      <c r="G42" s="96" t="s">
        <v>398</v>
      </c>
      <c r="H42" s="95"/>
      <c r="I42" s="7" t="s">
        <v>398</v>
      </c>
      <c r="J42" s="7" t="s">
        <v>398</v>
      </c>
      <c r="K42" s="7" t="s">
        <v>398</v>
      </c>
      <c r="L42" s="7"/>
      <c r="M42" s="96"/>
      <c r="N42" s="95"/>
      <c r="O42" s="7" t="s">
        <v>398</v>
      </c>
      <c r="P42" s="7"/>
      <c r="Q42" s="7"/>
      <c r="R42" s="7"/>
      <c r="S42" s="33"/>
      <c r="T42" s="33" t="s">
        <v>398</v>
      </c>
      <c r="U42" s="33" t="s">
        <v>398</v>
      </c>
      <c r="V42" s="33"/>
      <c r="W42" s="33" t="s">
        <v>398</v>
      </c>
      <c r="X42" s="33" t="s">
        <v>398</v>
      </c>
      <c r="Y42" s="33"/>
      <c r="Z42" s="33"/>
      <c r="AA42" s="33"/>
      <c r="AB42" s="33" t="s">
        <v>398</v>
      </c>
      <c r="AC42" s="96"/>
      <c r="AD42" s="33"/>
      <c r="AE42" s="96"/>
      <c r="AF42" s="96" t="s">
        <v>398</v>
      </c>
      <c r="AG42" s="96"/>
      <c r="AH42" s="96" t="s">
        <v>398</v>
      </c>
      <c r="AI42" s="96"/>
      <c r="AJ42" s="96" t="s">
        <v>398</v>
      </c>
      <c r="AK42" s="96" t="s">
        <v>398</v>
      </c>
      <c r="AL42" s="96"/>
      <c r="AM42" s="96"/>
      <c r="AN42" s="96"/>
      <c r="AO42" s="96" t="s">
        <v>398</v>
      </c>
      <c r="AP42" s="96"/>
      <c r="AQ42" s="99" t="s">
        <v>398</v>
      </c>
      <c r="AR42" s="96"/>
      <c r="AS42" s="96"/>
      <c r="AT42" s="126" t="s">
        <v>398</v>
      </c>
      <c r="AU42" s="96"/>
      <c r="AV42" s="96"/>
      <c r="AW42" s="96" t="s">
        <v>398</v>
      </c>
      <c r="AX42" s="96"/>
      <c r="AY42" s="96"/>
      <c r="AZ42" s="96"/>
      <c r="BA42" s="99" t="s">
        <v>398</v>
      </c>
      <c r="BB42" s="96"/>
      <c r="BC42" s="99" t="s">
        <v>398</v>
      </c>
      <c r="BD42" s="96"/>
      <c r="BE42" s="33"/>
      <c r="BF42" s="7"/>
      <c r="BG42" s="28" t="s">
        <v>398</v>
      </c>
      <c r="BH42" s="7"/>
      <c r="BI42" s="28" t="s">
        <v>398</v>
      </c>
      <c r="BJ42" s="7"/>
      <c r="BK42" s="7"/>
      <c r="BL42" s="7"/>
      <c r="BM42" s="28" t="s">
        <v>398</v>
      </c>
      <c r="BN42" s="7"/>
      <c r="BO42" s="7"/>
      <c r="BP42" s="28" t="s">
        <v>398</v>
      </c>
      <c r="BQ42" s="7"/>
      <c r="BR42" s="7"/>
      <c r="BS42" s="7"/>
      <c r="BT42" s="28" t="s">
        <v>398</v>
      </c>
      <c r="BU42" s="7"/>
      <c r="BV42" s="7"/>
      <c r="BW42" s="7"/>
      <c r="BX42" s="28" t="s">
        <v>1086</v>
      </c>
      <c r="BY42" s="2"/>
      <c r="BZ42" s="7"/>
      <c r="CA42" s="7"/>
      <c r="CB42" s="7"/>
      <c r="CC42" s="7"/>
      <c r="CD42" s="28" t="s">
        <v>1086</v>
      </c>
      <c r="CE42" s="7"/>
      <c r="CF42" s="7"/>
      <c r="CG42" s="86"/>
      <c r="CH42" s="86" t="s">
        <v>1086</v>
      </c>
      <c r="CI42" s="86"/>
      <c r="CJ42" s="86"/>
      <c r="CK42" s="86"/>
      <c r="CL42" s="86"/>
      <c r="CM42" s="86"/>
      <c r="CN42" s="39">
        <f t="shared" si="2"/>
        <v>29</v>
      </c>
      <c r="CO42" s="13">
        <f t="shared" si="1"/>
        <v>1</v>
      </c>
    </row>
    <row r="43" spans="1:99" s="8" customFormat="1" x14ac:dyDescent="0.2">
      <c r="A43" s="2" t="s">
        <v>201</v>
      </c>
      <c r="B43" s="36" t="s">
        <v>202</v>
      </c>
      <c r="C43" s="95"/>
      <c r="D43" s="7"/>
      <c r="E43" s="7"/>
      <c r="F43" s="7"/>
      <c r="G43" s="96"/>
      <c r="H43" s="95"/>
      <c r="I43" s="7"/>
      <c r="J43" s="7"/>
      <c r="K43" s="7"/>
      <c r="L43" s="7"/>
      <c r="M43" s="96"/>
      <c r="N43" s="95"/>
      <c r="O43" s="7"/>
      <c r="P43" s="7"/>
      <c r="Q43" s="7"/>
      <c r="R43" s="7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96"/>
      <c r="AD43" s="33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9"/>
      <c r="AR43" s="96"/>
      <c r="AS43" s="96"/>
      <c r="AT43" s="126"/>
      <c r="AU43" s="96"/>
      <c r="AV43" s="96"/>
      <c r="AW43" s="96"/>
      <c r="AX43" s="96"/>
      <c r="AY43" s="96"/>
      <c r="AZ43" s="96"/>
      <c r="BA43" s="99"/>
      <c r="BB43" s="96"/>
      <c r="BC43" s="99"/>
      <c r="BD43" s="96"/>
      <c r="BE43" s="33"/>
      <c r="BF43" s="7"/>
      <c r="BG43" s="28"/>
      <c r="BH43" s="7"/>
      <c r="BI43" s="28"/>
      <c r="BJ43" s="7"/>
      <c r="BK43" s="7"/>
      <c r="BL43" s="7"/>
      <c r="BM43" s="28"/>
      <c r="BN43" s="7"/>
      <c r="BO43" s="7"/>
      <c r="BP43" s="28"/>
      <c r="BQ43" s="7"/>
      <c r="BR43" s="7"/>
      <c r="BS43" s="7"/>
      <c r="BT43" s="28"/>
      <c r="BU43" s="7"/>
      <c r="BV43" s="7"/>
      <c r="BW43" s="7" t="s">
        <v>555</v>
      </c>
      <c r="BX43" s="7"/>
      <c r="BY43" s="7" t="s">
        <v>555</v>
      </c>
      <c r="BZ43" s="7"/>
      <c r="CA43" s="7"/>
      <c r="CB43" s="7"/>
      <c r="CC43" s="7"/>
      <c r="CD43" s="7"/>
      <c r="CE43" s="7" t="s">
        <v>555</v>
      </c>
      <c r="CF43" s="7"/>
      <c r="CG43" s="86"/>
      <c r="CH43" s="86" t="s">
        <v>555</v>
      </c>
      <c r="CI43" s="86"/>
      <c r="CJ43" s="86"/>
      <c r="CK43" s="86"/>
      <c r="CL43" s="86"/>
      <c r="CM43" s="86"/>
      <c r="CN43" s="39">
        <f t="shared" si="2"/>
        <v>4</v>
      </c>
      <c r="CO43" s="13">
        <f t="shared" si="1"/>
        <v>1</v>
      </c>
    </row>
    <row r="44" spans="1:99" s="8" customFormat="1" x14ac:dyDescent="0.2">
      <c r="A44" s="2" t="s">
        <v>203</v>
      </c>
      <c r="B44" s="36" t="s">
        <v>204</v>
      </c>
      <c r="C44" s="101" t="s">
        <v>398</v>
      </c>
      <c r="D44" s="7"/>
      <c r="E44" s="7"/>
      <c r="F44" s="7"/>
      <c r="G44" s="96"/>
      <c r="H44" s="105" t="s">
        <v>398</v>
      </c>
      <c r="I44" s="7"/>
      <c r="J44" s="7"/>
      <c r="K44" s="7"/>
      <c r="L44" s="7" t="s">
        <v>398</v>
      </c>
      <c r="M44" s="96"/>
      <c r="N44" s="95" t="s">
        <v>398</v>
      </c>
      <c r="O44" s="7"/>
      <c r="P44" s="7"/>
      <c r="Q44" s="7"/>
      <c r="R44" s="28" t="s">
        <v>398</v>
      </c>
      <c r="S44" s="33"/>
      <c r="T44" s="33"/>
      <c r="U44" s="33" t="s">
        <v>398</v>
      </c>
      <c r="V44" s="33" t="s">
        <v>398</v>
      </c>
      <c r="W44" s="33"/>
      <c r="X44" s="33"/>
      <c r="Y44" s="33" t="s">
        <v>398</v>
      </c>
      <c r="Z44" s="33"/>
      <c r="AA44" s="34" t="s">
        <v>398</v>
      </c>
      <c r="AB44" s="33"/>
      <c r="AC44" s="96" t="s">
        <v>398</v>
      </c>
      <c r="AD44" s="33"/>
      <c r="AE44" s="96" t="s">
        <v>398</v>
      </c>
      <c r="AF44" s="96"/>
      <c r="AG44" s="96" t="s">
        <v>398</v>
      </c>
      <c r="AH44" s="96"/>
      <c r="AI44" s="96"/>
      <c r="AJ44" s="96"/>
      <c r="AK44" s="96"/>
      <c r="AL44" s="96" t="s">
        <v>398</v>
      </c>
      <c r="AM44" s="96"/>
      <c r="AN44" s="96" t="s">
        <v>398</v>
      </c>
      <c r="AO44" s="96"/>
      <c r="AP44" s="96"/>
      <c r="AQ44" s="96"/>
      <c r="AR44" s="96"/>
      <c r="AS44" s="96"/>
      <c r="AT44" s="96"/>
      <c r="AU44" s="96"/>
      <c r="AV44" s="96"/>
      <c r="AW44" s="96"/>
      <c r="AX44" s="99" t="s">
        <v>398</v>
      </c>
      <c r="AY44" s="96"/>
      <c r="AZ44" s="96"/>
      <c r="BA44" s="100" t="s">
        <v>398</v>
      </c>
      <c r="BB44" s="96"/>
      <c r="BC44" s="96"/>
      <c r="BD44" s="96"/>
      <c r="BE44" s="33" t="s">
        <v>398</v>
      </c>
      <c r="BF44" s="46" t="s">
        <v>398</v>
      </c>
      <c r="BG44" s="7"/>
      <c r="BH44" s="7"/>
      <c r="BI44" s="7"/>
      <c r="BJ44" s="28" t="s">
        <v>398</v>
      </c>
      <c r="BK44" s="28" t="s">
        <v>398</v>
      </c>
      <c r="BL44" s="7"/>
      <c r="BM44" s="7"/>
      <c r="BN44" s="7"/>
      <c r="BO44" s="28" t="s">
        <v>398</v>
      </c>
      <c r="BP44" s="7"/>
      <c r="BQ44" s="7"/>
      <c r="BR44" s="7" t="s">
        <v>398</v>
      </c>
      <c r="BS44" s="7"/>
      <c r="BT44" s="7"/>
      <c r="BU44" s="7"/>
      <c r="BV44" s="7" t="s">
        <v>398</v>
      </c>
      <c r="BW44" s="7"/>
      <c r="BX44" s="7"/>
      <c r="BY44" s="7"/>
      <c r="BZ44" s="7" t="s">
        <v>1085</v>
      </c>
      <c r="CA44" s="7"/>
      <c r="CB44" s="7"/>
      <c r="CC44" s="7"/>
      <c r="CD44" s="7"/>
      <c r="CE44" s="7" t="s">
        <v>1085</v>
      </c>
      <c r="CF44" s="7" t="s">
        <v>555</v>
      </c>
      <c r="CG44" s="86"/>
      <c r="CH44" s="86"/>
      <c r="CI44" s="86"/>
      <c r="CJ44" s="86"/>
      <c r="CK44" s="86"/>
      <c r="CL44" s="86"/>
      <c r="CM44" s="86"/>
      <c r="CN44" s="39">
        <f t="shared" si="2"/>
        <v>26</v>
      </c>
      <c r="CO44" s="13">
        <f t="shared" si="1"/>
        <v>0</v>
      </c>
    </row>
    <row r="45" spans="1:99" s="8" customFormat="1" x14ac:dyDescent="0.2">
      <c r="A45" s="2" t="s">
        <v>205</v>
      </c>
      <c r="B45" s="36" t="s">
        <v>206</v>
      </c>
      <c r="C45" s="95"/>
      <c r="D45" s="7"/>
      <c r="E45" s="7"/>
      <c r="F45" s="46"/>
      <c r="G45" s="100"/>
      <c r="H45" s="95"/>
      <c r="I45" s="7"/>
      <c r="J45" s="28"/>
      <c r="K45" s="7"/>
      <c r="L45" s="7"/>
      <c r="M45" s="96"/>
      <c r="N45" s="95"/>
      <c r="O45" s="7"/>
      <c r="P45" s="7"/>
      <c r="Q45" s="46"/>
      <c r="R45" s="7"/>
      <c r="S45" s="33"/>
      <c r="T45" s="33"/>
      <c r="U45" s="33"/>
      <c r="V45" s="33"/>
      <c r="W45" s="33"/>
      <c r="X45" s="33"/>
      <c r="Y45" s="33"/>
      <c r="Z45" s="47"/>
      <c r="AA45" s="33"/>
      <c r="AB45" s="33"/>
      <c r="AC45" s="96"/>
      <c r="AD45" s="33"/>
      <c r="AE45" s="96"/>
      <c r="AF45" s="96" t="s">
        <v>398</v>
      </c>
      <c r="AG45" s="96" t="s">
        <v>398</v>
      </c>
      <c r="AH45" s="96"/>
      <c r="AI45" s="96" t="s">
        <v>398</v>
      </c>
      <c r="AJ45" s="96" t="s">
        <v>398</v>
      </c>
      <c r="AK45" s="96"/>
      <c r="AL45" s="96"/>
      <c r="AM45" s="96"/>
      <c r="AN45" s="99" t="s">
        <v>398</v>
      </c>
      <c r="AO45" s="96"/>
      <c r="AP45" s="96"/>
      <c r="AQ45" s="96"/>
      <c r="AR45" s="99" t="s">
        <v>1094</v>
      </c>
      <c r="AS45" s="96"/>
      <c r="AT45" s="96"/>
      <c r="AU45" s="96"/>
      <c r="AV45" s="99" t="s">
        <v>398</v>
      </c>
      <c r="AW45" s="96"/>
      <c r="AX45" s="96"/>
      <c r="AY45" s="96" t="s">
        <v>398</v>
      </c>
      <c r="AZ45" s="96"/>
      <c r="BA45" s="96"/>
      <c r="BB45" s="96"/>
      <c r="BC45" s="96"/>
      <c r="BD45" s="96" t="s">
        <v>398</v>
      </c>
      <c r="BE45" s="33"/>
      <c r="BF45" s="28" t="s">
        <v>398</v>
      </c>
      <c r="BG45" s="7"/>
      <c r="BH45" s="7"/>
      <c r="BI45" s="7"/>
      <c r="BJ45" s="46" t="s">
        <v>398</v>
      </c>
      <c r="BK45" s="28" t="s">
        <v>398</v>
      </c>
      <c r="BL45" s="7"/>
      <c r="BM45" s="7"/>
      <c r="BN45" s="7"/>
      <c r="BO45" s="7"/>
      <c r="BP45" s="28" t="s">
        <v>398</v>
      </c>
      <c r="BQ45" s="7"/>
      <c r="BR45" s="7"/>
      <c r="BS45" s="7"/>
      <c r="BT45" s="7" t="s">
        <v>398</v>
      </c>
      <c r="BU45" s="7" t="s">
        <v>398</v>
      </c>
      <c r="BV45" s="7"/>
      <c r="BW45" s="46" t="s">
        <v>1115</v>
      </c>
      <c r="BX45" s="7"/>
      <c r="BY45" s="7"/>
      <c r="BZ45" s="7"/>
      <c r="CA45" s="7"/>
      <c r="CB45" s="7"/>
      <c r="CC45" s="7"/>
      <c r="CD45" s="7"/>
      <c r="CE45" s="28" t="s">
        <v>1116</v>
      </c>
      <c r="CF45" s="7"/>
      <c r="CG45" s="86"/>
      <c r="CH45" s="86" t="s">
        <v>1085</v>
      </c>
      <c r="CI45" s="86"/>
      <c r="CJ45" s="86" t="s">
        <v>1086</v>
      </c>
      <c r="CK45" s="86"/>
      <c r="CL45" s="86"/>
      <c r="CM45" s="86"/>
      <c r="CN45" s="39">
        <f t="shared" si="2"/>
        <v>19</v>
      </c>
      <c r="CO45" s="13">
        <f t="shared" si="1"/>
        <v>2</v>
      </c>
    </row>
    <row r="46" spans="1:99" s="8" customFormat="1" hidden="1" x14ac:dyDescent="0.2">
      <c r="A46" s="2" t="s">
        <v>1117</v>
      </c>
      <c r="B46" s="36" t="s">
        <v>417</v>
      </c>
      <c r="C46" s="95"/>
      <c r="D46" s="7" t="s">
        <v>398</v>
      </c>
      <c r="E46" s="7"/>
      <c r="F46" s="7" t="s">
        <v>398</v>
      </c>
      <c r="G46" s="96"/>
      <c r="H46" s="95"/>
      <c r="I46" s="7" t="s">
        <v>398</v>
      </c>
      <c r="J46" s="7" t="s">
        <v>398</v>
      </c>
      <c r="K46" s="7" t="s">
        <v>398</v>
      </c>
      <c r="L46" s="7"/>
      <c r="M46" s="96"/>
      <c r="N46" s="95" t="s">
        <v>398</v>
      </c>
      <c r="O46" s="7"/>
      <c r="P46" s="7" t="s">
        <v>398</v>
      </c>
      <c r="Q46" s="7" t="s">
        <v>398</v>
      </c>
      <c r="R46" s="7"/>
      <c r="S46" s="33"/>
      <c r="T46" s="33" t="s">
        <v>398</v>
      </c>
      <c r="U46" s="33"/>
      <c r="V46" s="33"/>
      <c r="W46" s="33" t="s">
        <v>398</v>
      </c>
      <c r="X46" s="33" t="s">
        <v>398</v>
      </c>
      <c r="Y46" s="33" t="s">
        <v>398</v>
      </c>
      <c r="Z46" s="19" t="s">
        <v>398</v>
      </c>
      <c r="AA46" s="33"/>
      <c r="AB46" s="33" t="s">
        <v>398</v>
      </c>
      <c r="AC46" s="96" t="s">
        <v>398</v>
      </c>
      <c r="AD46" s="33" t="s">
        <v>398</v>
      </c>
      <c r="AE46" s="96" t="s">
        <v>398</v>
      </c>
      <c r="AF46" s="96"/>
      <c r="AG46" s="96" t="s">
        <v>398</v>
      </c>
      <c r="AH46" s="96"/>
      <c r="AI46" s="96"/>
      <c r="AJ46" s="96" t="s">
        <v>398</v>
      </c>
      <c r="AK46" s="96" t="s">
        <v>398</v>
      </c>
      <c r="AL46" s="96" t="s">
        <v>398</v>
      </c>
      <c r="AM46" s="96"/>
      <c r="AN46" s="96" t="s">
        <v>398</v>
      </c>
      <c r="AO46" s="96"/>
      <c r="AP46" s="96"/>
      <c r="AQ46" s="100" t="s">
        <v>398</v>
      </c>
      <c r="AR46" s="96"/>
      <c r="AS46" s="96"/>
      <c r="AT46" s="96"/>
      <c r="AU46" s="96" t="s">
        <v>398</v>
      </c>
      <c r="AV46" s="96"/>
      <c r="AW46" s="96" t="s">
        <v>398</v>
      </c>
      <c r="AX46" s="96"/>
      <c r="AY46" s="96"/>
      <c r="AZ46" s="96"/>
      <c r="BA46" s="96" t="s">
        <v>398</v>
      </c>
      <c r="BB46" s="96"/>
      <c r="BC46" s="96"/>
      <c r="BD46" s="96" t="s">
        <v>398</v>
      </c>
      <c r="BE46" s="33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86"/>
      <c r="CH46" s="86"/>
      <c r="CI46" s="86"/>
      <c r="CJ46" s="86"/>
      <c r="CK46" s="86"/>
      <c r="CL46" s="86"/>
      <c r="CM46" s="86"/>
      <c r="CN46" s="39">
        <f t="shared" si="2"/>
        <v>27</v>
      </c>
      <c r="CO46" s="13">
        <f t="shared" si="1"/>
        <v>0</v>
      </c>
    </row>
    <row r="47" spans="1:99" x14ac:dyDescent="0.2">
      <c r="A47" s="2" t="s">
        <v>209</v>
      </c>
      <c r="B47" s="36" t="s">
        <v>210</v>
      </c>
      <c r="C47" s="7"/>
      <c r="D47" s="82" t="s">
        <v>398</v>
      </c>
      <c r="E47" s="7"/>
      <c r="F47" s="7"/>
      <c r="G47" s="99" t="s">
        <v>398</v>
      </c>
      <c r="H47" s="95"/>
      <c r="I47" s="7"/>
      <c r="J47" s="7"/>
      <c r="K47" s="7"/>
      <c r="L47" s="7"/>
      <c r="M47" s="96" t="s">
        <v>398</v>
      </c>
      <c r="N47" s="95"/>
      <c r="O47" s="7"/>
      <c r="P47" s="7" t="s">
        <v>398</v>
      </c>
      <c r="Q47" s="28" t="s">
        <v>398</v>
      </c>
      <c r="R47" s="7"/>
      <c r="S47" s="33"/>
      <c r="T47" s="33"/>
      <c r="U47" s="33" t="s">
        <v>398</v>
      </c>
      <c r="V47" s="33" t="s">
        <v>398</v>
      </c>
      <c r="W47" s="33"/>
      <c r="X47" s="33"/>
      <c r="Y47" s="33" t="s">
        <v>398</v>
      </c>
      <c r="Z47" s="33"/>
      <c r="AA47" s="34" t="s">
        <v>398</v>
      </c>
      <c r="AB47" s="33"/>
      <c r="AC47" s="96"/>
      <c r="AD47" s="33" t="s">
        <v>398</v>
      </c>
      <c r="AE47" s="96"/>
      <c r="AF47" s="96"/>
      <c r="AG47" s="96" t="s">
        <v>398</v>
      </c>
      <c r="AH47" s="96"/>
      <c r="AI47" s="96"/>
      <c r="AJ47" s="96"/>
      <c r="AK47" s="96"/>
      <c r="AL47" s="96" t="s">
        <v>398</v>
      </c>
      <c r="AM47" s="96"/>
      <c r="AN47" s="96"/>
      <c r="AO47" s="96" t="s">
        <v>398</v>
      </c>
      <c r="AP47" s="99" t="s">
        <v>398</v>
      </c>
      <c r="AQ47" s="96"/>
      <c r="AR47" s="96"/>
      <c r="AS47" s="96"/>
      <c r="AT47" s="126" t="s">
        <v>398</v>
      </c>
      <c r="AU47" s="96"/>
      <c r="AV47" s="96"/>
      <c r="AW47" s="96" t="s">
        <v>398</v>
      </c>
      <c r="AX47" s="96"/>
      <c r="AY47" s="96"/>
      <c r="AZ47" s="96"/>
      <c r="BA47" s="96" t="s">
        <v>398</v>
      </c>
      <c r="BB47" s="96"/>
      <c r="BC47" s="96"/>
      <c r="BD47" s="96"/>
      <c r="BE47" s="47" t="s">
        <v>398</v>
      </c>
      <c r="BF47" s="7"/>
      <c r="BG47" s="7"/>
      <c r="BH47" s="58" t="s">
        <v>398</v>
      </c>
      <c r="BI47" s="7"/>
      <c r="BJ47" s="7" t="s">
        <v>398</v>
      </c>
      <c r="BK47" s="28" t="s">
        <v>398</v>
      </c>
      <c r="BL47" s="7"/>
      <c r="BM47" s="7"/>
      <c r="BN47" s="7" t="s">
        <v>398</v>
      </c>
      <c r="BO47" s="7"/>
      <c r="BP47" s="28" t="s">
        <v>398</v>
      </c>
      <c r="BQ47" s="7"/>
      <c r="BR47" s="7"/>
      <c r="BS47" s="7"/>
      <c r="BT47" s="46" t="s">
        <v>398</v>
      </c>
      <c r="BU47" s="7"/>
      <c r="BV47" s="7"/>
      <c r="BW47" s="28" t="s">
        <v>1118</v>
      </c>
      <c r="BX47" s="7"/>
      <c r="BY47" s="7"/>
      <c r="BZ47" s="7"/>
      <c r="CA47" s="28" t="s">
        <v>1119</v>
      </c>
      <c r="CB47" s="7"/>
      <c r="CC47" s="7"/>
      <c r="CD47" s="28" t="s">
        <v>1085</v>
      </c>
      <c r="CE47" s="7"/>
      <c r="CF47" s="7"/>
      <c r="CG47" s="86" t="s">
        <v>1107</v>
      </c>
      <c r="CH47" s="86"/>
      <c r="CI47" s="86"/>
      <c r="CJ47" s="86" t="s">
        <v>1086</v>
      </c>
      <c r="CK47" s="86"/>
      <c r="CL47" s="86"/>
      <c r="CM47" s="86"/>
      <c r="CN47" s="39">
        <f t="shared" si="2"/>
        <v>29</v>
      </c>
      <c r="CO47" s="13">
        <f t="shared" si="1"/>
        <v>2</v>
      </c>
    </row>
    <row r="48" spans="1:99" x14ac:dyDescent="0.2">
      <c r="A48" s="2" t="s">
        <v>1120</v>
      </c>
      <c r="B48" s="36" t="s">
        <v>212</v>
      </c>
      <c r="C48" s="86"/>
      <c r="D48" s="82"/>
      <c r="E48" s="7"/>
      <c r="F48" s="7"/>
      <c r="G48" s="99"/>
      <c r="H48" s="95"/>
      <c r="I48" s="7"/>
      <c r="J48" s="7"/>
      <c r="K48" s="7"/>
      <c r="L48" s="7"/>
      <c r="M48" s="96"/>
      <c r="N48" s="95"/>
      <c r="O48" s="7"/>
      <c r="P48" s="7"/>
      <c r="Q48" s="28"/>
      <c r="R48" s="7"/>
      <c r="S48" s="33"/>
      <c r="T48" s="33"/>
      <c r="U48" s="33"/>
      <c r="V48" s="33"/>
      <c r="W48" s="33"/>
      <c r="X48" s="33"/>
      <c r="Y48" s="33"/>
      <c r="Z48" s="33"/>
      <c r="AA48" s="34"/>
      <c r="AB48" s="33"/>
      <c r="AC48" s="96"/>
      <c r="AD48" s="33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9"/>
      <c r="AQ48" s="96"/>
      <c r="AR48" s="96"/>
      <c r="AS48" s="96"/>
      <c r="AT48" s="12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47"/>
      <c r="BF48" s="7"/>
      <c r="BG48" s="7"/>
      <c r="BH48" s="58"/>
      <c r="BI48" s="7"/>
      <c r="BJ48" s="7"/>
      <c r="BK48" s="28"/>
      <c r="BL48" s="7"/>
      <c r="BM48" s="7"/>
      <c r="BN48" s="7"/>
      <c r="BO48" s="7"/>
      <c r="BP48" s="28"/>
      <c r="BQ48" s="7"/>
      <c r="BR48" s="7"/>
      <c r="BS48" s="7"/>
      <c r="BT48" s="46"/>
      <c r="BU48" s="7"/>
      <c r="BV48" s="7"/>
      <c r="BW48" s="28"/>
      <c r="BX48" s="7"/>
      <c r="BY48" s="7"/>
      <c r="BZ48" s="7"/>
      <c r="CA48" s="28"/>
      <c r="CB48" s="7"/>
      <c r="CC48" s="7"/>
      <c r="CD48" s="28"/>
      <c r="CE48" s="7"/>
      <c r="CF48" s="7"/>
      <c r="CG48" s="86"/>
      <c r="CH48" s="86"/>
      <c r="CI48" s="86"/>
      <c r="CJ48" s="86" t="s">
        <v>1121</v>
      </c>
      <c r="CK48" s="86"/>
      <c r="CL48" s="86"/>
      <c r="CM48" s="86"/>
      <c r="CN48" s="39"/>
      <c r="CO48" s="13"/>
    </row>
    <row r="49" spans="1:93" x14ac:dyDescent="0.2">
      <c r="A49" s="2" t="s">
        <v>1122</v>
      </c>
      <c r="B49" s="36" t="s">
        <v>214</v>
      </c>
      <c r="C49" s="95"/>
      <c r="D49" s="82"/>
      <c r="E49" s="7"/>
      <c r="F49" s="7"/>
      <c r="G49" s="99"/>
      <c r="H49" s="95"/>
      <c r="I49" s="7"/>
      <c r="J49" s="7"/>
      <c r="K49" s="7"/>
      <c r="L49" s="7"/>
      <c r="M49" s="96"/>
      <c r="N49" s="95"/>
      <c r="O49" s="7"/>
      <c r="P49" s="7"/>
      <c r="Q49" s="28"/>
      <c r="R49" s="7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96"/>
      <c r="AD49" s="33"/>
      <c r="AE49" s="96"/>
      <c r="AF49" s="96"/>
      <c r="AG49" s="96"/>
      <c r="AH49" s="96"/>
      <c r="AI49" s="96" t="s">
        <v>398</v>
      </c>
      <c r="AJ49" s="96"/>
      <c r="AK49" s="96"/>
      <c r="AL49" s="96" t="s">
        <v>398</v>
      </c>
      <c r="AM49" s="96"/>
      <c r="AN49" s="96"/>
      <c r="AO49" s="96"/>
      <c r="AP49" s="96"/>
      <c r="AQ49" s="96"/>
      <c r="AR49" s="96" t="s">
        <v>1094</v>
      </c>
      <c r="AS49" s="96"/>
      <c r="AT49" s="96"/>
      <c r="AU49" s="96"/>
      <c r="AV49" s="96"/>
      <c r="AW49" s="96" t="s">
        <v>398</v>
      </c>
      <c r="AX49" s="96"/>
      <c r="AY49" s="96"/>
      <c r="AZ49" s="96"/>
      <c r="BA49" s="96" t="s">
        <v>398</v>
      </c>
      <c r="BB49" s="96"/>
      <c r="BC49" s="96"/>
      <c r="BD49" s="96"/>
      <c r="BE49" s="33"/>
      <c r="BF49" s="7" t="s">
        <v>398</v>
      </c>
      <c r="BG49" s="7"/>
      <c r="BH49" s="7"/>
      <c r="BI49" s="149" t="s">
        <v>398</v>
      </c>
      <c r="BJ49" s="7"/>
      <c r="BK49" s="7"/>
      <c r="BL49" s="7"/>
      <c r="BM49" s="7"/>
      <c r="BN49" s="7"/>
      <c r="BO49" s="7"/>
      <c r="BP49" s="7" t="s">
        <v>398</v>
      </c>
      <c r="BQ49" s="7"/>
      <c r="BR49" s="7" t="s">
        <v>398</v>
      </c>
      <c r="BS49" s="7"/>
      <c r="BT49" s="7"/>
      <c r="BU49" s="7" t="s">
        <v>398</v>
      </c>
      <c r="BV49" s="7"/>
      <c r="BW49" s="7" t="s">
        <v>1085</v>
      </c>
      <c r="BX49" s="7"/>
      <c r="BY49" s="7"/>
      <c r="BZ49" s="7"/>
      <c r="CA49" s="7"/>
      <c r="CB49" s="7"/>
      <c r="CC49" s="7"/>
      <c r="CD49" s="7"/>
      <c r="CE49" s="7" t="s">
        <v>1085</v>
      </c>
      <c r="CF49" s="7" t="s">
        <v>555</v>
      </c>
      <c r="CG49" s="86" t="s">
        <v>555</v>
      </c>
      <c r="CH49" s="86"/>
      <c r="CI49" s="86"/>
      <c r="CJ49" s="86"/>
      <c r="CK49" s="86"/>
      <c r="CL49" s="86"/>
      <c r="CM49" s="86"/>
      <c r="CN49" s="39">
        <f t="shared" si="2"/>
        <v>14</v>
      </c>
      <c r="CO49" s="13">
        <f t="shared" si="1"/>
        <v>1</v>
      </c>
    </row>
    <row r="50" spans="1:93" s="8" customFormat="1" x14ac:dyDescent="0.2">
      <c r="A50" s="2" t="s">
        <v>215</v>
      </c>
      <c r="B50" s="36" t="s">
        <v>216</v>
      </c>
      <c r="C50" s="95"/>
      <c r="D50" s="7"/>
      <c r="E50" s="7"/>
      <c r="F50" s="7"/>
      <c r="G50" s="96" t="s">
        <v>424</v>
      </c>
      <c r="H50" s="95"/>
      <c r="I50" s="7"/>
      <c r="J50" s="7"/>
      <c r="K50" s="7"/>
      <c r="L50" s="7" t="s">
        <v>398</v>
      </c>
      <c r="M50" s="96"/>
      <c r="N50" s="95"/>
      <c r="O50" s="7"/>
      <c r="P50" s="7" t="s">
        <v>398</v>
      </c>
      <c r="Q50" s="7" t="s">
        <v>398</v>
      </c>
      <c r="R50" s="7"/>
      <c r="S50" s="33"/>
      <c r="T50" s="33" t="s">
        <v>398</v>
      </c>
      <c r="U50" s="33"/>
      <c r="V50" s="33"/>
      <c r="W50" s="33" t="s">
        <v>398</v>
      </c>
      <c r="X50" s="33"/>
      <c r="Y50" s="33" t="s">
        <v>398</v>
      </c>
      <c r="Z50" s="33"/>
      <c r="AA50" s="33"/>
      <c r="AB50" s="33" t="s">
        <v>398</v>
      </c>
      <c r="AC50" s="96"/>
      <c r="AD50" s="33"/>
      <c r="AE50" s="96"/>
      <c r="AF50" s="96" t="s">
        <v>398</v>
      </c>
      <c r="AG50" s="96"/>
      <c r="AH50" s="96"/>
      <c r="AI50" s="96"/>
      <c r="AJ50" s="96"/>
      <c r="AK50" s="96"/>
      <c r="AL50" s="96"/>
      <c r="AM50" s="96"/>
      <c r="AN50" s="96" t="s">
        <v>398</v>
      </c>
      <c r="AO50" s="96"/>
      <c r="AP50" s="96" t="s">
        <v>398</v>
      </c>
      <c r="AQ50" s="96"/>
      <c r="AS50" s="96"/>
      <c r="AT50" s="96" t="s">
        <v>398</v>
      </c>
      <c r="AU50" s="96"/>
      <c r="AV50" s="96"/>
      <c r="AW50" s="96"/>
      <c r="AX50" s="96"/>
      <c r="AY50" s="96"/>
      <c r="AZ50" s="96" t="s">
        <v>398</v>
      </c>
      <c r="BA50" s="96"/>
      <c r="BB50" s="96"/>
      <c r="BC50" s="96"/>
      <c r="BD50" s="96"/>
      <c r="BE50" s="33" t="s">
        <v>398</v>
      </c>
      <c r="BF50" s="7"/>
      <c r="BG50" s="7"/>
      <c r="BH50" s="7" t="s">
        <v>398</v>
      </c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86" t="s">
        <v>555</v>
      </c>
      <c r="CH50" s="86"/>
      <c r="CI50" s="86"/>
      <c r="CJ50" s="86"/>
      <c r="CK50" s="86" t="s">
        <v>555</v>
      </c>
      <c r="CL50" s="86"/>
      <c r="CM50" s="86"/>
      <c r="CN50" s="39">
        <f t="shared" si="2"/>
        <v>17</v>
      </c>
      <c r="CO50" s="13">
        <f t="shared" si="1"/>
        <v>2</v>
      </c>
    </row>
    <row r="51" spans="1:93" s="8" customFormat="1" ht="15.75" customHeight="1" x14ac:dyDescent="0.2">
      <c r="A51" s="2" t="s">
        <v>1123</v>
      </c>
      <c r="B51" s="36" t="s">
        <v>218</v>
      </c>
      <c r="C51" s="95" t="s">
        <v>398</v>
      </c>
      <c r="D51" s="7"/>
      <c r="E51" s="46" t="s">
        <v>398</v>
      </c>
      <c r="F51" s="7"/>
      <c r="G51" s="96"/>
      <c r="H51" s="95"/>
      <c r="I51" s="7" t="s">
        <v>398</v>
      </c>
      <c r="J51" s="28" t="s">
        <v>398</v>
      </c>
      <c r="K51" s="7" t="s">
        <v>398</v>
      </c>
      <c r="L51" s="7"/>
      <c r="M51" s="96"/>
      <c r="N51" s="95" t="s">
        <v>398</v>
      </c>
      <c r="O51" s="7"/>
      <c r="P51" s="7"/>
      <c r="Q51" s="7"/>
      <c r="R51" s="46" t="s">
        <v>398</v>
      </c>
      <c r="S51" s="33"/>
      <c r="T51" s="33"/>
      <c r="U51" s="33" t="s">
        <v>398</v>
      </c>
      <c r="V51" s="33"/>
      <c r="W51" s="33" t="s">
        <v>398</v>
      </c>
      <c r="X51" s="33" t="s">
        <v>398</v>
      </c>
      <c r="Y51" s="33"/>
      <c r="Z51" s="33"/>
      <c r="AA51" s="47" t="s">
        <v>398</v>
      </c>
      <c r="AB51" s="33"/>
      <c r="AC51" s="96" t="s">
        <v>398</v>
      </c>
      <c r="AD51" s="33"/>
      <c r="AE51" s="96" t="s">
        <v>398</v>
      </c>
      <c r="AF51" s="96"/>
      <c r="AG51" s="96" t="s">
        <v>398</v>
      </c>
      <c r="AH51" s="96"/>
      <c r="AI51" s="96"/>
      <c r="AJ51" s="96" t="s">
        <v>398</v>
      </c>
      <c r="AK51" s="96" t="s">
        <v>398</v>
      </c>
      <c r="AL51" s="96"/>
      <c r="AM51" s="96"/>
      <c r="AN51" s="100" t="s">
        <v>398</v>
      </c>
      <c r="AO51" s="96"/>
      <c r="AP51" s="96"/>
      <c r="AQ51" s="96"/>
      <c r="AR51" s="99" t="s">
        <v>1094</v>
      </c>
      <c r="AS51" s="96"/>
      <c r="AT51" s="96"/>
      <c r="AU51" s="96"/>
      <c r="AV51" s="96"/>
      <c r="AW51" s="96"/>
      <c r="AX51" s="96"/>
      <c r="AY51" s="96"/>
      <c r="AZ51" s="96" t="s">
        <v>398</v>
      </c>
      <c r="BA51" s="96"/>
      <c r="BB51" s="100" t="s">
        <v>398</v>
      </c>
      <c r="BC51" s="100" t="s">
        <v>398</v>
      </c>
      <c r="BD51" s="96"/>
      <c r="BE51" s="33"/>
      <c r="BF51" s="7"/>
      <c r="BG51" s="7"/>
      <c r="BH51" s="7"/>
      <c r="BI51" s="7"/>
      <c r="BJ51" s="28" t="s">
        <v>398</v>
      </c>
      <c r="BK51" s="46" t="s">
        <v>398</v>
      </c>
      <c r="BL51" s="7"/>
      <c r="BM51" s="7"/>
      <c r="BN51" s="46" t="s">
        <v>398</v>
      </c>
      <c r="BO51" s="7"/>
      <c r="BP51" s="7"/>
      <c r="BQ51" s="7"/>
      <c r="BR51" s="7" t="s">
        <v>398</v>
      </c>
      <c r="BS51" s="7"/>
      <c r="BT51" s="7"/>
      <c r="BU51" s="7"/>
      <c r="BV51" s="46" t="s">
        <v>398</v>
      </c>
      <c r="BW51" s="7"/>
      <c r="BX51" s="7"/>
      <c r="BY51" s="7"/>
      <c r="BZ51" s="7" t="s">
        <v>1107</v>
      </c>
      <c r="CA51" s="7" t="s">
        <v>1107</v>
      </c>
      <c r="CB51" s="46" t="s">
        <v>1105</v>
      </c>
      <c r="CC51" s="7"/>
      <c r="CD51" s="7"/>
      <c r="CE51" s="7"/>
      <c r="CF51" s="7"/>
      <c r="CG51" s="86"/>
      <c r="CH51" s="86"/>
      <c r="CI51" s="86" t="s">
        <v>1105</v>
      </c>
      <c r="CJ51" s="86"/>
      <c r="CK51" s="86" t="s">
        <v>1107</v>
      </c>
      <c r="CL51" s="86"/>
      <c r="CM51" s="86"/>
      <c r="CN51" s="39">
        <f t="shared" si="2"/>
        <v>31</v>
      </c>
      <c r="CO51" s="13">
        <f t="shared" si="1"/>
        <v>2</v>
      </c>
    </row>
    <row r="52" spans="1:93" x14ac:dyDescent="0.2">
      <c r="A52" s="2" t="s">
        <v>1124</v>
      </c>
      <c r="B52" s="36" t="s">
        <v>220</v>
      </c>
      <c r="C52" s="102"/>
      <c r="D52" s="46"/>
      <c r="E52" s="7"/>
      <c r="F52" s="7"/>
      <c r="G52" s="96"/>
      <c r="H52" s="95"/>
      <c r="I52" s="7"/>
      <c r="J52" s="46"/>
      <c r="K52" s="7"/>
      <c r="L52" s="7"/>
      <c r="M52" s="96"/>
      <c r="N52" s="95"/>
      <c r="O52" s="46"/>
      <c r="P52" s="7"/>
      <c r="Q52" s="7"/>
      <c r="R52" s="28"/>
      <c r="S52" s="33"/>
      <c r="T52" s="33"/>
      <c r="U52" s="33"/>
      <c r="V52" s="33"/>
      <c r="W52" s="33"/>
      <c r="X52" s="33"/>
      <c r="Y52" s="33"/>
      <c r="Z52" s="122"/>
      <c r="AA52" s="33"/>
      <c r="AB52" s="33"/>
      <c r="AC52" s="96"/>
      <c r="AD52" s="33"/>
      <c r="AE52" s="96"/>
      <c r="AF52" s="100"/>
      <c r="AG52" s="96"/>
      <c r="AH52" s="96"/>
      <c r="AI52" s="100"/>
      <c r="AJ52" s="96"/>
      <c r="AK52" s="96"/>
      <c r="AL52" s="96"/>
      <c r="AM52" s="96"/>
      <c r="AN52" s="96"/>
      <c r="AO52" s="96"/>
      <c r="AP52" s="96" t="s">
        <v>398</v>
      </c>
      <c r="AQ52" s="96"/>
      <c r="AS52" s="96"/>
      <c r="AT52" s="96" t="s">
        <v>398</v>
      </c>
      <c r="AU52" s="96"/>
      <c r="AV52" s="96"/>
      <c r="AW52" s="96"/>
      <c r="AX52" s="96"/>
      <c r="AY52" s="96"/>
      <c r="AZ52" s="96"/>
      <c r="BA52" s="96"/>
      <c r="BB52" s="96" t="s">
        <v>398</v>
      </c>
      <c r="BC52" s="96"/>
      <c r="BD52" s="96" t="s">
        <v>398</v>
      </c>
      <c r="BE52" s="33"/>
      <c r="BF52" s="7"/>
      <c r="BG52" s="7"/>
      <c r="BH52" s="7" t="s">
        <v>398</v>
      </c>
      <c r="BI52" s="7" t="s">
        <v>398</v>
      </c>
      <c r="BJ52" s="7"/>
      <c r="BK52" s="7"/>
      <c r="BL52" s="7" t="s">
        <v>398</v>
      </c>
      <c r="BM52" s="7"/>
      <c r="BN52" s="7"/>
      <c r="BO52" s="7"/>
      <c r="BP52" s="7" t="s">
        <v>398</v>
      </c>
      <c r="BQ52" s="7"/>
      <c r="BR52" s="7" t="s">
        <v>398</v>
      </c>
      <c r="BS52" s="7"/>
      <c r="BT52" s="7"/>
      <c r="BU52" s="7"/>
      <c r="BV52" s="7"/>
      <c r="BW52" s="7"/>
      <c r="BX52" s="7" t="s">
        <v>555</v>
      </c>
      <c r="BY52" s="7"/>
      <c r="BZ52" s="7"/>
      <c r="CA52" s="7"/>
      <c r="CB52" s="7"/>
      <c r="CC52" s="7"/>
      <c r="CD52" s="7"/>
      <c r="CE52" s="7" t="s">
        <v>555</v>
      </c>
      <c r="CF52" s="7" t="s">
        <v>555</v>
      </c>
      <c r="CG52" s="86"/>
      <c r="CH52" s="86"/>
      <c r="CI52" s="86" t="s">
        <v>1086</v>
      </c>
      <c r="CJ52" s="86"/>
      <c r="CK52" s="86"/>
      <c r="CL52" s="86"/>
      <c r="CM52" s="86"/>
      <c r="CN52" s="39">
        <f t="shared" si="2"/>
        <v>13</v>
      </c>
      <c r="CO52" s="13">
        <f t="shared" si="1"/>
        <v>1</v>
      </c>
    </row>
    <row r="53" spans="1:93" x14ac:dyDescent="0.2">
      <c r="A53" s="2" t="s">
        <v>1125</v>
      </c>
      <c r="B53" s="36" t="s">
        <v>224</v>
      </c>
      <c r="C53" s="95"/>
      <c r="D53" s="7"/>
      <c r="E53" s="82" t="s">
        <v>398</v>
      </c>
      <c r="F53" s="7"/>
      <c r="G53" s="96" t="s">
        <v>398</v>
      </c>
      <c r="H53" s="95"/>
      <c r="I53" s="7"/>
      <c r="J53" s="28" t="s">
        <v>398</v>
      </c>
      <c r="K53" s="7" t="s">
        <v>398</v>
      </c>
      <c r="L53" s="7"/>
      <c r="M53" s="96"/>
      <c r="N53" s="95"/>
      <c r="O53" s="28" t="s">
        <v>398</v>
      </c>
      <c r="P53" s="7" t="s">
        <v>398</v>
      </c>
      <c r="Q53" s="7" t="s">
        <v>398</v>
      </c>
      <c r="R53" s="7"/>
      <c r="S53" s="33"/>
      <c r="T53" s="33" t="s">
        <v>398</v>
      </c>
      <c r="U53" s="33"/>
      <c r="V53" s="33"/>
      <c r="W53" s="33"/>
      <c r="X53" s="33" t="s">
        <v>398</v>
      </c>
      <c r="Y53" s="33" t="s">
        <v>398</v>
      </c>
      <c r="Z53" s="33"/>
      <c r="AA53" s="34" t="s">
        <v>398</v>
      </c>
      <c r="AB53" s="33"/>
      <c r="AC53" s="96"/>
      <c r="AD53" s="33"/>
      <c r="AE53" s="96"/>
      <c r="AF53" s="123" t="s">
        <v>398</v>
      </c>
      <c r="AG53" s="96"/>
      <c r="AH53" s="96" t="s">
        <v>398</v>
      </c>
      <c r="AI53" s="96"/>
      <c r="AJ53" s="96"/>
      <c r="AK53" s="96"/>
      <c r="AL53" s="96" t="s">
        <v>398</v>
      </c>
      <c r="AM53" s="96" t="s">
        <v>398</v>
      </c>
      <c r="AN53" s="96"/>
      <c r="AO53" s="96" t="s">
        <v>398</v>
      </c>
      <c r="AP53" s="100" t="s">
        <v>398</v>
      </c>
      <c r="AQ53" s="96"/>
      <c r="AR53" s="96"/>
      <c r="AS53" s="96"/>
      <c r="AT53" s="96" t="s">
        <v>398</v>
      </c>
      <c r="AU53" s="96"/>
      <c r="AV53" s="96"/>
      <c r="AW53" s="96" t="s">
        <v>398</v>
      </c>
      <c r="AX53" s="96"/>
      <c r="AY53" s="96"/>
      <c r="AZ53" s="96"/>
      <c r="BA53" s="96" t="s">
        <v>398</v>
      </c>
      <c r="BB53" s="99" t="s">
        <v>398</v>
      </c>
      <c r="BC53" s="96"/>
      <c r="BD53" s="96"/>
      <c r="BE53" s="33"/>
      <c r="BF53" s="7" t="s">
        <v>398</v>
      </c>
      <c r="BG53" s="7"/>
      <c r="BH53" s="7"/>
      <c r="BI53" s="7"/>
      <c r="BJ53" s="7"/>
      <c r="BK53" s="7"/>
      <c r="BL53" s="7" t="s">
        <v>398</v>
      </c>
      <c r="BM53" s="7"/>
      <c r="BN53" s="28" t="s">
        <v>398</v>
      </c>
      <c r="BO53" s="7"/>
      <c r="BP53" s="7"/>
      <c r="BQ53" s="7"/>
      <c r="BR53" s="46" t="s">
        <v>398</v>
      </c>
      <c r="BS53" s="7"/>
      <c r="BT53" s="7"/>
      <c r="BU53" s="7" t="s">
        <v>398</v>
      </c>
      <c r="BV53" s="7"/>
      <c r="BW53" s="7"/>
      <c r="BX53" s="7" t="s">
        <v>1085</v>
      </c>
      <c r="BY53" s="7"/>
      <c r="BZ53" s="7"/>
      <c r="CA53" s="7"/>
      <c r="CB53" s="7"/>
      <c r="CC53" s="46" t="s">
        <v>1105</v>
      </c>
      <c r="CD53" s="7"/>
      <c r="CE53" s="7"/>
      <c r="CF53" s="7" t="s">
        <v>555</v>
      </c>
      <c r="CG53" s="86"/>
      <c r="CH53" s="86"/>
      <c r="CI53" s="86" t="s">
        <v>1105</v>
      </c>
      <c r="CJ53" s="86"/>
      <c r="CK53" s="86"/>
      <c r="CL53" s="86"/>
      <c r="CM53" s="86"/>
      <c r="CN53" s="39">
        <f t="shared" si="2"/>
        <v>30</v>
      </c>
      <c r="CO53" s="13">
        <f t="shared" si="1"/>
        <v>1</v>
      </c>
    </row>
    <row r="54" spans="1:93" s="8" customFormat="1" x14ac:dyDescent="0.2">
      <c r="A54" s="2" t="s">
        <v>412</v>
      </c>
      <c r="B54" s="36" t="s">
        <v>413</v>
      </c>
      <c r="C54" s="95"/>
      <c r="D54" s="7" t="s">
        <v>398</v>
      </c>
      <c r="E54" s="7"/>
      <c r="F54" s="46" t="s">
        <v>398</v>
      </c>
      <c r="G54" s="100" t="s">
        <v>398</v>
      </c>
      <c r="H54" s="95"/>
      <c r="I54" s="7"/>
      <c r="J54" s="28" t="s">
        <v>398</v>
      </c>
      <c r="K54" s="7"/>
      <c r="L54" s="7"/>
      <c r="M54" s="96" t="s">
        <v>398</v>
      </c>
      <c r="N54" s="95"/>
      <c r="O54" s="7"/>
      <c r="P54" s="7" t="s">
        <v>398</v>
      </c>
      <c r="Q54" s="46" t="s">
        <v>398</v>
      </c>
      <c r="R54" s="7"/>
      <c r="S54" s="33"/>
      <c r="T54" s="33"/>
      <c r="U54" s="33"/>
      <c r="V54" s="33"/>
      <c r="W54" s="33"/>
      <c r="X54" s="33" t="s">
        <v>398</v>
      </c>
      <c r="Y54" s="33"/>
      <c r="Z54" s="47" t="s">
        <v>398</v>
      </c>
      <c r="AA54" s="33"/>
      <c r="AB54" s="33"/>
      <c r="AC54" s="96" t="s">
        <v>398</v>
      </c>
      <c r="AD54" s="33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33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86"/>
      <c r="CH54" s="86"/>
      <c r="CI54" s="86"/>
      <c r="CJ54" s="86"/>
      <c r="CK54" s="86"/>
      <c r="CL54" s="86"/>
      <c r="CM54" s="86"/>
      <c r="CN54" s="39">
        <f t="shared" si="2"/>
        <v>10</v>
      </c>
      <c r="CO54" s="13">
        <f t="shared" si="1"/>
        <v>0</v>
      </c>
    </row>
    <row r="55" spans="1:93" s="8" customFormat="1" x14ac:dyDescent="0.2">
      <c r="A55" s="70" t="s">
        <v>1126</v>
      </c>
      <c r="B55" s="136" t="s">
        <v>1127</v>
      </c>
      <c r="C55" s="137"/>
      <c r="D55" s="138"/>
      <c r="E55" s="138"/>
      <c r="F55" s="139"/>
      <c r="G55" s="140"/>
      <c r="H55" s="137"/>
      <c r="I55" s="138"/>
      <c r="J55" s="141"/>
      <c r="K55" s="138"/>
      <c r="L55" s="138"/>
      <c r="M55" s="142"/>
      <c r="N55" s="137"/>
      <c r="O55" s="138"/>
      <c r="P55" s="138"/>
      <c r="Q55" s="139"/>
      <c r="R55" s="138"/>
      <c r="S55" s="143"/>
      <c r="T55" s="143"/>
      <c r="U55" s="143"/>
      <c r="V55" s="143"/>
      <c r="W55" s="143"/>
      <c r="X55" s="143"/>
      <c r="Y55" s="143"/>
      <c r="Z55" s="144"/>
      <c r="AA55" s="143"/>
      <c r="AB55" s="143"/>
      <c r="AC55" s="142"/>
      <c r="AD55" s="143" t="s">
        <v>398</v>
      </c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3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145"/>
      <c r="CH55" s="145"/>
      <c r="CI55" s="145"/>
      <c r="CJ55" s="145"/>
      <c r="CK55" s="145"/>
      <c r="CL55" s="145"/>
      <c r="CM55" s="145"/>
      <c r="CN55" s="39">
        <f t="shared" si="2"/>
        <v>1</v>
      </c>
      <c r="CO55" s="13">
        <f t="shared" si="1"/>
        <v>0</v>
      </c>
    </row>
    <row r="56" spans="1:93" s="2" customFormat="1" x14ac:dyDescent="0.2">
      <c r="A56" s="2" t="s">
        <v>1128</v>
      </c>
      <c r="B56" s="2" t="s">
        <v>226</v>
      </c>
      <c r="C56" s="7"/>
      <c r="D56" s="7"/>
      <c r="E56" s="7"/>
      <c r="F56" s="46"/>
      <c r="G56" s="46"/>
      <c r="H56" s="7"/>
      <c r="I56" s="7"/>
      <c r="J56" s="28"/>
      <c r="K56" s="7"/>
      <c r="L56" s="7"/>
      <c r="M56" s="7"/>
      <c r="N56" s="7"/>
      <c r="O56" s="7"/>
      <c r="P56" s="7"/>
      <c r="Q56" s="46"/>
      <c r="R56" s="7"/>
      <c r="S56" s="7"/>
      <c r="T56" s="7"/>
      <c r="U56" s="7"/>
      <c r="V56" s="7"/>
      <c r="W56" s="7"/>
      <c r="X56" s="7"/>
      <c r="Y56" s="7"/>
      <c r="Z56" s="46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33"/>
      <c r="BF56" s="7"/>
      <c r="BG56" s="7"/>
      <c r="BH56" s="7"/>
      <c r="BI56" s="7"/>
      <c r="BJ56" s="7" t="s">
        <v>398</v>
      </c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 t="s">
        <v>398</v>
      </c>
      <c r="BV56" s="7"/>
      <c r="BW56" s="7"/>
      <c r="BX56" s="7"/>
      <c r="BY56" s="7"/>
      <c r="BZ56" s="7" t="s">
        <v>555</v>
      </c>
      <c r="CA56" s="7"/>
      <c r="CB56" s="7" t="s">
        <v>555</v>
      </c>
      <c r="CC56" s="7"/>
      <c r="CD56" s="7"/>
      <c r="CE56" s="7"/>
      <c r="CF56" s="7"/>
      <c r="CG56" s="7"/>
      <c r="CH56" s="7" t="s">
        <v>555</v>
      </c>
      <c r="CI56" s="7"/>
      <c r="CJ56" s="7" t="s">
        <v>555</v>
      </c>
      <c r="CK56" s="7"/>
      <c r="CL56" s="7"/>
      <c r="CM56" s="7"/>
      <c r="CN56" s="39">
        <f t="shared" si="2"/>
        <v>6</v>
      </c>
      <c r="CO56" s="13">
        <f t="shared" si="1"/>
        <v>2</v>
      </c>
    </row>
    <row r="57" spans="1:93" s="8" customFormat="1" x14ac:dyDescent="0.2">
      <c r="A57" s="1304" t="s">
        <v>446</v>
      </c>
      <c r="B57" s="1304"/>
      <c r="C57" s="87">
        <f t="shared" ref="C57:AH57" si="3">COUNTIF(C18:C56,"*")</f>
        <v>8</v>
      </c>
      <c r="D57" s="87">
        <f t="shared" si="3"/>
        <v>6</v>
      </c>
      <c r="E57" s="87">
        <f t="shared" si="3"/>
        <v>4</v>
      </c>
      <c r="F57" s="87">
        <f t="shared" si="3"/>
        <v>8</v>
      </c>
      <c r="G57" s="87">
        <f t="shared" si="3"/>
        <v>9</v>
      </c>
      <c r="H57" s="87">
        <f t="shared" si="3"/>
        <v>4</v>
      </c>
      <c r="I57" s="87">
        <f t="shared" si="3"/>
        <v>9</v>
      </c>
      <c r="J57" s="87">
        <f t="shared" si="3"/>
        <v>8</v>
      </c>
      <c r="K57" s="87">
        <f t="shared" si="3"/>
        <v>9</v>
      </c>
      <c r="L57" s="87">
        <f t="shared" si="3"/>
        <v>6</v>
      </c>
      <c r="M57" s="87">
        <f t="shared" si="3"/>
        <v>3</v>
      </c>
      <c r="N57" s="87">
        <f t="shared" si="3"/>
        <v>5</v>
      </c>
      <c r="O57" s="87">
        <f t="shared" si="3"/>
        <v>8</v>
      </c>
      <c r="P57" s="87">
        <f t="shared" si="3"/>
        <v>9</v>
      </c>
      <c r="Q57" s="87">
        <f t="shared" si="3"/>
        <v>9</v>
      </c>
      <c r="R57" s="87">
        <f t="shared" si="3"/>
        <v>4</v>
      </c>
      <c r="S57" s="87">
        <f t="shared" si="3"/>
        <v>4</v>
      </c>
      <c r="T57" s="87">
        <f t="shared" si="3"/>
        <v>9</v>
      </c>
      <c r="U57" s="87">
        <f t="shared" si="3"/>
        <v>8</v>
      </c>
      <c r="V57" s="87">
        <f t="shared" si="3"/>
        <v>9</v>
      </c>
      <c r="W57" s="87">
        <f t="shared" si="3"/>
        <v>9</v>
      </c>
      <c r="X57" s="87">
        <f t="shared" si="3"/>
        <v>9</v>
      </c>
      <c r="Y57" s="87">
        <f t="shared" si="3"/>
        <v>9</v>
      </c>
      <c r="Z57" s="87">
        <f t="shared" si="3"/>
        <v>6</v>
      </c>
      <c r="AA57" s="87">
        <f t="shared" si="3"/>
        <v>4</v>
      </c>
      <c r="AB57" s="87">
        <f t="shared" si="3"/>
        <v>9</v>
      </c>
      <c r="AC57" s="87">
        <f t="shared" si="3"/>
        <v>10</v>
      </c>
      <c r="AD57" s="87">
        <f t="shared" si="3"/>
        <v>6</v>
      </c>
      <c r="AE57" s="87">
        <f t="shared" si="3"/>
        <v>6</v>
      </c>
      <c r="AF57" s="87">
        <f t="shared" si="3"/>
        <v>9</v>
      </c>
      <c r="AG57" s="87">
        <f t="shared" si="3"/>
        <v>9</v>
      </c>
      <c r="AH57" s="87">
        <f t="shared" si="3"/>
        <v>10</v>
      </c>
      <c r="AI57" s="87">
        <f t="shared" ref="AI57:BN57" si="4">COUNTIF(AI18:AI56,"*")</f>
        <v>10</v>
      </c>
      <c r="AJ57" s="87">
        <f t="shared" si="4"/>
        <v>5</v>
      </c>
      <c r="AK57" s="87">
        <f t="shared" si="4"/>
        <v>5</v>
      </c>
      <c r="AL57" s="87">
        <f t="shared" si="4"/>
        <v>11</v>
      </c>
      <c r="AM57" s="87">
        <f t="shared" si="4"/>
        <v>5</v>
      </c>
      <c r="AN57" s="87">
        <f t="shared" si="4"/>
        <v>9</v>
      </c>
      <c r="AO57" s="87">
        <f t="shared" si="4"/>
        <v>9</v>
      </c>
      <c r="AP57" s="87">
        <f t="shared" si="4"/>
        <v>9</v>
      </c>
      <c r="AQ57" s="87">
        <f t="shared" si="4"/>
        <v>5</v>
      </c>
      <c r="AR57" s="87">
        <f t="shared" si="4"/>
        <v>9</v>
      </c>
      <c r="AS57" s="87">
        <f t="shared" si="4"/>
        <v>4</v>
      </c>
      <c r="AT57" s="87">
        <f t="shared" si="4"/>
        <v>8</v>
      </c>
      <c r="AU57" s="87">
        <f t="shared" si="4"/>
        <v>9</v>
      </c>
      <c r="AV57" s="87">
        <f t="shared" si="4"/>
        <v>4</v>
      </c>
      <c r="AW57" s="87">
        <f t="shared" si="4"/>
        <v>6</v>
      </c>
      <c r="AX57" s="87">
        <f t="shared" si="4"/>
        <v>7</v>
      </c>
      <c r="AY57" s="87">
        <f t="shared" si="4"/>
        <v>10</v>
      </c>
      <c r="AZ57" s="87">
        <f t="shared" si="4"/>
        <v>5</v>
      </c>
      <c r="BA57" s="87">
        <f t="shared" si="4"/>
        <v>10</v>
      </c>
      <c r="BB57" s="87">
        <f t="shared" si="4"/>
        <v>9</v>
      </c>
      <c r="BC57" s="87">
        <f t="shared" si="4"/>
        <v>4</v>
      </c>
      <c r="BD57" s="87">
        <f t="shared" si="4"/>
        <v>9</v>
      </c>
      <c r="BE57" s="87">
        <f t="shared" si="4"/>
        <v>9</v>
      </c>
      <c r="BF57" s="87">
        <f t="shared" si="4"/>
        <v>10</v>
      </c>
      <c r="BG57" s="87">
        <f t="shared" si="4"/>
        <v>4</v>
      </c>
      <c r="BH57" s="87">
        <f t="shared" si="4"/>
        <v>10</v>
      </c>
      <c r="BI57" s="87">
        <f t="shared" si="4"/>
        <v>10</v>
      </c>
      <c r="BJ57" s="87">
        <f t="shared" si="4"/>
        <v>15</v>
      </c>
      <c r="BK57" s="87">
        <f t="shared" si="4"/>
        <v>5</v>
      </c>
      <c r="BL57" s="87">
        <f t="shared" si="4"/>
        <v>9</v>
      </c>
      <c r="BM57" s="135">
        <f t="shared" si="4"/>
        <v>6</v>
      </c>
      <c r="BN57" s="135">
        <f t="shared" si="4"/>
        <v>6</v>
      </c>
      <c r="BO57" s="135">
        <f>COUNTIF(BO18:BO56,"*")</f>
        <v>5</v>
      </c>
      <c r="BP57" s="135">
        <f t="shared" ref="BP57:CF57" si="5">COUNTIF(BP18:BP56,"*")</f>
        <v>15</v>
      </c>
      <c r="BQ57" s="135">
        <f t="shared" si="5"/>
        <v>4</v>
      </c>
      <c r="BR57" s="135">
        <f t="shared" si="5"/>
        <v>15</v>
      </c>
      <c r="BS57" s="135">
        <f t="shared" si="5"/>
        <v>0</v>
      </c>
      <c r="BT57" s="135">
        <f t="shared" si="5"/>
        <v>9</v>
      </c>
      <c r="BU57" s="135">
        <f t="shared" si="5"/>
        <v>10</v>
      </c>
      <c r="BV57" s="135">
        <f t="shared" si="5"/>
        <v>6</v>
      </c>
      <c r="BW57" s="135">
        <f t="shared" si="5"/>
        <v>10</v>
      </c>
      <c r="BX57" s="135">
        <f>COUNTIF(BX18:BX56,"*")</f>
        <v>8</v>
      </c>
      <c r="BY57" s="135">
        <f t="shared" si="5"/>
        <v>5</v>
      </c>
      <c r="BZ57" s="135">
        <f t="shared" si="5"/>
        <v>9</v>
      </c>
      <c r="CA57" s="135">
        <f t="shared" si="5"/>
        <v>7</v>
      </c>
      <c r="CB57" s="151">
        <f t="shared" si="5"/>
        <v>5</v>
      </c>
      <c r="CC57" s="151">
        <f>COUNTIF(CC18:CC56,"*")</f>
        <v>4</v>
      </c>
      <c r="CD57" s="151">
        <f>COUNTIF(CD18:CD56,"*")</f>
        <v>4</v>
      </c>
      <c r="CE57" s="151">
        <f t="shared" si="5"/>
        <v>9</v>
      </c>
      <c r="CF57" s="135">
        <f t="shared" si="5"/>
        <v>9</v>
      </c>
      <c r="CG57" s="135">
        <f>COUNTIF(CG18:CG56,"*")</f>
        <v>10</v>
      </c>
      <c r="CH57" s="135">
        <f>COUNTIF(CH18:CH56,"*")</f>
        <v>9</v>
      </c>
      <c r="CI57" s="135">
        <f>COUNTIF(CI18:CI56,"*")</f>
        <v>7</v>
      </c>
      <c r="CJ57" s="135">
        <f>COUNTIF(CJ18:CJ56,"*")</f>
        <v>7</v>
      </c>
      <c r="CK57" s="135">
        <f>COUNTIF(CK18:CK56,"*")</f>
        <v>9</v>
      </c>
      <c r="CL57" s="157"/>
      <c r="CM57" s="146">
        <f>COUNTIF(CM21:CM55,"*")</f>
        <v>0</v>
      </c>
      <c r="CN57" s="146">
        <f>COUNTIF(CN21:CN55,"*")</f>
        <v>0</v>
      </c>
      <c r="CO57" s="111">
        <f>COUNTIF(CO21:CO55,"*")</f>
        <v>0</v>
      </c>
    </row>
  </sheetData>
  <sortState xmlns:xlrd2="http://schemas.microsoft.com/office/spreadsheetml/2017/richdata2" ref="A16:I48">
    <sortCondition ref="A17"/>
  </sortState>
  <mergeCells count="18">
    <mergeCell ref="CG1:CK1"/>
    <mergeCell ref="BW1:CF1"/>
    <mergeCell ref="BF1:BM1"/>
    <mergeCell ref="BN1:BV1"/>
    <mergeCell ref="C1:G1"/>
    <mergeCell ref="H1:M1"/>
    <mergeCell ref="N1:U1"/>
    <mergeCell ref="V1:Y1"/>
    <mergeCell ref="Z1:AE1"/>
    <mergeCell ref="AF1:AM1"/>
    <mergeCell ref="AN1:AU1"/>
    <mergeCell ref="AV1:BE1"/>
    <mergeCell ref="A57:B57"/>
    <mergeCell ref="CP2:CX2"/>
    <mergeCell ref="CP5:CX5"/>
    <mergeCell ref="CP9:CX9"/>
    <mergeCell ref="CP13:CX13"/>
    <mergeCell ref="CM3:CM1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C107"/>
  <sheetViews>
    <sheetView showGridLines="0" zoomScaleNormal="100" workbookViewId="0">
      <pane xSplit="3" ySplit="9" topLeftCell="D66" activePane="bottomRight" state="frozen"/>
      <selection pane="topRight" activeCell="D1" sqref="D1"/>
      <selection pane="bottomLeft" activeCell="A9" sqref="A9"/>
      <selection pane="bottomRight" activeCell="B66" sqref="B66"/>
    </sheetView>
  </sheetViews>
  <sheetFormatPr baseColWidth="10" defaultColWidth="11.5" defaultRowHeight="15" x14ac:dyDescent="0.2"/>
  <cols>
    <col min="1" max="1" width="37.6640625" style="8" bestFit="1" customWidth="1"/>
    <col min="2" max="2" width="12.5" customWidth="1"/>
    <col min="3" max="3" width="18.5" customWidth="1"/>
    <col min="4" max="4" width="16.5" customWidth="1"/>
    <col min="5" max="5" width="18.5" customWidth="1"/>
    <col min="6" max="6" width="19.5" customWidth="1"/>
    <col min="7" max="7" width="18.5" customWidth="1"/>
    <col min="8" max="8" width="17" style="9" customWidth="1"/>
    <col min="9" max="9" width="20.6640625" style="9" customWidth="1"/>
    <col min="10" max="11" width="17" style="9" customWidth="1"/>
    <col min="12" max="12" width="20.6640625" style="9" customWidth="1"/>
    <col min="13" max="13" width="18.5" style="9" customWidth="1"/>
    <col min="14" max="14" width="20.6640625" style="9" customWidth="1"/>
    <col min="15" max="16" width="18.5" style="9" customWidth="1"/>
    <col min="17" max="17" width="19.5" style="9" customWidth="1"/>
    <col min="18" max="19" width="18.5" style="9" customWidth="1"/>
    <col min="20" max="20" width="17" style="14" customWidth="1"/>
    <col min="21" max="21" width="18.5" style="9" customWidth="1"/>
    <col min="22" max="22" width="17" style="10" bestFit="1" customWidth="1"/>
    <col min="23" max="24" width="17" style="10" customWidth="1"/>
    <col min="25" max="25" width="18.5" style="10" bestFit="1" customWidth="1"/>
    <col min="26" max="26" width="18.5" style="9" bestFit="1" customWidth="1"/>
    <col min="27" max="28" width="18.5" style="9" customWidth="1"/>
    <col min="29" max="29" width="18" style="9" customWidth="1"/>
    <col min="30" max="30" width="19.1640625" style="9" customWidth="1"/>
    <col min="31" max="31" width="19.1640625" style="9" bestFit="1" customWidth="1"/>
    <col min="32" max="35" width="20.6640625" style="9" bestFit="1" customWidth="1"/>
    <col min="36" max="39" width="19.1640625" style="9" bestFit="1" customWidth="1"/>
    <col min="40" max="42" width="18.5" style="9" bestFit="1" customWidth="1"/>
    <col min="43" max="43" width="20.6640625" style="9" bestFit="1" customWidth="1"/>
    <col min="44" max="44" width="18.5" style="9" bestFit="1" customWidth="1"/>
    <col min="45" max="45" width="24.6640625" style="9" bestFit="1" customWidth="1"/>
    <col min="46" max="46" width="20.6640625" style="9" bestFit="1" customWidth="1"/>
    <col min="47" max="47" width="19.33203125" style="9" bestFit="1" customWidth="1"/>
    <col min="48" max="48" width="24.6640625" style="9" bestFit="1" customWidth="1"/>
    <col min="49" max="49" width="20.6640625" style="9" bestFit="1" customWidth="1"/>
    <col min="50" max="50" width="17" style="9" bestFit="1" customWidth="1"/>
    <col min="51" max="51" width="18.5" style="9" bestFit="1" customWidth="1"/>
    <col min="52" max="52" width="18.5" style="9" customWidth="1"/>
    <col min="53" max="53" width="19.33203125" style="9" customWidth="1"/>
    <col min="54" max="54" width="26.6640625" style="9" customWidth="1"/>
    <col min="55" max="55" width="17" style="9" customWidth="1"/>
    <col min="56" max="56" width="22.33203125" style="9" bestFit="1" customWidth="1"/>
    <col min="57" max="57" width="18.5" style="9" bestFit="1" customWidth="1"/>
    <col min="58" max="58" width="20.6640625" style="9" bestFit="1" customWidth="1"/>
    <col min="59" max="59" width="18.5" style="9" customWidth="1"/>
    <col min="60" max="60" width="20.6640625" style="9" bestFit="1" customWidth="1"/>
    <col min="61" max="61" width="20.6640625" style="9" customWidth="1"/>
    <col min="62" max="62" width="18.5" style="9" customWidth="1"/>
    <col min="63" max="63" width="20.6640625" style="9" bestFit="1" customWidth="1"/>
    <col min="64" max="64" width="22.83203125" style="9" bestFit="1" customWidth="1"/>
    <col min="65" max="65" width="19.33203125" style="9" bestFit="1" customWidth="1"/>
    <col min="66" max="66" width="18.6640625" style="9" bestFit="1" customWidth="1"/>
    <col min="67" max="73" width="18.5" style="9" customWidth="1"/>
    <col min="74" max="74" width="17.33203125" style="9" bestFit="1" customWidth="1"/>
    <col min="75" max="75" width="17.6640625" style="9" customWidth="1"/>
    <col min="76" max="76" width="18.83203125" style="9" customWidth="1"/>
    <col min="77" max="77" width="17.83203125" style="9" customWidth="1"/>
    <col min="78" max="78" width="17.5" style="9" customWidth="1"/>
    <col min="79" max="79" width="17.83203125" style="9" customWidth="1"/>
    <col min="80" max="80" width="18" style="9" customWidth="1"/>
    <col min="81" max="81" width="17.33203125" style="9" customWidth="1"/>
    <col min="82" max="84" width="18.1640625" style="9" customWidth="1"/>
    <col min="85" max="85" width="20.6640625" style="9" bestFit="1" customWidth="1"/>
    <col min="86" max="86" width="18" style="9" customWidth="1"/>
    <col min="87" max="88" width="17.5" style="9" customWidth="1"/>
    <col min="89" max="90" width="18.5" style="9" customWidth="1"/>
    <col min="91" max="91" width="13.33203125" style="9" bestFit="1" customWidth="1"/>
    <col min="92" max="92" width="11.5" style="9" bestFit="1" customWidth="1"/>
    <col min="93" max="93" width="9.5" style="9" customWidth="1"/>
    <col min="94" max="94" width="16.5" bestFit="1" customWidth="1"/>
    <col min="95" max="95" width="15.5" style="161" bestFit="1" customWidth="1"/>
    <col min="96" max="96" width="15.1640625" style="8" bestFit="1" customWidth="1"/>
    <col min="97" max="97" width="15.83203125" style="8" bestFit="1" customWidth="1"/>
    <col min="98" max="98" width="18.5" style="8" bestFit="1" customWidth="1"/>
    <col min="99" max="99" width="15.83203125" style="8" customWidth="1"/>
    <col min="100" max="100" width="18.5" style="8" customWidth="1"/>
    <col min="101" max="102" width="12.5" style="8" customWidth="1"/>
    <col min="103" max="103" width="14.5" style="8" bestFit="1" customWidth="1"/>
    <col min="104" max="104" width="11.5" style="8" customWidth="1"/>
    <col min="105" max="105" width="10.33203125" style="8" customWidth="1"/>
    <col min="106" max="106" width="11.6640625" style="15" customWidth="1"/>
    <col min="107" max="107" width="11" bestFit="1" customWidth="1"/>
    <col min="108" max="108" width="13.83203125" customWidth="1"/>
    <col min="109" max="109" width="14.83203125" customWidth="1"/>
    <col min="110" max="110" width="5.5" customWidth="1"/>
    <col min="111" max="114" width="11.5" customWidth="1"/>
  </cols>
  <sheetData>
    <row r="1" spans="1:107" s="15" customFormat="1" ht="16" thickBot="1" x14ac:dyDescent="0.25">
      <c r="A1" s="13"/>
      <c r="B1" s="186" t="s">
        <v>327</v>
      </c>
      <c r="C1" s="187"/>
      <c r="D1" s="1294" t="s">
        <v>723</v>
      </c>
      <c r="E1" s="1295"/>
      <c r="F1" s="1295"/>
      <c r="G1" s="1295"/>
      <c r="H1" s="1295"/>
      <c r="I1" s="1295"/>
      <c r="J1" s="1295"/>
      <c r="K1" s="1296"/>
      <c r="L1" s="1294" t="s">
        <v>730</v>
      </c>
      <c r="M1" s="1295"/>
      <c r="N1" s="1295"/>
      <c r="O1" s="1295"/>
      <c r="P1" s="1295"/>
      <c r="Q1" s="1295"/>
      <c r="R1" s="1295"/>
      <c r="S1" s="1295"/>
      <c r="T1" s="1296"/>
      <c r="U1" s="1294" t="s">
        <v>737</v>
      </c>
      <c r="V1" s="1295"/>
      <c r="W1" s="1295"/>
      <c r="X1" s="1295"/>
      <c r="Y1" s="1295"/>
      <c r="Z1" s="1295"/>
      <c r="AA1" s="1296"/>
      <c r="AB1" s="1294" t="s">
        <v>745</v>
      </c>
      <c r="AC1" s="1295"/>
      <c r="AD1" s="1295"/>
      <c r="AE1" s="1295"/>
      <c r="AF1" s="1296"/>
      <c r="AG1" s="1294" t="s">
        <v>750</v>
      </c>
      <c r="AH1" s="1295"/>
      <c r="AI1" s="1295"/>
      <c r="AJ1" s="1295"/>
      <c r="AK1" s="1295"/>
      <c r="AL1" s="1295"/>
      <c r="AM1" s="1296"/>
      <c r="AN1" s="1294" t="s">
        <v>758</v>
      </c>
      <c r="AO1" s="1295"/>
      <c r="AP1" s="1295"/>
      <c r="AQ1" s="1295"/>
      <c r="AR1" s="1295"/>
      <c r="AS1" s="1295"/>
      <c r="AT1" s="1296"/>
      <c r="AU1" s="1294" t="s">
        <v>765</v>
      </c>
      <c r="AV1" s="1295"/>
      <c r="AW1" s="1295"/>
      <c r="AX1" s="1295"/>
      <c r="AY1" s="1295"/>
      <c r="AZ1" s="1295"/>
      <c r="BA1" s="1295"/>
      <c r="BB1" s="1295"/>
      <c r="BC1" s="1296"/>
      <c r="BD1" s="1294" t="s">
        <v>774</v>
      </c>
      <c r="BE1" s="1295"/>
      <c r="BF1" s="1295"/>
      <c r="BG1" s="1295"/>
      <c r="BH1" s="1296"/>
      <c r="BI1" s="1315" t="s">
        <v>783</v>
      </c>
      <c r="BJ1" s="1316"/>
      <c r="BK1" s="1316"/>
      <c r="BL1" s="1316"/>
      <c r="BM1" s="1316"/>
      <c r="BN1" s="1317"/>
      <c r="BO1" s="1294" t="s">
        <v>791</v>
      </c>
      <c r="BP1" s="1295"/>
      <c r="BQ1" s="1295"/>
      <c r="BR1" s="1295"/>
      <c r="BS1" s="1295"/>
      <c r="BT1" s="1295"/>
      <c r="BU1" s="1295"/>
      <c r="BV1" s="1296"/>
      <c r="BW1" s="1294" t="s">
        <v>798</v>
      </c>
      <c r="BX1" s="1295"/>
      <c r="BY1" s="1295"/>
      <c r="BZ1" s="1295"/>
      <c r="CA1" s="1295"/>
      <c r="CB1" s="1295"/>
      <c r="CC1" s="1295"/>
      <c r="CD1" s="1295"/>
      <c r="CE1" s="1296"/>
      <c r="CF1" s="1294" t="s">
        <v>807</v>
      </c>
      <c r="CG1" s="1295"/>
      <c r="CH1" s="1295"/>
      <c r="CI1" s="1295"/>
      <c r="CJ1" s="1295"/>
      <c r="CK1" s="1295"/>
      <c r="CL1" s="1295"/>
      <c r="CM1" s="1296"/>
      <c r="CN1" s="212"/>
      <c r="CO1" s="166"/>
      <c r="CQ1" s="160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</row>
    <row r="2" spans="1:107" ht="15.75" customHeight="1" thickBot="1" x14ac:dyDescent="0.25">
      <c r="A2" s="62"/>
      <c r="B2" s="63" t="s">
        <v>337</v>
      </c>
      <c r="C2" s="63"/>
      <c r="D2" s="65" t="s">
        <v>812</v>
      </c>
      <c r="E2" s="65" t="s">
        <v>813</v>
      </c>
      <c r="F2" s="65" t="s">
        <v>814</v>
      </c>
      <c r="G2" s="65" t="s">
        <v>815</v>
      </c>
      <c r="H2" s="65" t="s">
        <v>816</v>
      </c>
      <c r="I2" s="65" t="s">
        <v>817</v>
      </c>
      <c r="J2" s="65" t="s">
        <v>818</v>
      </c>
      <c r="K2" s="65" t="s">
        <v>819</v>
      </c>
      <c r="L2" s="65" t="s">
        <v>820</v>
      </c>
      <c r="M2" s="65" t="s">
        <v>821</v>
      </c>
      <c r="N2" s="65" t="s">
        <v>822</v>
      </c>
      <c r="O2" s="65" t="s">
        <v>823</v>
      </c>
      <c r="P2" s="65" t="s">
        <v>824</v>
      </c>
      <c r="Q2" s="65" t="s">
        <v>825</v>
      </c>
      <c r="R2" s="65" t="s">
        <v>826</v>
      </c>
      <c r="S2" s="65" t="s">
        <v>827</v>
      </c>
      <c r="T2" s="65" t="s">
        <v>828</v>
      </c>
      <c r="U2" s="65" t="s">
        <v>829</v>
      </c>
      <c r="V2" s="65" t="s">
        <v>830</v>
      </c>
      <c r="W2" s="65" t="s">
        <v>812</v>
      </c>
      <c r="X2" s="65" t="s">
        <v>831</v>
      </c>
      <c r="Y2" s="65" t="s">
        <v>832</v>
      </c>
      <c r="Z2" s="65" t="s">
        <v>833</v>
      </c>
      <c r="AA2" s="65" t="s">
        <v>834</v>
      </c>
      <c r="AB2" s="65" t="s">
        <v>835</v>
      </c>
      <c r="AC2" s="65" t="s">
        <v>836</v>
      </c>
      <c r="AD2" s="65" t="s">
        <v>837</v>
      </c>
      <c r="AE2" s="65" t="s">
        <v>838</v>
      </c>
      <c r="AF2" s="65" t="s">
        <v>839</v>
      </c>
      <c r="AG2" s="65" t="s">
        <v>840</v>
      </c>
      <c r="AH2" s="65" t="s">
        <v>841</v>
      </c>
      <c r="AI2" s="65" t="s">
        <v>842</v>
      </c>
      <c r="AJ2" s="65" t="s">
        <v>843</v>
      </c>
      <c r="AK2" s="65" t="s">
        <v>844</v>
      </c>
      <c r="AL2" s="65" t="s">
        <v>845</v>
      </c>
      <c r="AM2" s="65" t="s">
        <v>846</v>
      </c>
      <c r="AN2" s="65" t="s">
        <v>847</v>
      </c>
      <c r="AO2" s="65" t="s">
        <v>848</v>
      </c>
      <c r="AP2" s="65" t="s">
        <v>849</v>
      </c>
      <c r="AQ2" s="65" t="s">
        <v>850</v>
      </c>
      <c r="AR2" s="65" t="s">
        <v>851</v>
      </c>
      <c r="AS2" s="65" t="s">
        <v>852</v>
      </c>
      <c r="AT2" s="65" t="s">
        <v>830</v>
      </c>
      <c r="AU2" s="65" t="s">
        <v>853</v>
      </c>
      <c r="AV2" s="65" t="s">
        <v>854</v>
      </c>
      <c r="AW2" s="65" t="s">
        <v>855</v>
      </c>
      <c r="AX2" s="65" t="s">
        <v>856</v>
      </c>
      <c r="AY2" s="65" t="s">
        <v>857</v>
      </c>
      <c r="AZ2" s="65" t="s">
        <v>858</v>
      </c>
      <c r="BA2" s="65" t="s">
        <v>859</v>
      </c>
      <c r="BB2" s="65" t="s">
        <v>860</v>
      </c>
      <c r="BC2" s="65" t="s">
        <v>861</v>
      </c>
      <c r="BD2" s="65" t="s">
        <v>862</v>
      </c>
      <c r="BE2" s="65" t="s">
        <v>863</v>
      </c>
      <c r="BF2" s="65" t="s">
        <v>864</v>
      </c>
      <c r="BG2" s="65" t="s">
        <v>865</v>
      </c>
      <c r="BH2" s="65" t="s">
        <v>866</v>
      </c>
      <c r="BI2" s="65" t="s">
        <v>867</v>
      </c>
      <c r="BJ2" s="65" t="s">
        <v>868</v>
      </c>
      <c r="BK2" s="65" t="s">
        <v>831</v>
      </c>
      <c r="BL2" s="65" t="s">
        <v>869</v>
      </c>
      <c r="BM2" s="65" t="s">
        <v>870</v>
      </c>
      <c r="BN2" s="65" t="s">
        <v>871</v>
      </c>
      <c r="BO2" s="65" t="s">
        <v>872</v>
      </c>
      <c r="BP2" s="65" t="s">
        <v>873</v>
      </c>
      <c r="BQ2" s="65" t="s">
        <v>874</v>
      </c>
      <c r="BR2" s="65" t="s">
        <v>875</v>
      </c>
      <c r="BS2" s="65" t="s">
        <v>852</v>
      </c>
      <c r="BT2" s="65" t="s">
        <v>876</v>
      </c>
      <c r="BU2" s="65" t="s">
        <v>877</v>
      </c>
      <c r="BV2" s="65" t="s">
        <v>878</v>
      </c>
      <c r="BW2" s="65" t="s">
        <v>879</v>
      </c>
      <c r="BX2" s="65" t="s">
        <v>880</v>
      </c>
      <c r="BY2" s="65" t="s">
        <v>881</v>
      </c>
      <c r="BZ2" s="65" t="s">
        <v>882</v>
      </c>
      <c r="CA2" s="65" t="s">
        <v>883</v>
      </c>
      <c r="CB2" s="65" t="s">
        <v>861</v>
      </c>
      <c r="CC2" s="65" t="s">
        <v>884</v>
      </c>
      <c r="CD2" s="65" t="s">
        <v>826</v>
      </c>
      <c r="CE2" s="65" t="s">
        <v>885</v>
      </c>
      <c r="CF2" s="65" t="s">
        <v>886</v>
      </c>
      <c r="CG2" s="65" t="s">
        <v>887</v>
      </c>
      <c r="CH2" s="65" t="s">
        <v>888</v>
      </c>
      <c r="CI2" s="65" t="s">
        <v>889</v>
      </c>
      <c r="CJ2" s="65" t="s">
        <v>890</v>
      </c>
      <c r="CK2" s="65" t="s">
        <v>891</v>
      </c>
      <c r="CL2" s="65" t="s">
        <v>892</v>
      </c>
      <c r="CM2" s="1314" t="s">
        <v>1129</v>
      </c>
      <c r="CN2" s="116" t="s">
        <v>1025</v>
      </c>
      <c r="CO2" s="161"/>
      <c r="CP2" s="1309" t="s">
        <v>936</v>
      </c>
      <c r="CQ2" s="1310"/>
      <c r="CR2" s="1310"/>
      <c r="CS2" s="1310"/>
      <c r="CT2" s="1310"/>
      <c r="CU2" s="1310"/>
      <c r="CV2" s="1310"/>
      <c r="CW2" s="1310"/>
      <c r="CX2" s="1310"/>
      <c r="CY2" s="1310"/>
      <c r="CZ2" s="1311"/>
      <c r="DB2" s="8"/>
      <c r="DC2" s="8"/>
    </row>
    <row r="3" spans="1:107" ht="15.75" customHeight="1" thickBot="1" x14ac:dyDescent="0.25">
      <c r="A3" s="63" t="s">
        <v>385</v>
      </c>
      <c r="B3" s="63"/>
      <c r="C3" s="63"/>
      <c r="D3" s="85" t="s">
        <v>725</v>
      </c>
      <c r="E3" s="66" t="s">
        <v>30</v>
      </c>
      <c r="F3" s="85" t="s">
        <v>725</v>
      </c>
      <c r="G3" s="66" t="s">
        <v>30</v>
      </c>
      <c r="H3" s="85" t="s">
        <v>725</v>
      </c>
      <c r="I3" s="85" t="s">
        <v>725</v>
      </c>
      <c r="J3" s="114" t="s">
        <v>40</v>
      </c>
      <c r="K3" s="85" t="s">
        <v>725</v>
      </c>
      <c r="L3" s="85" t="s">
        <v>725</v>
      </c>
      <c r="M3" s="65" t="s">
        <v>48</v>
      </c>
      <c r="N3" s="85" t="s">
        <v>725</v>
      </c>
      <c r="O3" s="65" t="s">
        <v>48</v>
      </c>
      <c r="P3" s="65" t="s">
        <v>48</v>
      </c>
      <c r="Q3" s="85" t="s">
        <v>725</v>
      </c>
      <c r="R3" s="85" t="s">
        <v>725</v>
      </c>
      <c r="S3" s="65" t="s">
        <v>48</v>
      </c>
      <c r="T3" s="85" t="s">
        <v>725</v>
      </c>
      <c r="U3" s="85" t="s">
        <v>725</v>
      </c>
      <c r="V3" s="85" t="s">
        <v>725</v>
      </c>
      <c r="W3" s="85" t="s">
        <v>725</v>
      </c>
      <c r="X3" s="85" t="s">
        <v>725</v>
      </c>
      <c r="Y3" s="85" t="s">
        <v>725</v>
      </c>
      <c r="Z3" s="65" t="s">
        <v>48</v>
      </c>
      <c r="AA3" s="65" t="s">
        <v>48</v>
      </c>
      <c r="AB3" s="85" t="s">
        <v>725</v>
      </c>
      <c r="AC3" s="85" t="s">
        <v>725</v>
      </c>
      <c r="AD3" s="85" t="s">
        <v>725</v>
      </c>
      <c r="AE3" s="85" t="s">
        <v>725</v>
      </c>
      <c r="AF3" s="85" t="s">
        <v>725</v>
      </c>
      <c r="AG3" s="65" t="s">
        <v>48</v>
      </c>
      <c r="AH3" s="85" t="s">
        <v>725</v>
      </c>
      <c r="AI3" s="85" t="s">
        <v>725</v>
      </c>
      <c r="AJ3" s="65" t="s">
        <v>57</v>
      </c>
      <c r="AK3" s="85" t="s">
        <v>725</v>
      </c>
      <c r="AL3" s="85" t="s">
        <v>725</v>
      </c>
      <c r="AM3" s="85" t="s">
        <v>725</v>
      </c>
      <c r="AN3" s="65" t="s">
        <v>48</v>
      </c>
      <c r="AO3" s="85" t="s">
        <v>725</v>
      </c>
      <c r="AP3" s="85" t="s">
        <v>725</v>
      </c>
      <c r="AQ3" s="85" t="s">
        <v>725</v>
      </c>
      <c r="AR3" s="65" t="s">
        <v>48</v>
      </c>
      <c r="AS3" s="85" t="s">
        <v>725</v>
      </c>
      <c r="AT3" s="85" t="s">
        <v>725</v>
      </c>
      <c r="AU3" s="85" t="s">
        <v>725</v>
      </c>
      <c r="AV3" s="85" t="s">
        <v>725</v>
      </c>
      <c r="AW3" s="85" t="s">
        <v>725</v>
      </c>
      <c r="AX3" s="85" t="s">
        <v>725</v>
      </c>
      <c r="AY3" s="65" t="s">
        <v>48</v>
      </c>
      <c r="AZ3" s="65" t="s">
        <v>48</v>
      </c>
      <c r="BA3" s="85" t="s">
        <v>725</v>
      </c>
      <c r="BB3" s="85" t="s">
        <v>725</v>
      </c>
      <c r="BC3" s="85" t="s">
        <v>725</v>
      </c>
      <c r="BD3" s="85" t="s">
        <v>725</v>
      </c>
      <c r="BE3" s="85" t="s">
        <v>725</v>
      </c>
      <c r="BF3" s="85" t="s">
        <v>725</v>
      </c>
      <c r="BG3" s="65" t="s">
        <v>48</v>
      </c>
      <c r="BH3" s="85" t="s">
        <v>725</v>
      </c>
      <c r="BI3" s="65" t="s">
        <v>48</v>
      </c>
      <c r="BJ3" s="85" t="s">
        <v>725</v>
      </c>
      <c r="BK3" s="85" t="s">
        <v>725</v>
      </c>
      <c r="BL3" s="85" t="s">
        <v>725</v>
      </c>
      <c r="BM3" s="85" t="s">
        <v>725</v>
      </c>
      <c r="BN3" s="66" t="s">
        <v>65</v>
      </c>
      <c r="BO3" s="85" t="s">
        <v>725</v>
      </c>
      <c r="BP3" s="65" t="s">
        <v>48</v>
      </c>
      <c r="BQ3" s="85" t="s">
        <v>725</v>
      </c>
      <c r="BR3" s="65" t="s">
        <v>48</v>
      </c>
      <c r="BS3" s="85" t="s">
        <v>725</v>
      </c>
      <c r="BT3" s="66" t="s">
        <v>73</v>
      </c>
      <c r="BU3" s="85" t="s">
        <v>725</v>
      </c>
      <c r="BV3" s="85" t="s">
        <v>725</v>
      </c>
      <c r="BW3" s="85" t="s">
        <v>725</v>
      </c>
      <c r="BX3" s="85" t="s">
        <v>725</v>
      </c>
      <c r="BY3" s="85" t="s">
        <v>725</v>
      </c>
      <c r="BZ3" s="85" t="s">
        <v>725</v>
      </c>
      <c r="CA3" s="65" t="s">
        <v>48</v>
      </c>
      <c r="CB3" s="85" t="s">
        <v>725</v>
      </c>
      <c r="CC3" s="85" t="s">
        <v>725</v>
      </c>
      <c r="CD3" s="65" t="s">
        <v>48</v>
      </c>
      <c r="CE3" s="85" t="s">
        <v>725</v>
      </c>
      <c r="CF3" s="85" t="s">
        <v>725</v>
      </c>
      <c r="CG3" s="85" t="s">
        <v>725</v>
      </c>
      <c r="CH3" s="85" t="s">
        <v>725</v>
      </c>
      <c r="CI3" s="85" t="s">
        <v>725</v>
      </c>
      <c r="CJ3" s="65" t="s">
        <v>48</v>
      </c>
      <c r="CK3" s="85" t="s">
        <v>725</v>
      </c>
      <c r="CL3" s="65" t="s">
        <v>48</v>
      </c>
      <c r="CM3" s="1314"/>
      <c r="CN3" s="117">
        <f>COUNTIF(D2:CL2,"*")</f>
        <v>87</v>
      </c>
      <c r="CO3" s="161"/>
      <c r="CP3" s="112" t="s">
        <v>938</v>
      </c>
      <c r="CQ3" s="69" t="s">
        <v>939</v>
      </c>
      <c r="CR3" s="69" t="s">
        <v>940</v>
      </c>
      <c r="CS3" s="69" t="s">
        <v>21</v>
      </c>
      <c r="CT3" s="69" t="s">
        <v>941</v>
      </c>
      <c r="CU3" s="69" t="s">
        <v>942</v>
      </c>
      <c r="CV3" s="69" t="s">
        <v>1130</v>
      </c>
      <c r="CW3" s="69" t="s">
        <v>1131</v>
      </c>
      <c r="CX3" s="69" t="s">
        <v>66</v>
      </c>
      <c r="CY3" s="218" t="s">
        <v>1132</v>
      </c>
      <c r="CZ3" s="219" t="s">
        <v>944</v>
      </c>
      <c r="DB3" s="8"/>
      <c r="DC3" s="8"/>
    </row>
    <row r="4" spans="1:107" s="197" customFormat="1" ht="18.75" customHeight="1" thickBot="1" x14ac:dyDescent="0.25">
      <c r="A4" s="200" t="s">
        <v>6</v>
      </c>
      <c r="B4" s="195"/>
      <c r="C4" s="195"/>
      <c r="D4" s="243" t="s">
        <v>20</v>
      </c>
      <c r="E4" s="243" t="s">
        <v>20</v>
      </c>
      <c r="F4" s="243" t="s">
        <v>20</v>
      </c>
      <c r="G4" s="243" t="s">
        <v>20</v>
      </c>
      <c r="H4" s="244" t="s">
        <v>20</v>
      </c>
      <c r="I4" s="245" t="s">
        <v>20</v>
      </c>
      <c r="J4" s="246" t="s">
        <v>20</v>
      </c>
      <c r="K4" s="245" t="s">
        <v>20</v>
      </c>
      <c r="L4" s="245" t="s">
        <v>20</v>
      </c>
      <c r="M4" s="245" t="s">
        <v>20</v>
      </c>
      <c r="N4" s="245" t="s">
        <v>20</v>
      </c>
      <c r="O4" s="245" t="s">
        <v>20</v>
      </c>
      <c r="P4" s="245" t="s">
        <v>20</v>
      </c>
      <c r="Q4" s="245" t="s">
        <v>20</v>
      </c>
      <c r="R4" s="245" t="s">
        <v>20</v>
      </c>
      <c r="S4" s="245" t="s">
        <v>20</v>
      </c>
      <c r="T4" s="245" t="s">
        <v>20</v>
      </c>
      <c r="U4" s="245" t="s">
        <v>20</v>
      </c>
      <c r="V4" s="245" t="s">
        <v>20</v>
      </c>
      <c r="W4" s="245" t="s">
        <v>20</v>
      </c>
      <c r="X4" s="245" t="s">
        <v>20</v>
      </c>
      <c r="Y4" s="245" t="s">
        <v>20</v>
      </c>
      <c r="Z4" s="245" t="s">
        <v>20</v>
      </c>
      <c r="AA4" s="245" t="s">
        <v>20</v>
      </c>
      <c r="AB4" s="245" t="s">
        <v>20</v>
      </c>
      <c r="AC4" s="245" t="s">
        <v>20</v>
      </c>
      <c r="AD4" s="245" t="s">
        <v>20</v>
      </c>
      <c r="AE4" s="245" t="s">
        <v>20</v>
      </c>
      <c r="AF4" s="245" t="s">
        <v>20</v>
      </c>
      <c r="AG4" s="245" t="s">
        <v>20</v>
      </c>
      <c r="AH4" s="245" t="s">
        <v>20</v>
      </c>
      <c r="AI4" s="245" t="s">
        <v>20</v>
      </c>
      <c r="AJ4" s="245" t="s">
        <v>20</v>
      </c>
      <c r="AK4" s="245" t="s">
        <v>20</v>
      </c>
      <c r="AL4" s="245" t="s">
        <v>20</v>
      </c>
      <c r="AM4" s="245" t="s">
        <v>20</v>
      </c>
      <c r="AN4" s="245" t="s">
        <v>20</v>
      </c>
      <c r="AO4" s="245" t="s">
        <v>20</v>
      </c>
      <c r="AP4" s="245" t="s">
        <v>20</v>
      </c>
      <c r="AQ4" s="245" t="s">
        <v>20</v>
      </c>
      <c r="AR4" s="245" t="s">
        <v>20</v>
      </c>
      <c r="AS4" s="245" t="s">
        <v>20</v>
      </c>
      <c r="AT4" s="245" t="s">
        <v>20</v>
      </c>
      <c r="AU4" s="245" t="s">
        <v>20</v>
      </c>
      <c r="AV4" s="245" t="s">
        <v>20</v>
      </c>
      <c r="AW4" s="245" t="s">
        <v>20</v>
      </c>
      <c r="AX4" s="245" t="s">
        <v>20</v>
      </c>
      <c r="AY4" s="245" t="s">
        <v>20</v>
      </c>
      <c r="AZ4" s="245" t="s">
        <v>20</v>
      </c>
      <c r="BA4" s="245" t="s">
        <v>20</v>
      </c>
      <c r="BB4" s="245" t="s">
        <v>20</v>
      </c>
      <c r="BC4" s="245" t="s">
        <v>20</v>
      </c>
      <c r="BD4" s="245" t="s">
        <v>20</v>
      </c>
      <c r="BE4" s="245" t="s">
        <v>20</v>
      </c>
      <c r="BF4" s="245" t="s">
        <v>20</v>
      </c>
      <c r="BG4" s="245" t="s">
        <v>20</v>
      </c>
      <c r="BH4" s="245" t="s">
        <v>20</v>
      </c>
      <c r="BI4" s="245" t="s">
        <v>20</v>
      </c>
      <c r="BJ4" s="245" t="s">
        <v>20</v>
      </c>
      <c r="BK4" s="77" t="s">
        <v>20</v>
      </c>
      <c r="BL4" s="77" t="s">
        <v>20</v>
      </c>
      <c r="BM4" s="77" t="s">
        <v>20</v>
      </c>
      <c r="BN4" s="77" t="s">
        <v>20</v>
      </c>
      <c r="BO4" s="77" t="s">
        <v>20</v>
      </c>
      <c r="BP4" s="77" t="s">
        <v>20</v>
      </c>
      <c r="BQ4" s="77" t="s">
        <v>20</v>
      </c>
      <c r="BR4" s="77" t="s">
        <v>20</v>
      </c>
      <c r="BS4" s="77" t="s">
        <v>20</v>
      </c>
      <c r="BT4" s="77" t="s">
        <v>20</v>
      </c>
      <c r="BU4" s="77" t="s">
        <v>20</v>
      </c>
      <c r="BV4" s="77" t="s">
        <v>20</v>
      </c>
      <c r="BW4" s="77" t="s">
        <v>20</v>
      </c>
      <c r="BX4" s="77" t="s">
        <v>20</v>
      </c>
      <c r="BY4" s="77" t="s">
        <v>20</v>
      </c>
      <c r="BZ4" s="77" t="s">
        <v>20</v>
      </c>
      <c r="CA4" s="77" t="s">
        <v>20</v>
      </c>
      <c r="CB4" s="77" t="s">
        <v>20</v>
      </c>
      <c r="CC4" s="77" t="s">
        <v>20</v>
      </c>
      <c r="CD4" s="77" t="s">
        <v>20</v>
      </c>
      <c r="CE4" s="77" t="s">
        <v>20</v>
      </c>
      <c r="CF4" s="77" t="s">
        <v>20</v>
      </c>
      <c r="CG4" s="77" t="s">
        <v>20</v>
      </c>
      <c r="CH4" s="77" t="s">
        <v>20</v>
      </c>
      <c r="CI4" s="77" t="s">
        <v>20</v>
      </c>
      <c r="CJ4" s="77" t="s">
        <v>20</v>
      </c>
      <c r="CK4" s="77" t="s">
        <v>20</v>
      </c>
      <c r="CL4" s="77" t="s">
        <v>20</v>
      </c>
      <c r="CM4" s="1314"/>
      <c r="CN4" s="196"/>
      <c r="CP4" s="70">
        <f>COUNTIF(D6:CL6,"glencore")</f>
        <v>49</v>
      </c>
      <c r="CQ4" s="70">
        <f>COUNTIF(D6:CL6,"SWISSMARINE")</f>
        <v>5</v>
      </c>
      <c r="CR4" s="70">
        <f>COUNTIF(D6:CL6,"western bulk")</f>
        <v>9</v>
      </c>
      <c r="CS4" s="70">
        <f>COUNTIF(D6:CL6,"nyk")</f>
        <v>14</v>
      </c>
      <c r="CT4" s="70">
        <f>COUNTIF(D6:CL6,"M2M")</f>
        <v>3</v>
      </c>
      <c r="CU4" s="70">
        <f>COUNTIF(D6:CL6,"nachipa")</f>
        <v>2</v>
      </c>
      <c r="CV4" s="70">
        <f>COUNTIF(D6:CL6,"ULTRABULK")</f>
        <v>1</v>
      </c>
      <c r="CW4" s="70">
        <f>COUNTIF(D6:CL6,"swireco")</f>
        <v>1</v>
      </c>
      <c r="CX4" s="70">
        <f>COUNTIF(D6:CL6,"ADM")</f>
        <v>2</v>
      </c>
      <c r="CY4" s="136">
        <f>COUNTIF(D6:CL6,"directo agencia")</f>
        <v>1</v>
      </c>
      <c r="CZ4" s="220">
        <f>+SUM(CP4:CY4)</f>
        <v>87</v>
      </c>
      <c r="DA4" s="13"/>
      <c r="DB4" s="13"/>
      <c r="DC4" s="13"/>
    </row>
    <row r="5" spans="1:107" ht="16" thickBot="1" x14ac:dyDescent="0.25">
      <c r="A5" s="63" t="s">
        <v>1133</v>
      </c>
      <c r="B5" s="63"/>
      <c r="C5" s="63"/>
      <c r="D5" s="85"/>
      <c r="E5" s="66"/>
      <c r="F5" s="66"/>
      <c r="G5" s="66"/>
      <c r="H5" s="107"/>
      <c r="I5" s="66"/>
      <c r="J5" s="192"/>
      <c r="K5" s="107"/>
      <c r="L5" s="107">
        <v>26</v>
      </c>
      <c r="M5" s="66" t="s">
        <v>1134</v>
      </c>
      <c r="N5" s="66">
        <v>6</v>
      </c>
      <c r="O5" s="66">
        <v>1</v>
      </c>
      <c r="P5" s="66">
        <v>71</v>
      </c>
      <c r="Q5" s="66">
        <v>2</v>
      </c>
      <c r="R5" s="66">
        <v>13</v>
      </c>
      <c r="S5" s="66">
        <v>34</v>
      </c>
      <c r="T5" s="77">
        <v>8</v>
      </c>
      <c r="U5" s="66">
        <v>55</v>
      </c>
      <c r="V5" s="66">
        <v>7</v>
      </c>
      <c r="W5" s="66">
        <v>7</v>
      </c>
      <c r="X5" s="66">
        <v>14</v>
      </c>
      <c r="Y5" s="66">
        <v>2</v>
      </c>
      <c r="Z5" s="66">
        <v>1</v>
      </c>
      <c r="AA5" s="66"/>
      <c r="AB5" s="66">
        <v>1</v>
      </c>
      <c r="AC5" s="66">
        <v>1</v>
      </c>
      <c r="AD5" s="66">
        <v>2</v>
      </c>
      <c r="AE5" s="66"/>
      <c r="AF5" s="66"/>
      <c r="AG5" s="66"/>
      <c r="AH5" s="66">
        <v>1</v>
      </c>
      <c r="AI5" s="66">
        <v>1</v>
      </c>
      <c r="AJ5" s="66">
        <v>1</v>
      </c>
      <c r="AK5" s="66">
        <v>1</v>
      </c>
      <c r="AL5" s="66">
        <v>1</v>
      </c>
      <c r="AM5" s="66">
        <v>1</v>
      </c>
      <c r="AN5" s="66"/>
      <c r="AO5" s="66">
        <v>1</v>
      </c>
      <c r="AP5" s="66">
        <v>1</v>
      </c>
      <c r="AQ5" s="66">
        <v>1</v>
      </c>
      <c r="AR5" s="66">
        <v>1</v>
      </c>
      <c r="AS5" s="66">
        <v>1</v>
      </c>
      <c r="AT5" s="66">
        <v>1</v>
      </c>
      <c r="AU5" s="107">
        <v>1</v>
      </c>
      <c r="AV5" s="107">
        <v>1</v>
      </c>
      <c r="AW5" s="107">
        <v>1</v>
      </c>
      <c r="AX5" s="107">
        <v>2</v>
      </c>
      <c r="AY5" s="107"/>
      <c r="AZ5" s="107">
        <v>58</v>
      </c>
      <c r="BA5" s="107"/>
      <c r="BB5" s="107"/>
      <c r="BC5" s="107">
        <v>1</v>
      </c>
      <c r="BD5" s="107"/>
      <c r="BE5" s="107"/>
      <c r="BF5" s="66">
        <v>1</v>
      </c>
      <c r="BG5" s="66">
        <v>34</v>
      </c>
      <c r="BH5" s="66">
        <v>1</v>
      </c>
      <c r="BI5" s="66"/>
      <c r="BJ5" s="66">
        <v>1</v>
      </c>
      <c r="BK5" s="66">
        <v>15</v>
      </c>
      <c r="BL5" s="66">
        <v>1</v>
      </c>
      <c r="BM5" s="66">
        <v>1</v>
      </c>
      <c r="BN5" s="66">
        <v>12</v>
      </c>
      <c r="BO5" s="66"/>
      <c r="BP5" s="66"/>
      <c r="BQ5" s="66"/>
      <c r="BR5" s="66"/>
      <c r="BS5" s="66">
        <v>2</v>
      </c>
      <c r="BT5" s="66">
        <v>55</v>
      </c>
      <c r="BU5" s="66">
        <v>1</v>
      </c>
      <c r="BV5" s="66"/>
      <c r="BW5" s="66">
        <v>1</v>
      </c>
      <c r="BX5" s="66">
        <v>1</v>
      </c>
      <c r="BY5" s="66">
        <v>1</v>
      </c>
      <c r="BZ5" s="66">
        <v>1</v>
      </c>
      <c r="CA5" s="66">
        <v>32</v>
      </c>
      <c r="CB5" s="66">
        <v>2</v>
      </c>
      <c r="CC5" s="66">
        <v>1</v>
      </c>
      <c r="CD5" s="66">
        <v>14</v>
      </c>
      <c r="CE5" s="66">
        <v>1</v>
      </c>
      <c r="CF5" s="66">
        <v>1</v>
      </c>
      <c r="CG5" s="66">
        <v>1</v>
      </c>
      <c r="CH5" s="66">
        <v>1</v>
      </c>
      <c r="CI5" s="66">
        <v>1</v>
      </c>
      <c r="CJ5" s="66">
        <v>1</v>
      </c>
      <c r="CK5" s="66">
        <v>26</v>
      </c>
      <c r="CL5" s="66">
        <v>1</v>
      </c>
      <c r="CM5" s="1314"/>
      <c r="CN5" s="75"/>
      <c r="CO5" s="161"/>
      <c r="CP5" s="226" t="s">
        <v>952</v>
      </c>
      <c r="CQ5" s="227"/>
      <c r="CR5" s="227"/>
      <c r="CS5" s="227"/>
      <c r="CT5" s="227"/>
      <c r="CU5" s="227"/>
      <c r="CV5" s="227"/>
      <c r="CW5" s="227"/>
      <c r="CX5" s="228"/>
      <c r="DB5" s="8"/>
      <c r="DC5" s="8"/>
    </row>
    <row r="6" spans="1:107" x14ac:dyDescent="0.2">
      <c r="A6" s="63" t="s">
        <v>7</v>
      </c>
      <c r="B6" s="63"/>
      <c r="C6" s="63"/>
      <c r="D6" s="85" t="s">
        <v>32</v>
      </c>
      <c r="E6" s="66" t="s">
        <v>21</v>
      </c>
      <c r="F6" s="85" t="s">
        <v>32</v>
      </c>
      <c r="G6" s="66" t="s">
        <v>103</v>
      </c>
      <c r="H6" s="85" t="s">
        <v>32</v>
      </c>
      <c r="I6" s="85" t="s">
        <v>32</v>
      </c>
      <c r="J6" s="85" t="s">
        <v>32</v>
      </c>
      <c r="K6" s="85" t="s">
        <v>32</v>
      </c>
      <c r="L6" s="85" t="s">
        <v>32</v>
      </c>
      <c r="M6" s="66" t="s">
        <v>103</v>
      </c>
      <c r="N6" s="85" t="s">
        <v>32</v>
      </c>
      <c r="O6" s="66" t="s">
        <v>103</v>
      </c>
      <c r="P6" s="66" t="s">
        <v>21</v>
      </c>
      <c r="Q6" s="85" t="s">
        <v>32</v>
      </c>
      <c r="R6" s="66" t="s">
        <v>21</v>
      </c>
      <c r="S6" s="66" t="s">
        <v>103</v>
      </c>
      <c r="T6" s="85" t="s">
        <v>32</v>
      </c>
      <c r="U6" s="66" t="s">
        <v>21</v>
      </c>
      <c r="V6" s="85" t="s">
        <v>32</v>
      </c>
      <c r="W6" s="85" t="s">
        <v>32</v>
      </c>
      <c r="X6" s="85" t="s">
        <v>32</v>
      </c>
      <c r="Y6" s="66" t="s">
        <v>21</v>
      </c>
      <c r="Z6" s="66" t="s">
        <v>103</v>
      </c>
      <c r="AA6" s="66" t="s">
        <v>103</v>
      </c>
      <c r="AB6" s="85" t="s">
        <v>32</v>
      </c>
      <c r="AC6" s="85" t="s">
        <v>32</v>
      </c>
      <c r="AD6" s="85" t="s">
        <v>32</v>
      </c>
      <c r="AE6" s="85" t="s">
        <v>32</v>
      </c>
      <c r="AF6" s="85" t="s">
        <v>32</v>
      </c>
      <c r="AG6" s="66" t="s">
        <v>103</v>
      </c>
      <c r="AH6" s="85" t="s">
        <v>32</v>
      </c>
      <c r="AI6" s="66" t="s">
        <v>941</v>
      </c>
      <c r="AJ6" s="66" t="s">
        <v>1135</v>
      </c>
      <c r="AK6" s="66" t="s">
        <v>941</v>
      </c>
      <c r="AL6" s="85" t="s">
        <v>32</v>
      </c>
      <c r="AM6" s="85" t="s">
        <v>32</v>
      </c>
      <c r="AN6" s="66" t="s">
        <v>21</v>
      </c>
      <c r="AO6" s="85" t="s">
        <v>32</v>
      </c>
      <c r="AP6" s="85" t="s">
        <v>32</v>
      </c>
      <c r="AQ6" s="85" t="s">
        <v>32</v>
      </c>
      <c r="AR6" s="66" t="s">
        <v>1136</v>
      </c>
      <c r="AS6" s="85" t="s">
        <v>32</v>
      </c>
      <c r="AT6" s="85" t="s">
        <v>32</v>
      </c>
      <c r="AU6" s="107" t="s">
        <v>49</v>
      </c>
      <c r="AV6" s="85" t="s">
        <v>32</v>
      </c>
      <c r="AW6" s="85" t="s">
        <v>32</v>
      </c>
      <c r="AX6" s="85" t="s">
        <v>32</v>
      </c>
      <c r="AY6" s="66" t="s">
        <v>21</v>
      </c>
      <c r="AZ6" s="66" t="s">
        <v>21</v>
      </c>
      <c r="BA6" s="107" t="s">
        <v>49</v>
      </c>
      <c r="BB6" s="85" t="s">
        <v>32</v>
      </c>
      <c r="BC6" s="85" t="s">
        <v>32</v>
      </c>
      <c r="BD6" s="85" t="s">
        <v>32</v>
      </c>
      <c r="BE6" s="107" t="s">
        <v>49</v>
      </c>
      <c r="BF6" s="85" t="s">
        <v>32</v>
      </c>
      <c r="BG6" s="66" t="s">
        <v>21</v>
      </c>
      <c r="BH6" s="85" t="s">
        <v>32</v>
      </c>
      <c r="BI6" s="66" t="s">
        <v>21</v>
      </c>
      <c r="BJ6" s="85" t="s">
        <v>32</v>
      </c>
      <c r="BK6" s="85" t="s">
        <v>32</v>
      </c>
      <c r="BL6" s="85" t="s">
        <v>32</v>
      </c>
      <c r="BM6" s="107" t="s">
        <v>49</v>
      </c>
      <c r="BN6" s="66" t="s">
        <v>74</v>
      </c>
      <c r="BO6" s="85" t="s">
        <v>32</v>
      </c>
      <c r="BP6" s="66" t="s">
        <v>103</v>
      </c>
      <c r="BQ6" s="107" t="s">
        <v>49</v>
      </c>
      <c r="BR6" s="66" t="s">
        <v>21</v>
      </c>
      <c r="BS6" s="85" t="s">
        <v>32</v>
      </c>
      <c r="BT6" s="66" t="s">
        <v>74</v>
      </c>
      <c r="BU6" s="85" t="s">
        <v>32</v>
      </c>
      <c r="BV6" s="85" t="s">
        <v>32</v>
      </c>
      <c r="BW6" s="66" t="s">
        <v>66</v>
      </c>
      <c r="BX6" s="85" t="s">
        <v>32</v>
      </c>
      <c r="BY6" s="85" t="s">
        <v>32</v>
      </c>
      <c r="BZ6" s="85" t="s">
        <v>32</v>
      </c>
      <c r="CA6" s="66" t="s">
        <v>21</v>
      </c>
      <c r="CB6" s="85" t="s">
        <v>32</v>
      </c>
      <c r="CC6" s="66" t="s">
        <v>66</v>
      </c>
      <c r="CD6" s="66" t="s">
        <v>21</v>
      </c>
      <c r="CE6" s="85" t="s">
        <v>32</v>
      </c>
      <c r="CF6" s="107" t="s">
        <v>941</v>
      </c>
      <c r="CG6" s="85" t="s">
        <v>32</v>
      </c>
      <c r="CH6" s="85" t="s">
        <v>32</v>
      </c>
      <c r="CI6" s="85" t="s">
        <v>32</v>
      </c>
      <c r="CJ6" s="66" t="s">
        <v>58</v>
      </c>
      <c r="CK6" s="66" t="s">
        <v>21</v>
      </c>
      <c r="CL6" s="107" t="s">
        <v>103</v>
      </c>
      <c r="CM6" s="1314"/>
      <c r="CN6" s="75"/>
      <c r="CO6" s="161"/>
      <c r="CP6" s="217" t="s">
        <v>386</v>
      </c>
      <c r="CQ6" s="30" t="s">
        <v>387</v>
      </c>
      <c r="CR6" s="30" t="s">
        <v>393</v>
      </c>
      <c r="CS6" s="30" t="s">
        <v>1137</v>
      </c>
      <c r="CT6" s="30" t="s">
        <v>1138</v>
      </c>
      <c r="CU6" s="30" t="s">
        <v>1026</v>
      </c>
      <c r="CV6" s="30" t="s">
        <v>389</v>
      </c>
      <c r="CW6" s="119" t="s">
        <v>1139</v>
      </c>
      <c r="CX6" s="222" t="s">
        <v>944</v>
      </c>
      <c r="DB6" s="8"/>
      <c r="DC6" s="8"/>
    </row>
    <row r="7" spans="1:107" ht="16" thickBot="1" x14ac:dyDescent="0.25">
      <c r="A7" s="63" t="s">
        <v>8</v>
      </c>
      <c r="B7" s="63"/>
      <c r="C7" s="63"/>
      <c r="D7" s="85" t="s">
        <v>42</v>
      </c>
      <c r="E7" s="66" t="s">
        <v>1140</v>
      </c>
      <c r="F7" s="66" t="s">
        <v>42</v>
      </c>
      <c r="G7" s="66" t="s">
        <v>1141</v>
      </c>
      <c r="H7" s="107" t="s">
        <v>42</v>
      </c>
      <c r="I7" s="66" t="s">
        <v>42</v>
      </c>
      <c r="J7" s="192" t="s">
        <v>42</v>
      </c>
      <c r="K7" s="107" t="s">
        <v>42</v>
      </c>
      <c r="L7" s="107" t="s">
        <v>42</v>
      </c>
      <c r="M7" s="66" t="s">
        <v>1142</v>
      </c>
      <c r="N7" s="66" t="s">
        <v>1143</v>
      </c>
      <c r="O7" s="66" t="s">
        <v>1142</v>
      </c>
      <c r="P7" s="66" t="s">
        <v>1142</v>
      </c>
      <c r="Q7" s="107" t="s">
        <v>42</v>
      </c>
      <c r="R7" s="107" t="s">
        <v>1142</v>
      </c>
      <c r="S7" s="66" t="s">
        <v>1142</v>
      </c>
      <c r="T7" s="77" t="s">
        <v>42</v>
      </c>
      <c r="U7" s="66" t="s">
        <v>1142</v>
      </c>
      <c r="V7" s="66" t="s">
        <v>42</v>
      </c>
      <c r="W7" s="66" t="s">
        <v>42</v>
      </c>
      <c r="X7" s="66" t="s">
        <v>42</v>
      </c>
      <c r="Y7" s="66" t="s">
        <v>1142</v>
      </c>
      <c r="Z7" s="66" t="s">
        <v>1142</v>
      </c>
      <c r="AA7" s="66" t="s">
        <v>1142</v>
      </c>
      <c r="AB7" s="66" t="s">
        <v>1143</v>
      </c>
      <c r="AC7" s="66" t="s">
        <v>1143</v>
      </c>
      <c r="AD7" s="66" t="s">
        <v>1143</v>
      </c>
      <c r="AE7" s="66" t="s">
        <v>42</v>
      </c>
      <c r="AF7" s="66" t="s">
        <v>1143</v>
      </c>
      <c r="AG7" s="66" t="s">
        <v>1143</v>
      </c>
      <c r="AH7" s="66" t="s">
        <v>1143</v>
      </c>
      <c r="AI7" s="66" t="s">
        <v>1143</v>
      </c>
      <c r="AJ7" s="66" t="s">
        <v>50</v>
      </c>
      <c r="AK7" s="66" t="s">
        <v>1143</v>
      </c>
      <c r="AL7" s="66" t="s">
        <v>1143</v>
      </c>
      <c r="AM7" s="66"/>
      <c r="AN7" s="66"/>
      <c r="AO7" s="66" t="s">
        <v>22</v>
      </c>
      <c r="AP7" s="66" t="s">
        <v>22</v>
      </c>
      <c r="AQ7" s="66" t="s">
        <v>1143</v>
      </c>
      <c r="AR7" s="66" t="s">
        <v>33</v>
      </c>
      <c r="AS7" s="66" t="s">
        <v>22</v>
      </c>
      <c r="AT7" s="66" t="s">
        <v>1143</v>
      </c>
      <c r="AU7" s="107" t="s">
        <v>1143</v>
      </c>
      <c r="AV7" s="107" t="s">
        <v>22</v>
      </c>
      <c r="AW7" s="107" t="s">
        <v>22</v>
      </c>
      <c r="AX7" s="107" t="s">
        <v>1143</v>
      </c>
      <c r="AY7" s="107" t="s">
        <v>22</v>
      </c>
      <c r="AZ7" s="107" t="s">
        <v>22</v>
      </c>
      <c r="BA7" s="107" t="s">
        <v>1143</v>
      </c>
      <c r="BB7" s="107" t="s">
        <v>22</v>
      </c>
      <c r="BC7" s="107" t="s">
        <v>1143</v>
      </c>
      <c r="BD7" s="107" t="s">
        <v>22</v>
      </c>
      <c r="BE7" s="107" t="s">
        <v>42</v>
      </c>
      <c r="BF7" s="66" t="s">
        <v>22</v>
      </c>
      <c r="BG7" s="66" t="s">
        <v>22</v>
      </c>
      <c r="BH7" s="66" t="s">
        <v>42</v>
      </c>
      <c r="BI7" s="107" t="s">
        <v>42</v>
      </c>
      <c r="BJ7" s="107" t="s">
        <v>22</v>
      </c>
      <c r="BK7" s="107" t="s">
        <v>22</v>
      </c>
      <c r="BL7" s="107" t="s">
        <v>22</v>
      </c>
      <c r="BM7" s="107" t="s">
        <v>42</v>
      </c>
      <c r="BN7" s="107" t="s">
        <v>22</v>
      </c>
      <c r="BO7" s="107" t="s">
        <v>22</v>
      </c>
      <c r="BP7" s="107" t="s">
        <v>22</v>
      </c>
      <c r="BQ7" s="107" t="s">
        <v>42</v>
      </c>
      <c r="BR7" s="107" t="s">
        <v>33</v>
      </c>
      <c r="BS7" s="107" t="s">
        <v>42</v>
      </c>
      <c r="BT7" s="107" t="s">
        <v>22</v>
      </c>
      <c r="BU7" s="107" t="s">
        <v>22</v>
      </c>
      <c r="BV7" s="107" t="s">
        <v>42</v>
      </c>
      <c r="BW7" s="107" t="s">
        <v>42</v>
      </c>
      <c r="BX7" s="107" t="s">
        <v>22</v>
      </c>
      <c r="BY7" s="107" t="s">
        <v>22</v>
      </c>
      <c r="BZ7" s="107" t="s">
        <v>22</v>
      </c>
      <c r="CA7" s="107" t="s">
        <v>22</v>
      </c>
      <c r="CB7" s="107" t="s">
        <v>22</v>
      </c>
      <c r="CC7" s="107" t="s">
        <v>42</v>
      </c>
      <c r="CD7" s="107" t="s">
        <v>33</v>
      </c>
      <c r="CE7" s="107" t="s">
        <v>22</v>
      </c>
      <c r="CF7" s="107" t="s">
        <v>42</v>
      </c>
      <c r="CG7" s="107" t="s">
        <v>22</v>
      </c>
      <c r="CH7" s="107" t="s">
        <v>22</v>
      </c>
      <c r="CI7" s="107" t="s">
        <v>22</v>
      </c>
      <c r="CJ7" s="107"/>
      <c r="CK7" s="107" t="s">
        <v>50</v>
      </c>
      <c r="CL7" s="107" t="s">
        <v>33</v>
      </c>
      <c r="CM7" s="1314"/>
      <c r="CN7" s="75"/>
      <c r="CO7" s="161"/>
      <c r="CP7" s="223">
        <f>COUNTIF(D3:CL3,"carbon")</f>
        <v>62</v>
      </c>
      <c r="CQ7" s="223">
        <f>COUNTIF(D3:CL3,"clinker")</f>
        <v>19</v>
      </c>
      <c r="CR7" s="223">
        <f>COUNTIF(D3:CL3,"fierro")</f>
        <v>1</v>
      </c>
      <c r="CS7" s="223">
        <f>COUNTIF(D3:CL3,"PROYECTO")</f>
        <v>0</v>
      </c>
      <c r="CT7" s="223">
        <f>COUNTIF(D3:CL3,"IRON ORE")</f>
        <v>1</v>
      </c>
      <c r="CU7" s="223">
        <f>COUNTIF(D3:CL3,"GRANOS")</f>
        <v>1</v>
      </c>
      <c r="CV7" s="223">
        <f>COUNTIF(D3:CL3,"CEMENTO")</f>
        <v>2</v>
      </c>
      <c r="CW7" s="229">
        <f>COUNTIF(D3:CL3,"UREA")</f>
        <v>1</v>
      </c>
      <c r="CX7" s="224">
        <f>+SUM(CP7:CW7)</f>
        <v>87</v>
      </c>
      <c r="DB7" s="8"/>
      <c r="DC7" s="8"/>
    </row>
    <row r="8" spans="1:107" ht="16" thickBot="1" x14ac:dyDescent="0.25">
      <c r="A8" s="63" t="s">
        <v>536</v>
      </c>
      <c r="B8" s="63"/>
      <c r="C8" s="63"/>
      <c r="D8" s="85" t="s">
        <v>75</v>
      </c>
      <c r="E8" s="66" t="s">
        <v>126</v>
      </c>
      <c r="F8" s="66" t="s">
        <v>110</v>
      </c>
      <c r="G8" s="66" t="s">
        <v>126</v>
      </c>
      <c r="H8" s="162" t="s">
        <v>59</v>
      </c>
      <c r="I8" s="67" t="s">
        <v>110</v>
      </c>
      <c r="J8" s="193" t="s">
        <v>51</v>
      </c>
      <c r="K8" s="162" t="s">
        <v>43</v>
      </c>
      <c r="L8" s="162" t="s">
        <v>110</v>
      </c>
      <c r="M8" s="67" t="s">
        <v>91</v>
      </c>
      <c r="N8" s="67" t="s">
        <v>110</v>
      </c>
      <c r="O8" s="162" t="s">
        <v>43</v>
      </c>
      <c r="P8" s="67" t="s">
        <v>98</v>
      </c>
      <c r="Q8" s="85" t="s">
        <v>75</v>
      </c>
      <c r="R8" s="67" t="s">
        <v>135</v>
      </c>
      <c r="S8" s="67" t="s">
        <v>116</v>
      </c>
      <c r="T8" s="85" t="s">
        <v>75</v>
      </c>
      <c r="U8" s="67" t="s">
        <v>116</v>
      </c>
      <c r="V8" s="162" t="s">
        <v>43</v>
      </c>
      <c r="W8" s="85" t="s">
        <v>75</v>
      </c>
      <c r="X8" s="162" t="s">
        <v>43</v>
      </c>
      <c r="Y8" s="67" t="s">
        <v>51</v>
      </c>
      <c r="Z8" s="67" t="s">
        <v>98</v>
      </c>
      <c r="AA8" s="67" t="s">
        <v>116</v>
      </c>
      <c r="AB8" s="67" t="s">
        <v>135</v>
      </c>
      <c r="AC8" s="85" t="s">
        <v>75</v>
      </c>
      <c r="AD8" s="67" t="s">
        <v>104</v>
      </c>
      <c r="AE8" s="162" t="s">
        <v>43</v>
      </c>
      <c r="AF8" s="67" t="s">
        <v>110</v>
      </c>
      <c r="AG8" s="67" t="s">
        <v>91</v>
      </c>
      <c r="AH8" s="67" t="s">
        <v>116</v>
      </c>
      <c r="AI8" s="67" t="s">
        <v>116</v>
      </c>
      <c r="AJ8" s="67" t="s">
        <v>110</v>
      </c>
      <c r="AK8" s="67" t="s">
        <v>59</v>
      </c>
      <c r="AL8" s="67" t="s">
        <v>104</v>
      </c>
      <c r="AM8" s="67" t="s">
        <v>1144</v>
      </c>
      <c r="AN8" s="67" t="s">
        <v>116</v>
      </c>
      <c r="AO8" s="67" t="s">
        <v>59</v>
      </c>
      <c r="AP8" s="67" t="s">
        <v>104</v>
      </c>
      <c r="AQ8" s="67" t="s">
        <v>116</v>
      </c>
      <c r="AR8" s="67" t="s">
        <v>98</v>
      </c>
      <c r="AS8" s="85" t="s">
        <v>75</v>
      </c>
      <c r="AT8" s="67" t="s">
        <v>116</v>
      </c>
      <c r="AU8" s="107" t="s">
        <v>43</v>
      </c>
      <c r="AV8" s="85" t="s">
        <v>75</v>
      </c>
      <c r="AW8" s="107" t="s">
        <v>116</v>
      </c>
      <c r="AX8" s="107" t="s">
        <v>59</v>
      </c>
      <c r="AY8" s="107" t="s">
        <v>43</v>
      </c>
      <c r="AZ8" s="107" t="s">
        <v>23</v>
      </c>
      <c r="BA8" s="107" t="s">
        <v>59</v>
      </c>
      <c r="BB8" s="85" t="s">
        <v>75</v>
      </c>
      <c r="BC8" s="107" t="s">
        <v>59</v>
      </c>
      <c r="BD8" s="85" t="s">
        <v>75</v>
      </c>
      <c r="BE8" s="107" t="s">
        <v>43</v>
      </c>
      <c r="BF8" s="66" t="s">
        <v>116</v>
      </c>
      <c r="BG8" s="66" t="s">
        <v>116</v>
      </c>
      <c r="BH8" s="66" t="s">
        <v>116</v>
      </c>
      <c r="BI8" s="107" t="s">
        <v>43</v>
      </c>
      <c r="BJ8" s="85" t="s">
        <v>75</v>
      </c>
      <c r="BK8" s="107" t="s">
        <v>116</v>
      </c>
      <c r="BL8" s="85" t="s">
        <v>75</v>
      </c>
      <c r="BM8" s="107" t="s">
        <v>43</v>
      </c>
      <c r="BN8" s="107" t="s">
        <v>91</v>
      </c>
      <c r="BO8" s="107" t="s">
        <v>104</v>
      </c>
      <c r="BP8" s="198" t="s">
        <v>91</v>
      </c>
      <c r="BQ8" s="107" t="s">
        <v>59</v>
      </c>
      <c r="BR8" s="107" t="s">
        <v>43</v>
      </c>
      <c r="BS8" s="107" t="s">
        <v>59</v>
      </c>
      <c r="BT8" s="107" t="s">
        <v>91</v>
      </c>
      <c r="BU8" s="85" t="s">
        <v>75</v>
      </c>
      <c r="BV8" s="107" t="s">
        <v>59</v>
      </c>
      <c r="BW8" s="107" t="s">
        <v>116</v>
      </c>
      <c r="BX8" s="85" t="s">
        <v>75</v>
      </c>
      <c r="BY8" s="85" t="s">
        <v>75</v>
      </c>
      <c r="BZ8" s="107" t="s">
        <v>59</v>
      </c>
      <c r="CA8" s="107" t="s">
        <v>91</v>
      </c>
      <c r="CB8" s="85" t="s">
        <v>75</v>
      </c>
      <c r="CC8" s="85" t="s">
        <v>75</v>
      </c>
      <c r="CD8" s="107" t="s">
        <v>43</v>
      </c>
      <c r="CE8" s="85" t="s">
        <v>75</v>
      </c>
      <c r="CF8" s="107" t="s">
        <v>104</v>
      </c>
      <c r="CG8" s="107" t="s">
        <v>116</v>
      </c>
      <c r="CH8" s="85" t="s">
        <v>75</v>
      </c>
      <c r="CI8" s="107" t="s">
        <v>135</v>
      </c>
      <c r="CJ8" s="107" t="s">
        <v>91</v>
      </c>
      <c r="CK8" s="107" t="s">
        <v>98</v>
      </c>
      <c r="CL8" s="107" t="s">
        <v>91</v>
      </c>
      <c r="CM8" s="1314"/>
      <c r="CN8" s="75"/>
      <c r="CO8" s="161"/>
      <c r="CP8" s="1309" t="s">
        <v>971</v>
      </c>
      <c r="CQ8" s="1310"/>
      <c r="CR8" s="1310"/>
      <c r="CS8" s="1310"/>
      <c r="CT8" s="1310"/>
      <c r="CU8" s="1310"/>
      <c r="CV8" s="1310"/>
      <c r="CW8" s="1310"/>
      <c r="CX8" s="1310"/>
      <c r="CY8" s="1310"/>
      <c r="CZ8" s="1310"/>
      <c r="DA8" s="1310"/>
      <c r="DB8" s="1310"/>
      <c r="DC8" s="1311"/>
    </row>
    <row r="9" spans="1:107" s="15" customFormat="1" ht="16" thickBot="1" x14ac:dyDescent="0.25">
      <c r="A9" s="200" t="s">
        <v>1046</v>
      </c>
      <c r="B9" s="200"/>
      <c r="C9" s="200"/>
      <c r="D9" s="201">
        <v>43467</v>
      </c>
      <c r="E9" s="202">
        <v>43472</v>
      </c>
      <c r="F9" s="202">
        <v>43470</v>
      </c>
      <c r="G9" s="202">
        <v>43474</v>
      </c>
      <c r="H9" s="203">
        <v>43478</v>
      </c>
      <c r="I9" s="204">
        <v>43481</v>
      </c>
      <c r="J9" s="205">
        <v>43483</v>
      </c>
      <c r="K9" s="203">
        <v>43487</v>
      </c>
      <c r="L9" s="203">
        <v>43494</v>
      </c>
      <c r="M9" s="204">
        <v>43130</v>
      </c>
      <c r="N9" s="204">
        <v>43498</v>
      </c>
      <c r="O9" s="204"/>
      <c r="P9" s="204">
        <v>43501</v>
      </c>
      <c r="Q9" s="204">
        <v>43505</v>
      </c>
      <c r="R9" s="204">
        <v>43505</v>
      </c>
      <c r="S9" s="204">
        <v>43512</v>
      </c>
      <c r="T9" s="204">
        <v>43519</v>
      </c>
      <c r="U9" s="204">
        <v>43522</v>
      </c>
      <c r="V9" s="204">
        <v>43527</v>
      </c>
      <c r="W9" s="204"/>
      <c r="X9" s="204">
        <v>43553</v>
      </c>
      <c r="Y9" s="204"/>
      <c r="Z9" s="204"/>
      <c r="AA9" s="204"/>
      <c r="AB9" s="204">
        <v>43555</v>
      </c>
      <c r="AC9" s="204">
        <v>43561</v>
      </c>
      <c r="AD9" s="204"/>
      <c r="AE9" s="204">
        <v>43574</v>
      </c>
      <c r="AF9" s="204">
        <v>43580</v>
      </c>
      <c r="AG9" s="204">
        <v>43585</v>
      </c>
      <c r="AH9" s="204">
        <v>43585</v>
      </c>
      <c r="AI9" s="204" t="s">
        <v>110</v>
      </c>
      <c r="AJ9" s="204">
        <v>43607</v>
      </c>
      <c r="AK9" s="204">
        <v>43608</v>
      </c>
      <c r="AL9" s="204">
        <v>43609</v>
      </c>
      <c r="AM9" s="204"/>
      <c r="AN9" s="204"/>
      <c r="AO9" s="204">
        <v>43626</v>
      </c>
      <c r="AP9" s="204"/>
      <c r="AQ9" s="204"/>
      <c r="AR9" s="204">
        <v>43637</v>
      </c>
      <c r="AS9" s="204">
        <v>43638</v>
      </c>
      <c r="AT9" s="204">
        <v>43639</v>
      </c>
      <c r="AU9" s="204">
        <v>43648</v>
      </c>
      <c r="AV9" s="206"/>
      <c r="AW9" s="206"/>
      <c r="AX9" s="207">
        <v>43656</v>
      </c>
      <c r="AY9" s="207"/>
      <c r="AZ9" s="207">
        <v>43669</v>
      </c>
      <c r="BA9" s="207">
        <v>43669</v>
      </c>
      <c r="BB9" s="207"/>
      <c r="BC9" s="207">
        <v>43673</v>
      </c>
      <c r="BD9" s="207">
        <v>43678</v>
      </c>
      <c r="BE9" s="207">
        <v>43679</v>
      </c>
      <c r="BF9" s="202">
        <v>43696</v>
      </c>
      <c r="BG9" s="202">
        <v>43701</v>
      </c>
      <c r="BH9" s="202">
        <v>43706</v>
      </c>
      <c r="BI9" s="207">
        <v>43707</v>
      </c>
      <c r="BJ9" s="207">
        <v>43714</v>
      </c>
      <c r="BK9" s="207">
        <v>43726</v>
      </c>
      <c r="BL9" s="207">
        <v>43720</v>
      </c>
      <c r="BM9" s="207">
        <v>43728</v>
      </c>
      <c r="BN9" s="207">
        <v>43735</v>
      </c>
      <c r="BO9" s="207">
        <v>43741</v>
      </c>
      <c r="BP9" s="208">
        <v>43741</v>
      </c>
      <c r="BQ9" s="209">
        <v>43742</v>
      </c>
      <c r="BR9" s="207">
        <v>43741</v>
      </c>
      <c r="BS9" s="207">
        <v>43747</v>
      </c>
      <c r="BT9" s="207">
        <v>43749</v>
      </c>
      <c r="BU9" s="207">
        <v>43750</v>
      </c>
      <c r="BV9" s="207">
        <v>43766</v>
      </c>
      <c r="BW9" s="207">
        <v>43769</v>
      </c>
      <c r="BX9" s="207">
        <v>43770</v>
      </c>
      <c r="BY9" s="207">
        <v>43777</v>
      </c>
      <c r="BZ9" s="207">
        <v>43770</v>
      </c>
      <c r="CA9" s="207">
        <v>43780</v>
      </c>
      <c r="CB9" s="207">
        <v>43783</v>
      </c>
      <c r="CC9" s="207">
        <v>43789</v>
      </c>
      <c r="CD9" s="207">
        <v>43797</v>
      </c>
      <c r="CE9" s="207">
        <v>43797</v>
      </c>
      <c r="CF9" s="207">
        <v>43800</v>
      </c>
      <c r="CG9" s="207" t="s">
        <v>1145</v>
      </c>
      <c r="CH9" s="207">
        <v>43801</v>
      </c>
      <c r="CI9" s="207">
        <v>43813</v>
      </c>
      <c r="CJ9" s="207">
        <v>43812</v>
      </c>
      <c r="CK9" s="207">
        <v>43821</v>
      </c>
      <c r="CL9" s="207">
        <v>43826</v>
      </c>
      <c r="CM9" s="204"/>
      <c r="CN9" s="210"/>
      <c r="CO9" s="160"/>
      <c r="CP9" s="112" t="s">
        <v>957</v>
      </c>
      <c r="CQ9" s="30" t="s">
        <v>955</v>
      </c>
      <c r="CR9" s="30" t="s">
        <v>954</v>
      </c>
      <c r="CS9" s="30" t="s">
        <v>964</v>
      </c>
      <c r="CT9" s="30" t="s">
        <v>958</v>
      </c>
      <c r="CU9" s="30" t="s">
        <v>956</v>
      </c>
      <c r="CV9" s="30" t="s">
        <v>1038</v>
      </c>
      <c r="CW9" s="30" t="s">
        <v>960</v>
      </c>
      <c r="CX9" s="30" t="s">
        <v>961</v>
      </c>
      <c r="CY9" s="30" t="s">
        <v>1041</v>
      </c>
      <c r="CZ9" s="30" t="s">
        <v>1146</v>
      </c>
      <c r="DA9" s="30" t="s">
        <v>1043</v>
      </c>
      <c r="DB9" s="30" t="s">
        <v>1042</v>
      </c>
      <c r="DC9" s="112" t="s">
        <v>944</v>
      </c>
    </row>
    <row r="10" spans="1:107" ht="16" thickBot="1" x14ac:dyDescent="0.25">
      <c r="A10" s="63" t="s">
        <v>1147</v>
      </c>
      <c r="B10" s="63"/>
      <c r="C10" s="63"/>
      <c r="D10" s="148"/>
      <c r="E10" s="68"/>
      <c r="F10" s="68"/>
      <c r="G10" s="68"/>
      <c r="H10" s="163"/>
      <c r="I10" s="164"/>
      <c r="J10" s="194"/>
      <c r="K10" s="163"/>
      <c r="L10" s="163"/>
      <c r="M10" s="164"/>
      <c r="N10" s="164"/>
      <c r="O10" s="164"/>
      <c r="P10" s="164"/>
      <c r="Q10" s="164"/>
      <c r="R10" s="164"/>
      <c r="S10" s="164"/>
      <c r="T10" s="20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3"/>
      <c r="AV10" s="107"/>
      <c r="AW10" s="107"/>
      <c r="AX10" s="108"/>
      <c r="AY10" s="108"/>
      <c r="AZ10" s="108"/>
      <c r="BA10" s="108"/>
      <c r="BB10" s="108"/>
      <c r="BC10" s="108"/>
      <c r="BD10" s="108"/>
      <c r="BE10" s="108"/>
      <c r="BF10" s="68"/>
      <c r="BG10" s="68"/>
      <c r="BH10" s="68">
        <v>43706</v>
      </c>
      <c r="BI10" s="108"/>
      <c r="BJ10" s="108">
        <v>43715</v>
      </c>
      <c r="BK10" s="108">
        <v>43727</v>
      </c>
      <c r="BL10" s="108"/>
      <c r="BM10" s="108">
        <v>43728</v>
      </c>
      <c r="BN10" s="108">
        <v>43736</v>
      </c>
      <c r="BO10" s="108"/>
      <c r="BP10" s="199">
        <v>43741</v>
      </c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>
        <v>43798</v>
      </c>
      <c r="CE10" s="108">
        <v>43798</v>
      </c>
      <c r="CF10" s="207">
        <v>43800</v>
      </c>
      <c r="CG10" s="207">
        <v>43803</v>
      </c>
      <c r="CH10" s="207">
        <v>43802</v>
      </c>
      <c r="CI10" s="207">
        <v>43813</v>
      </c>
      <c r="CJ10" s="207">
        <v>43812</v>
      </c>
      <c r="CK10" s="207">
        <v>43821</v>
      </c>
      <c r="CL10" s="207">
        <v>43826</v>
      </c>
      <c r="CM10" s="164"/>
      <c r="CN10" s="75"/>
      <c r="CO10" s="161"/>
      <c r="CP10" s="2">
        <f>COUNTIF(D8:CL8,"coronel")</f>
        <v>12</v>
      </c>
      <c r="CQ10" s="2">
        <f>COUNTIF(D8:CL8,"tocopilla")</f>
        <v>5</v>
      </c>
      <c r="CR10" s="2">
        <f>COUNTIF(D8:CL8,"Mejillones")</f>
        <v>1</v>
      </c>
      <c r="CS10" s="2">
        <f>COUNTIF(D8:CL8,"mejillones tgn")</f>
        <v>18</v>
      </c>
      <c r="CT10" s="2">
        <f>COUNTIF(D8:CL8,"huasco")</f>
        <v>10</v>
      </c>
      <c r="CU10" s="2">
        <f>COUNTIF(D8:CL8,"ventanas")</f>
        <v>15</v>
      </c>
      <c r="CV10" s="2">
        <f>COUNTIF(D8:CL8,"san vicente")</f>
        <v>4</v>
      </c>
      <c r="CW10" s="2">
        <f>COUNTIF(D8:CL8,"valparaiso")</f>
        <v>6</v>
      </c>
      <c r="CX10" s="2">
        <f>COUNTIF(D8:CL8,"san antonio")</f>
        <v>8</v>
      </c>
      <c r="CY10" s="2">
        <f>COUNTIF(D8:CL8,"callao")</f>
        <v>2</v>
      </c>
      <c r="CZ10" s="2">
        <f>COUNTIF(D8:CL8,"penco")</f>
        <v>3</v>
      </c>
      <c r="DA10" s="2">
        <f>COUNTIF(D8:CL8,"calbuco")</f>
        <v>1</v>
      </c>
      <c r="DB10" s="2">
        <f>COUNTIF(D8:CL8,"huachipato")</f>
        <v>2</v>
      </c>
      <c r="DC10" s="230">
        <f>+SUM(CP10:DB10)</f>
        <v>87</v>
      </c>
    </row>
    <row r="11" spans="1:107" ht="16" thickBot="1" x14ac:dyDescent="0.25">
      <c r="A11" s="63" t="s">
        <v>969</v>
      </c>
      <c r="B11" s="63"/>
      <c r="C11" s="63"/>
      <c r="D11" s="148"/>
      <c r="E11" s="68" t="s">
        <v>970</v>
      </c>
      <c r="F11" s="68" t="s">
        <v>970</v>
      </c>
      <c r="G11" s="68"/>
      <c r="H11" s="163"/>
      <c r="I11" s="164"/>
      <c r="J11" s="194"/>
      <c r="K11" s="163"/>
      <c r="L11" s="162"/>
      <c r="M11" s="164"/>
      <c r="N11" s="164"/>
      <c r="O11" s="164"/>
      <c r="P11" s="164"/>
      <c r="Q11" s="164"/>
      <c r="R11" s="164"/>
      <c r="S11" s="164" t="s">
        <v>970</v>
      </c>
      <c r="T11" s="204">
        <v>43525</v>
      </c>
      <c r="U11" s="164">
        <v>43525</v>
      </c>
      <c r="V11" s="164" t="s">
        <v>970</v>
      </c>
      <c r="W11" s="164">
        <v>43552</v>
      </c>
      <c r="X11" s="164"/>
      <c r="Y11" s="164"/>
      <c r="Z11" s="164"/>
      <c r="AA11" s="164"/>
      <c r="AB11" s="164">
        <v>43564</v>
      </c>
      <c r="AC11" s="164"/>
      <c r="AD11" s="164"/>
      <c r="AE11" s="164">
        <v>43580</v>
      </c>
      <c r="AF11" s="164"/>
      <c r="AG11" s="164"/>
      <c r="AH11" s="164"/>
      <c r="AI11" s="164"/>
      <c r="AJ11" s="164">
        <v>43612</v>
      </c>
      <c r="AK11" s="164">
        <v>43613</v>
      </c>
      <c r="AL11" s="164">
        <v>43612</v>
      </c>
      <c r="AM11" s="164"/>
      <c r="AN11" s="164"/>
      <c r="AO11" s="164"/>
      <c r="AP11" s="164"/>
      <c r="AQ11" s="164"/>
      <c r="AR11" s="164"/>
      <c r="AS11" s="164"/>
      <c r="AT11" s="164">
        <v>43641</v>
      </c>
      <c r="AU11" s="107"/>
      <c r="AV11" s="108">
        <v>43650</v>
      </c>
      <c r="AW11" s="107"/>
      <c r="AX11" s="108">
        <v>43660</v>
      </c>
      <c r="AY11" s="107"/>
      <c r="AZ11" s="108">
        <v>43672</v>
      </c>
      <c r="BA11" s="107"/>
      <c r="BB11" s="108">
        <v>43675</v>
      </c>
      <c r="BC11" s="108">
        <v>43677</v>
      </c>
      <c r="BD11" s="108">
        <v>43681</v>
      </c>
      <c r="BE11" s="107"/>
      <c r="BF11" s="68">
        <v>43698</v>
      </c>
      <c r="BG11" s="68" t="s">
        <v>970</v>
      </c>
      <c r="BH11" s="68">
        <v>43710</v>
      </c>
      <c r="BI11" s="108"/>
      <c r="BJ11" s="107"/>
      <c r="BK11" s="108">
        <v>43728</v>
      </c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8">
        <v>43799</v>
      </c>
      <c r="CE11" s="108">
        <v>43801</v>
      </c>
      <c r="CF11" s="108">
        <v>43803</v>
      </c>
      <c r="CG11" s="207">
        <v>43804</v>
      </c>
      <c r="CH11" s="207">
        <v>43808</v>
      </c>
      <c r="CI11" s="207">
        <v>43816</v>
      </c>
      <c r="CJ11" s="206"/>
      <c r="CK11" s="206"/>
      <c r="CL11" s="206"/>
      <c r="CM11" s="164"/>
      <c r="CN11" s="75"/>
      <c r="CO11" s="161"/>
      <c r="CP11" s="1309" t="s">
        <v>1004</v>
      </c>
      <c r="CQ11" s="1310"/>
      <c r="CR11" s="1310"/>
      <c r="CS11" s="1310"/>
      <c r="CT11" s="1310"/>
      <c r="CU11" s="1311"/>
      <c r="DB11" s="8"/>
      <c r="DC11" s="8"/>
    </row>
    <row r="12" spans="1:107" ht="14.25" customHeight="1" x14ac:dyDescent="0.2">
      <c r="A12" s="63" t="s">
        <v>537</v>
      </c>
      <c r="B12" s="63"/>
      <c r="C12" s="63"/>
      <c r="D12" s="85" t="s">
        <v>20</v>
      </c>
      <c r="E12" s="66" t="s">
        <v>20</v>
      </c>
      <c r="F12" s="66" t="s">
        <v>20</v>
      </c>
      <c r="G12" s="66" t="s">
        <v>20</v>
      </c>
      <c r="H12" s="162" t="s">
        <v>20</v>
      </c>
      <c r="I12" s="67" t="s">
        <v>20</v>
      </c>
      <c r="J12" s="193"/>
      <c r="K12" s="162" t="s">
        <v>20</v>
      </c>
      <c r="L12" s="162" t="s">
        <v>31</v>
      </c>
      <c r="M12" s="67" t="s">
        <v>20</v>
      </c>
      <c r="N12" s="67" t="s">
        <v>20</v>
      </c>
      <c r="O12" s="67"/>
      <c r="P12" s="67" t="s">
        <v>20</v>
      </c>
      <c r="Q12" s="67" t="s">
        <v>20</v>
      </c>
      <c r="R12" s="67" t="s">
        <v>20</v>
      </c>
      <c r="S12" s="67" t="s">
        <v>20</v>
      </c>
      <c r="T12" s="214" t="s">
        <v>31</v>
      </c>
      <c r="U12" s="67" t="s">
        <v>20</v>
      </c>
      <c r="V12" s="67" t="s">
        <v>31</v>
      </c>
      <c r="W12" s="67" t="s">
        <v>31</v>
      </c>
      <c r="X12" s="67"/>
      <c r="Y12" s="67" t="s">
        <v>20</v>
      </c>
      <c r="Z12" s="67" t="s">
        <v>20</v>
      </c>
      <c r="AA12" s="67" t="s">
        <v>20</v>
      </c>
      <c r="AB12" s="67" t="s">
        <v>20</v>
      </c>
      <c r="AC12" s="67" t="s">
        <v>970</v>
      </c>
      <c r="AD12" s="67"/>
      <c r="AE12" s="67" t="s">
        <v>31</v>
      </c>
      <c r="AF12" s="67" t="s">
        <v>31</v>
      </c>
      <c r="AG12" s="67" t="s">
        <v>20</v>
      </c>
      <c r="AH12" s="67" t="s">
        <v>20</v>
      </c>
      <c r="AI12" s="67"/>
      <c r="AJ12" s="67" t="s">
        <v>20</v>
      </c>
      <c r="AK12" s="67" t="s">
        <v>31</v>
      </c>
      <c r="AL12" s="67"/>
      <c r="AM12" s="67"/>
      <c r="AN12" s="67"/>
      <c r="AO12" s="67" t="s">
        <v>20</v>
      </c>
      <c r="AP12" s="67"/>
      <c r="AQ12" s="67"/>
      <c r="AR12" s="67" t="s">
        <v>20</v>
      </c>
      <c r="AS12" s="67"/>
      <c r="AT12" s="67"/>
      <c r="AU12" s="107" t="s">
        <v>20</v>
      </c>
      <c r="AV12" s="107" t="s">
        <v>31</v>
      </c>
      <c r="AW12" s="107" t="s">
        <v>20</v>
      </c>
      <c r="AX12" s="107"/>
      <c r="AY12" s="107" t="s">
        <v>20</v>
      </c>
      <c r="AZ12" s="107" t="s">
        <v>20</v>
      </c>
      <c r="BA12" s="107" t="s">
        <v>20</v>
      </c>
      <c r="BB12" s="107" t="s">
        <v>31</v>
      </c>
      <c r="BC12" s="107"/>
      <c r="BD12" s="107" t="s">
        <v>970</v>
      </c>
      <c r="BE12" s="107" t="s">
        <v>31</v>
      </c>
      <c r="BF12" s="68" t="s">
        <v>20</v>
      </c>
      <c r="BG12" s="66" t="s">
        <v>20</v>
      </c>
      <c r="BH12" s="66" t="s">
        <v>20</v>
      </c>
      <c r="BI12" s="107"/>
      <c r="BJ12" s="107"/>
      <c r="BK12" s="107"/>
      <c r="BL12" s="107"/>
      <c r="BM12" s="107" t="s">
        <v>20</v>
      </c>
      <c r="BN12" s="107" t="s">
        <v>20</v>
      </c>
      <c r="BO12" s="107"/>
      <c r="BP12" s="107" t="s">
        <v>20</v>
      </c>
      <c r="BQ12" s="107" t="s">
        <v>20</v>
      </c>
      <c r="BR12" s="107" t="s">
        <v>20</v>
      </c>
      <c r="BS12" s="107" t="s">
        <v>20</v>
      </c>
      <c r="BT12" s="107" t="s">
        <v>20</v>
      </c>
      <c r="BU12" s="107" t="s">
        <v>20</v>
      </c>
      <c r="BV12" s="107"/>
      <c r="BW12" s="107" t="s">
        <v>20</v>
      </c>
      <c r="BX12" s="107" t="s">
        <v>31</v>
      </c>
      <c r="BY12" s="107" t="s">
        <v>20</v>
      </c>
      <c r="BZ12" s="107" t="s">
        <v>20</v>
      </c>
      <c r="CA12" s="107" t="s">
        <v>20</v>
      </c>
      <c r="CB12" s="107" t="s">
        <v>20</v>
      </c>
      <c r="CC12" s="107" t="s">
        <v>20</v>
      </c>
      <c r="CD12" s="107" t="s">
        <v>20</v>
      </c>
      <c r="CE12" s="107" t="s">
        <v>31</v>
      </c>
      <c r="CF12" s="107" t="s">
        <v>31</v>
      </c>
      <c r="CG12" s="107" t="s">
        <v>20</v>
      </c>
      <c r="CH12" s="107" t="s">
        <v>20</v>
      </c>
      <c r="CI12" s="107" t="s">
        <v>20</v>
      </c>
      <c r="CJ12" s="107" t="s">
        <v>20</v>
      </c>
      <c r="CK12" s="107" t="s">
        <v>20</v>
      </c>
      <c r="CL12" s="107" t="s">
        <v>20</v>
      </c>
      <c r="CM12" s="67"/>
      <c r="CN12" s="75"/>
      <c r="CO12" s="161"/>
      <c r="CP12" s="112" t="s">
        <v>988</v>
      </c>
      <c r="CQ12" s="30" t="s">
        <v>984</v>
      </c>
      <c r="CR12" s="30" t="s">
        <v>983</v>
      </c>
      <c r="CS12" s="30" t="s">
        <v>990</v>
      </c>
      <c r="CT12" s="30" t="s">
        <v>1148</v>
      </c>
      <c r="CU12" s="30" t="s">
        <v>944</v>
      </c>
      <c r="CV12" s="55"/>
      <c r="CW12" s="55"/>
      <c r="CX12" s="55"/>
      <c r="CY12" s="55"/>
      <c r="CZ12" s="55"/>
      <c r="DA12" s="55"/>
      <c r="DB12" s="55"/>
      <c r="DC12" s="74"/>
    </row>
    <row r="13" spans="1:107" ht="16" thickBot="1" x14ac:dyDescent="0.25">
      <c r="A13" s="63" t="s">
        <v>1149</v>
      </c>
      <c r="B13" s="63"/>
      <c r="C13" s="63"/>
      <c r="D13" s="85" t="s">
        <v>139</v>
      </c>
      <c r="E13" s="66" t="s">
        <v>131</v>
      </c>
      <c r="F13" s="66" t="s">
        <v>110</v>
      </c>
      <c r="G13" s="66" t="s">
        <v>67</v>
      </c>
      <c r="H13" s="162" t="s">
        <v>131</v>
      </c>
      <c r="I13" s="67" t="s">
        <v>131</v>
      </c>
      <c r="J13" s="193"/>
      <c r="K13" s="162" t="s">
        <v>131</v>
      </c>
      <c r="L13" s="162" t="s">
        <v>110</v>
      </c>
      <c r="M13" s="67" t="s">
        <v>152</v>
      </c>
      <c r="N13" s="67"/>
      <c r="O13" s="67"/>
      <c r="P13" s="67"/>
      <c r="Q13" s="67" t="s">
        <v>131</v>
      </c>
      <c r="R13" s="67" t="s">
        <v>116</v>
      </c>
      <c r="S13" s="67" t="s">
        <v>152</v>
      </c>
      <c r="T13" s="214" t="s">
        <v>970</v>
      </c>
      <c r="U13" s="67" t="s">
        <v>67</v>
      </c>
      <c r="V13" s="67" t="s">
        <v>67</v>
      </c>
      <c r="W13" s="67" t="s">
        <v>970</v>
      </c>
      <c r="X13" s="67"/>
      <c r="Y13" s="67" t="s">
        <v>67</v>
      </c>
      <c r="Z13" s="67" t="s">
        <v>1150</v>
      </c>
      <c r="AA13" s="67" t="s">
        <v>116</v>
      </c>
      <c r="AB13" s="67" t="s">
        <v>139</v>
      </c>
      <c r="AC13" s="67" t="s">
        <v>1144</v>
      </c>
      <c r="AD13" s="67"/>
      <c r="AE13" s="67" t="s">
        <v>970</v>
      </c>
      <c r="AF13" s="67" t="s">
        <v>110</v>
      </c>
      <c r="AG13" s="67" t="s">
        <v>131</v>
      </c>
      <c r="AH13" s="67" t="s">
        <v>110</v>
      </c>
      <c r="AI13" s="67"/>
      <c r="AJ13" s="67" t="s">
        <v>104</v>
      </c>
      <c r="AK13" s="67" t="s">
        <v>970</v>
      </c>
      <c r="AL13" s="67"/>
      <c r="AM13" s="67"/>
      <c r="AN13" s="67"/>
      <c r="AO13" s="67" t="s">
        <v>977</v>
      </c>
      <c r="AP13" s="67"/>
      <c r="AQ13" s="67" t="s">
        <v>110</v>
      </c>
      <c r="AR13" s="67" t="s">
        <v>139</v>
      </c>
      <c r="AS13" s="67"/>
      <c r="AT13" s="67" t="s">
        <v>110</v>
      </c>
      <c r="AU13" s="107" t="s">
        <v>139</v>
      </c>
      <c r="AV13" s="107"/>
      <c r="AW13" s="107"/>
      <c r="AX13" s="107"/>
      <c r="AY13" s="107" t="s">
        <v>1151</v>
      </c>
      <c r="AZ13" s="107" t="s">
        <v>1152</v>
      </c>
      <c r="BA13" s="107" t="s">
        <v>131</v>
      </c>
      <c r="BB13" s="107" t="s">
        <v>970</v>
      </c>
      <c r="BC13" s="107"/>
      <c r="BD13" s="107" t="s">
        <v>970</v>
      </c>
      <c r="BE13" s="107" t="s">
        <v>43</v>
      </c>
      <c r="BF13" s="107" t="s">
        <v>970</v>
      </c>
      <c r="BG13" s="107" t="s">
        <v>1152</v>
      </c>
      <c r="BH13" s="107" t="s">
        <v>131</v>
      </c>
      <c r="BI13" s="107" t="s">
        <v>1152</v>
      </c>
      <c r="BJ13" s="107"/>
      <c r="BK13" s="107"/>
      <c r="BL13" s="107"/>
      <c r="BM13" s="107" t="s">
        <v>139</v>
      </c>
      <c r="BN13" s="107" t="s">
        <v>116</v>
      </c>
      <c r="BO13" s="107"/>
      <c r="BP13" s="107" t="s">
        <v>1153</v>
      </c>
      <c r="BQ13" s="107" t="s">
        <v>131</v>
      </c>
      <c r="BR13" s="107" t="s">
        <v>116</v>
      </c>
      <c r="BS13" s="107" t="s">
        <v>131</v>
      </c>
      <c r="BT13" s="107" t="s">
        <v>131</v>
      </c>
      <c r="BU13" s="107" t="s">
        <v>131</v>
      </c>
      <c r="BV13" s="107"/>
      <c r="BW13" s="107" t="s">
        <v>131</v>
      </c>
      <c r="BX13" s="107"/>
      <c r="BY13" s="107" t="s">
        <v>131</v>
      </c>
      <c r="BZ13" s="107" t="s">
        <v>139</v>
      </c>
      <c r="CA13" s="107" t="s">
        <v>116</v>
      </c>
      <c r="CB13" s="107" t="s">
        <v>131</v>
      </c>
      <c r="CC13" s="107" t="s">
        <v>131</v>
      </c>
      <c r="CD13" s="107" t="s">
        <v>116</v>
      </c>
      <c r="CE13" s="107"/>
      <c r="CF13" s="107"/>
      <c r="CG13" s="107" t="s">
        <v>110</v>
      </c>
      <c r="CH13" s="107" t="s">
        <v>131</v>
      </c>
      <c r="CI13" s="107" t="s">
        <v>139</v>
      </c>
      <c r="CJ13" s="107" t="s">
        <v>152</v>
      </c>
      <c r="CK13" s="107" t="s">
        <v>116</v>
      </c>
      <c r="CL13" s="107" t="s">
        <v>139</v>
      </c>
      <c r="CM13" s="67"/>
      <c r="CN13" s="75"/>
      <c r="CO13" s="161"/>
      <c r="CP13" s="225">
        <f>COUNTIF(D15:CL15,"grain standard")</f>
        <v>57</v>
      </c>
      <c r="CQ13" s="225">
        <f>COUNTIF(D15:CL15,"clinker standard")</f>
        <v>17</v>
      </c>
      <c r="CR13" s="225">
        <f>COUNTIF(D15:CL15,"lumber standard")</f>
        <v>3</v>
      </c>
      <c r="CS13" s="225">
        <f>COUNTIF(D15:CL15,"regular standard")</f>
        <v>8</v>
      </c>
      <c r="CT13" s="225">
        <f>COUNTIF(D15:CL15,"sea washing")</f>
        <v>2</v>
      </c>
      <c r="CU13" s="248">
        <f>+SUM(CP13:CT13)</f>
        <v>87</v>
      </c>
      <c r="CV13" s="55"/>
      <c r="CW13" s="55"/>
      <c r="CX13" s="55"/>
      <c r="CY13" s="55"/>
      <c r="CZ13" s="55"/>
      <c r="DA13" s="55"/>
      <c r="DB13" s="55"/>
      <c r="DC13" s="74"/>
    </row>
    <row r="14" spans="1:107" ht="16" thickBot="1" x14ac:dyDescent="0.25">
      <c r="A14" s="63" t="s">
        <v>1154</v>
      </c>
      <c r="B14" s="63"/>
      <c r="C14" s="63"/>
      <c r="D14" s="148"/>
      <c r="E14" s="68"/>
      <c r="F14" s="68"/>
      <c r="G14" s="68"/>
      <c r="H14" s="163"/>
      <c r="I14" s="164"/>
      <c r="J14" s="194"/>
      <c r="K14" s="163"/>
      <c r="L14" s="163">
        <v>43497</v>
      </c>
      <c r="M14" s="164"/>
      <c r="N14" s="164"/>
      <c r="O14" s="164"/>
      <c r="P14" s="164"/>
      <c r="Q14" s="164"/>
      <c r="R14" s="164"/>
      <c r="S14" s="164">
        <v>43518</v>
      </c>
      <c r="T14" s="204"/>
      <c r="U14" s="164">
        <v>43525</v>
      </c>
      <c r="V14" s="164">
        <v>43530</v>
      </c>
      <c r="W14" s="164" t="s">
        <v>970</v>
      </c>
      <c r="X14" s="164"/>
      <c r="Y14" s="164">
        <v>43559</v>
      </c>
      <c r="Z14" s="164"/>
      <c r="AA14" s="164"/>
      <c r="AB14" s="164">
        <v>43565</v>
      </c>
      <c r="AC14" s="164">
        <v>43565</v>
      </c>
      <c r="AD14" s="164">
        <v>43570</v>
      </c>
      <c r="AE14" s="164" t="s">
        <v>970</v>
      </c>
      <c r="AF14" s="164">
        <v>43582</v>
      </c>
      <c r="AG14" s="164"/>
      <c r="AH14" s="164">
        <v>43587</v>
      </c>
      <c r="AI14" s="164"/>
      <c r="AJ14" s="164"/>
      <c r="AK14" s="164" t="s">
        <v>970</v>
      </c>
      <c r="AL14" s="164"/>
      <c r="AM14" s="164"/>
      <c r="AN14" s="164">
        <v>43635</v>
      </c>
      <c r="AO14" s="164"/>
      <c r="AP14" s="164"/>
      <c r="AQ14" s="164"/>
      <c r="AR14" s="164"/>
      <c r="AS14" s="164"/>
      <c r="AT14" s="164"/>
      <c r="AU14" s="107"/>
      <c r="AV14" s="107"/>
      <c r="AW14" s="107"/>
      <c r="AX14" s="107"/>
      <c r="AY14" s="107"/>
      <c r="AZ14" s="107"/>
      <c r="BA14" s="107"/>
      <c r="BB14" s="107" t="s">
        <v>970</v>
      </c>
      <c r="BC14" s="107"/>
      <c r="BD14" s="108"/>
      <c r="BE14" s="107"/>
      <c r="BF14" s="107" t="s">
        <v>970</v>
      </c>
      <c r="BG14" s="108">
        <v>43703</v>
      </c>
      <c r="BH14" s="108">
        <v>43712</v>
      </c>
      <c r="BI14" s="107"/>
      <c r="BJ14" s="107"/>
      <c r="BK14" s="107"/>
      <c r="BL14" s="107"/>
      <c r="BM14" s="108">
        <v>43732</v>
      </c>
      <c r="BN14" s="108">
        <v>43737</v>
      </c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207"/>
      <c r="CH14" s="207">
        <v>43811</v>
      </c>
      <c r="CI14" s="207">
        <v>43819</v>
      </c>
      <c r="CJ14" s="207">
        <v>43816</v>
      </c>
      <c r="CK14" s="207">
        <v>43824</v>
      </c>
      <c r="CL14" s="207"/>
      <c r="CM14" s="164"/>
      <c r="CN14" s="75"/>
      <c r="CO14" s="161"/>
      <c r="CP14" s="1309" t="s">
        <v>1155</v>
      </c>
      <c r="CQ14" s="1310"/>
      <c r="CR14" s="1310"/>
      <c r="CS14" s="1310"/>
      <c r="CT14" s="1310"/>
      <c r="CU14" s="1310"/>
      <c r="CV14" s="1310"/>
      <c r="CW14" s="1310"/>
      <c r="CX14" s="1310"/>
      <c r="CY14" s="1310"/>
      <c r="CZ14" s="1310"/>
      <c r="DA14" s="1310"/>
      <c r="DB14" s="1311"/>
      <c r="DC14" s="74"/>
    </row>
    <row r="15" spans="1:107" x14ac:dyDescent="0.2">
      <c r="A15" s="63" t="s">
        <v>539</v>
      </c>
      <c r="B15" s="63"/>
      <c r="C15" s="107"/>
      <c r="D15" s="85" t="s">
        <v>35</v>
      </c>
      <c r="E15" s="66" t="s">
        <v>24</v>
      </c>
      <c r="F15" s="85" t="s">
        <v>35</v>
      </c>
      <c r="G15" s="66" t="s">
        <v>24</v>
      </c>
      <c r="H15" s="85" t="s">
        <v>35</v>
      </c>
      <c r="I15" s="85" t="s">
        <v>35</v>
      </c>
      <c r="J15" s="85" t="s">
        <v>35</v>
      </c>
      <c r="K15" s="85" t="s">
        <v>35</v>
      </c>
      <c r="L15" s="85" t="s">
        <v>35</v>
      </c>
      <c r="M15" s="66" t="s">
        <v>24</v>
      </c>
      <c r="N15" s="85" t="s">
        <v>35</v>
      </c>
      <c r="O15" s="66" t="s">
        <v>24</v>
      </c>
      <c r="P15" s="66" t="s">
        <v>24</v>
      </c>
      <c r="Q15" s="85" t="s">
        <v>35</v>
      </c>
      <c r="R15" s="66" t="s">
        <v>52</v>
      </c>
      <c r="S15" s="85" t="s">
        <v>35</v>
      </c>
      <c r="T15" s="85" t="s">
        <v>35</v>
      </c>
      <c r="U15" s="66" t="s">
        <v>60</v>
      </c>
      <c r="V15" s="85" t="s">
        <v>35</v>
      </c>
      <c r="W15" s="85" t="s">
        <v>35</v>
      </c>
      <c r="X15" s="85" t="s">
        <v>35</v>
      </c>
      <c r="Y15" s="66" t="s">
        <v>60</v>
      </c>
      <c r="Z15" s="66" t="s">
        <v>24</v>
      </c>
      <c r="AA15" s="66" t="s">
        <v>24</v>
      </c>
      <c r="AB15" s="85" t="s">
        <v>35</v>
      </c>
      <c r="AC15" s="85" t="s">
        <v>35</v>
      </c>
      <c r="AD15" s="85" t="s">
        <v>35</v>
      </c>
      <c r="AE15" s="85" t="s">
        <v>35</v>
      </c>
      <c r="AF15" s="85" t="s">
        <v>35</v>
      </c>
      <c r="AG15" s="66" t="s">
        <v>24</v>
      </c>
      <c r="AH15" s="85" t="s">
        <v>35</v>
      </c>
      <c r="AI15" s="85" t="s">
        <v>35</v>
      </c>
      <c r="AJ15" s="85" t="s">
        <v>35</v>
      </c>
      <c r="AK15" s="85" t="s">
        <v>35</v>
      </c>
      <c r="AL15" s="85" t="s">
        <v>35</v>
      </c>
      <c r="AM15" s="85" t="s">
        <v>35</v>
      </c>
      <c r="AN15" s="66" t="s">
        <v>60</v>
      </c>
      <c r="AO15" s="85" t="s">
        <v>35</v>
      </c>
      <c r="AP15" s="85" t="s">
        <v>35</v>
      </c>
      <c r="AQ15" s="85" t="s">
        <v>35</v>
      </c>
      <c r="AR15" s="66" t="s">
        <v>24</v>
      </c>
      <c r="AS15" s="85" t="s">
        <v>35</v>
      </c>
      <c r="AT15" s="85" t="s">
        <v>35</v>
      </c>
      <c r="AU15" s="107" t="s">
        <v>52</v>
      </c>
      <c r="AV15" s="85" t="s">
        <v>35</v>
      </c>
      <c r="AW15" s="85" t="s">
        <v>35</v>
      </c>
      <c r="AX15" s="85" t="s">
        <v>35</v>
      </c>
      <c r="AY15" s="66" t="s">
        <v>24</v>
      </c>
      <c r="AZ15" s="66" t="s">
        <v>24</v>
      </c>
      <c r="BA15" s="107" t="s">
        <v>52</v>
      </c>
      <c r="BB15" s="85" t="s">
        <v>35</v>
      </c>
      <c r="BC15" s="85" t="s">
        <v>35</v>
      </c>
      <c r="BD15" s="85" t="s">
        <v>35</v>
      </c>
      <c r="BE15" s="85" t="s">
        <v>35</v>
      </c>
      <c r="BF15" s="85" t="s">
        <v>35</v>
      </c>
      <c r="BG15" s="85" t="s">
        <v>35</v>
      </c>
      <c r="BH15" s="85" t="s">
        <v>35</v>
      </c>
      <c r="BI15" s="66" t="s">
        <v>24</v>
      </c>
      <c r="BJ15" s="85" t="s">
        <v>35</v>
      </c>
      <c r="BK15" s="85" t="s">
        <v>35</v>
      </c>
      <c r="BL15" s="85" t="s">
        <v>35</v>
      </c>
      <c r="BM15" s="107" t="s">
        <v>52</v>
      </c>
      <c r="BN15" s="107" t="s">
        <v>132</v>
      </c>
      <c r="BO15" s="66" t="s">
        <v>35</v>
      </c>
      <c r="BP15" s="66" t="s">
        <v>24</v>
      </c>
      <c r="BQ15" s="66" t="s">
        <v>52</v>
      </c>
      <c r="BR15" s="66" t="s">
        <v>24</v>
      </c>
      <c r="BS15" s="85" t="s">
        <v>35</v>
      </c>
      <c r="BT15" s="107" t="s">
        <v>132</v>
      </c>
      <c r="BU15" s="85" t="s">
        <v>35</v>
      </c>
      <c r="BV15" s="85" t="s">
        <v>35</v>
      </c>
      <c r="BW15" s="107" t="s">
        <v>52</v>
      </c>
      <c r="BX15" s="85" t="s">
        <v>35</v>
      </c>
      <c r="BY15" s="85" t="s">
        <v>35</v>
      </c>
      <c r="BZ15" s="85" t="s">
        <v>35</v>
      </c>
      <c r="CA15" s="66" t="s">
        <v>24</v>
      </c>
      <c r="CB15" s="85" t="s">
        <v>35</v>
      </c>
      <c r="CC15" s="107" t="s">
        <v>52</v>
      </c>
      <c r="CD15" s="66" t="s">
        <v>24</v>
      </c>
      <c r="CE15" s="85" t="s">
        <v>35</v>
      </c>
      <c r="CF15" s="85" t="s">
        <v>35</v>
      </c>
      <c r="CG15" s="85" t="s">
        <v>35</v>
      </c>
      <c r="CH15" s="85" t="s">
        <v>35</v>
      </c>
      <c r="CI15" s="85" t="s">
        <v>35</v>
      </c>
      <c r="CJ15" s="85" t="s">
        <v>35</v>
      </c>
      <c r="CK15" s="107" t="s">
        <v>52</v>
      </c>
      <c r="CL15" s="66" t="s">
        <v>24</v>
      </c>
      <c r="CM15" s="66"/>
      <c r="CN15" s="75"/>
      <c r="CO15" s="8"/>
      <c r="CP15" s="249" t="s">
        <v>26</v>
      </c>
      <c r="CQ15" s="249" t="s">
        <v>36</v>
      </c>
      <c r="CR15" s="249" t="s">
        <v>45</v>
      </c>
      <c r="CS15" s="249" t="s">
        <v>54</v>
      </c>
      <c r="CT15" s="249" t="s">
        <v>62</v>
      </c>
      <c r="CU15" s="249" t="s">
        <v>70</v>
      </c>
      <c r="CV15" s="249" t="s">
        <v>78</v>
      </c>
      <c r="CW15" s="249" t="s">
        <v>86</v>
      </c>
      <c r="CX15" s="249" t="s">
        <v>94</v>
      </c>
      <c r="CY15" s="249" t="s">
        <v>100</v>
      </c>
      <c r="CZ15" s="249" t="s">
        <v>106</v>
      </c>
      <c r="DA15" s="249" t="s">
        <v>112</v>
      </c>
      <c r="DB15" s="250" t="s">
        <v>944</v>
      </c>
      <c r="DC15" s="247"/>
    </row>
    <row r="16" spans="1:107" ht="16" thickBot="1" x14ac:dyDescent="0.25">
      <c r="A16" s="63" t="s">
        <v>993</v>
      </c>
      <c r="B16" s="63"/>
      <c r="C16" s="63"/>
      <c r="D16" s="85"/>
      <c r="E16" s="66"/>
      <c r="F16" s="66"/>
      <c r="G16" s="66" t="s">
        <v>1156</v>
      </c>
      <c r="H16" s="162"/>
      <c r="I16" s="67" t="s">
        <v>1157</v>
      </c>
      <c r="J16" s="193"/>
      <c r="K16" s="162"/>
      <c r="L16" s="162" t="s">
        <v>1157</v>
      </c>
      <c r="M16" s="67"/>
      <c r="N16" s="67" t="s">
        <v>1157</v>
      </c>
      <c r="O16" s="67"/>
      <c r="P16" s="67"/>
      <c r="Q16" s="67" t="s">
        <v>1158</v>
      </c>
      <c r="R16" s="67"/>
      <c r="S16" s="67" t="s">
        <v>1159</v>
      </c>
      <c r="T16" s="214"/>
      <c r="U16" s="67"/>
      <c r="V16" s="67"/>
      <c r="W16" s="67"/>
      <c r="X16" s="67"/>
      <c r="Y16" s="67" t="s">
        <v>92</v>
      </c>
      <c r="Z16" s="67" t="s">
        <v>1160</v>
      </c>
      <c r="AA16" s="67"/>
      <c r="AB16" s="67" t="s">
        <v>1161</v>
      </c>
      <c r="AC16" s="67" t="s">
        <v>1162</v>
      </c>
      <c r="AD16" s="67"/>
      <c r="AE16" s="67"/>
      <c r="AF16" s="67" t="s">
        <v>1157</v>
      </c>
      <c r="AG16" s="67" t="s">
        <v>1163</v>
      </c>
      <c r="AH16" s="67" t="s">
        <v>1157</v>
      </c>
      <c r="AI16" s="67" t="s">
        <v>1157</v>
      </c>
      <c r="AJ16" s="67"/>
      <c r="AK16" s="67"/>
      <c r="AL16" s="67"/>
      <c r="AM16" s="67" t="s">
        <v>1164</v>
      </c>
      <c r="AN16" s="67"/>
      <c r="AO16" s="67" t="s">
        <v>1165</v>
      </c>
      <c r="AP16" s="67"/>
      <c r="AQ16" s="67" t="s">
        <v>1157</v>
      </c>
      <c r="AR16" s="67">
        <v>1089</v>
      </c>
      <c r="AS16" s="67" t="s">
        <v>1166</v>
      </c>
      <c r="AT16" s="67" t="s">
        <v>1157</v>
      </c>
      <c r="AU16" s="107"/>
      <c r="AV16" s="67" t="s">
        <v>1167</v>
      </c>
      <c r="AW16" s="67" t="s">
        <v>1157</v>
      </c>
      <c r="AX16" s="107"/>
      <c r="AY16" s="107"/>
      <c r="AZ16" s="107"/>
      <c r="BA16" s="107"/>
      <c r="BB16" s="107" t="s">
        <v>1168</v>
      </c>
      <c r="BC16" s="107"/>
      <c r="BD16" s="107"/>
      <c r="BE16" s="107"/>
      <c r="BF16" s="67" t="s">
        <v>1157</v>
      </c>
      <c r="BG16" s="107"/>
      <c r="BH16" s="67"/>
      <c r="BI16" s="162"/>
      <c r="BJ16" s="107" t="s">
        <v>1169</v>
      </c>
      <c r="BK16" s="67" t="s">
        <v>1157</v>
      </c>
      <c r="BL16" s="107" t="s">
        <v>1169</v>
      </c>
      <c r="BM16" s="107" t="s">
        <v>1169</v>
      </c>
      <c r="BN16" s="107" t="s">
        <v>1170</v>
      </c>
      <c r="BO16" s="107"/>
      <c r="BP16" s="107"/>
      <c r="BQ16" s="107" t="s">
        <v>1171</v>
      </c>
      <c r="BR16" s="107"/>
      <c r="BS16" s="107"/>
      <c r="BT16" s="107" t="s">
        <v>1172</v>
      </c>
      <c r="BU16" s="107" t="s">
        <v>1173</v>
      </c>
      <c r="BV16" s="107"/>
      <c r="BW16" s="107" t="s">
        <v>1161</v>
      </c>
      <c r="BX16" s="107" t="s">
        <v>105</v>
      </c>
      <c r="BY16" s="107"/>
      <c r="BZ16" s="107"/>
      <c r="CA16" s="107"/>
      <c r="CB16" s="107" t="s">
        <v>1173</v>
      </c>
      <c r="CC16" s="107"/>
      <c r="CD16" s="107"/>
      <c r="CE16" s="107"/>
      <c r="CF16" s="107"/>
      <c r="CG16" s="67" t="s">
        <v>1157</v>
      </c>
      <c r="CH16" s="107" t="s">
        <v>1165</v>
      </c>
      <c r="CI16" s="107" t="s">
        <v>1165</v>
      </c>
      <c r="CJ16" s="107"/>
      <c r="CK16" s="107"/>
      <c r="CL16" s="107"/>
      <c r="CM16" s="67"/>
      <c r="CN16" s="75"/>
      <c r="CO16" s="8"/>
      <c r="CP16" s="249">
        <f>COUNTIF(D2:K2,"*")</f>
        <v>8</v>
      </c>
      <c r="CQ16" s="249">
        <f>COUNTIF(L2:T2,"*")</f>
        <v>9</v>
      </c>
      <c r="CR16" s="249">
        <f>COUNTIF(U2:AA2,"*")</f>
        <v>7</v>
      </c>
      <c r="CS16" s="249">
        <f>COUNTIF(AB2:AF2,"*")</f>
        <v>5</v>
      </c>
      <c r="CT16" s="249">
        <f>COUNTIF(AG2:AM2,"*")</f>
        <v>7</v>
      </c>
      <c r="CU16" s="249">
        <f>COUNTIF(AN2:AT2,"*")</f>
        <v>7</v>
      </c>
      <c r="CV16" s="249">
        <f>COUNTIF(AU2:BC2,"*")</f>
        <v>9</v>
      </c>
      <c r="CW16" s="249">
        <f>COUNTIF(BD2:BH2,"*")</f>
        <v>5</v>
      </c>
      <c r="CX16" s="249">
        <f>COUNTIF(BI2:BN2,"*")</f>
        <v>6</v>
      </c>
      <c r="CY16" s="249">
        <f>COUNTIF(BO2:BV2,"*")</f>
        <v>8</v>
      </c>
      <c r="CZ16" s="249">
        <f>COUNTIF(BW2:CE2,"*")</f>
        <v>9</v>
      </c>
      <c r="DA16" s="249">
        <f>COUNTIF(CF2:CL2,"*")</f>
        <v>7</v>
      </c>
      <c r="DB16" s="251">
        <f>+SUM(CP16:DA16)</f>
        <v>87</v>
      </c>
      <c r="DC16" s="74"/>
    </row>
    <row r="17" spans="1:107" ht="16" thickBot="1" x14ac:dyDescent="0.25">
      <c r="A17" s="63" t="s">
        <v>1005</v>
      </c>
      <c r="B17" s="63"/>
      <c r="C17" s="63"/>
      <c r="D17" s="85"/>
      <c r="E17" s="66"/>
      <c r="F17" s="66"/>
      <c r="G17" s="66"/>
      <c r="H17" s="162"/>
      <c r="I17" s="67"/>
      <c r="J17" s="193"/>
      <c r="K17" s="162"/>
      <c r="L17" s="162"/>
      <c r="M17" s="67"/>
      <c r="N17" s="67"/>
      <c r="O17" s="67"/>
      <c r="P17" s="67"/>
      <c r="Q17" s="67"/>
      <c r="R17" s="67"/>
      <c r="S17" s="67"/>
      <c r="T17" s="214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>
        <v>1090</v>
      </c>
      <c r="AS17" s="67" t="s">
        <v>1167</v>
      </c>
      <c r="AT17" s="6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 t="s">
        <v>1169</v>
      </c>
      <c r="BL17" s="107"/>
      <c r="BM17" s="107"/>
      <c r="BN17" s="107" t="s">
        <v>1174</v>
      </c>
      <c r="BO17" s="107"/>
      <c r="BP17" s="107"/>
      <c r="BQ17" s="107"/>
      <c r="BR17" s="107"/>
      <c r="BS17" s="107"/>
      <c r="BT17" s="107" t="s">
        <v>1175</v>
      </c>
      <c r="BU17" s="107"/>
      <c r="BV17" s="107"/>
      <c r="BW17" s="107"/>
      <c r="BX17" s="107" t="s">
        <v>1173</v>
      </c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67"/>
      <c r="CN17" s="75"/>
      <c r="CO17" s="8"/>
      <c r="CP17" s="1309" t="s">
        <v>1176</v>
      </c>
      <c r="CQ17" s="1310"/>
      <c r="CR17" s="1310"/>
      <c r="CS17" s="1310"/>
      <c r="CT17" s="1310"/>
      <c r="CU17" s="1310"/>
      <c r="CV17" s="1310"/>
      <c r="CW17" s="1310"/>
      <c r="CX17" s="1310"/>
      <c r="CY17" s="1310"/>
      <c r="CZ17" s="1310"/>
      <c r="DA17" s="1310"/>
      <c r="DB17" s="1311"/>
      <c r="DC17" s="8"/>
    </row>
    <row r="18" spans="1:107" x14ac:dyDescent="0.2">
      <c r="A18" s="63" t="s">
        <v>1077</v>
      </c>
      <c r="B18" s="63"/>
      <c r="C18" s="63"/>
      <c r="D18" s="85"/>
      <c r="E18" s="66"/>
      <c r="F18" s="66"/>
      <c r="G18" s="66"/>
      <c r="H18" s="162"/>
      <c r="I18" s="67"/>
      <c r="J18" s="193"/>
      <c r="K18" s="162"/>
      <c r="L18" s="162"/>
      <c r="M18" s="67"/>
      <c r="N18" s="67"/>
      <c r="O18" s="67"/>
      <c r="P18" s="67"/>
      <c r="Q18" s="67"/>
      <c r="R18" s="67"/>
      <c r="S18" s="67">
        <v>654.33000000000004</v>
      </c>
      <c r="T18" s="214">
        <v>651.79</v>
      </c>
      <c r="U18" s="67">
        <v>651.79</v>
      </c>
      <c r="V18" s="67">
        <v>657.49</v>
      </c>
      <c r="W18" s="67"/>
      <c r="X18" s="67"/>
      <c r="Y18" s="67">
        <v>667.55</v>
      </c>
      <c r="Z18" s="67"/>
      <c r="AA18" s="67"/>
      <c r="AB18" s="67">
        <v>663.15</v>
      </c>
      <c r="AC18" s="67">
        <v>663.15</v>
      </c>
      <c r="AD18" s="67">
        <v>660.67</v>
      </c>
      <c r="AE18" s="67">
        <v>672.83</v>
      </c>
      <c r="AF18" s="67">
        <v>673.86</v>
      </c>
      <c r="AG18" s="67">
        <v>681.09</v>
      </c>
      <c r="AH18" s="67">
        <v>678.71</v>
      </c>
      <c r="AI18" s="67"/>
      <c r="AJ18" s="67">
        <v>694.84</v>
      </c>
      <c r="AK18" s="67">
        <v>696.46</v>
      </c>
      <c r="AL18" s="67">
        <v>694.84</v>
      </c>
      <c r="AM18" s="67">
        <v>709.8</v>
      </c>
      <c r="AN18" s="67">
        <v>696.81</v>
      </c>
      <c r="AO18" s="67"/>
      <c r="AP18" s="67"/>
      <c r="AQ18" s="67">
        <v>684.19</v>
      </c>
      <c r="AR18" s="67">
        <v>684.19</v>
      </c>
      <c r="AS18" s="67"/>
      <c r="AT18" s="67">
        <v>682.31</v>
      </c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8">
        <v>43712</v>
      </c>
      <c r="BI18" s="107"/>
      <c r="BJ18" s="108">
        <v>43720</v>
      </c>
      <c r="BK18" s="108">
        <v>43731</v>
      </c>
      <c r="BL18" s="108">
        <v>43724</v>
      </c>
      <c r="BM18" s="108">
        <v>43732</v>
      </c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67"/>
      <c r="CN18" s="75"/>
      <c r="CO18" s="8"/>
      <c r="CP18" s="249" t="s">
        <v>26</v>
      </c>
      <c r="CQ18" s="249" t="s">
        <v>36</v>
      </c>
      <c r="CR18" s="249" t="s">
        <v>45</v>
      </c>
      <c r="CS18" s="249" t="s">
        <v>54</v>
      </c>
      <c r="CT18" s="249" t="s">
        <v>62</v>
      </c>
      <c r="CU18" s="249" t="s">
        <v>70</v>
      </c>
      <c r="CV18" s="249" t="s">
        <v>78</v>
      </c>
      <c r="CW18" s="249" t="s">
        <v>86</v>
      </c>
      <c r="CX18" s="249" t="s">
        <v>94</v>
      </c>
      <c r="CY18" s="249" t="s">
        <v>100</v>
      </c>
      <c r="CZ18" s="249" t="s">
        <v>106</v>
      </c>
      <c r="DA18" s="249" t="s">
        <v>112</v>
      </c>
      <c r="DB18" s="250" t="s">
        <v>944</v>
      </c>
      <c r="DC18" s="8"/>
    </row>
    <row r="19" spans="1:107" x14ac:dyDescent="0.2">
      <c r="A19" s="63" t="s">
        <v>542</v>
      </c>
      <c r="B19" s="63"/>
      <c r="C19" s="63"/>
      <c r="D19" s="85" t="s">
        <v>1177</v>
      </c>
      <c r="E19" s="66"/>
      <c r="F19" s="66" t="s">
        <v>1177</v>
      </c>
      <c r="G19" s="66"/>
      <c r="H19" s="162" t="s">
        <v>1177</v>
      </c>
      <c r="I19" s="67" t="s">
        <v>1178</v>
      </c>
      <c r="J19" s="193" t="s">
        <v>1178</v>
      </c>
      <c r="K19" s="162" t="s">
        <v>1177</v>
      </c>
      <c r="L19" s="162" t="s">
        <v>1179</v>
      </c>
      <c r="M19" s="67"/>
      <c r="N19" s="67" t="s">
        <v>1179</v>
      </c>
      <c r="O19" s="67"/>
      <c r="P19" s="67"/>
      <c r="Q19" s="67" t="s">
        <v>1179</v>
      </c>
      <c r="R19" s="67"/>
      <c r="S19" s="67"/>
      <c r="T19" s="214" t="s">
        <v>1177</v>
      </c>
      <c r="U19" s="67"/>
      <c r="V19" s="67" t="s">
        <v>1177</v>
      </c>
      <c r="W19" s="67" t="s">
        <v>1177</v>
      </c>
      <c r="X19" s="67"/>
      <c r="Y19" s="67" t="s">
        <v>1177</v>
      </c>
      <c r="Z19" s="67"/>
      <c r="AA19" s="67"/>
      <c r="AB19" s="67" t="s">
        <v>1177</v>
      </c>
      <c r="AC19" s="67" t="s">
        <v>1179</v>
      </c>
      <c r="AD19" s="67" t="s">
        <v>1177</v>
      </c>
      <c r="AE19" s="67" t="s">
        <v>1177</v>
      </c>
      <c r="AF19" s="67" t="s">
        <v>1177</v>
      </c>
      <c r="AG19" s="67"/>
      <c r="AH19" s="67" t="s">
        <v>1179</v>
      </c>
      <c r="AI19" s="67" t="s">
        <v>1177</v>
      </c>
      <c r="AJ19" s="67"/>
      <c r="AK19" s="67" t="s">
        <v>1177</v>
      </c>
      <c r="AL19" s="67" t="s">
        <v>1177</v>
      </c>
      <c r="AM19" s="67" t="s">
        <v>1179</v>
      </c>
      <c r="AN19" s="67"/>
      <c r="AO19" s="67" t="s">
        <v>1177</v>
      </c>
      <c r="AP19" s="67"/>
      <c r="AQ19" s="67" t="s">
        <v>1177</v>
      </c>
      <c r="AR19" s="67"/>
      <c r="AS19" s="67" t="s">
        <v>1177</v>
      </c>
      <c r="AT19" s="67"/>
      <c r="AU19" s="107"/>
      <c r="AV19" s="107" t="s">
        <v>1177</v>
      </c>
      <c r="AW19" s="107"/>
      <c r="AX19" s="107" t="s">
        <v>1177</v>
      </c>
      <c r="AY19" s="107"/>
      <c r="AZ19" s="107"/>
      <c r="BA19" s="107"/>
      <c r="BB19" s="107"/>
      <c r="BC19" s="107"/>
      <c r="BD19" s="107" t="s">
        <v>1177</v>
      </c>
      <c r="BE19" s="107" t="s">
        <v>1177</v>
      </c>
      <c r="BF19" s="107" t="s">
        <v>1177</v>
      </c>
      <c r="BG19" s="107"/>
      <c r="BH19" s="107" t="s">
        <v>1177</v>
      </c>
      <c r="BI19" s="107"/>
      <c r="BJ19" s="107" t="s">
        <v>1177</v>
      </c>
      <c r="BK19" s="107" t="s">
        <v>1177</v>
      </c>
      <c r="BL19" s="107" t="s">
        <v>1177</v>
      </c>
      <c r="BM19" s="107" t="s">
        <v>1177</v>
      </c>
      <c r="BN19" s="107"/>
      <c r="BO19" s="107" t="s">
        <v>1177</v>
      </c>
      <c r="BP19" s="107"/>
      <c r="BQ19" s="107"/>
      <c r="BR19" s="107"/>
      <c r="BS19" s="108" t="s">
        <v>1177</v>
      </c>
      <c r="BT19" s="108" t="s">
        <v>1180</v>
      </c>
      <c r="BU19" s="108" t="s">
        <v>1177</v>
      </c>
      <c r="BV19" s="108" t="s">
        <v>1177</v>
      </c>
      <c r="BW19" s="108" t="s">
        <v>1177</v>
      </c>
      <c r="BX19" s="108" t="s">
        <v>1179</v>
      </c>
      <c r="BY19" s="108" t="s">
        <v>1177</v>
      </c>
      <c r="BZ19" s="108" t="s">
        <v>1177</v>
      </c>
      <c r="CA19" s="107"/>
      <c r="CB19" s="108" t="s">
        <v>1177</v>
      </c>
      <c r="CC19" s="108"/>
      <c r="CD19" s="108"/>
      <c r="CE19" s="108"/>
      <c r="CF19" s="108"/>
      <c r="CG19" s="108" t="s">
        <v>1177</v>
      </c>
      <c r="CH19" s="108" t="s">
        <v>1177</v>
      </c>
      <c r="CI19" s="108" t="s">
        <v>1177</v>
      </c>
      <c r="CJ19" s="108"/>
      <c r="CK19" s="108"/>
      <c r="CL19" s="108"/>
      <c r="CM19" s="67"/>
      <c r="CN19" s="75"/>
      <c r="CO19" s="8"/>
      <c r="CP19" s="249">
        <f>+SUM(D21:K21)</f>
        <v>50</v>
      </c>
      <c r="CQ19" s="249">
        <f>+SUM(L21:T21)</f>
        <v>51</v>
      </c>
      <c r="CR19" s="249">
        <f>+SUM(U21:AA21)</f>
        <v>37</v>
      </c>
      <c r="CS19" s="249">
        <f>+SUM(AB21:AF21)</f>
        <v>33</v>
      </c>
      <c r="CT19" s="249">
        <f>+SUM(AG21:AM21)</f>
        <v>44</v>
      </c>
      <c r="CU19" s="249">
        <f>+SUM(AN21:AT21)</f>
        <v>38</v>
      </c>
      <c r="CV19" s="249">
        <f>+SUM(AU21:BC21)</f>
        <v>55</v>
      </c>
      <c r="CW19" s="249">
        <f>+SUM(BD21:BH21)</f>
        <v>31</v>
      </c>
      <c r="CX19" s="249">
        <f>+SUM(BI21:BN21)</f>
        <v>36</v>
      </c>
      <c r="CY19" s="249">
        <f>+SUM(BO21:BV21)</f>
        <v>47</v>
      </c>
      <c r="CZ19" s="249">
        <f>+SUM(BW21:CE21)</f>
        <v>57</v>
      </c>
      <c r="DA19" s="249">
        <f>+SUM(CF21:CL21)</f>
        <v>41</v>
      </c>
      <c r="DB19" s="251">
        <f>+SUM(CP19:DA19)</f>
        <v>520</v>
      </c>
      <c r="DC19" s="8"/>
    </row>
    <row r="20" spans="1:107" s="221" customFormat="1" x14ac:dyDescent="0.2">
      <c r="A20" s="232" t="s">
        <v>1181</v>
      </c>
      <c r="B20" s="232"/>
      <c r="C20" s="232"/>
      <c r="D20" s="233"/>
      <c r="E20" s="234"/>
      <c r="F20" s="234"/>
      <c r="G20" s="234"/>
      <c r="H20" s="235"/>
      <c r="I20" s="236"/>
      <c r="J20" s="237"/>
      <c r="K20" s="235"/>
      <c r="L20" s="238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9"/>
      <c r="AB20" s="236"/>
      <c r="AC20" s="236"/>
      <c r="AD20" s="236"/>
      <c r="AE20" s="236"/>
      <c r="AF20" s="236"/>
      <c r="AG20" s="236"/>
      <c r="AH20" s="236"/>
      <c r="AI20" s="236"/>
      <c r="AJ20" s="236" t="s">
        <v>1182</v>
      </c>
      <c r="AK20" s="236"/>
      <c r="AL20" s="236"/>
      <c r="AM20" s="236"/>
      <c r="AN20" s="236"/>
      <c r="AO20" s="236"/>
      <c r="AP20" s="236"/>
      <c r="AQ20" s="236"/>
      <c r="AR20" s="236" t="s">
        <v>999</v>
      </c>
      <c r="AS20" s="236"/>
      <c r="AT20" s="236"/>
      <c r="AU20" s="240"/>
      <c r="AV20" s="240"/>
      <c r="AW20" s="240">
        <v>3190</v>
      </c>
      <c r="AX20" s="240">
        <v>3165</v>
      </c>
      <c r="AY20" s="240"/>
      <c r="AZ20" s="240"/>
      <c r="BA20" s="240">
        <v>3164</v>
      </c>
      <c r="BB20" s="240"/>
      <c r="BC20" s="240">
        <v>3163</v>
      </c>
      <c r="BD20" s="240" t="s">
        <v>1183</v>
      </c>
      <c r="BE20" s="240">
        <v>359464</v>
      </c>
      <c r="BF20" s="240">
        <v>359463</v>
      </c>
      <c r="BG20" s="240">
        <v>359467</v>
      </c>
      <c r="BH20" s="240">
        <v>359465</v>
      </c>
      <c r="BI20" s="240">
        <v>359462</v>
      </c>
      <c r="BJ20" s="240">
        <v>359898</v>
      </c>
      <c r="BK20" s="240">
        <v>359897</v>
      </c>
      <c r="BL20" s="240">
        <v>359896</v>
      </c>
      <c r="BM20" s="240">
        <v>360220</v>
      </c>
      <c r="BN20" s="240"/>
      <c r="BO20" s="240"/>
      <c r="BP20" s="240"/>
      <c r="BQ20" s="240"/>
      <c r="BR20" s="240"/>
      <c r="BS20" s="240"/>
      <c r="BT20" s="240"/>
      <c r="BU20" s="240"/>
      <c r="BV20" s="240">
        <v>3463</v>
      </c>
      <c r="BW20" s="240">
        <v>3466</v>
      </c>
      <c r="BX20" s="240">
        <v>3491</v>
      </c>
      <c r="BY20" s="240">
        <v>3489</v>
      </c>
      <c r="BZ20" s="240" t="s">
        <v>1184</v>
      </c>
      <c r="CA20" s="240"/>
      <c r="CB20" s="240" t="s">
        <v>1185</v>
      </c>
      <c r="CC20" s="240" t="s">
        <v>1186</v>
      </c>
      <c r="CD20" s="240">
        <v>365912</v>
      </c>
      <c r="CE20" s="240" t="s">
        <v>1187</v>
      </c>
      <c r="CF20" s="240" t="s">
        <v>1188</v>
      </c>
      <c r="CG20" s="240" t="s">
        <v>1189</v>
      </c>
      <c r="CH20" s="240" t="s">
        <v>1190</v>
      </c>
      <c r="CI20" s="240" t="s">
        <v>1191</v>
      </c>
      <c r="CJ20" s="240"/>
      <c r="CK20" s="240" t="s">
        <v>1192</v>
      </c>
      <c r="CL20" s="240">
        <v>370843</v>
      </c>
      <c r="CM20" s="215" t="s">
        <v>1193</v>
      </c>
      <c r="CN20" s="231"/>
      <c r="CO20" s="8"/>
      <c r="CP20" s="13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1:107" ht="32" x14ac:dyDescent="0.2">
      <c r="A21" s="63" t="s">
        <v>543</v>
      </c>
      <c r="B21" s="63"/>
      <c r="C21" s="63"/>
      <c r="D21" s="165">
        <v>7</v>
      </c>
      <c r="E21" s="67">
        <v>5</v>
      </c>
      <c r="F21" s="67">
        <v>7</v>
      </c>
      <c r="G21" s="67">
        <v>5</v>
      </c>
      <c r="H21" s="162">
        <v>7</v>
      </c>
      <c r="I21" s="67">
        <v>7</v>
      </c>
      <c r="J21" s="165">
        <v>5</v>
      </c>
      <c r="K21" s="67">
        <v>7</v>
      </c>
      <c r="L21" s="67">
        <v>7</v>
      </c>
      <c r="M21" s="67">
        <v>5</v>
      </c>
      <c r="N21" s="67">
        <v>5</v>
      </c>
      <c r="O21" s="67">
        <v>5</v>
      </c>
      <c r="P21" s="67">
        <v>5</v>
      </c>
      <c r="Q21" s="67">
        <v>7</v>
      </c>
      <c r="R21" s="67">
        <v>5</v>
      </c>
      <c r="S21" s="67">
        <v>5</v>
      </c>
      <c r="T21" s="214">
        <v>7</v>
      </c>
      <c r="U21" s="67">
        <v>4</v>
      </c>
      <c r="V21" s="67">
        <v>7</v>
      </c>
      <c r="W21" s="67">
        <v>7</v>
      </c>
      <c r="X21" s="67">
        <v>7</v>
      </c>
      <c r="Y21" s="67">
        <v>4</v>
      </c>
      <c r="Z21" s="67">
        <v>3</v>
      </c>
      <c r="AA21" s="67">
        <v>5</v>
      </c>
      <c r="AB21" s="67">
        <v>5</v>
      </c>
      <c r="AC21" s="67">
        <v>7</v>
      </c>
      <c r="AD21" s="67">
        <v>7</v>
      </c>
      <c r="AE21" s="67">
        <v>7</v>
      </c>
      <c r="AF21" s="67">
        <v>7</v>
      </c>
      <c r="AG21" s="67">
        <v>4</v>
      </c>
      <c r="AH21" s="67">
        <v>7</v>
      </c>
      <c r="AI21" s="67">
        <v>7</v>
      </c>
      <c r="AJ21" s="67">
        <v>5</v>
      </c>
      <c r="AK21" s="67">
        <v>7</v>
      </c>
      <c r="AL21" s="67">
        <v>7</v>
      </c>
      <c r="AM21" s="67">
        <v>7</v>
      </c>
      <c r="AN21" s="67">
        <v>5</v>
      </c>
      <c r="AO21" s="67">
        <v>5</v>
      </c>
      <c r="AP21" s="67">
        <v>7</v>
      </c>
      <c r="AQ21" s="67">
        <v>7</v>
      </c>
      <c r="AR21" s="67">
        <v>0</v>
      </c>
      <c r="AS21" s="67">
        <v>7</v>
      </c>
      <c r="AT21" s="67">
        <v>7</v>
      </c>
      <c r="AU21" s="107">
        <v>7</v>
      </c>
      <c r="AV21" s="107">
        <v>7</v>
      </c>
      <c r="AW21" s="107">
        <v>5</v>
      </c>
      <c r="AX21" s="107">
        <v>7</v>
      </c>
      <c r="AY21" s="107">
        <v>5</v>
      </c>
      <c r="AZ21" s="107">
        <v>5</v>
      </c>
      <c r="BA21" s="107">
        <v>5</v>
      </c>
      <c r="BB21" s="107">
        <v>7</v>
      </c>
      <c r="BC21" s="107">
        <v>7</v>
      </c>
      <c r="BD21" s="107">
        <v>7</v>
      </c>
      <c r="BE21" s="107">
        <v>7</v>
      </c>
      <c r="BF21" s="107">
        <v>7</v>
      </c>
      <c r="BG21" s="107">
        <v>5</v>
      </c>
      <c r="BH21" s="107">
        <v>5</v>
      </c>
      <c r="BI21" s="107">
        <v>5</v>
      </c>
      <c r="BJ21" s="107">
        <v>7</v>
      </c>
      <c r="BK21" s="107">
        <v>7</v>
      </c>
      <c r="BL21" s="107">
        <v>7</v>
      </c>
      <c r="BM21" s="107">
        <v>5</v>
      </c>
      <c r="BN21" s="107">
        <v>5</v>
      </c>
      <c r="BO21" s="107">
        <v>7</v>
      </c>
      <c r="BP21" s="107">
        <v>4</v>
      </c>
      <c r="BQ21" s="107">
        <v>5</v>
      </c>
      <c r="BR21" s="107">
        <v>5</v>
      </c>
      <c r="BS21" s="107">
        <v>7</v>
      </c>
      <c r="BT21" s="107">
        <v>5</v>
      </c>
      <c r="BU21" s="107">
        <v>7</v>
      </c>
      <c r="BV21" s="107">
        <v>7</v>
      </c>
      <c r="BW21" s="107">
        <v>7</v>
      </c>
      <c r="BX21" s="107">
        <v>7</v>
      </c>
      <c r="BY21" s="107">
        <v>7</v>
      </c>
      <c r="BZ21" s="107">
        <v>5</v>
      </c>
      <c r="CA21" s="107">
        <v>5</v>
      </c>
      <c r="CB21" s="107">
        <v>7</v>
      </c>
      <c r="CC21" s="107">
        <v>7</v>
      </c>
      <c r="CD21" s="107">
        <v>5</v>
      </c>
      <c r="CE21" s="107">
        <v>7</v>
      </c>
      <c r="CF21" s="107">
        <v>7</v>
      </c>
      <c r="CG21" s="107">
        <v>7</v>
      </c>
      <c r="CH21" s="107">
        <v>7</v>
      </c>
      <c r="CI21" s="107">
        <v>5</v>
      </c>
      <c r="CJ21" s="107">
        <v>5</v>
      </c>
      <c r="CK21" s="107">
        <v>5</v>
      </c>
      <c r="CL21" s="107">
        <v>5</v>
      </c>
      <c r="CM21" s="252">
        <f>+SUM(D21:CL21)</f>
        <v>520</v>
      </c>
      <c r="CN21" s="216" t="s">
        <v>1194</v>
      </c>
      <c r="CO21" s="8"/>
      <c r="CP21" s="13"/>
      <c r="CQ21" s="8"/>
      <c r="DB21" s="8"/>
      <c r="DC21" s="8"/>
    </row>
    <row r="22" spans="1:107" ht="16" thickBot="1" x14ac:dyDescent="0.25">
      <c r="A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Q22"/>
      <c r="CR22"/>
      <c r="CS22"/>
      <c r="CT22"/>
      <c r="CU22"/>
      <c r="CV22"/>
      <c r="CW22"/>
      <c r="CX22"/>
      <c r="CY22"/>
      <c r="CZ22"/>
      <c r="DA22"/>
      <c r="DB22"/>
    </row>
    <row r="23" spans="1:107" ht="16" thickBot="1" x14ac:dyDescent="0.25">
      <c r="A23" s="116" t="s">
        <v>0</v>
      </c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 s="282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  <c r="AQ23" s="281"/>
      <c r="AR23" s="281"/>
      <c r="AS23" s="281"/>
      <c r="AT23" s="281"/>
      <c r="CM23" s="281"/>
      <c r="CN23" s="283"/>
      <c r="CO23" s="8"/>
      <c r="CP23" s="13"/>
      <c r="CQ23" s="8"/>
      <c r="DB23" s="8"/>
      <c r="DC23" s="8"/>
    </row>
    <row r="24" spans="1:107" ht="16" thickBot="1" x14ac:dyDescent="0.25">
      <c r="A24" s="258" t="s">
        <v>2</v>
      </c>
      <c r="B24" s="259" t="s">
        <v>3</v>
      </c>
      <c r="C24" s="259" t="s">
        <v>1195</v>
      </c>
      <c r="D24" s="260" t="str">
        <f>_xlfn.CONCAT("Nave: ",D2)</f>
        <v>Nave: BW HAZEL</v>
      </c>
      <c r="E24" s="260" t="str">
        <f t="shared" ref="E24:BP24" si="0">_xlfn.CONCAT("Nave: ",E2)</f>
        <v>Nave: NEW CONFIDENCE</v>
      </c>
      <c r="F24" s="260" t="str">
        <f t="shared" si="0"/>
        <v>Nave: PEDHOULAS FIGHTER</v>
      </c>
      <c r="G24" s="260" t="str">
        <f t="shared" si="0"/>
        <v>Nave: PORT HAINAN</v>
      </c>
      <c r="H24" s="260" t="str">
        <f t="shared" si="0"/>
        <v>Nave: BW ACORN</v>
      </c>
      <c r="I24" s="260" t="str">
        <f t="shared" si="0"/>
        <v>Nave: SAKIZAYA CHAMPION</v>
      </c>
      <c r="J24" s="260" t="str">
        <f t="shared" si="0"/>
        <v>Nave: LIVITA</v>
      </c>
      <c r="K24" s="260" t="str">
        <f t="shared" si="0"/>
        <v>Nave: AGRIGRANDE</v>
      </c>
      <c r="L24" s="260" t="str">
        <f t="shared" si="0"/>
        <v>Nave: GLORY NAVIGATOR V.</v>
      </c>
      <c r="M24" s="260" t="str">
        <f t="shared" si="0"/>
        <v>Nave: AT STON</v>
      </c>
      <c r="N24" s="260" t="str">
        <f t="shared" si="0"/>
        <v>Nave: AQUALEO</v>
      </c>
      <c r="O24" s="260" t="str">
        <f t="shared" si="0"/>
        <v>Nave: GALINI</v>
      </c>
      <c r="P24" s="260" t="str">
        <f t="shared" si="0"/>
        <v>Nave: NEW PRIDE</v>
      </c>
      <c r="Q24" s="260" t="str">
        <f t="shared" si="0"/>
        <v>Nave: PEDHOULAS FARMER</v>
      </c>
      <c r="R24" s="260" t="str">
        <f t="shared" si="0"/>
        <v>Nave: DALIAN STAR</v>
      </c>
      <c r="S24" s="260" t="str">
        <f t="shared" si="0"/>
        <v xml:space="preserve">Nave: LYNGHOLMEN </v>
      </c>
      <c r="T24" s="260" t="str">
        <f t="shared" si="0"/>
        <v>Nave: SAKIZAYA NOBLE</v>
      </c>
      <c r="U24" s="260" t="str">
        <f t="shared" si="0"/>
        <v>Nave: HOUYU</v>
      </c>
      <c r="V24" s="260" t="str">
        <f t="shared" si="0"/>
        <v>Nave: ATLANTIC HERO</v>
      </c>
      <c r="W24" s="260" t="str">
        <f t="shared" si="0"/>
        <v>Nave: BW HAZEL</v>
      </c>
      <c r="X24" s="260" t="str">
        <f t="shared" si="0"/>
        <v>Nave: GREEK SEAS</v>
      </c>
      <c r="Y24" s="260" t="str">
        <f t="shared" si="0"/>
        <v>Nave: NORD TRUST</v>
      </c>
      <c r="Z24" s="260" t="str">
        <f t="shared" si="0"/>
        <v>Nave: IVI DELTA</v>
      </c>
      <c r="AA24" s="260" t="str">
        <f t="shared" si="0"/>
        <v>Nave: MAINE DREAM</v>
      </c>
      <c r="AB24" s="260" t="str">
        <f t="shared" si="0"/>
        <v>Nave: GREAT FORTUNE</v>
      </c>
      <c r="AC24" s="260" t="str">
        <f t="shared" si="0"/>
        <v>Nave: SAKIZAYA FUTURE</v>
      </c>
      <c r="AD24" s="260" t="str">
        <f t="shared" si="0"/>
        <v>Nave: PEDHOULAS LEADER</v>
      </c>
      <c r="AE24" s="260" t="str">
        <f t="shared" si="0"/>
        <v>Nave: SAKIZAYA INTEGRITY</v>
      </c>
      <c r="AF24" s="260" t="str">
        <f t="shared" si="0"/>
        <v>Nave: BOYANG GARNET</v>
      </c>
      <c r="AG24" s="260" t="str">
        <f t="shared" si="0"/>
        <v>Nave: RIVA</v>
      </c>
      <c r="AH24" s="260" t="str">
        <f t="shared" si="0"/>
        <v>Nave: PAHEDRA</v>
      </c>
      <c r="AI24" s="260" t="str">
        <f t="shared" si="0"/>
        <v>Nave: BRAHMS</v>
      </c>
      <c r="AJ24" s="260" t="str">
        <f t="shared" si="0"/>
        <v xml:space="preserve">Nave: ERISAKY </v>
      </c>
      <c r="AK24" s="260" t="str">
        <f t="shared" si="0"/>
        <v xml:space="preserve">Nave: RESURGENCE </v>
      </c>
      <c r="AL24" s="260" t="str">
        <f t="shared" si="0"/>
        <v>Nave: AFROESSA</v>
      </c>
      <c r="AM24" s="260" t="str">
        <f t="shared" si="0"/>
        <v>Nave: SAKIZAYA DIAMOND</v>
      </c>
      <c r="AN24" s="260" t="str">
        <f t="shared" si="0"/>
        <v>Nave: IYO WIND</v>
      </c>
      <c r="AO24" s="260" t="str">
        <f t="shared" si="0"/>
        <v>Nave: MP ULTRAMAX 2</v>
      </c>
      <c r="AP24" s="260" t="str">
        <f t="shared" si="0"/>
        <v>Nave: CORATO</v>
      </c>
      <c r="AQ24" s="260" t="str">
        <f t="shared" si="0"/>
        <v>Nave: MYRSINI</v>
      </c>
      <c r="AR24" s="260" t="str">
        <f t="shared" si="0"/>
        <v>Nave: CP GUANGZOU</v>
      </c>
      <c r="AS24" s="260" t="str">
        <f t="shared" si="0"/>
        <v>Nave: BW RYE</v>
      </c>
      <c r="AT24" s="260" t="str">
        <f t="shared" si="0"/>
        <v>Nave: ATLANTIC HERO</v>
      </c>
      <c r="AU24" s="260" t="str">
        <f t="shared" si="0"/>
        <v>Nave: PINCHAT</v>
      </c>
      <c r="AV24" s="260" t="str">
        <f t="shared" si="0"/>
        <v>Nave: CALIPSO</v>
      </c>
      <c r="AW24" s="260" t="str">
        <f t="shared" si="0"/>
        <v>Nave: ELISA</v>
      </c>
      <c r="AX24" s="260" t="str">
        <f t="shared" si="0"/>
        <v>Nave: ARGONAUT</v>
      </c>
      <c r="AY24" s="260" t="str">
        <f t="shared" si="0"/>
        <v>Nave: GLOBAL MIRAI</v>
      </c>
      <c r="AZ24" s="260" t="str">
        <f t="shared" si="0"/>
        <v>Nave: SOLAR AFRICA</v>
      </c>
      <c r="BA24" s="260" t="str">
        <f t="shared" si="0"/>
        <v>Nave: SAMSUN</v>
      </c>
      <c r="BB24" s="260" t="str">
        <f t="shared" si="0"/>
        <v>Nave: ZOE</v>
      </c>
      <c r="BC24" s="260" t="str">
        <f t="shared" si="0"/>
        <v>Nave: VELSHEDA</v>
      </c>
      <c r="BD24" s="260" t="str">
        <f t="shared" si="0"/>
        <v>Nave: PEDHOULAS MERCHANT</v>
      </c>
      <c r="BE24" s="260" t="str">
        <f t="shared" si="0"/>
        <v xml:space="preserve">Nave: PRESINGE </v>
      </c>
      <c r="BF24" s="260" t="str">
        <f t="shared" si="0"/>
        <v>Nave: MEGA BENEFIT</v>
      </c>
      <c r="BG24" s="260" t="str">
        <f t="shared" si="0"/>
        <v>Nave: GLOBAL VEGA</v>
      </c>
      <c r="BH24" s="260" t="str">
        <f t="shared" si="0"/>
        <v>Nave: VAN STAR</v>
      </c>
      <c r="BI24" s="260" t="str">
        <f t="shared" si="0"/>
        <v>Nave: OCEAN BRIGTH</v>
      </c>
      <c r="BJ24" s="260" t="str">
        <f t="shared" si="0"/>
        <v>Nave: CRYSTALIA</v>
      </c>
      <c r="BK24" s="260" t="str">
        <f t="shared" si="0"/>
        <v>Nave: GREEK SEAS</v>
      </c>
      <c r="BL24" s="260" t="str">
        <f t="shared" si="0"/>
        <v>Nave: MARITSA</v>
      </c>
      <c r="BM24" s="260" t="str">
        <f t="shared" si="0"/>
        <v>Nave: YASA JUPITER</v>
      </c>
      <c r="BN24" s="260" t="str">
        <f t="shared" si="0"/>
        <v>Nave: INTERLINK CELERITY</v>
      </c>
      <c r="BO24" s="260" t="str">
        <f t="shared" si="0"/>
        <v>Nave: GALATEIA</v>
      </c>
      <c r="BP24" s="260" t="str">
        <f t="shared" si="0"/>
        <v>Nave: EXPLORER</v>
      </c>
      <c r="BQ24" s="260" t="str">
        <f t="shared" ref="BQ24:CL24" si="1">_xlfn.CONCAT("Nave: ",BQ2)</f>
        <v>Nave: MEDI SEGESTA</v>
      </c>
      <c r="BR24" s="260" t="str">
        <f t="shared" si="1"/>
        <v>Nave: KURE HARBOUR</v>
      </c>
      <c r="BS24" s="260" t="str">
        <f t="shared" si="1"/>
        <v>Nave: BW RYE</v>
      </c>
      <c r="BT24" s="260" t="str">
        <f t="shared" si="1"/>
        <v>Nave: ALMENDRO</v>
      </c>
      <c r="BU24" s="260" t="str">
        <f t="shared" si="1"/>
        <v>Nave: SHAIL AL RAYAN</v>
      </c>
      <c r="BV24" s="260" t="str">
        <f t="shared" si="1"/>
        <v>Nave: IOLCOS HARMONY</v>
      </c>
      <c r="BW24" s="260" t="str">
        <f t="shared" si="1"/>
        <v>Nave: AMARYLLIS</v>
      </c>
      <c r="BX24" s="260" t="str">
        <f t="shared" si="1"/>
        <v>Nave: JAG AARATI</v>
      </c>
      <c r="BY24" s="260" t="str">
        <f t="shared" si="1"/>
        <v>Nave: GLORY NAVIGATOR</v>
      </c>
      <c r="BZ24" s="260" t="str">
        <f t="shared" si="1"/>
        <v>Nave: ARETI GR</v>
      </c>
      <c r="CA24" s="260" t="str">
        <f t="shared" si="1"/>
        <v>Nave: ROYAL EPIC</v>
      </c>
      <c r="CB24" s="260" t="str">
        <f t="shared" si="1"/>
        <v>Nave: VELSHEDA</v>
      </c>
      <c r="CC24" s="260" t="str">
        <f t="shared" si="1"/>
        <v>Nave: RB LISA</v>
      </c>
      <c r="CD24" s="260" t="str">
        <f t="shared" si="1"/>
        <v>Nave: DALIAN STAR</v>
      </c>
      <c r="CE24" s="260" t="str">
        <f t="shared" si="1"/>
        <v>Nave: BONITA</v>
      </c>
      <c r="CF24" s="260" t="str">
        <f t="shared" si="1"/>
        <v>Nave: CABRILLO</v>
      </c>
      <c r="CG24" s="260" t="str">
        <f t="shared" si="1"/>
        <v>Nave: MAERA</v>
      </c>
      <c r="CH24" s="260" t="str">
        <f t="shared" si="1"/>
        <v>Nave: EKATERINI</v>
      </c>
      <c r="CI24" s="260" t="str">
        <f t="shared" si="1"/>
        <v>Nave: MEDI PAESTUM</v>
      </c>
      <c r="CJ24" s="260" t="str">
        <f t="shared" si="1"/>
        <v>Nave: WELLPARK</v>
      </c>
      <c r="CK24" s="260" t="str">
        <f t="shared" si="1"/>
        <v>Nave: SEA PIONEER</v>
      </c>
      <c r="CL24" s="260" t="str">
        <f t="shared" si="1"/>
        <v>Nave: SKATZOURA</v>
      </c>
      <c r="CM24" s="260"/>
      <c r="CN24" s="261"/>
      <c r="CO24" s="8"/>
      <c r="CP24" s="13"/>
      <c r="CQ24" s="8"/>
      <c r="DB24" s="8"/>
      <c r="DC24" s="8"/>
    </row>
    <row r="25" spans="1:107" x14ac:dyDescent="0.2">
      <c r="A25" s="269" t="s">
        <v>1196</v>
      </c>
      <c r="B25" s="270" t="str">
        <f>IFERROR(VLOOKUP(A25,Tabla1[],2,FALSE),"")</f>
        <v/>
      </c>
      <c r="C25" s="271" t="str">
        <f>IFERROR(VLOOKUP(A25,Tabla1[],3,FALSE),"")</f>
        <v/>
      </c>
      <c r="D25" s="241"/>
      <c r="E25" s="242"/>
      <c r="F25" s="242" t="s">
        <v>555</v>
      </c>
      <c r="G25" s="242"/>
      <c r="H25" s="242"/>
      <c r="I25" s="242"/>
      <c r="J25" s="242" t="s">
        <v>555</v>
      </c>
      <c r="K25" s="242"/>
      <c r="L25" s="242"/>
      <c r="M25" s="242" t="s">
        <v>555</v>
      </c>
      <c r="N25" s="242"/>
      <c r="O25" s="242"/>
      <c r="P25" s="242"/>
      <c r="Q25" s="242"/>
      <c r="R25" s="242"/>
      <c r="S25" s="242"/>
      <c r="T25" s="242"/>
      <c r="U25" s="242" t="s">
        <v>555</v>
      </c>
      <c r="V25" s="242"/>
      <c r="W25" s="242"/>
      <c r="X25" s="242"/>
      <c r="Y25" s="242" t="s">
        <v>555</v>
      </c>
      <c r="Z25" s="242"/>
      <c r="AA25" s="242"/>
      <c r="AB25" s="242"/>
      <c r="AC25" s="242" t="s">
        <v>555</v>
      </c>
      <c r="AD25" s="242"/>
      <c r="AE25" s="242"/>
      <c r="AF25" s="242"/>
      <c r="AG25" s="242" t="s">
        <v>1197</v>
      </c>
      <c r="AH25" s="242"/>
      <c r="AI25" s="242" t="s">
        <v>555</v>
      </c>
      <c r="AJ25" s="242"/>
      <c r="AK25" s="242"/>
      <c r="AL25" s="242"/>
      <c r="AM25" s="242"/>
      <c r="AN25" s="242"/>
      <c r="AO25" s="242"/>
      <c r="AP25" s="242"/>
      <c r="AQ25" s="242" t="s">
        <v>555</v>
      </c>
      <c r="AR25" s="242"/>
      <c r="AS25" s="242"/>
      <c r="AT25" s="242" t="s">
        <v>555</v>
      </c>
      <c r="AU25" s="242"/>
      <c r="AV25" s="242"/>
      <c r="AW25" s="242" t="s">
        <v>555</v>
      </c>
      <c r="AX25" s="242"/>
      <c r="AY25" s="242"/>
      <c r="AZ25" s="242"/>
      <c r="BA25" s="242"/>
      <c r="BB25" s="242"/>
      <c r="BC25" s="242" t="s">
        <v>555</v>
      </c>
      <c r="BD25" s="242"/>
      <c r="BE25" s="242" t="s">
        <v>555</v>
      </c>
      <c r="BF25" s="242"/>
      <c r="BG25" s="242"/>
      <c r="BH25" s="242"/>
      <c r="BI25" s="242"/>
      <c r="BJ25" s="242" t="s">
        <v>555</v>
      </c>
      <c r="BK25" s="242"/>
      <c r="BL25" s="242"/>
      <c r="BM25" s="242"/>
      <c r="BN25" s="242"/>
      <c r="BO25" s="242" t="s">
        <v>555</v>
      </c>
      <c r="BP25" s="242"/>
      <c r="BQ25" s="242"/>
      <c r="BR25" s="242"/>
      <c r="BS25" s="242"/>
      <c r="BT25" s="242"/>
      <c r="BU25" s="242"/>
      <c r="BV25" s="242"/>
      <c r="BW25" s="242"/>
      <c r="BX25" s="242"/>
      <c r="BY25" s="242"/>
      <c r="BZ25" s="242"/>
      <c r="CA25" s="242"/>
      <c r="CB25" s="242"/>
      <c r="CC25" s="242"/>
      <c r="CD25" s="242"/>
      <c r="CE25" s="242"/>
      <c r="CF25" s="242"/>
      <c r="CG25" s="242"/>
      <c r="CH25" s="242"/>
      <c r="CI25" s="242"/>
      <c r="CJ25" s="242"/>
      <c r="CK25" s="242"/>
      <c r="CL25" s="242"/>
      <c r="CM25" s="242"/>
      <c r="CN25" s="257">
        <f>COUNTIF(D25:CM25,"*")</f>
        <v>15</v>
      </c>
      <c r="CO25" s="8"/>
      <c r="CP25" s="8"/>
      <c r="CQ25" s="8"/>
      <c r="CR25" s="13"/>
      <c r="DB25" s="8"/>
      <c r="DC25" s="8"/>
    </row>
    <row r="26" spans="1:107" x14ac:dyDescent="0.2">
      <c r="A26" s="272" t="s">
        <v>1198</v>
      </c>
      <c r="B26" s="270" t="str">
        <f>IFERROR(VLOOKUP(A26,Tabla1[],2,FALSE),"")</f>
        <v/>
      </c>
      <c r="C26" s="271" t="str">
        <f>IFERROR(VLOOKUP(A26,Tabla1[],3,FALSE),"")</f>
        <v/>
      </c>
      <c r="D26" s="188"/>
      <c r="E26" s="51"/>
      <c r="F26" s="51"/>
      <c r="G26" s="51"/>
      <c r="H26" s="51"/>
      <c r="I26" s="51" t="s">
        <v>555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256">
        <f>COUNTIF(D26:CM26,"*")</f>
        <v>1</v>
      </c>
      <c r="CO26" s="8"/>
      <c r="CP26" s="8"/>
      <c r="CQ26" s="8"/>
      <c r="CR26" s="13"/>
      <c r="DB26" s="8"/>
      <c r="DC26" s="8"/>
    </row>
    <row r="27" spans="1:107" s="8" customFormat="1" x14ac:dyDescent="0.2">
      <c r="A27" s="272" t="s">
        <v>55</v>
      </c>
      <c r="B27" s="270" t="str">
        <f>IFERROR(VLOOKUP(A27,Tabla1[],2,FALSE),"")</f>
        <v>9.694.023-8</v>
      </c>
      <c r="C27" s="271" t="str">
        <f>IFERROR(VLOOKUP(A27,Tabla1[],3,FALSE),"")</f>
        <v/>
      </c>
      <c r="D27" s="188"/>
      <c r="E27" s="51" t="s">
        <v>555</v>
      </c>
      <c r="F27" s="51"/>
      <c r="G27" s="51"/>
      <c r="H27" s="51"/>
      <c r="I27" s="51"/>
      <c r="J27" s="51" t="s">
        <v>1085</v>
      </c>
      <c r="K27" s="51" t="s">
        <v>1085</v>
      </c>
      <c r="L27" s="51"/>
      <c r="M27" s="51" t="s">
        <v>1086</v>
      </c>
      <c r="N27" s="51"/>
      <c r="O27" s="51"/>
      <c r="P27" s="51"/>
      <c r="Q27" s="51"/>
      <c r="R27" s="51"/>
      <c r="S27" s="51"/>
      <c r="T27" s="51"/>
      <c r="U27" s="51" t="s">
        <v>1086</v>
      </c>
      <c r="V27" s="51"/>
      <c r="W27" s="51" t="s">
        <v>555</v>
      </c>
      <c r="X27" s="51"/>
      <c r="Y27" s="51"/>
      <c r="Z27" s="51"/>
      <c r="AA27" s="51"/>
      <c r="AB27" s="51" t="s">
        <v>1085</v>
      </c>
      <c r="AC27" s="51"/>
      <c r="AD27" s="51" t="s">
        <v>1085</v>
      </c>
      <c r="AE27" s="51"/>
      <c r="AF27" s="51"/>
      <c r="AG27" s="51"/>
      <c r="AH27" s="51" t="s">
        <v>555</v>
      </c>
      <c r="AI27" s="51"/>
      <c r="AJ27" s="51"/>
      <c r="AK27" s="51"/>
      <c r="AL27" s="51" t="s">
        <v>1085</v>
      </c>
      <c r="AM27" s="51" t="s">
        <v>555</v>
      </c>
      <c r="AN27" s="51"/>
      <c r="AO27" s="51" t="s">
        <v>555</v>
      </c>
      <c r="AP27" s="51" t="s">
        <v>1199</v>
      </c>
      <c r="AQ27" s="51"/>
      <c r="AR27" s="51" t="s">
        <v>555</v>
      </c>
      <c r="AS27" s="51"/>
      <c r="AT27" s="51"/>
      <c r="AU27" s="51"/>
      <c r="AV27" s="51"/>
      <c r="AW27" s="51" t="s">
        <v>555</v>
      </c>
      <c r="AX27" s="51"/>
      <c r="AY27" s="51"/>
      <c r="AZ27" s="51"/>
      <c r="BA27" s="51" t="s">
        <v>1086</v>
      </c>
      <c r="BB27" s="51"/>
      <c r="BC27" s="51"/>
      <c r="BD27" s="51" t="s">
        <v>1085</v>
      </c>
      <c r="BE27" s="51"/>
      <c r="BF27" s="51" t="s">
        <v>1094</v>
      </c>
      <c r="BG27" s="51" t="s">
        <v>555</v>
      </c>
      <c r="BH27" s="51"/>
      <c r="BI27" s="51"/>
      <c r="BJ27" s="51"/>
      <c r="BK27" s="51"/>
      <c r="BL27" s="51" t="s">
        <v>555</v>
      </c>
      <c r="BM27" s="51"/>
      <c r="BN27" s="51"/>
      <c r="BO27" s="51" t="s">
        <v>555</v>
      </c>
      <c r="BP27" s="51"/>
      <c r="BQ27" s="51"/>
      <c r="BR27" s="51"/>
      <c r="BS27" s="51"/>
      <c r="BT27" s="51"/>
      <c r="BU27" s="51"/>
      <c r="BV27" s="51" t="s">
        <v>1085</v>
      </c>
      <c r="BW27" s="51"/>
      <c r="BX27" s="51"/>
      <c r="BY27" s="51"/>
      <c r="BZ27" s="51" t="s">
        <v>1200</v>
      </c>
      <c r="CA27" s="51"/>
      <c r="CB27" s="51"/>
      <c r="CC27" s="51" t="s">
        <v>1119</v>
      </c>
      <c r="CD27" s="51"/>
      <c r="CE27" s="51"/>
      <c r="CF27" s="51" t="s">
        <v>1085</v>
      </c>
      <c r="CG27" s="51"/>
      <c r="CH27" s="51"/>
      <c r="CI27" s="51" t="s">
        <v>1085</v>
      </c>
      <c r="CJ27" s="51"/>
      <c r="CK27" s="51"/>
      <c r="CL27" s="51"/>
      <c r="CM27" s="51"/>
      <c r="CN27" s="256">
        <f>COUNTIF(D27:CM27,"*")</f>
        <v>26</v>
      </c>
      <c r="CR27" s="13"/>
    </row>
    <row r="28" spans="1:107" x14ac:dyDescent="0.2">
      <c r="A28" s="272" t="s">
        <v>63</v>
      </c>
      <c r="B28" s="270" t="str">
        <f>IFERROR(VLOOKUP(A28,Tabla1[],2,FALSE),"")</f>
        <v>19.980.735-8</v>
      </c>
      <c r="C28" s="271" t="str">
        <f>IFERROR(VLOOKUP(A28,Tabla1[],3,FALSE),"")</f>
        <v/>
      </c>
      <c r="D28" s="188"/>
      <c r="E28" s="51"/>
      <c r="F28" s="51" t="s">
        <v>555</v>
      </c>
      <c r="G28" s="51"/>
      <c r="H28" s="51" t="s">
        <v>1086</v>
      </c>
      <c r="I28" s="51"/>
      <c r="J28" s="51"/>
      <c r="K28" s="51" t="s">
        <v>555</v>
      </c>
      <c r="L28" s="51"/>
      <c r="M28" s="51" t="s">
        <v>1086</v>
      </c>
      <c r="N28" s="51"/>
      <c r="O28" s="51"/>
      <c r="P28" s="51"/>
      <c r="Q28" s="51"/>
      <c r="R28" s="51"/>
      <c r="S28" s="51"/>
      <c r="T28" s="51"/>
      <c r="U28" s="51" t="s">
        <v>1086</v>
      </c>
      <c r="V28" s="51"/>
      <c r="W28" s="51"/>
      <c r="X28" s="51"/>
      <c r="Y28" s="51" t="s">
        <v>555</v>
      </c>
      <c r="Z28" s="51"/>
      <c r="AA28" s="51"/>
      <c r="AB28" s="51"/>
      <c r="AC28" s="51" t="s">
        <v>555</v>
      </c>
      <c r="AD28" s="51"/>
      <c r="AE28" s="51"/>
      <c r="AF28" s="51" t="s">
        <v>555</v>
      </c>
      <c r="AG28" s="51"/>
      <c r="AH28" s="51"/>
      <c r="AI28" s="51"/>
      <c r="AJ28" s="51"/>
      <c r="AK28" s="51"/>
      <c r="AL28" s="51" t="s">
        <v>555</v>
      </c>
      <c r="AM28" s="51" t="s">
        <v>555</v>
      </c>
      <c r="AN28" s="51"/>
      <c r="AO28" s="51"/>
      <c r="AP28" s="51" t="s">
        <v>555</v>
      </c>
      <c r="AQ28" s="51" t="s">
        <v>555</v>
      </c>
      <c r="AR28" s="51"/>
      <c r="AS28" s="51"/>
      <c r="AT28" s="51"/>
      <c r="AU28" s="51"/>
      <c r="AV28" s="51"/>
      <c r="AW28" s="51" t="s">
        <v>555</v>
      </c>
      <c r="AX28" s="51" t="s">
        <v>555</v>
      </c>
      <c r="AY28" s="51"/>
      <c r="AZ28" s="51"/>
      <c r="BA28" s="51" t="s">
        <v>1086</v>
      </c>
      <c r="BB28" s="51"/>
      <c r="BC28" s="51"/>
      <c r="BD28" s="51"/>
      <c r="BE28" s="51" t="s">
        <v>555</v>
      </c>
      <c r="BF28" s="51"/>
      <c r="BG28" s="51"/>
      <c r="BH28" s="51"/>
      <c r="BI28" s="51" t="s">
        <v>1086</v>
      </c>
      <c r="BJ28" s="51"/>
      <c r="BK28" s="51" t="s">
        <v>555</v>
      </c>
      <c r="BL28" s="51"/>
      <c r="BM28" s="51"/>
      <c r="BN28" s="51"/>
      <c r="BO28" s="51"/>
      <c r="BP28" s="51" t="s">
        <v>1086</v>
      </c>
      <c r="BQ28" s="51"/>
      <c r="BR28" s="51"/>
      <c r="BS28" s="51"/>
      <c r="BT28" s="51"/>
      <c r="BU28" s="51" t="s">
        <v>1086</v>
      </c>
      <c r="BV28" s="51"/>
      <c r="BW28" s="51"/>
      <c r="BX28" s="51" t="s">
        <v>555</v>
      </c>
      <c r="BY28" s="51"/>
      <c r="BZ28" s="51"/>
      <c r="CA28" s="51" t="s">
        <v>555</v>
      </c>
      <c r="CB28" s="51"/>
      <c r="CC28" s="51" t="s">
        <v>1086</v>
      </c>
      <c r="CD28" s="51"/>
      <c r="CE28" s="51"/>
      <c r="CF28" s="51"/>
      <c r="CG28" s="51" t="s">
        <v>555</v>
      </c>
      <c r="CH28" s="51"/>
      <c r="CI28" s="51" t="s">
        <v>555</v>
      </c>
      <c r="CJ28" s="51"/>
      <c r="CK28" s="51"/>
      <c r="CL28" s="51"/>
      <c r="CM28" s="51"/>
      <c r="CN28" s="256">
        <f t="shared" ref="CN28:CN76" si="2">COUNTIF(D28:CM28,"*")</f>
        <v>25</v>
      </c>
      <c r="CO28" s="191"/>
      <c r="CP28" s="191"/>
      <c r="CQ28" s="191"/>
      <c r="CR28" s="191"/>
      <c r="CS28" s="191"/>
      <c r="CT28" s="191"/>
      <c r="CU28" s="191"/>
      <c r="CV28" s="191"/>
      <c r="DB28" s="8"/>
      <c r="DC28" s="8"/>
    </row>
    <row r="29" spans="1:107" s="8" customFormat="1" x14ac:dyDescent="0.2">
      <c r="A29" s="272" t="s">
        <v>71</v>
      </c>
      <c r="B29" s="270" t="str">
        <f>IFERROR(VLOOKUP(A29,Tabla1[],2,FALSE),"")</f>
        <v>15.193.212-6</v>
      </c>
      <c r="C29" s="271" t="str">
        <f>IFERROR(VLOOKUP(A29,Tabla1[],3,FALSE),"")</f>
        <v/>
      </c>
      <c r="D29" s="188" t="s">
        <v>1085</v>
      </c>
      <c r="E29" s="51"/>
      <c r="F29" s="51" t="s">
        <v>555</v>
      </c>
      <c r="G29" s="213"/>
      <c r="H29" s="51" t="s">
        <v>1085</v>
      </c>
      <c r="I29" s="51" t="s">
        <v>555</v>
      </c>
      <c r="J29" s="51"/>
      <c r="K29" s="51"/>
      <c r="L29" s="51"/>
      <c r="M29" s="51"/>
      <c r="N29" s="51" t="s">
        <v>1201</v>
      </c>
      <c r="O29" s="51" t="s">
        <v>555</v>
      </c>
      <c r="P29" s="51"/>
      <c r="Q29" s="51" t="s">
        <v>1085</v>
      </c>
      <c r="R29" s="51"/>
      <c r="S29" s="51"/>
      <c r="T29" s="51" t="s">
        <v>1085</v>
      </c>
      <c r="U29" s="51"/>
      <c r="V29" s="51"/>
      <c r="W29" s="51"/>
      <c r="X29" s="51"/>
      <c r="Y29" s="51" t="s">
        <v>1086</v>
      </c>
      <c r="Z29" s="51"/>
      <c r="AA29" s="51"/>
      <c r="AB29" s="51"/>
      <c r="AC29" s="51" t="s">
        <v>1085</v>
      </c>
      <c r="AD29" s="51"/>
      <c r="AE29" s="51" t="s">
        <v>1085</v>
      </c>
      <c r="AF29" s="51"/>
      <c r="AG29" s="51" t="s">
        <v>1086</v>
      </c>
      <c r="AH29" s="51"/>
      <c r="AI29" s="51" t="s">
        <v>1086</v>
      </c>
      <c r="AJ29" s="51"/>
      <c r="AK29" s="51"/>
      <c r="AL29" s="51"/>
      <c r="AM29" s="51" t="s">
        <v>1085</v>
      </c>
      <c r="AN29" s="51"/>
      <c r="AO29" s="51" t="s">
        <v>1085</v>
      </c>
      <c r="AP29" s="51"/>
      <c r="AQ29" s="51" t="s">
        <v>1086</v>
      </c>
      <c r="AR29" s="51"/>
      <c r="AS29" s="51"/>
      <c r="AT29" s="51" t="s">
        <v>1086</v>
      </c>
      <c r="AU29" s="51" t="s">
        <v>1086</v>
      </c>
      <c r="AV29" s="51"/>
      <c r="AW29" s="51"/>
      <c r="AX29" s="51"/>
      <c r="AY29" s="51"/>
      <c r="AZ29" s="51"/>
      <c r="BA29" s="51" t="s">
        <v>1105</v>
      </c>
      <c r="BB29" s="51"/>
      <c r="BC29" s="51"/>
      <c r="BD29" s="51"/>
      <c r="BE29" s="51" t="s">
        <v>555</v>
      </c>
      <c r="BF29" s="51" t="s">
        <v>1202</v>
      </c>
      <c r="BG29" s="51"/>
      <c r="BH29" s="51"/>
      <c r="BI29" s="51"/>
      <c r="BJ29" s="51" t="s">
        <v>555</v>
      </c>
      <c r="BK29" s="51"/>
      <c r="BL29" s="51" t="s">
        <v>555</v>
      </c>
      <c r="BM29" s="51" t="s">
        <v>1203</v>
      </c>
      <c r="BN29" s="51"/>
      <c r="BO29" s="51"/>
      <c r="BP29" s="51"/>
      <c r="BQ29" s="51" t="s">
        <v>1204</v>
      </c>
      <c r="BR29" s="213"/>
      <c r="BS29" s="213"/>
      <c r="BT29" s="51" t="s">
        <v>1085</v>
      </c>
      <c r="BU29" s="51"/>
      <c r="BV29" s="51"/>
      <c r="BW29" s="51" t="s">
        <v>1086</v>
      </c>
      <c r="BX29" s="51" t="s">
        <v>1085</v>
      </c>
      <c r="BY29" s="51"/>
      <c r="BZ29" s="51" t="s">
        <v>555</v>
      </c>
      <c r="CA29" s="51"/>
      <c r="CB29" s="51"/>
      <c r="CC29" s="51"/>
      <c r="CD29" s="51"/>
      <c r="CE29" s="51"/>
      <c r="CF29" s="51"/>
      <c r="CG29" s="51" t="s">
        <v>1086</v>
      </c>
      <c r="CH29" s="51"/>
      <c r="CI29" s="51"/>
      <c r="CJ29" s="51" t="s">
        <v>1086</v>
      </c>
      <c r="CK29" s="51" t="s">
        <v>1094</v>
      </c>
      <c r="CL29" s="51"/>
      <c r="CM29" s="51"/>
      <c r="CN29" s="256">
        <f t="shared" si="2"/>
        <v>32</v>
      </c>
      <c r="CR29" s="13"/>
    </row>
    <row r="30" spans="1:107" s="8" customFormat="1" x14ac:dyDescent="0.2">
      <c r="A30" s="272" t="s">
        <v>1205</v>
      </c>
      <c r="B30" s="270" t="str">
        <f>IFERROR(VLOOKUP(A30,Tabla1[],2,FALSE),"")</f>
        <v/>
      </c>
      <c r="C30" s="271" t="str">
        <f>IFERROR(VLOOKUP(A30,Tabla1[],3,FALSE),"")</f>
        <v/>
      </c>
      <c r="D30" s="188"/>
      <c r="E30" s="51" t="s">
        <v>1206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 t="s">
        <v>555</v>
      </c>
      <c r="Y30" s="51"/>
      <c r="Z30" s="51"/>
      <c r="AA30" s="51" t="s">
        <v>1207</v>
      </c>
      <c r="AB30" s="51"/>
      <c r="AC30" s="51" t="s">
        <v>555</v>
      </c>
      <c r="AD30" s="51"/>
      <c r="AE30" s="51"/>
      <c r="AF30" s="51"/>
      <c r="AG30" s="51"/>
      <c r="AH30" s="51"/>
      <c r="AI30" s="51" t="s">
        <v>555</v>
      </c>
      <c r="AJ30" s="51"/>
      <c r="AK30" s="51"/>
      <c r="AL30" s="51" t="s">
        <v>555</v>
      </c>
      <c r="AM30" s="51"/>
      <c r="AN30" s="51" t="s">
        <v>555</v>
      </c>
      <c r="AO30" s="51"/>
      <c r="AP30" s="51"/>
      <c r="AQ30" s="51" t="s">
        <v>555</v>
      </c>
      <c r="AR30" s="51"/>
      <c r="AS30" s="51"/>
      <c r="AT30" s="51" t="s">
        <v>555</v>
      </c>
      <c r="AU30" s="51"/>
      <c r="AV30" s="51"/>
      <c r="AW30" s="51"/>
      <c r="AX30" s="51" t="s">
        <v>555</v>
      </c>
      <c r="AY30" s="51" t="s">
        <v>555</v>
      </c>
      <c r="AZ30" s="51"/>
      <c r="BA30" s="51"/>
      <c r="BB30" s="51"/>
      <c r="BC30" s="51"/>
      <c r="BD30" s="51" t="s">
        <v>555</v>
      </c>
      <c r="BE30" s="51"/>
      <c r="BF30" s="51" t="s">
        <v>555</v>
      </c>
      <c r="BG30" s="51"/>
      <c r="BH30" s="51"/>
      <c r="BI30" s="51"/>
      <c r="BJ30" s="51"/>
      <c r="BK30" s="51" t="s">
        <v>555</v>
      </c>
      <c r="BL30" s="51"/>
      <c r="BM30" s="51"/>
      <c r="BN30" s="51"/>
      <c r="BO30" s="51"/>
      <c r="BP30" s="51"/>
      <c r="BQ30" s="51"/>
      <c r="BR30" s="51" t="s">
        <v>555</v>
      </c>
      <c r="BS30" s="51"/>
      <c r="BT30" s="51"/>
      <c r="BU30" s="51" t="s">
        <v>555</v>
      </c>
      <c r="BV30" s="51"/>
      <c r="BW30" s="51"/>
      <c r="BX30" s="51"/>
      <c r="BY30" s="51" t="s">
        <v>555</v>
      </c>
      <c r="BZ30" s="51"/>
      <c r="CA30" s="51"/>
      <c r="CB30" s="51" t="s">
        <v>555</v>
      </c>
      <c r="CC30" s="51"/>
      <c r="CD30" s="51"/>
      <c r="CE30" s="51"/>
      <c r="CF30" s="51" t="s">
        <v>555</v>
      </c>
      <c r="CG30" s="51"/>
      <c r="CH30" s="51"/>
      <c r="CI30" s="51"/>
      <c r="CJ30" s="51"/>
      <c r="CK30" s="51"/>
      <c r="CL30" s="51"/>
      <c r="CM30" s="51"/>
      <c r="CN30" s="256">
        <f t="shared" si="2"/>
        <v>19</v>
      </c>
      <c r="CR30" s="13"/>
      <c r="CW30" s="191"/>
      <c r="CX30" s="191"/>
    </row>
    <row r="31" spans="1:107" x14ac:dyDescent="0.2">
      <c r="A31" s="272" t="s">
        <v>1208</v>
      </c>
      <c r="B31" s="270" t="str">
        <f>IFERROR(VLOOKUP(A31,Tabla1[],2,FALSE),"")</f>
        <v/>
      </c>
      <c r="C31" s="271" t="str">
        <f>IFERROR(VLOOKUP(A31,Tabla1[],3,FALSE),"")</f>
        <v/>
      </c>
      <c r="D31" s="188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 t="s">
        <v>555</v>
      </c>
      <c r="AC31" s="51"/>
      <c r="AD31" s="51"/>
      <c r="AE31" s="51"/>
      <c r="AF31" s="51" t="s">
        <v>555</v>
      </c>
      <c r="AG31" s="51"/>
      <c r="AH31" s="51"/>
      <c r="AI31" s="51" t="s">
        <v>555</v>
      </c>
      <c r="AJ31" s="51"/>
      <c r="AK31" s="51" t="s">
        <v>555</v>
      </c>
      <c r="AL31" s="51"/>
      <c r="AM31" s="51"/>
      <c r="AN31" s="51"/>
      <c r="AO31" s="51"/>
      <c r="AP31" s="51"/>
      <c r="AQ31" s="51" t="s">
        <v>555</v>
      </c>
      <c r="AR31" s="51"/>
      <c r="AS31" s="51"/>
      <c r="AT31" s="51" t="s">
        <v>555</v>
      </c>
      <c r="AU31" s="51"/>
      <c r="AV31" s="51"/>
      <c r="AW31" s="51" t="s">
        <v>555</v>
      </c>
      <c r="AX31" s="51"/>
      <c r="AY31" s="51"/>
      <c r="AZ31" s="51"/>
      <c r="BA31" s="51"/>
      <c r="BB31" s="51" t="s">
        <v>555</v>
      </c>
      <c r="BC31" s="51"/>
      <c r="BD31" s="51"/>
      <c r="BE31" s="51" t="s">
        <v>555</v>
      </c>
      <c r="BF31" s="51"/>
      <c r="BG31" s="51"/>
      <c r="BH31" s="51"/>
      <c r="BI31" s="51"/>
      <c r="BJ31" s="51"/>
      <c r="BK31" s="51" t="s">
        <v>555</v>
      </c>
      <c r="BL31" s="51"/>
      <c r="BM31" s="51"/>
      <c r="BN31" s="51"/>
      <c r="BO31" s="51" t="s">
        <v>555</v>
      </c>
      <c r="BP31" s="51"/>
      <c r="BQ31" s="51"/>
      <c r="BR31" s="51"/>
      <c r="BS31" s="51"/>
      <c r="BT31" s="51"/>
      <c r="BU31" s="51"/>
      <c r="BV31" s="51"/>
      <c r="BW31" s="51"/>
      <c r="BX31" s="51" t="s">
        <v>555</v>
      </c>
      <c r="BY31" s="51" t="s">
        <v>555</v>
      </c>
      <c r="BZ31" s="51"/>
      <c r="CA31" s="51"/>
      <c r="CB31" s="51"/>
      <c r="CC31" s="51"/>
      <c r="CD31" s="51" t="s">
        <v>555</v>
      </c>
      <c r="CE31" s="51"/>
      <c r="CF31" s="51"/>
      <c r="CG31" s="51" t="s">
        <v>555</v>
      </c>
      <c r="CH31" s="51"/>
      <c r="CI31" s="51"/>
      <c r="CJ31" s="51"/>
      <c r="CK31" s="51"/>
      <c r="CL31" s="51"/>
      <c r="CM31" s="51"/>
      <c r="CN31" s="256">
        <f t="shared" si="2"/>
        <v>15</v>
      </c>
      <c r="CO31" s="8"/>
      <c r="CP31" s="8"/>
      <c r="CQ31" s="8"/>
      <c r="CR31" s="13"/>
      <c r="DB31" s="8"/>
      <c r="DC31" s="8"/>
    </row>
    <row r="32" spans="1:107" x14ac:dyDescent="0.2">
      <c r="A32" s="272" t="s">
        <v>1209</v>
      </c>
      <c r="B32" s="270" t="str">
        <f>IFERROR(VLOOKUP(A32,Tabla1[],2,FALSE),"")</f>
        <v/>
      </c>
      <c r="C32" s="271" t="str">
        <f>IFERROR(VLOOKUP(A32,Tabla1[],3,FALSE),"")</f>
        <v/>
      </c>
      <c r="D32" s="188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 t="s">
        <v>555</v>
      </c>
      <c r="AC32" s="51"/>
      <c r="AD32" s="51"/>
      <c r="AE32" s="51"/>
      <c r="AF32" s="51"/>
      <c r="AG32" s="51"/>
      <c r="AH32" s="51" t="s">
        <v>555</v>
      </c>
      <c r="AI32" s="51"/>
      <c r="AJ32" s="51"/>
      <c r="AK32" s="51"/>
      <c r="AL32" s="51"/>
      <c r="AM32" s="51"/>
      <c r="AN32" s="51"/>
      <c r="AO32" s="51" t="s">
        <v>555</v>
      </c>
      <c r="AP32" s="51" t="s">
        <v>1199</v>
      </c>
      <c r="AQ32" s="51"/>
      <c r="AR32" s="51"/>
      <c r="AS32" s="51" t="s">
        <v>555</v>
      </c>
      <c r="AT32" s="51"/>
      <c r="AU32" s="51"/>
      <c r="AV32" s="51"/>
      <c r="AW32" s="51" t="s">
        <v>555</v>
      </c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256">
        <f t="shared" si="2"/>
        <v>6</v>
      </c>
      <c r="CO32" s="8"/>
      <c r="CP32" s="8"/>
      <c r="CQ32" s="8"/>
      <c r="CR32" s="13"/>
      <c r="CY32" s="191"/>
      <c r="CZ32" s="191"/>
      <c r="DA32" s="191"/>
      <c r="DB32" s="191"/>
      <c r="DC32" s="191"/>
    </row>
    <row r="33" spans="1:92" s="190" customFormat="1" x14ac:dyDescent="0.2">
      <c r="A33" s="273" t="s">
        <v>101</v>
      </c>
      <c r="B33" s="270" t="str">
        <f>IFERROR(VLOOKUP(A33,Tabla1[],2,FALSE),"")</f>
        <v>25.485.871-4</v>
      </c>
      <c r="C33" s="271" t="str">
        <f>IFERROR(VLOOKUP(A33,Tabla1[],3,FALSE),"")</f>
        <v/>
      </c>
      <c r="D33" s="188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 t="s">
        <v>555</v>
      </c>
      <c r="AS33" s="51"/>
      <c r="AT33" s="51"/>
      <c r="AU33" s="51"/>
      <c r="AV33" s="51"/>
      <c r="AW33" s="51"/>
      <c r="AX33" s="51"/>
      <c r="AY33" s="51"/>
      <c r="AZ33" s="51"/>
      <c r="BA33" s="51"/>
      <c r="BB33" s="51" t="s">
        <v>555</v>
      </c>
      <c r="BC33" s="51"/>
      <c r="BD33" s="51" t="s">
        <v>555</v>
      </c>
      <c r="BE33" s="51"/>
      <c r="BF33" s="51"/>
      <c r="BG33" s="51"/>
      <c r="BH33" s="51"/>
      <c r="BI33" s="51"/>
      <c r="BJ33" s="51" t="s">
        <v>555</v>
      </c>
      <c r="BK33" s="51"/>
      <c r="BL33" s="51"/>
      <c r="BM33" s="51"/>
      <c r="BN33" s="51"/>
      <c r="BO33" s="51" t="s">
        <v>555</v>
      </c>
      <c r="BP33" s="51"/>
      <c r="BQ33" s="51"/>
      <c r="BR33" s="51"/>
      <c r="BS33" s="51"/>
      <c r="BT33" s="51"/>
      <c r="BU33" s="51"/>
      <c r="BV33" s="51" t="s">
        <v>555</v>
      </c>
      <c r="BW33" s="51"/>
      <c r="BX33" s="51"/>
      <c r="BY33" s="51"/>
      <c r="BZ33" s="51"/>
      <c r="CA33" s="51"/>
      <c r="CB33" s="51" t="s">
        <v>555</v>
      </c>
      <c r="CC33" s="51"/>
      <c r="CD33" s="51"/>
      <c r="CE33" s="51"/>
      <c r="CF33" s="51"/>
      <c r="CG33" s="51" t="s">
        <v>555</v>
      </c>
      <c r="CH33" s="51"/>
      <c r="CI33" s="51" t="s">
        <v>555</v>
      </c>
      <c r="CJ33" s="51"/>
      <c r="CK33" s="51"/>
      <c r="CL33" s="51"/>
      <c r="CM33" s="51"/>
      <c r="CN33" s="256">
        <f t="shared" si="2"/>
        <v>9</v>
      </c>
    </row>
    <row r="34" spans="1:92" s="8" customFormat="1" x14ac:dyDescent="0.2">
      <c r="A34" s="272" t="s">
        <v>107</v>
      </c>
      <c r="B34" s="270" t="str">
        <f>IFERROR(VLOOKUP(A34,Tabla1[],2,FALSE),"")</f>
        <v>25.779.318-4</v>
      </c>
      <c r="C34" s="271" t="str">
        <f>IFERROR(VLOOKUP(A34,Tabla1[],3,FALSE),"")</f>
        <v/>
      </c>
      <c r="D34" s="188" t="s">
        <v>555</v>
      </c>
      <c r="E34" s="51"/>
      <c r="F34" s="51"/>
      <c r="G34" s="51"/>
      <c r="H34" s="51"/>
      <c r="I34" s="51"/>
      <c r="J34" s="51" t="s">
        <v>555</v>
      </c>
      <c r="K34" s="51" t="s">
        <v>555</v>
      </c>
      <c r="L34" s="51" t="s">
        <v>555</v>
      </c>
      <c r="M34" s="51"/>
      <c r="N34" s="51"/>
      <c r="O34" s="51"/>
      <c r="P34" s="51"/>
      <c r="Q34" s="51" t="s">
        <v>555</v>
      </c>
      <c r="R34" s="51"/>
      <c r="S34" s="51"/>
      <c r="T34" s="51"/>
      <c r="U34" s="51"/>
      <c r="V34" s="51" t="s">
        <v>555</v>
      </c>
      <c r="W34" s="51" t="s">
        <v>555</v>
      </c>
      <c r="X34" s="51"/>
      <c r="Y34" s="51"/>
      <c r="Z34" s="51"/>
      <c r="AA34" s="51"/>
      <c r="AB34" s="51" t="s">
        <v>555</v>
      </c>
      <c r="AC34" s="51"/>
      <c r="AD34" s="51" t="s">
        <v>555</v>
      </c>
      <c r="AE34" s="51"/>
      <c r="AF34" s="51" t="s">
        <v>555</v>
      </c>
      <c r="AG34" s="51"/>
      <c r="AH34" s="51"/>
      <c r="AI34" s="51"/>
      <c r="AJ34" s="51"/>
      <c r="AK34" s="51"/>
      <c r="AL34" s="51" t="s">
        <v>555</v>
      </c>
      <c r="AM34" s="51" t="s">
        <v>555</v>
      </c>
      <c r="AN34" s="51"/>
      <c r="AO34" s="51" t="s">
        <v>555</v>
      </c>
      <c r="AP34" s="51"/>
      <c r="AQ34" s="51" t="s">
        <v>555</v>
      </c>
      <c r="AR34" s="51"/>
      <c r="AS34" s="51"/>
      <c r="AT34" s="51" t="s">
        <v>555</v>
      </c>
      <c r="AU34" s="51"/>
      <c r="AV34" s="51"/>
      <c r="AW34" s="51" t="s">
        <v>555</v>
      </c>
      <c r="AX34" s="51"/>
      <c r="AY34" s="51"/>
      <c r="AZ34" s="51"/>
      <c r="BA34" s="51"/>
      <c r="BB34" s="51" t="s">
        <v>555</v>
      </c>
      <c r="BC34" s="51"/>
      <c r="BD34" s="51"/>
      <c r="BE34" s="51" t="s">
        <v>555</v>
      </c>
      <c r="BF34" s="51"/>
      <c r="BG34" s="51"/>
      <c r="BH34" s="51" t="s">
        <v>555</v>
      </c>
      <c r="BI34" s="51"/>
      <c r="BJ34" s="51"/>
      <c r="BK34" s="51"/>
      <c r="BL34" s="51" t="s">
        <v>555</v>
      </c>
      <c r="BM34" s="51"/>
      <c r="BN34" s="51"/>
      <c r="BO34" s="51"/>
      <c r="BP34" s="51"/>
      <c r="BQ34" s="51"/>
      <c r="BR34" s="51"/>
      <c r="BS34" s="51" t="s">
        <v>555</v>
      </c>
      <c r="BT34" s="51"/>
      <c r="BU34" s="51"/>
      <c r="BV34" s="51" t="s">
        <v>555</v>
      </c>
      <c r="BW34" s="51"/>
      <c r="BX34" s="51"/>
      <c r="BY34" s="51"/>
      <c r="BZ34" s="51"/>
      <c r="CA34" s="51"/>
      <c r="CB34" s="51" t="s">
        <v>555</v>
      </c>
      <c r="CC34" s="51"/>
      <c r="CD34" s="51"/>
      <c r="CE34" s="51" t="s">
        <v>555</v>
      </c>
      <c r="CF34" s="51"/>
      <c r="CG34" s="51"/>
      <c r="CH34" s="51" t="s">
        <v>555</v>
      </c>
      <c r="CI34" s="51"/>
      <c r="CJ34" s="51"/>
      <c r="CK34" s="51"/>
      <c r="CL34" s="51"/>
      <c r="CM34" s="51"/>
      <c r="CN34" s="256">
        <f t="shared" si="2"/>
        <v>25</v>
      </c>
    </row>
    <row r="35" spans="1:92" x14ac:dyDescent="0.2">
      <c r="A35" s="272" t="s">
        <v>118</v>
      </c>
      <c r="B35" s="270" t="str">
        <f>IFERROR(VLOOKUP(A35,Tabla1[],2,FALSE),"")</f>
        <v>13.989.684-k</v>
      </c>
      <c r="C35" s="271" t="str">
        <f>IFERROR(VLOOKUP(A35,Tabla1[],3,FALSE),"")</f>
        <v/>
      </c>
      <c r="D35" s="188"/>
      <c r="E35" s="51" t="s">
        <v>1210</v>
      </c>
      <c r="F35" s="51"/>
      <c r="G35" s="51" t="s">
        <v>1210</v>
      </c>
      <c r="H35" s="51"/>
      <c r="I35" s="51"/>
      <c r="J35" s="51" t="s">
        <v>1211</v>
      </c>
      <c r="K35" s="51"/>
      <c r="L35" s="51"/>
      <c r="M35" s="51"/>
      <c r="N35" s="51"/>
      <c r="O35" s="51"/>
      <c r="P35" s="51"/>
      <c r="Q35" s="51" t="s">
        <v>1210</v>
      </c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 t="s">
        <v>1210</v>
      </c>
      <c r="AJ35" s="51" t="s">
        <v>1210</v>
      </c>
      <c r="AK35" s="51" t="s">
        <v>1210</v>
      </c>
      <c r="AL35" s="51"/>
      <c r="AM35" s="51"/>
      <c r="AN35" s="51"/>
      <c r="AO35" s="51"/>
      <c r="AP35" s="51"/>
      <c r="AQ35" s="51" t="s">
        <v>1210</v>
      </c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 t="s">
        <v>1210</v>
      </c>
      <c r="BF35" s="51"/>
      <c r="BG35" s="51"/>
      <c r="BH35" s="51"/>
      <c r="BI35" s="51" t="s">
        <v>1210</v>
      </c>
      <c r="BJ35" s="51"/>
      <c r="BK35" s="51"/>
      <c r="BL35" s="51"/>
      <c r="BM35" s="51"/>
      <c r="BN35" s="51"/>
      <c r="BO35" s="51"/>
      <c r="BP35" s="51"/>
      <c r="BQ35" s="51"/>
      <c r="BR35" s="51" t="s">
        <v>1210</v>
      </c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 t="s">
        <v>1210</v>
      </c>
      <c r="CG35" s="51"/>
      <c r="CH35" s="51"/>
      <c r="CI35" s="51"/>
      <c r="CJ35" s="51" t="s">
        <v>1212</v>
      </c>
      <c r="CK35" s="51"/>
      <c r="CL35" s="51" t="s">
        <v>1213</v>
      </c>
      <c r="CM35" s="51"/>
      <c r="CN35" s="256">
        <f t="shared" si="2"/>
        <v>14</v>
      </c>
    </row>
    <row r="36" spans="1:92" x14ac:dyDescent="0.2">
      <c r="A36" s="274" t="s">
        <v>1214</v>
      </c>
      <c r="B36" s="270" t="str">
        <f>IFERROR(VLOOKUP(A36,Tabla1[],2,FALSE),"")</f>
        <v/>
      </c>
      <c r="C36" s="271" t="str">
        <f>IFERROR(VLOOKUP(A36,Tabla1[],3,FALSE),"")</f>
        <v/>
      </c>
      <c r="D36" s="188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 t="s">
        <v>555</v>
      </c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256">
        <f t="shared" si="2"/>
        <v>1</v>
      </c>
    </row>
    <row r="37" spans="1:92" x14ac:dyDescent="0.2">
      <c r="A37" s="272" t="s">
        <v>128</v>
      </c>
      <c r="B37" s="270" t="str">
        <f>IFERROR(VLOOKUP(A37,Tabla1[],2,FALSE),"")</f>
        <v>26.631.361-6</v>
      </c>
      <c r="C37" s="271" t="str">
        <f>IFERROR(VLOOKUP(A37,Tabla1[],3,FALSE),"")</f>
        <v/>
      </c>
      <c r="D37" s="188"/>
      <c r="E37" s="51"/>
      <c r="F37" s="51"/>
      <c r="G37" s="51"/>
      <c r="H37" s="51"/>
      <c r="I37" s="51"/>
      <c r="J37" s="51"/>
      <c r="K37" s="51"/>
      <c r="L37" s="51" t="s">
        <v>555</v>
      </c>
      <c r="M37" s="51"/>
      <c r="N37" s="51"/>
      <c r="O37" s="51"/>
      <c r="P37" s="51"/>
      <c r="Q37" s="51"/>
      <c r="R37" s="51" t="s">
        <v>555</v>
      </c>
      <c r="S37" s="51"/>
      <c r="T37" s="51"/>
      <c r="U37" s="51" t="s">
        <v>555</v>
      </c>
      <c r="V37" s="51"/>
      <c r="W37" s="51"/>
      <c r="X37" s="51"/>
      <c r="Y37" s="51"/>
      <c r="Z37" s="51"/>
      <c r="AA37" s="51" t="s">
        <v>1207</v>
      </c>
      <c r="AB37" s="51"/>
      <c r="AC37" s="51"/>
      <c r="AD37" s="51"/>
      <c r="AE37" s="51"/>
      <c r="AF37" s="51" t="s">
        <v>555</v>
      </c>
      <c r="AG37" s="51"/>
      <c r="AH37" s="51" t="s">
        <v>555</v>
      </c>
      <c r="AI37" s="51" t="s">
        <v>555</v>
      </c>
      <c r="AJ37" s="51"/>
      <c r="AK37" s="51"/>
      <c r="AL37" s="51"/>
      <c r="AM37" s="51"/>
      <c r="AN37" s="51"/>
      <c r="AO37" s="51" t="s">
        <v>1086</v>
      </c>
      <c r="AP37" s="51"/>
      <c r="AQ37" s="51" t="s">
        <v>1086</v>
      </c>
      <c r="AR37" s="51"/>
      <c r="AS37" s="51"/>
      <c r="AT37" s="51" t="s">
        <v>1086</v>
      </c>
      <c r="AU37" s="51" t="s">
        <v>1086</v>
      </c>
      <c r="AV37" s="51"/>
      <c r="AW37" s="51"/>
      <c r="AX37" s="51"/>
      <c r="AY37" s="51" t="s">
        <v>1086</v>
      </c>
      <c r="AZ37" s="51"/>
      <c r="BA37" s="51"/>
      <c r="BB37" s="51"/>
      <c r="BC37" s="51"/>
      <c r="BD37" s="51"/>
      <c r="BE37" s="51"/>
      <c r="BF37" s="51" t="s">
        <v>555</v>
      </c>
      <c r="BG37" s="51"/>
      <c r="BH37" s="51"/>
      <c r="BI37" s="51" t="s">
        <v>1086</v>
      </c>
      <c r="BJ37" s="51"/>
      <c r="BK37" s="51"/>
      <c r="BL37" s="51"/>
      <c r="BM37" s="51" t="s">
        <v>1086</v>
      </c>
      <c r="BN37" s="51"/>
      <c r="BO37" s="51"/>
      <c r="BP37" s="51" t="s">
        <v>1086</v>
      </c>
      <c r="BQ37" s="51"/>
      <c r="BR37" s="51"/>
      <c r="BS37" s="51" t="s">
        <v>1086</v>
      </c>
      <c r="BT37" s="51"/>
      <c r="BU37" s="51"/>
      <c r="BV37" s="51"/>
      <c r="BW37" s="51" t="s">
        <v>1086</v>
      </c>
      <c r="BX37" s="51"/>
      <c r="BY37" s="51"/>
      <c r="BZ37" s="51" t="s">
        <v>1086</v>
      </c>
      <c r="CA37" s="51"/>
      <c r="CB37" s="51"/>
      <c r="CC37" s="51"/>
      <c r="CD37" s="51"/>
      <c r="CE37" s="51"/>
      <c r="CF37" s="51" t="s">
        <v>555</v>
      </c>
      <c r="CG37" s="51"/>
      <c r="CH37" s="51"/>
      <c r="CI37" s="51" t="s">
        <v>1086</v>
      </c>
      <c r="CJ37" s="51"/>
      <c r="CK37" s="51"/>
      <c r="CL37" s="51"/>
      <c r="CM37" s="51"/>
      <c r="CN37" s="256">
        <f t="shared" si="2"/>
        <v>21</v>
      </c>
    </row>
    <row r="38" spans="1:92" s="8" customFormat="1" x14ac:dyDescent="0.2">
      <c r="A38" s="272" t="s">
        <v>137</v>
      </c>
      <c r="B38" s="270" t="str">
        <f>IFERROR(VLOOKUP(A38,Tabla1[],2,FALSE),"")</f>
        <v>5.270.542-8</v>
      </c>
      <c r="C38" s="271" t="str">
        <f>IFERROR(VLOOKUP(A38,Tabla1[],3,FALSE),"")</f>
        <v/>
      </c>
      <c r="D38" s="188"/>
      <c r="E38" s="51"/>
      <c r="F38" s="51" t="s">
        <v>555</v>
      </c>
      <c r="G38" s="51"/>
      <c r="H38" s="51"/>
      <c r="I38" s="51"/>
      <c r="J38" s="51" t="s">
        <v>555</v>
      </c>
      <c r="K38" s="51" t="s">
        <v>555</v>
      </c>
      <c r="L38" s="51"/>
      <c r="M38" s="51" t="s">
        <v>1086</v>
      </c>
      <c r="N38" s="51"/>
      <c r="O38" s="51"/>
      <c r="P38" s="51"/>
      <c r="Q38" s="51"/>
      <c r="R38" s="51"/>
      <c r="S38" s="51"/>
      <c r="T38" s="51" t="s">
        <v>555</v>
      </c>
      <c r="U38" s="51"/>
      <c r="V38" s="51"/>
      <c r="W38" s="51"/>
      <c r="X38" s="51" t="s">
        <v>555</v>
      </c>
      <c r="Y38" s="51"/>
      <c r="Z38" s="51"/>
      <c r="AA38" s="51"/>
      <c r="AB38" s="51"/>
      <c r="AC38" s="51"/>
      <c r="AD38" s="51" t="s">
        <v>1085</v>
      </c>
      <c r="AE38" s="51" t="s">
        <v>555</v>
      </c>
      <c r="AF38" s="51"/>
      <c r="AG38" s="51"/>
      <c r="AH38" s="51" t="s">
        <v>555</v>
      </c>
      <c r="AI38" s="51"/>
      <c r="AJ38" s="51"/>
      <c r="AK38" s="51" t="s">
        <v>1085</v>
      </c>
      <c r="AL38" s="51"/>
      <c r="AM38" s="51"/>
      <c r="AN38" s="51"/>
      <c r="AO38" s="51" t="s">
        <v>555</v>
      </c>
      <c r="AP38" s="51"/>
      <c r="AQ38" s="51" t="s">
        <v>1086</v>
      </c>
      <c r="AR38" s="51"/>
      <c r="AS38" s="51"/>
      <c r="AT38" s="51" t="s">
        <v>555</v>
      </c>
      <c r="AU38" s="51"/>
      <c r="AV38" s="51"/>
      <c r="AW38" s="51" t="s">
        <v>1086</v>
      </c>
      <c r="AX38" s="51"/>
      <c r="AY38" s="51"/>
      <c r="AZ38" s="51"/>
      <c r="BA38" s="51"/>
      <c r="BB38" s="51"/>
      <c r="BC38" s="51" t="s">
        <v>555</v>
      </c>
      <c r="BD38" s="51"/>
      <c r="BE38" s="51"/>
      <c r="BF38" s="51" t="s">
        <v>555</v>
      </c>
      <c r="BG38" s="51"/>
      <c r="BH38" s="51" t="s">
        <v>1086</v>
      </c>
      <c r="BI38" s="51"/>
      <c r="BJ38" s="51"/>
      <c r="BK38" s="51" t="s">
        <v>1086</v>
      </c>
      <c r="BL38" s="51"/>
      <c r="BM38" s="51"/>
      <c r="BN38" s="51"/>
      <c r="BO38" s="51"/>
      <c r="BP38" s="51"/>
      <c r="BQ38" s="51" t="s">
        <v>1086</v>
      </c>
      <c r="BR38" s="51"/>
      <c r="BS38" s="51"/>
      <c r="BT38" s="51"/>
      <c r="BU38" s="51"/>
      <c r="BV38" s="51" t="s">
        <v>555</v>
      </c>
      <c r="BW38" s="51" t="s">
        <v>1086</v>
      </c>
      <c r="BX38" s="51"/>
      <c r="BY38" s="51"/>
      <c r="BZ38" s="51"/>
      <c r="CA38" s="51"/>
      <c r="CB38" s="51"/>
      <c r="CC38" s="51"/>
      <c r="CD38" s="51"/>
      <c r="CE38" s="51" t="s">
        <v>555</v>
      </c>
      <c r="CF38" s="51"/>
      <c r="CG38" s="51"/>
      <c r="CH38" s="51" t="s">
        <v>1086</v>
      </c>
      <c r="CI38" s="51"/>
      <c r="CJ38" s="51"/>
      <c r="CK38" s="51"/>
      <c r="CL38" s="51"/>
      <c r="CM38" s="51"/>
      <c r="CN38" s="256">
        <f t="shared" si="2"/>
        <v>23</v>
      </c>
    </row>
    <row r="39" spans="1:92" s="8" customFormat="1" x14ac:dyDescent="0.2">
      <c r="A39" s="274" t="s">
        <v>1215</v>
      </c>
      <c r="B39" s="270" t="str">
        <f>IFERROR(VLOOKUP(A39,Tabla1[],2,FALSE),"")</f>
        <v/>
      </c>
      <c r="C39" s="271" t="str">
        <f>IFERROR(VLOOKUP(A39,Tabla1[],3,FALSE),"")</f>
        <v/>
      </c>
      <c r="D39" s="188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 t="s">
        <v>555</v>
      </c>
      <c r="CH39" s="51"/>
      <c r="CI39" s="51"/>
      <c r="CJ39" s="51"/>
      <c r="CK39" s="51"/>
      <c r="CL39" s="51"/>
      <c r="CM39" s="51"/>
      <c r="CN39" s="256">
        <f t="shared" si="2"/>
        <v>1</v>
      </c>
    </row>
    <row r="40" spans="1:92" s="8" customFormat="1" x14ac:dyDescent="0.2">
      <c r="A40" s="272" t="s">
        <v>1100</v>
      </c>
      <c r="B40" s="270" t="str">
        <f>IFERROR(VLOOKUP(A40,Tabla1[],2,FALSE),"")</f>
        <v/>
      </c>
      <c r="C40" s="271" t="str">
        <f>IFERROR(VLOOKUP(A40,Tabla1[],3,FALSE),"")</f>
        <v/>
      </c>
      <c r="D40" s="188"/>
      <c r="E40" s="51" t="s">
        <v>555</v>
      </c>
      <c r="F40" s="51"/>
      <c r="G40" s="51"/>
      <c r="H40" s="51"/>
      <c r="I40" s="51"/>
      <c r="J40" s="51" t="s">
        <v>1086</v>
      </c>
      <c r="K40" s="51"/>
      <c r="L40" s="51" t="s">
        <v>555</v>
      </c>
      <c r="M40" s="51"/>
      <c r="N40" s="51"/>
      <c r="O40" s="51" t="s">
        <v>1086</v>
      </c>
      <c r="P40" s="51"/>
      <c r="Q40" s="51"/>
      <c r="R40" s="51"/>
      <c r="S40" s="51"/>
      <c r="T40" s="51"/>
      <c r="U40" s="51" t="s">
        <v>555</v>
      </c>
      <c r="V40" s="51"/>
      <c r="W40" s="51" t="s">
        <v>555</v>
      </c>
      <c r="X40" s="51"/>
      <c r="Y40" s="51"/>
      <c r="Z40" s="51"/>
      <c r="AA40" s="51"/>
      <c r="AB40" s="51" t="s">
        <v>1086</v>
      </c>
      <c r="AC40" s="51"/>
      <c r="AD40" s="51"/>
      <c r="AE40" s="51" t="s">
        <v>555</v>
      </c>
      <c r="AF40" s="51"/>
      <c r="AG40" s="51"/>
      <c r="AH40" s="51" t="s">
        <v>1086</v>
      </c>
      <c r="AI40" s="51" t="s">
        <v>555</v>
      </c>
      <c r="AJ40" s="51" t="s">
        <v>1086</v>
      </c>
      <c r="AK40" s="51"/>
      <c r="AL40" s="51"/>
      <c r="AM40" s="51"/>
      <c r="AN40" s="51"/>
      <c r="AO40" s="51"/>
      <c r="AP40" s="51" t="s">
        <v>555</v>
      </c>
      <c r="AQ40" s="51"/>
      <c r="AR40" s="51"/>
      <c r="AS40" s="51" t="s">
        <v>555</v>
      </c>
      <c r="AT40" s="51"/>
      <c r="AU40" s="51"/>
      <c r="AV40" s="51" t="s">
        <v>555</v>
      </c>
      <c r="AW40" s="51" t="s">
        <v>555</v>
      </c>
      <c r="AX40" s="51"/>
      <c r="AY40" s="51"/>
      <c r="AZ40" s="51" t="s">
        <v>1086</v>
      </c>
      <c r="BA40" s="51"/>
      <c r="BB40" s="51"/>
      <c r="BC40" s="51"/>
      <c r="BD40" s="51" t="s">
        <v>555</v>
      </c>
      <c r="BE40" s="51"/>
      <c r="BF40" s="51"/>
      <c r="BG40" s="51" t="s">
        <v>555</v>
      </c>
      <c r="BH40" s="51"/>
      <c r="BI40" s="51"/>
      <c r="BJ40" s="51"/>
      <c r="BK40" s="51" t="s">
        <v>555</v>
      </c>
      <c r="BL40" s="51"/>
      <c r="BM40" s="51"/>
      <c r="BN40" s="51"/>
      <c r="BO40" s="51"/>
      <c r="BP40" s="51" t="s">
        <v>1086</v>
      </c>
      <c r="BQ40" s="51"/>
      <c r="BR40" s="51"/>
      <c r="BS40" s="51" t="s">
        <v>555</v>
      </c>
      <c r="BT40" s="51"/>
      <c r="BU40" s="51"/>
      <c r="BV40" s="51"/>
      <c r="BW40" s="51"/>
      <c r="BX40" s="51"/>
      <c r="BY40" s="51"/>
      <c r="BZ40" s="51"/>
      <c r="CA40" s="51"/>
      <c r="CB40" s="51" t="s">
        <v>1086</v>
      </c>
      <c r="CC40" s="51"/>
      <c r="CD40" s="51"/>
      <c r="CE40" s="51" t="s">
        <v>555</v>
      </c>
      <c r="CF40" s="51"/>
      <c r="CG40" s="51"/>
      <c r="CH40" s="51" t="s">
        <v>1086</v>
      </c>
      <c r="CI40" s="51"/>
      <c r="CJ40" s="51"/>
      <c r="CK40" s="51"/>
      <c r="CL40" s="51" t="s">
        <v>1086</v>
      </c>
      <c r="CM40" s="51"/>
      <c r="CN40" s="256">
        <f t="shared" si="2"/>
        <v>25</v>
      </c>
    </row>
    <row r="41" spans="1:92" s="8" customFormat="1" x14ac:dyDescent="0.2">
      <c r="A41" s="274" t="s">
        <v>1216</v>
      </c>
      <c r="B41" s="270" t="str">
        <f>IFERROR(VLOOKUP(A41,Tabla1[],2,FALSE),"")</f>
        <v/>
      </c>
      <c r="C41" s="271" t="str">
        <f>IFERROR(VLOOKUP(A41,Tabla1[],3,FALSE),"")</f>
        <v/>
      </c>
      <c r="D41" s="188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 t="s">
        <v>555</v>
      </c>
      <c r="CA41" s="51"/>
      <c r="CB41" s="51"/>
      <c r="CC41" s="51" t="s">
        <v>1094</v>
      </c>
      <c r="CD41" s="51"/>
      <c r="CE41" s="51"/>
      <c r="CF41" s="51"/>
      <c r="CG41" s="51" t="s">
        <v>555</v>
      </c>
      <c r="CH41" s="51"/>
      <c r="CI41" s="51"/>
      <c r="CJ41" s="51"/>
      <c r="CK41" s="51"/>
      <c r="CL41" s="51"/>
      <c r="CM41" s="51"/>
      <c r="CN41" s="256">
        <f t="shared" si="2"/>
        <v>3</v>
      </c>
    </row>
    <row r="42" spans="1:92" s="8" customFormat="1" x14ac:dyDescent="0.2">
      <c r="A42" s="272" t="s">
        <v>150</v>
      </c>
      <c r="B42" s="270" t="str">
        <f>IFERROR(VLOOKUP(A42,Tabla1[],2,FALSE),"")</f>
        <v>12.626.258-2</v>
      </c>
      <c r="C42" s="271" t="str">
        <f>IFERROR(VLOOKUP(A42,Tabla1[],3,FALSE),"")</f>
        <v/>
      </c>
      <c r="D42" s="188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 t="s">
        <v>555</v>
      </c>
      <c r="BD42" s="51"/>
      <c r="BE42" s="51"/>
      <c r="BF42" s="51" t="s">
        <v>555</v>
      </c>
      <c r="BG42" s="51"/>
      <c r="BH42" s="51" t="s">
        <v>555</v>
      </c>
      <c r="BI42" s="51"/>
      <c r="BJ42" s="51"/>
      <c r="BK42" s="51" t="s">
        <v>555</v>
      </c>
      <c r="BL42" s="51"/>
      <c r="BM42" s="51"/>
      <c r="BN42" s="51"/>
      <c r="BO42" s="51"/>
      <c r="BP42" s="51"/>
      <c r="BQ42" s="51"/>
      <c r="BR42" s="51" t="s">
        <v>555</v>
      </c>
      <c r="BS42" s="51"/>
      <c r="BT42" s="51"/>
      <c r="BU42" s="51" t="s">
        <v>555</v>
      </c>
      <c r="BV42" s="51"/>
      <c r="BW42" s="51"/>
      <c r="BX42" s="51"/>
      <c r="BY42" s="51"/>
      <c r="BZ42" s="51"/>
      <c r="CA42" s="51"/>
      <c r="CB42" s="51" t="s">
        <v>1085</v>
      </c>
      <c r="CC42" s="51"/>
      <c r="CD42" s="51"/>
      <c r="CE42" s="51" t="s">
        <v>555</v>
      </c>
      <c r="CF42" s="51"/>
      <c r="CG42" s="51"/>
      <c r="CH42" s="51" t="s">
        <v>555</v>
      </c>
      <c r="CI42" s="51"/>
      <c r="CJ42" s="51"/>
      <c r="CK42" s="51"/>
      <c r="CL42" s="51"/>
      <c r="CM42" s="51"/>
      <c r="CN42" s="256">
        <f t="shared" si="2"/>
        <v>9</v>
      </c>
    </row>
    <row r="43" spans="1:92" x14ac:dyDescent="0.2">
      <c r="A43" s="272" t="s">
        <v>1102</v>
      </c>
      <c r="B43" s="270" t="str">
        <f>IFERROR(VLOOKUP(A43,Tabla1[],2,FALSE),"")</f>
        <v/>
      </c>
      <c r="C43" s="271" t="str">
        <f>IFERROR(VLOOKUP(A43,Tabla1[],3,FALSE),"")</f>
        <v/>
      </c>
      <c r="D43" s="188"/>
      <c r="E43" s="51"/>
      <c r="F43" s="51" t="s">
        <v>555</v>
      </c>
      <c r="G43" s="51"/>
      <c r="H43" s="51"/>
      <c r="I43" s="51" t="s">
        <v>555</v>
      </c>
      <c r="J43" s="51"/>
      <c r="K43" s="51"/>
      <c r="L43" s="51" t="s">
        <v>555</v>
      </c>
      <c r="M43" s="51"/>
      <c r="N43" s="51" t="s">
        <v>1103</v>
      </c>
      <c r="O43" s="51"/>
      <c r="P43" s="51"/>
      <c r="Q43" s="51"/>
      <c r="R43" s="51" t="s">
        <v>1086</v>
      </c>
      <c r="S43" s="51"/>
      <c r="T43" s="51"/>
      <c r="U43" s="51"/>
      <c r="V43" s="51" t="s">
        <v>555</v>
      </c>
      <c r="W43" s="51"/>
      <c r="X43" s="51"/>
      <c r="Y43" s="51" t="s">
        <v>1086</v>
      </c>
      <c r="Z43" s="51"/>
      <c r="AA43" s="51"/>
      <c r="AB43" s="51"/>
      <c r="AC43" s="51"/>
      <c r="AD43" s="51"/>
      <c r="AE43" s="51" t="s">
        <v>555</v>
      </c>
      <c r="AF43" s="51"/>
      <c r="AG43" s="51"/>
      <c r="AH43" s="51" t="s">
        <v>555</v>
      </c>
      <c r="AI43" s="51" t="s">
        <v>555</v>
      </c>
      <c r="AJ43" s="51"/>
      <c r="AK43" s="51" t="s">
        <v>555</v>
      </c>
      <c r="AL43" s="51"/>
      <c r="AM43" s="51"/>
      <c r="AN43" s="51" t="s">
        <v>1086</v>
      </c>
      <c r="AO43" s="51"/>
      <c r="AP43" s="51"/>
      <c r="AQ43" s="51"/>
      <c r="AR43" s="51"/>
      <c r="AS43" s="51" t="s">
        <v>555</v>
      </c>
      <c r="AT43" s="51"/>
      <c r="AU43" s="51"/>
      <c r="AV43" s="51" t="s">
        <v>555</v>
      </c>
      <c r="AW43" s="51"/>
      <c r="AX43" s="51"/>
      <c r="AY43" s="51" t="s">
        <v>1217</v>
      </c>
      <c r="AZ43" s="51"/>
      <c r="BA43" s="51"/>
      <c r="BB43" s="51"/>
      <c r="BC43" s="51" t="s">
        <v>555</v>
      </c>
      <c r="BD43" s="51"/>
      <c r="BE43" s="51"/>
      <c r="BF43" s="51" t="s">
        <v>555</v>
      </c>
      <c r="BG43" s="51"/>
      <c r="BH43" s="51" t="s">
        <v>555</v>
      </c>
      <c r="BI43" s="51"/>
      <c r="BJ43" s="51" t="s">
        <v>555</v>
      </c>
      <c r="BK43" s="51"/>
      <c r="BL43" s="51" t="s">
        <v>555</v>
      </c>
      <c r="BM43" s="51"/>
      <c r="BN43" s="51"/>
      <c r="BO43" s="51"/>
      <c r="BP43" s="51"/>
      <c r="BQ43" s="51" t="s">
        <v>1086</v>
      </c>
      <c r="BR43" s="51"/>
      <c r="BS43" s="51"/>
      <c r="BT43" s="51" t="s">
        <v>1086</v>
      </c>
      <c r="BU43" s="51"/>
      <c r="BV43" s="51"/>
      <c r="BW43" s="51" t="s">
        <v>1086</v>
      </c>
      <c r="BX43" s="51"/>
      <c r="BY43" s="51"/>
      <c r="BZ43" s="51" t="s">
        <v>1086</v>
      </c>
      <c r="CA43" s="51"/>
      <c r="CB43" s="51"/>
      <c r="CC43" s="51"/>
      <c r="CD43" s="51"/>
      <c r="CE43" s="51"/>
      <c r="CF43" s="51" t="s">
        <v>555</v>
      </c>
      <c r="CG43" s="51"/>
      <c r="CH43" s="51"/>
      <c r="CI43" s="51"/>
      <c r="CJ43" s="51" t="s">
        <v>1086</v>
      </c>
      <c r="CK43" s="51"/>
      <c r="CL43" s="51"/>
      <c r="CM43" s="51"/>
      <c r="CN43" s="256">
        <f t="shared" si="2"/>
        <v>26</v>
      </c>
    </row>
    <row r="44" spans="1:92" x14ac:dyDescent="0.2">
      <c r="A44" s="274" t="s">
        <v>1218</v>
      </c>
      <c r="B44" s="270" t="str">
        <f>IFERROR(VLOOKUP(A44,Tabla1[],2,FALSE),"")</f>
        <v/>
      </c>
      <c r="C44" s="271" t="str">
        <f>IFERROR(VLOOKUP(A44,Tabla1[],3,FALSE),"")</f>
        <v/>
      </c>
      <c r="D44" s="188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 t="s">
        <v>555</v>
      </c>
      <c r="CH44" s="51"/>
      <c r="CI44" s="51"/>
      <c r="CJ44" s="51"/>
      <c r="CK44" s="51"/>
      <c r="CL44" s="51"/>
      <c r="CM44" s="51"/>
      <c r="CN44" s="256">
        <f t="shared" si="2"/>
        <v>1</v>
      </c>
    </row>
    <row r="45" spans="1:92" s="8" customFormat="1" x14ac:dyDescent="0.2">
      <c r="A45" s="272" t="s">
        <v>158</v>
      </c>
      <c r="B45" s="270" t="str">
        <f>IFERROR(VLOOKUP(A45,Tabla1[],2,FALSE),"")</f>
        <v>8.922.016-5</v>
      </c>
      <c r="C45" s="271" t="str">
        <f>IFERROR(VLOOKUP(A45,Tabla1[],3,FALSE),"")</f>
        <v/>
      </c>
      <c r="D45" s="188" t="s">
        <v>1085</v>
      </c>
      <c r="E45" s="51"/>
      <c r="F45" s="51"/>
      <c r="G45" s="51"/>
      <c r="H45" s="51"/>
      <c r="I45" s="51" t="s">
        <v>1086</v>
      </c>
      <c r="J45" s="51"/>
      <c r="K45" s="51"/>
      <c r="L45" s="51" t="s">
        <v>555</v>
      </c>
      <c r="M45" s="51"/>
      <c r="N45" s="51" t="s">
        <v>555</v>
      </c>
      <c r="O45" s="51"/>
      <c r="P45" s="51" t="s">
        <v>1204</v>
      </c>
      <c r="Q45" s="51"/>
      <c r="R45" s="51"/>
      <c r="S45" s="51"/>
      <c r="T45" s="51"/>
      <c r="U45" s="51"/>
      <c r="V45" s="51"/>
      <c r="W45" s="51" t="s">
        <v>555</v>
      </c>
      <c r="X45" s="51"/>
      <c r="Y45" s="51"/>
      <c r="Z45" s="51"/>
      <c r="AA45" s="51"/>
      <c r="AB45" s="51" t="s">
        <v>1119</v>
      </c>
      <c r="AC45" s="51"/>
      <c r="AD45" s="51"/>
      <c r="AE45" s="51" t="s">
        <v>555</v>
      </c>
      <c r="AF45" s="51"/>
      <c r="AG45" s="51"/>
      <c r="AH45" s="51"/>
      <c r="AI45" s="51"/>
      <c r="AJ45" s="51"/>
      <c r="AK45" s="51"/>
      <c r="AL45" s="51" t="s">
        <v>555</v>
      </c>
      <c r="AM45" s="51" t="s">
        <v>555</v>
      </c>
      <c r="AN45" s="51"/>
      <c r="AO45" s="51" t="s">
        <v>1086</v>
      </c>
      <c r="AP45" s="51"/>
      <c r="AQ45" s="51"/>
      <c r="AR45" s="51" t="s">
        <v>555</v>
      </c>
      <c r="AS45" s="51"/>
      <c r="AT45" s="51"/>
      <c r="AU45" s="51" t="s">
        <v>1086</v>
      </c>
      <c r="AV45" s="51"/>
      <c r="AW45" s="51"/>
      <c r="AX45" s="51"/>
      <c r="AY45" s="51" t="s">
        <v>1086</v>
      </c>
      <c r="AZ45" s="51"/>
      <c r="BA45" s="51"/>
      <c r="BB45" s="51"/>
      <c r="BC45" s="51"/>
      <c r="BD45" s="51"/>
      <c r="BE45" s="51"/>
      <c r="BF45" s="51" t="s">
        <v>555</v>
      </c>
      <c r="BG45" s="51"/>
      <c r="BH45" s="51" t="s">
        <v>1086</v>
      </c>
      <c r="BI45" s="51"/>
      <c r="BJ45" s="51"/>
      <c r="BK45" s="51" t="s">
        <v>555</v>
      </c>
      <c r="BL45" s="51" t="s">
        <v>555</v>
      </c>
      <c r="BM45" s="51"/>
      <c r="BN45" s="51"/>
      <c r="BO45" s="51"/>
      <c r="BP45" s="51" t="s">
        <v>1086</v>
      </c>
      <c r="BQ45" s="51"/>
      <c r="BR45" s="51"/>
      <c r="BS45" s="51" t="s">
        <v>1085</v>
      </c>
      <c r="BT45" s="51"/>
      <c r="BU45" s="51"/>
      <c r="BV45" s="51"/>
      <c r="BW45" s="51"/>
      <c r="BX45" s="51"/>
      <c r="BY45" s="51"/>
      <c r="BZ45" s="51"/>
      <c r="CA45" s="51" t="s">
        <v>1086</v>
      </c>
      <c r="CB45" s="51"/>
      <c r="CC45" s="51"/>
      <c r="CD45" s="51"/>
      <c r="CE45" s="51" t="s">
        <v>1085</v>
      </c>
      <c r="CF45" s="51"/>
      <c r="CG45" s="51"/>
      <c r="CH45" s="51" t="s">
        <v>1085</v>
      </c>
      <c r="CI45" s="51" t="s">
        <v>1086</v>
      </c>
      <c r="CJ45" s="51"/>
      <c r="CK45" s="51"/>
      <c r="CL45" s="51" t="s">
        <v>555</v>
      </c>
      <c r="CM45" s="51"/>
      <c r="CN45" s="256">
        <f t="shared" si="2"/>
        <v>25</v>
      </c>
    </row>
    <row r="46" spans="1:92" s="8" customFormat="1" x14ac:dyDescent="0.2">
      <c r="A46" s="272" t="s">
        <v>160</v>
      </c>
      <c r="B46" s="270" t="str">
        <f>IFERROR(VLOOKUP(A46,Tabla1[],2,FALSE),"")</f>
        <v>15.082.438-9</v>
      </c>
      <c r="C46" s="271" t="str">
        <f>IFERROR(VLOOKUP(A46,Tabla1[],3,FALSE),"")</f>
        <v/>
      </c>
      <c r="D46" s="188"/>
      <c r="E46" s="51"/>
      <c r="F46" s="51"/>
      <c r="G46" s="51"/>
      <c r="H46" s="51"/>
      <c r="I46" s="51"/>
      <c r="J46" s="51" t="s">
        <v>555</v>
      </c>
      <c r="K46" s="51" t="s">
        <v>555</v>
      </c>
      <c r="L46" s="51" t="s">
        <v>1201</v>
      </c>
      <c r="M46" s="51"/>
      <c r="N46" s="51" t="s">
        <v>555</v>
      </c>
      <c r="O46" s="51"/>
      <c r="P46" s="51"/>
      <c r="Q46" s="51" t="s">
        <v>1085</v>
      </c>
      <c r="R46" s="51"/>
      <c r="S46" s="51" t="s">
        <v>1094</v>
      </c>
      <c r="T46" s="51"/>
      <c r="U46" s="51"/>
      <c r="V46" s="51" t="s">
        <v>555</v>
      </c>
      <c r="W46" s="51"/>
      <c r="X46" s="51" t="s">
        <v>555</v>
      </c>
      <c r="Y46" s="51"/>
      <c r="Z46" s="51"/>
      <c r="AA46" s="51" t="s">
        <v>1207</v>
      </c>
      <c r="AB46" s="51"/>
      <c r="AC46" s="51" t="s">
        <v>555</v>
      </c>
      <c r="AD46" s="51"/>
      <c r="AE46" s="51" t="s">
        <v>555</v>
      </c>
      <c r="AF46" s="51"/>
      <c r="AG46" s="51"/>
      <c r="AH46" s="51" t="s">
        <v>555</v>
      </c>
      <c r="AI46" s="51" t="s">
        <v>555</v>
      </c>
      <c r="AJ46" s="51"/>
      <c r="AK46" s="51" t="s">
        <v>555</v>
      </c>
      <c r="AL46" s="51"/>
      <c r="AM46" s="51"/>
      <c r="AN46" s="51"/>
      <c r="AO46" s="51"/>
      <c r="AP46" s="51" t="s">
        <v>555</v>
      </c>
      <c r="AQ46" s="51" t="s">
        <v>555</v>
      </c>
      <c r="AR46" s="51"/>
      <c r="AS46" s="51"/>
      <c r="AT46" s="51" t="s">
        <v>555</v>
      </c>
      <c r="AU46" s="51"/>
      <c r="AV46" s="51"/>
      <c r="AW46" s="51" t="s">
        <v>1086</v>
      </c>
      <c r="AX46" s="51"/>
      <c r="AY46" s="51"/>
      <c r="AZ46" s="51"/>
      <c r="BA46" s="51"/>
      <c r="BB46" s="51" t="s">
        <v>555</v>
      </c>
      <c r="BC46" s="51"/>
      <c r="BD46" s="51" t="s">
        <v>555</v>
      </c>
      <c r="BE46" s="51"/>
      <c r="BF46" s="51" t="s">
        <v>1086</v>
      </c>
      <c r="BG46" s="51"/>
      <c r="BH46" s="51"/>
      <c r="BI46" s="51" t="s">
        <v>1086</v>
      </c>
      <c r="BJ46" s="51"/>
      <c r="BK46" s="51" t="s">
        <v>555</v>
      </c>
      <c r="BL46" s="51" t="s">
        <v>1219</v>
      </c>
      <c r="BM46" s="51" t="s">
        <v>1220</v>
      </c>
      <c r="BN46" s="51"/>
      <c r="BO46" s="51" t="s">
        <v>1085</v>
      </c>
      <c r="BP46" s="51"/>
      <c r="BQ46" s="51"/>
      <c r="BR46" s="51"/>
      <c r="BS46" s="51"/>
      <c r="BT46" s="51"/>
      <c r="BU46" s="51" t="s">
        <v>1119</v>
      </c>
      <c r="BV46" s="51"/>
      <c r="BW46" s="51"/>
      <c r="BX46" s="51"/>
      <c r="BY46" s="51" t="s">
        <v>1204</v>
      </c>
      <c r="BZ46" s="51"/>
      <c r="CA46" s="51"/>
      <c r="CB46" s="51"/>
      <c r="CC46" s="51" t="s">
        <v>1119</v>
      </c>
      <c r="CD46" s="51"/>
      <c r="CE46" s="51"/>
      <c r="CF46" s="51" t="s">
        <v>1107</v>
      </c>
      <c r="CG46" s="51"/>
      <c r="CH46" s="51"/>
      <c r="CI46" s="51" t="s">
        <v>1086</v>
      </c>
      <c r="CJ46" s="51"/>
      <c r="CK46" s="51"/>
      <c r="CL46" s="51"/>
      <c r="CM46" s="51"/>
      <c r="CN46" s="256">
        <f t="shared" si="2"/>
        <v>31</v>
      </c>
    </row>
    <row r="47" spans="1:92" s="8" customFormat="1" x14ac:dyDescent="0.2">
      <c r="A47" s="272" t="s">
        <v>1221</v>
      </c>
      <c r="B47" s="270" t="str">
        <f>IFERROR(VLOOKUP(A47,Tabla1[],2,FALSE),"")</f>
        <v/>
      </c>
      <c r="C47" s="271" t="str">
        <f>IFERROR(VLOOKUP(A47,Tabla1[],3,FALSE),"")</f>
        <v/>
      </c>
      <c r="D47" s="188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 t="s">
        <v>1085</v>
      </c>
      <c r="BZ47" s="51"/>
      <c r="CA47" s="51"/>
      <c r="CB47" s="51"/>
      <c r="CC47" s="51"/>
      <c r="CD47" s="51"/>
      <c r="CE47" s="51"/>
      <c r="CF47" s="51" t="s">
        <v>1085</v>
      </c>
      <c r="CG47" s="51"/>
      <c r="CH47" s="51"/>
      <c r="CI47" s="51"/>
      <c r="CJ47" s="51"/>
      <c r="CK47" s="51"/>
      <c r="CL47" s="51"/>
      <c r="CM47" s="51"/>
      <c r="CN47" s="256">
        <f t="shared" si="2"/>
        <v>2</v>
      </c>
    </row>
    <row r="48" spans="1:92" s="8" customFormat="1" x14ac:dyDescent="0.2">
      <c r="A48" s="272" t="s">
        <v>165</v>
      </c>
      <c r="B48" s="270" t="str">
        <f>IFERROR(VLOOKUP(A48,Tabla1[],2,FALSE),"")</f>
        <v>15.763.975-7</v>
      </c>
      <c r="C48" s="271" t="str">
        <f>IFERROR(VLOOKUP(A48,Tabla1[],3,FALSE),"")</f>
        <v/>
      </c>
      <c r="D48" s="188"/>
      <c r="E48" s="51" t="s">
        <v>559</v>
      </c>
      <c r="F48" s="51"/>
      <c r="G48" s="51"/>
      <c r="H48" s="51"/>
      <c r="I48" s="51" t="s">
        <v>559</v>
      </c>
      <c r="J48" s="51"/>
      <c r="K48" s="51"/>
      <c r="L48" s="51"/>
      <c r="M48" s="51" t="s">
        <v>1086</v>
      </c>
      <c r="N48" s="51"/>
      <c r="O48" s="51"/>
      <c r="P48" s="51"/>
      <c r="Q48" s="51"/>
      <c r="R48" s="51"/>
      <c r="S48" s="51"/>
      <c r="T48" s="51"/>
      <c r="U48" s="51" t="s">
        <v>1105</v>
      </c>
      <c r="V48" s="51"/>
      <c r="W48" s="51"/>
      <c r="X48" s="51"/>
      <c r="Y48" s="51" t="s">
        <v>1105</v>
      </c>
      <c r="Z48" s="51"/>
      <c r="AA48" s="51"/>
      <c r="AB48" s="51"/>
      <c r="AC48" s="51"/>
      <c r="AD48" s="51" t="s">
        <v>559</v>
      </c>
      <c r="AE48" s="51"/>
      <c r="AF48" s="51"/>
      <c r="AG48" s="51" t="s">
        <v>1086</v>
      </c>
      <c r="AH48" s="51"/>
      <c r="AI48" s="51"/>
      <c r="AJ48" s="51"/>
      <c r="AK48" s="51"/>
      <c r="AL48" s="51" t="s">
        <v>559</v>
      </c>
      <c r="AM48" s="51"/>
      <c r="AN48" s="51" t="s">
        <v>1105</v>
      </c>
      <c r="AO48" s="51"/>
      <c r="AP48" s="51"/>
      <c r="AQ48" s="51"/>
      <c r="AR48" s="51"/>
      <c r="AS48" s="51" t="s">
        <v>559</v>
      </c>
      <c r="AT48" s="51"/>
      <c r="AU48" s="51"/>
      <c r="AV48" s="51" t="s">
        <v>559</v>
      </c>
      <c r="AW48" s="51"/>
      <c r="AX48" s="51" t="s">
        <v>559</v>
      </c>
      <c r="AY48" s="51"/>
      <c r="AZ48" s="51"/>
      <c r="BA48" s="51"/>
      <c r="BB48" s="51"/>
      <c r="BC48" s="51"/>
      <c r="BD48" s="51"/>
      <c r="BE48" s="51" t="s">
        <v>1107</v>
      </c>
      <c r="BF48" s="51"/>
      <c r="BG48" s="51" t="s">
        <v>559</v>
      </c>
      <c r="BH48" s="51"/>
      <c r="BI48" s="51"/>
      <c r="BJ48" s="51" t="s">
        <v>559</v>
      </c>
      <c r="BK48" s="51"/>
      <c r="BL48" s="51"/>
      <c r="BM48" s="51"/>
      <c r="BN48" s="51"/>
      <c r="BO48" s="51"/>
      <c r="BP48" s="51"/>
      <c r="BQ48" s="51"/>
      <c r="BR48" s="51" t="s">
        <v>1104</v>
      </c>
      <c r="BS48" s="51"/>
      <c r="BT48" s="51"/>
      <c r="BU48" s="51" t="s">
        <v>1107</v>
      </c>
      <c r="BV48" s="51"/>
      <c r="BW48" s="51"/>
      <c r="BX48" s="51" t="s">
        <v>1107</v>
      </c>
      <c r="BY48" s="51" t="s">
        <v>559</v>
      </c>
      <c r="BZ48" s="51" t="s">
        <v>1107</v>
      </c>
      <c r="CA48" s="51"/>
      <c r="CB48" s="51"/>
      <c r="CC48" s="51"/>
      <c r="CD48" s="51" t="s">
        <v>1107</v>
      </c>
      <c r="CE48" s="51"/>
      <c r="CF48" s="51"/>
      <c r="CG48" s="51"/>
      <c r="CH48" s="51"/>
      <c r="CI48" s="51"/>
      <c r="CJ48" s="51" t="s">
        <v>555</v>
      </c>
      <c r="CK48" s="51"/>
      <c r="CL48" s="51"/>
      <c r="CM48" s="51"/>
      <c r="CN48" s="256">
        <f t="shared" si="2"/>
        <v>22</v>
      </c>
    </row>
    <row r="49" spans="1:92" s="8" customFormat="1" x14ac:dyDescent="0.2">
      <c r="A49" s="272" t="s">
        <v>167</v>
      </c>
      <c r="B49" s="270" t="str">
        <f>IFERROR(VLOOKUP(A49,Tabla1[],2,FALSE),"")</f>
        <v>26.415.660-2</v>
      </c>
      <c r="C49" s="271" t="str">
        <f>IFERROR(VLOOKUP(A49,Tabla1[],3,FALSE),"")</f>
        <v/>
      </c>
      <c r="D49" s="188"/>
      <c r="E49" s="51"/>
      <c r="F49" s="51" t="s">
        <v>555</v>
      </c>
      <c r="G49" s="51"/>
      <c r="H49" s="51" t="s">
        <v>555</v>
      </c>
      <c r="I49" s="51" t="s">
        <v>555</v>
      </c>
      <c r="J49" s="51"/>
      <c r="K49" s="51"/>
      <c r="L49" s="51"/>
      <c r="M49" s="51" t="s">
        <v>555</v>
      </c>
      <c r="N49" s="51" t="s">
        <v>555</v>
      </c>
      <c r="O49" s="51"/>
      <c r="P49" s="51"/>
      <c r="Q49" s="51" t="s">
        <v>555</v>
      </c>
      <c r="R49" s="51"/>
      <c r="S49" s="51"/>
      <c r="T49" s="51"/>
      <c r="U49" s="51"/>
      <c r="V49" s="51"/>
      <c r="W49" s="51"/>
      <c r="X49" s="51"/>
      <c r="Y49" s="51"/>
      <c r="Z49" s="51" t="s">
        <v>555</v>
      </c>
      <c r="AA49" s="51"/>
      <c r="AB49" s="51"/>
      <c r="AC49" s="51"/>
      <c r="AD49" s="51"/>
      <c r="AE49" s="51"/>
      <c r="AF49" s="51" t="s">
        <v>555</v>
      </c>
      <c r="AG49" s="51"/>
      <c r="AH49" s="51" t="s">
        <v>555</v>
      </c>
      <c r="AI49" s="51"/>
      <c r="AJ49" s="51"/>
      <c r="AK49" s="51"/>
      <c r="AL49" s="51" t="s">
        <v>555</v>
      </c>
      <c r="AM49" s="51" t="s">
        <v>555</v>
      </c>
      <c r="AN49" s="51" t="s">
        <v>555</v>
      </c>
      <c r="AO49" s="51"/>
      <c r="AP49" s="51"/>
      <c r="AQ49" s="51"/>
      <c r="AR49" s="51" t="s">
        <v>555</v>
      </c>
      <c r="AS49" s="51" t="s">
        <v>555</v>
      </c>
      <c r="AT49" s="51"/>
      <c r="AU49" s="51"/>
      <c r="AV49" s="51"/>
      <c r="AW49" s="51"/>
      <c r="AX49" s="51" t="s">
        <v>555</v>
      </c>
      <c r="AY49" s="51" t="s">
        <v>1217</v>
      </c>
      <c r="AZ49" s="51" t="s">
        <v>555</v>
      </c>
      <c r="BA49" s="51"/>
      <c r="BB49" s="51"/>
      <c r="BC49" s="51" t="s">
        <v>555</v>
      </c>
      <c r="BD49" s="51"/>
      <c r="BE49" s="51"/>
      <c r="BF49" s="51" t="s">
        <v>555</v>
      </c>
      <c r="BG49" s="51"/>
      <c r="BH49" s="51" t="s">
        <v>555</v>
      </c>
      <c r="BI49" s="51"/>
      <c r="BJ49" s="51" t="s">
        <v>555</v>
      </c>
      <c r="BK49" s="51"/>
      <c r="BL49" s="51" t="s">
        <v>555</v>
      </c>
      <c r="BM49" s="51"/>
      <c r="BN49" s="51"/>
      <c r="BO49" s="51" t="s">
        <v>555</v>
      </c>
      <c r="BP49" s="51"/>
      <c r="BQ49" s="51"/>
      <c r="BR49" s="51"/>
      <c r="BS49" s="51"/>
      <c r="BT49" s="51"/>
      <c r="BU49" s="51"/>
      <c r="BV49" s="51" t="s">
        <v>555</v>
      </c>
      <c r="BW49" s="51"/>
      <c r="BX49" s="51"/>
      <c r="BY49" s="51"/>
      <c r="BZ49" s="51"/>
      <c r="CA49" s="51"/>
      <c r="CB49" s="51" t="s">
        <v>555</v>
      </c>
      <c r="CC49" s="51"/>
      <c r="CD49" s="51"/>
      <c r="CE49" s="51" t="s">
        <v>555</v>
      </c>
      <c r="CF49" s="51"/>
      <c r="CG49" s="51"/>
      <c r="CH49" s="51" t="s">
        <v>555</v>
      </c>
      <c r="CI49" s="51"/>
      <c r="CJ49" s="51"/>
      <c r="CK49" s="51"/>
      <c r="CL49" s="51" t="s">
        <v>555</v>
      </c>
      <c r="CM49" s="51"/>
      <c r="CN49" s="256">
        <f t="shared" si="2"/>
        <v>28</v>
      </c>
    </row>
    <row r="50" spans="1:92" s="8" customFormat="1" ht="14.25" customHeight="1" x14ac:dyDescent="0.2">
      <c r="A50" s="272" t="s">
        <v>169</v>
      </c>
      <c r="B50" s="270" t="str">
        <f>IFERROR(VLOOKUP(A50,Tabla1[],2,FALSE),"")</f>
        <v>25.123.319-5</v>
      </c>
      <c r="C50" s="271" t="str">
        <f>IFERROR(VLOOKUP(A50,Tabla1[],3,FALSE),"")</f>
        <v/>
      </c>
      <c r="D50" s="188"/>
      <c r="E50" s="51"/>
      <c r="F50" s="51"/>
      <c r="G50" s="51"/>
      <c r="H50" s="51"/>
      <c r="I50" s="51"/>
      <c r="J50" s="51"/>
      <c r="K50" s="51"/>
      <c r="L50" s="51" t="s">
        <v>555</v>
      </c>
      <c r="M50" s="51"/>
      <c r="N50" s="51" t="s">
        <v>555</v>
      </c>
      <c r="O50" s="51"/>
      <c r="P50" s="51"/>
      <c r="Q50" s="51"/>
      <c r="R50" s="51"/>
      <c r="S50" s="51"/>
      <c r="T50" s="51"/>
      <c r="U50" s="51" t="s">
        <v>555</v>
      </c>
      <c r="V50" s="51"/>
      <c r="W50" s="51" t="s">
        <v>555</v>
      </c>
      <c r="X50" s="51"/>
      <c r="Y50" s="51"/>
      <c r="Z50" s="51"/>
      <c r="AA50" s="51"/>
      <c r="AB50" s="51" t="s">
        <v>555</v>
      </c>
      <c r="AC50" s="51"/>
      <c r="AD50" s="51" t="s">
        <v>555</v>
      </c>
      <c r="AE50" s="51"/>
      <c r="AF50" s="51" t="s">
        <v>555</v>
      </c>
      <c r="AG50" s="51"/>
      <c r="AH50" s="51"/>
      <c r="AI50" s="51" t="s">
        <v>555</v>
      </c>
      <c r="AJ50" s="51"/>
      <c r="AK50" s="51" t="s">
        <v>555</v>
      </c>
      <c r="AL50" s="51"/>
      <c r="AM50" s="51"/>
      <c r="AN50" s="51" t="s">
        <v>555</v>
      </c>
      <c r="AO50" s="51"/>
      <c r="AP50" s="51"/>
      <c r="AQ50" s="51"/>
      <c r="AR50" s="51"/>
      <c r="AS50" s="51" t="s">
        <v>555</v>
      </c>
      <c r="AT50" s="51"/>
      <c r="AU50" s="51"/>
      <c r="AV50" s="51" t="s">
        <v>555</v>
      </c>
      <c r="AW50" s="51"/>
      <c r="AX50" s="51" t="s">
        <v>555</v>
      </c>
      <c r="AY50" s="51"/>
      <c r="AZ50" s="51"/>
      <c r="BA50" s="51"/>
      <c r="BB50" s="51" t="s">
        <v>555</v>
      </c>
      <c r="BC50" s="51"/>
      <c r="BD50" s="51" t="s">
        <v>555</v>
      </c>
      <c r="BE50" s="51"/>
      <c r="BF50" s="51"/>
      <c r="BG50" s="51"/>
      <c r="BH50" s="51" t="s">
        <v>555</v>
      </c>
      <c r="BI50" s="51"/>
      <c r="BJ50" s="51"/>
      <c r="BK50" s="51"/>
      <c r="BL50" s="51" t="s">
        <v>555</v>
      </c>
      <c r="BM50" s="51"/>
      <c r="BN50" s="51"/>
      <c r="BO50" s="51"/>
      <c r="BP50" s="51" t="s">
        <v>1086</v>
      </c>
      <c r="BQ50" s="51"/>
      <c r="BR50" s="51"/>
      <c r="BS50" s="51" t="s">
        <v>1086</v>
      </c>
      <c r="BT50" s="51"/>
      <c r="BU50" s="51"/>
      <c r="BV50" s="51"/>
      <c r="BW50" s="51"/>
      <c r="BX50" s="51"/>
      <c r="BY50" s="51" t="s">
        <v>555</v>
      </c>
      <c r="BZ50" s="51" t="s">
        <v>555</v>
      </c>
      <c r="CA50" s="51"/>
      <c r="CB50" s="51"/>
      <c r="CC50" s="51"/>
      <c r="CD50" s="51"/>
      <c r="CE50" s="51"/>
      <c r="CF50" s="51" t="s">
        <v>555</v>
      </c>
      <c r="CG50" s="51"/>
      <c r="CH50" s="51"/>
      <c r="CI50" s="51" t="s">
        <v>555</v>
      </c>
      <c r="CJ50" s="51"/>
      <c r="CK50" s="51"/>
      <c r="CL50" s="51"/>
      <c r="CM50" s="51"/>
      <c r="CN50" s="256">
        <f t="shared" si="2"/>
        <v>23</v>
      </c>
    </row>
    <row r="51" spans="1:92" s="8" customFormat="1" ht="14.25" customHeight="1" x14ac:dyDescent="0.2">
      <c r="A51" s="275" t="s">
        <v>1222</v>
      </c>
      <c r="B51" s="270" t="str">
        <f>IFERROR(VLOOKUP(A51,Tabla1[],2,FALSE),"")</f>
        <v/>
      </c>
      <c r="C51" s="271" t="str">
        <f>IFERROR(VLOOKUP(A51,Tabla1[],3,FALSE),"")</f>
        <v/>
      </c>
      <c r="D51" s="188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 t="s">
        <v>555</v>
      </c>
      <c r="BD51" s="51"/>
      <c r="BE51" s="51"/>
      <c r="BF51" s="51"/>
      <c r="BG51" s="51"/>
      <c r="BH51" s="51" t="s">
        <v>555</v>
      </c>
      <c r="BI51" s="51"/>
      <c r="BJ51" s="51"/>
      <c r="BK51" s="51" t="s">
        <v>555</v>
      </c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256">
        <f t="shared" si="2"/>
        <v>3</v>
      </c>
    </row>
    <row r="52" spans="1:92" s="8" customFormat="1" ht="15.75" customHeight="1" x14ac:dyDescent="0.2">
      <c r="A52" s="272" t="s">
        <v>1109</v>
      </c>
      <c r="B52" s="270" t="str">
        <f>IFERROR(VLOOKUP(A52,Tabla1[],2,FALSE),"")</f>
        <v/>
      </c>
      <c r="C52" s="271" t="str">
        <f>IFERROR(VLOOKUP(A52,Tabla1[],3,FALSE),"")</f>
        <v/>
      </c>
      <c r="D52" s="188"/>
      <c r="E52" s="51"/>
      <c r="F52" s="51" t="s">
        <v>555</v>
      </c>
      <c r="G52" s="51" t="s">
        <v>555</v>
      </c>
      <c r="H52" s="51"/>
      <c r="I52" s="51"/>
      <c r="J52" s="51"/>
      <c r="K52" s="51"/>
      <c r="L52" s="51" t="s">
        <v>555</v>
      </c>
      <c r="M52" s="51"/>
      <c r="N52" s="51"/>
      <c r="O52" s="51" t="s">
        <v>1086</v>
      </c>
      <c r="P52" s="51"/>
      <c r="Q52" s="51" t="s">
        <v>1086</v>
      </c>
      <c r="R52" s="51"/>
      <c r="S52" s="51"/>
      <c r="T52" s="51"/>
      <c r="U52" s="51" t="s">
        <v>555</v>
      </c>
      <c r="V52" s="51"/>
      <c r="W52" s="51" t="s">
        <v>555</v>
      </c>
      <c r="X52" s="51"/>
      <c r="Y52" s="51"/>
      <c r="Z52" s="51"/>
      <c r="AA52" s="51"/>
      <c r="AB52" s="51"/>
      <c r="AC52" s="51"/>
      <c r="AD52" s="51" t="s">
        <v>1223</v>
      </c>
      <c r="AE52" s="51"/>
      <c r="AF52" s="51" t="s">
        <v>1086</v>
      </c>
      <c r="AG52" s="51"/>
      <c r="AH52" s="51" t="s">
        <v>555</v>
      </c>
      <c r="AI52" s="51" t="s">
        <v>555</v>
      </c>
      <c r="AJ52" s="51" t="s">
        <v>1086</v>
      </c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 t="s">
        <v>1224</v>
      </c>
      <c r="BI52" s="51"/>
      <c r="BJ52" s="51" t="s">
        <v>555</v>
      </c>
      <c r="BK52" s="51"/>
      <c r="BL52" s="51"/>
      <c r="BM52" s="51"/>
      <c r="BN52" s="51"/>
      <c r="BO52" s="51"/>
      <c r="BP52" s="51"/>
      <c r="BQ52" s="51"/>
      <c r="BR52" s="51"/>
      <c r="BS52" s="51" t="s">
        <v>555</v>
      </c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256">
        <f t="shared" si="2"/>
        <v>15</v>
      </c>
    </row>
    <row r="53" spans="1:92" s="8" customFormat="1" x14ac:dyDescent="0.2">
      <c r="A53" s="272" t="s">
        <v>1225</v>
      </c>
      <c r="B53" s="270" t="str">
        <f>IFERROR(VLOOKUP(A53,Tabla1[],2,FALSE),"")</f>
        <v/>
      </c>
      <c r="C53" s="271" t="str">
        <f>IFERROR(VLOOKUP(A53,Tabla1[],3,FALSE),"")</f>
        <v/>
      </c>
      <c r="D53" s="188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 t="s">
        <v>555</v>
      </c>
      <c r="Y53" s="51"/>
      <c r="Z53" s="51"/>
      <c r="AA53" s="51"/>
      <c r="AB53" s="51"/>
      <c r="AC53" s="51"/>
      <c r="AD53" s="51" t="s">
        <v>555</v>
      </c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256">
        <f t="shared" si="2"/>
        <v>2</v>
      </c>
    </row>
    <row r="54" spans="1:92" s="8" customFormat="1" x14ac:dyDescent="0.2">
      <c r="A54" s="274" t="s">
        <v>173</v>
      </c>
      <c r="B54" s="270" t="str">
        <f>IFERROR(VLOOKUP(A54,Tabla1[],2,FALSE),"")</f>
        <v>16.539.866-1</v>
      </c>
      <c r="C54" s="271" t="str">
        <f>IFERROR(VLOOKUP(A54,Tabla1[],3,FALSE),"")</f>
        <v/>
      </c>
      <c r="D54" s="188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 t="s">
        <v>555</v>
      </c>
      <c r="CH54" s="51"/>
      <c r="CI54" s="51"/>
      <c r="CJ54" s="51"/>
      <c r="CK54" s="51"/>
      <c r="CL54" s="51"/>
      <c r="CM54" s="51"/>
      <c r="CN54" s="256">
        <f t="shared" si="2"/>
        <v>1</v>
      </c>
    </row>
    <row r="55" spans="1:92" s="8" customFormat="1" ht="14.25" customHeight="1" x14ac:dyDescent="0.2">
      <c r="A55" s="272" t="s">
        <v>179</v>
      </c>
      <c r="B55" s="270" t="str">
        <f>IFERROR(VLOOKUP(A55,Tabla1[],2,FALSE),"")</f>
        <v>26.404.568-1</v>
      </c>
      <c r="C55" s="271" t="str">
        <f>IFERROR(VLOOKUP(A55,Tabla1[],3,FALSE),"")</f>
        <v/>
      </c>
      <c r="D55" s="188"/>
      <c r="E55" s="51"/>
      <c r="F55" s="51" t="s">
        <v>555</v>
      </c>
      <c r="G55" s="51"/>
      <c r="H55" s="51"/>
      <c r="I55" s="51" t="s">
        <v>555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 t="s">
        <v>555</v>
      </c>
      <c r="Y55" s="51"/>
      <c r="Z55" s="51"/>
      <c r="AA55" s="51"/>
      <c r="AB55" s="51"/>
      <c r="AC55" s="51" t="s">
        <v>555</v>
      </c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 t="s">
        <v>555</v>
      </c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 t="s">
        <v>555</v>
      </c>
      <c r="BG55" s="51"/>
      <c r="BH55" s="51"/>
      <c r="BI55" s="51"/>
      <c r="BJ55" s="51"/>
      <c r="BK55" s="51" t="s">
        <v>555</v>
      </c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 t="s">
        <v>555</v>
      </c>
      <c r="BW55" s="51"/>
      <c r="BX55" s="51"/>
      <c r="BY55" s="51"/>
      <c r="BZ55" s="51" t="s">
        <v>555</v>
      </c>
      <c r="CA55" s="51"/>
      <c r="CB55" s="51"/>
      <c r="CC55" s="51"/>
      <c r="CD55" s="51"/>
      <c r="CE55" s="51"/>
      <c r="CF55" s="51"/>
      <c r="CG55" s="51" t="s">
        <v>555</v>
      </c>
      <c r="CH55" s="51"/>
      <c r="CI55" s="51"/>
      <c r="CJ55" s="51"/>
      <c r="CK55" s="51"/>
      <c r="CL55" s="51"/>
      <c r="CM55" s="51"/>
      <c r="CN55" s="256">
        <f t="shared" si="2"/>
        <v>10</v>
      </c>
    </row>
    <row r="56" spans="1:92" s="8" customFormat="1" ht="12" customHeight="1" x14ac:dyDescent="0.2">
      <c r="A56" s="272" t="s">
        <v>1110</v>
      </c>
      <c r="B56" s="270" t="str">
        <f>IFERROR(VLOOKUP(A56,Tabla1[],2,FALSE),"")</f>
        <v/>
      </c>
      <c r="C56" s="271" t="str">
        <f>IFERROR(VLOOKUP(A56,Tabla1[],3,FALSE),"")</f>
        <v/>
      </c>
      <c r="D56" s="188"/>
      <c r="E56" s="51"/>
      <c r="F56" s="51"/>
      <c r="G56" s="51"/>
      <c r="H56" s="51"/>
      <c r="I56" s="51"/>
      <c r="J56" s="51" t="s">
        <v>555</v>
      </c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256">
        <f t="shared" si="2"/>
        <v>1</v>
      </c>
    </row>
    <row r="57" spans="1:92" s="8" customFormat="1" ht="15.75" customHeight="1" x14ac:dyDescent="0.2">
      <c r="A57" s="275" t="s">
        <v>1226</v>
      </c>
      <c r="B57" s="270" t="str">
        <f>IFERROR(VLOOKUP(A57,Tabla1[],2,FALSE),"")</f>
        <v/>
      </c>
      <c r="C57" s="271" t="str">
        <f>IFERROR(VLOOKUP(A57,Tabla1[],3,FALSE),"")</f>
        <v/>
      </c>
      <c r="D57" s="188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 t="s">
        <v>555</v>
      </c>
      <c r="AR57" s="51"/>
      <c r="AS57" s="51"/>
      <c r="AT57" s="51" t="s">
        <v>555</v>
      </c>
      <c r="AU57" s="51"/>
      <c r="AV57" s="51"/>
      <c r="AW57" s="51"/>
      <c r="AX57" s="51" t="s">
        <v>555</v>
      </c>
      <c r="AY57" s="51"/>
      <c r="AZ57" s="51"/>
      <c r="BA57" s="51"/>
      <c r="BB57" s="51" t="s">
        <v>555</v>
      </c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 t="s">
        <v>555</v>
      </c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256">
        <f t="shared" si="2"/>
        <v>5</v>
      </c>
    </row>
    <row r="58" spans="1:92" s="8" customFormat="1" ht="15.75" customHeight="1" x14ac:dyDescent="0.2">
      <c r="A58" s="272" t="s">
        <v>1227</v>
      </c>
      <c r="B58" s="270" t="str">
        <f>IFERROR(VLOOKUP(A58,Tabla1[],2,FALSE),"")</f>
        <v/>
      </c>
      <c r="C58" s="271" t="str">
        <f>IFERROR(VLOOKUP(A58,Tabla1[],3,FALSE),"")</f>
        <v/>
      </c>
      <c r="D58" s="188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 t="s">
        <v>1091</v>
      </c>
      <c r="BF58" s="51" t="s">
        <v>1091</v>
      </c>
      <c r="BG58" s="51"/>
      <c r="BH58" s="51"/>
      <c r="BI58" s="51" t="s">
        <v>1091</v>
      </c>
      <c r="BJ58" s="51"/>
      <c r="BK58" s="51"/>
      <c r="BL58" s="51"/>
      <c r="BM58" s="51"/>
      <c r="BN58" s="51"/>
      <c r="BO58" s="51"/>
      <c r="BP58" s="51"/>
      <c r="BQ58" s="51" t="s">
        <v>1091</v>
      </c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 t="s">
        <v>1091</v>
      </c>
      <c r="CL58" s="51"/>
      <c r="CM58" s="51"/>
      <c r="CN58" s="256">
        <f t="shared" si="2"/>
        <v>5</v>
      </c>
    </row>
    <row r="59" spans="1:92" s="8" customFormat="1" x14ac:dyDescent="0.2">
      <c r="A59" s="272" t="s">
        <v>187</v>
      </c>
      <c r="B59" s="270" t="str">
        <f>IFERROR(VLOOKUP(A59,Tabla1[],2,FALSE),"")</f>
        <v>10.078.246-4</v>
      </c>
      <c r="C59" s="271" t="str">
        <f>IFERROR(VLOOKUP(A59,Tabla1[],3,FALSE),"")</f>
        <v/>
      </c>
      <c r="D59" s="188" t="s">
        <v>1086</v>
      </c>
      <c r="E59" s="51"/>
      <c r="F59" s="51"/>
      <c r="G59" s="51"/>
      <c r="H59" s="51" t="s">
        <v>1086</v>
      </c>
      <c r="I59" s="51"/>
      <c r="J59" s="51"/>
      <c r="K59" s="51" t="s">
        <v>555</v>
      </c>
      <c r="L59" s="51"/>
      <c r="M59" s="51"/>
      <c r="N59" s="51" t="s">
        <v>1086</v>
      </c>
      <c r="O59" s="51"/>
      <c r="P59" s="51"/>
      <c r="Q59" s="51"/>
      <c r="R59" s="51"/>
      <c r="S59" s="51"/>
      <c r="T59" s="51" t="s">
        <v>555</v>
      </c>
      <c r="U59" s="51"/>
      <c r="V59" s="51"/>
      <c r="W59" s="51" t="s">
        <v>555</v>
      </c>
      <c r="X59" s="51"/>
      <c r="Y59" s="51"/>
      <c r="Z59" s="51"/>
      <c r="AA59" s="51" t="s">
        <v>1207</v>
      </c>
      <c r="AB59" s="51"/>
      <c r="AC59" s="51" t="s">
        <v>555</v>
      </c>
      <c r="AD59" s="51"/>
      <c r="AE59" s="51"/>
      <c r="AF59" s="51" t="s">
        <v>555</v>
      </c>
      <c r="AG59" s="51"/>
      <c r="AH59" s="51"/>
      <c r="AI59" s="51" t="s">
        <v>1086</v>
      </c>
      <c r="AJ59" s="51"/>
      <c r="AK59" s="51"/>
      <c r="AL59" s="51"/>
      <c r="AM59" s="51"/>
      <c r="AN59" s="51"/>
      <c r="AO59" s="51"/>
      <c r="AP59" s="51" t="s">
        <v>555</v>
      </c>
      <c r="AQ59" s="51" t="s">
        <v>555</v>
      </c>
      <c r="AR59" s="51"/>
      <c r="AS59" s="51"/>
      <c r="AT59" s="51" t="s">
        <v>1086</v>
      </c>
      <c r="AU59" s="51"/>
      <c r="AV59" s="51"/>
      <c r="AW59" s="51" t="s">
        <v>555</v>
      </c>
      <c r="AX59" s="51"/>
      <c r="AY59" s="51"/>
      <c r="AZ59" s="51"/>
      <c r="BA59" s="51"/>
      <c r="BB59" s="51" t="s">
        <v>555</v>
      </c>
      <c r="BC59" s="51"/>
      <c r="BD59" s="51"/>
      <c r="BE59" s="51" t="s">
        <v>555</v>
      </c>
      <c r="BF59" s="51"/>
      <c r="BG59" s="51" t="s">
        <v>555</v>
      </c>
      <c r="BH59" s="51"/>
      <c r="BI59" s="51"/>
      <c r="BJ59" s="51"/>
      <c r="BK59" s="51"/>
      <c r="BL59" s="51"/>
      <c r="BM59" s="51" t="s">
        <v>1086</v>
      </c>
      <c r="BN59" s="51" t="s">
        <v>1086</v>
      </c>
      <c r="BO59" s="51"/>
      <c r="BP59" s="51"/>
      <c r="BQ59" s="51"/>
      <c r="BR59" s="51" t="s">
        <v>1086</v>
      </c>
      <c r="BS59" s="51"/>
      <c r="BT59" s="51"/>
      <c r="BU59" s="51" t="s">
        <v>555</v>
      </c>
      <c r="BV59" s="51"/>
      <c r="BW59" s="51"/>
      <c r="BX59" s="51" t="s">
        <v>555</v>
      </c>
      <c r="BY59" s="51" t="s">
        <v>1086</v>
      </c>
      <c r="BZ59" s="51"/>
      <c r="CA59" s="51"/>
      <c r="CB59" s="51"/>
      <c r="CC59" s="51"/>
      <c r="CD59" s="51" t="s">
        <v>555</v>
      </c>
      <c r="CE59" s="51"/>
      <c r="CF59" s="51"/>
      <c r="CG59" s="51" t="s">
        <v>1086</v>
      </c>
      <c r="CH59" s="51"/>
      <c r="CI59" s="51"/>
      <c r="CJ59" s="51" t="s">
        <v>1086</v>
      </c>
      <c r="CK59" s="51"/>
      <c r="CL59" s="51"/>
      <c r="CM59" s="51"/>
      <c r="CN59" s="256">
        <f t="shared" si="2"/>
        <v>26</v>
      </c>
    </row>
    <row r="60" spans="1:92" ht="15.75" customHeight="1" x14ac:dyDescent="0.2">
      <c r="A60" s="272" t="s">
        <v>1111</v>
      </c>
      <c r="B60" s="270" t="str">
        <f>IFERROR(VLOOKUP(A60,Tabla1[],2,FALSE),"")</f>
        <v/>
      </c>
      <c r="C60" s="271" t="str">
        <f>IFERROR(VLOOKUP(A60,Tabla1[],3,FALSE),"")</f>
        <v/>
      </c>
      <c r="D60" s="188" t="s">
        <v>559</v>
      </c>
      <c r="E60" s="51"/>
      <c r="F60" s="51" t="s">
        <v>555</v>
      </c>
      <c r="G60" s="51"/>
      <c r="H60" s="51"/>
      <c r="I60" s="51"/>
      <c r="J60" s="51" t="s">
        <v>559</v>
      </c>
      <c r="K60" s="51" t="s">
        <v>555</v>
      </c>
      <c r="L60" s="51"/>
      <c r="M60" s="51"/>
      <c r="N60" s="51" t="s">
        <v>559</v>
      </c>
      <c r="O60" s="51"/>
      <c r="P60" s="51" t="s">
        <v>1105</v>
      </c>
      <c r="Q60" s="51"/>
      <c r="R60" s="51"/>
      <c r="S60" s="51"/>
      <c r="T60" s="51" t="s">
        <v>559</v>
      </c>
      <c r="U60" s="51"/>
      <c r="V60" s="51" t="s">
        <v>555</v>
      </c>
      <c r="W60" s="51" t="s">
        <v>559</v>
      </c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256">
        <f t="shared" si="2"/>
        <v>9</v>
      </c>
    </row>
    <row r="61" spans="1:92" s="8" customFormat="1" x14ac:dyDescent="0.2">
      <c r="A61" s="272" t="s">
        <v>191</v>
      </c>
      <c r="B61" s="270" t="str">
        <f>IFERROR(VLOOKUP(A61,Tabla1[],2,FALSE),"")</f>
        <v>18.567.382-0</v>
      </c>
      <c r="C61" s="271" t="str">
        <f>IFERROR(VLOOKUP(A61,Tabla1[],3,FALSE),"")</f>
        <v/>
      </c>
      <c r="D61" s="188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 t="s">
        <v>555</v>
      </c>
      <c r="BL61" s="51"/>
      <c r="BM61" s="51"/>
      <c r="BN61" s="51"/>
      <c r="BO61" s="51"/>
      <c r="BP61" s="51"/>
      <c r="BQ61" s="51"/>
      <c r="BR61" s="51" t="s">
        <v>1086</v>
      </c>
      <c r="BS61" s="51"/>
      <c r="BT61" s="51" t="s">
        <v>1086</v>
      </c>
      <c r="BU61" s="51"/>
      <c r="BV61" s="51"/>
      <c r="BW61" s="51"/>
      <c r="BX61" s="51" t="s">
        <v>555</v>
      </c>
      <c r="BY61" s="51"/>
      <c r="BZ61" s="51"/>
      <c r="CA61" s="51" t="s">
        <v>1086</v>
      </c>
      <c r="CB61" s="51"/>
      <c r="CC61" s="51"/>
      <c r="CD61" s="51"/>
      <c r="CE61" s="51"/>
      <c r="CF61" s="51"/>
      <c r="CG61" s="51" t="s">
        <v>555</v>
      </c>
      <c r="CH61" s="51"/>
      <c r="CI61" s="51" t="s">
        <v>555</v>
      </c>
      <c r="CJ61" s="51"/>
      <c r="CK61" s="51"/>
      <c r="CL61" s="51" t="s">
        <v>555</v>
      </c>
      <c r="CM61" s="51"/>
      <c r="CN61" s="256">
        <f t="shared" si="2"/>
        <v>8</v>
      </c>
    </row>
    <row r="62" spans="1:92" s="8" customFormat="1" ht="14.25" customHeight="1" x14ac:dyDescent="0.2">
      <c r="A62" s="272" t="s">
        <v>1112</v>
      </c>
      <c r="B62" s="270" t="str">
        <f>IFERROR(VLOOKUP(A62,Tabla1[],2,FALSE),"")</f>
        <v/>
      </c>
      <c r="C62" s="271" t="str">
        <f>IFERROR(VLOOKUP(A62,Tabla1[],3,FALSE),"")</f>
        <v/>
      </c>
      <c r="D62" s="188"/>
      <c r="E62" s="51" t="s">
        <v>555</v>
      </c>
      <c r="F62" s="51"/>
      <c r="G62" s="51"/>
      <c r="H62" s="51"/>
      <c r="I62" s="51" t="s">
        <v>1086</v>
      </c>
      <c r="J62" s="51"/>
      <c r="K62" s="51"/>
      <c r="L62" s="51" t="s">
        <v>555</v>
      </c>
      <c r="M62" s="51"/>
      <c r="N62" s="51"/>
      <c r="O62" s="51"/>
      <c r="P62" s="51" t="s">
        <v>1086</v>
      </c>
      <c r="Q62" s="51"/>
      <c r="R62" s="51"/>
      <c r="S62" s="51"/>
      <c r="T62" s="51" t="s">
        <v>555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 t="s">
        <v>555</v>
      </c>
      <c r="CH62" s="51"/>
      <c r="CI62" s="51"/>
      <c r="CJ62" s="51"/>
      <c r="CK62" s="51"/>
      <c r="CL62" s="51"/>
      <c r="CM62" s="51"/>
      <c r="CN62" s="256">
        <f t="shared" si="2"/>
        <v>6</v>
      </c>
    </row>
    <row r="63" spans="1:92" s="8" customFormat="1" x14ac:dyDescent="0.2">
      <c r="A63" s="272" t="s">
        <v>197</v>
      </c>
      <c r="B63" s="270" t="str">
        <f>IFERROR(VLOOKUP(A63,Tabla1[],2,FALSE),"")</f>
        <v>25.273.922-k</v>
      </c>
      <c r="C63" s="271" t="str">
        <f>IFERROR(VLOOKUP(A63,Tabla1[],3,FALSE),"")</f>
        <v/>
      </c>
      <c r="D63" s="188"/>
      <c r="E63" s="51"/>
      <c r="F63" s="51" t="s">
        <v>555</v>
      </c>
      <c r="G63" s="51"/>
      <c r="H63" s="51"/>
      <c r="I63" s="51" t="s">
        <v>1202</v>
      </c>
      <c r="J63" s="51"/>
      <c r="K63" s="51"/>
      <c r="L63" s="51" t="s">
        <v>1086</v>
      </c>
      <c r="M63" s="51"/>
      <c r="N63" s="51" t="s">
        <v>555</v>
      </c>
      <c r="O63" s="51"/>
      <c r="P63" s="51" t="s">
        <v>1086</v>
      </c>
      <c r="Q63" s="51"/>
      <c r="R63" s="51"/>
      <c r="S63" s="51" t="s">
        <v>1086</v>
      </c>
      <c r="T63" s="51"/>
      <c r="U63" s="51"/>
      <c r="V63" s="51" t="s">
        <v>555</v>
      </c>
      <c r="W63" s="51"/>
      <c r="X63" s="51" t="s">
        <v>555</v>
      </c>
      <c r="Y63" s="51"/>
      <c r="Z63" s="51"/>
      <c r="AA63" s="51" t="s">
        <v>1086</v>
      </c>
      <c r="AB63" s="51"/>
      <c r="AC63" s="51"/>
      <c r="AD63" s="51" t="s">
        <v>555</v>
      </c>
      <c r="AE63" s="51"/>
      <c r="AF63" s="51" t="s">
        <v>555</v>
      </c>
      <c r="AG63" s="51"/>
      <c r="AH63" s="51" t="s">
        <v>555</v>
      </c>
      <c r="AI63" s="51"/>
      <c r="AJ63" s="51"/>
      <c r="AK63" s="51"/>
      <c r="AL63" s="51" t="s">
        <v>555</v>
      </c>
      <c r="AM63" s="51" t="s">
        <v>555</v>
      </c>
      <c r="AN63" s="51"/>
      <c r="AO63" s="51"/>
      <c r="AP63" s="51" t="s">
        <v>555</v>
      </c>
      <c r="AQ63" s="51"/>
      <c r="AR63" s="51"/>
      <c r="AS63" s="51" t="s">
        <v>555</v>
      </c>
      <c r="AT63" s="51"/>
      <c r="AU63" s="51"/>
      <c r="AV63" s="51" t="s">
        <v>555</v>
      </c>
      <c r="AW63" s="51"/>
      <c r="AX63" s="51"/>
      <c r="AY63" s="51"/>
      <c r="AZ63" s="51" t="s">
        <v>1086</v>
      </c>
      <c r="BA63" s="51"/>
      <c r="BB63" s="51"/>
      <c r="BC63" s="51"/>
      <c r="BD63" s="51"/>
      <c r="BE63" s="51" t="s">
        <v>555</v>
      </c>
      <c r="BF63" s="51"/>
      <c r="BG63" s="51" t="s">
        <v>555</v>
      </c>
      <c r="BH63" s="51"/>
      <c r="BI63" s="51"/>
      <c r="BJ63" s="51" t="s">
        <v>555</v>
      </c>
      <c r="BK63" s="51"/>
      <c r="BL63" s="51" t="s">
        <v>555</v>
      </c>
      <c r="BM63" s="51"/>
      <c r="BN63" s="51"/>
      <c r="BO63" s="51"/>
      <c r="BP63" s="51"/>
      <c r="BQ63" s="51"/>
      <c r="BR63" s="51"/>
      <c r="BS63" s="51" t="s">
        <v>1086</v>
      </c>
      <c r="BT63" s="51"/>
      <c r="BU63" s="51"/>
      <c r="BV63" s="51" t="s">
        <v>555</v>
      </c>
      <c r="BW63" s="51"/>
      <c r="BX63" s="51"/>
      <c r="BY63" s="51"/>
      <c r="BZ63" s="51"/>
      <c r="CA63" s="51"/>
      <c r="CB63" s="51" t="s">
        <v>1086</v>
      </c>
      <c r="CC63" s="51"/>
      <c r="CD63" s="51" t="s">
        <v>555</v>
      </c>
      <c r="CE63" s="51"/>
      <c r="CF63" s="51"/>
      <c r="CG63" s="51"/>
      <c r="CH63" s="51"/>
      <c r="CI63" s="51"/>
      <c r="CJ63" s="51" t="s">
        <v>1105</v>
      </c>
      <c r="CK63" s="51" t="s">
        <v>1105</v>
      </c>
      <c r="CL63" s="51"/>
      <c r="CM63" s="51"/>
      <c r="CN63" s="256">
        <f t="shared" si="2"/>
        <v>28</v>
      </c>
    </row>
    <row r="64" spans="1:92" s="8" customFormat="1" x14ac:dyDescent="0.2">
      <c r="A64" s="272" t="s">
        <v>1114</v>
      </c>
      <c r="B64" s="270" t="str">
        <f>IFERROR(VLOOKUP(A64,Tabla1[],2,FALSE),"")</f>
        <v/>
      </c>
      <c r="C64" s="271" t="str">
        <f>IFERROR(VLOOKUP(A64,Tabla1[],3,FALSE),"")</f>
        <v/>
      </c>
      <c r="D64" s="188" t="s">
        <v>1086</v>
      </c>
      <c r="E64" s="51"/>
      <c r="F64" s="51"/>
      <c r="G64" s="51"/>
      <c r="H64" s="51" t="s">
        <v>1085</v>
      </c>
      <c r="I64" s="51" t="s">
        <v>555</v>
      </c>
      <c r="J64" s="51"/>
      <c r="K64" s="51"/>
      <c r="L64" s="51"/>
      <c r="M64" s="51" t="s">
        <v>1086</v>
      </c>
      <c r="N64" s="51"/>
      <c r="O64" s="51"/>
      <c r="P64" s="51"/>
      <c r="Q64" s="51"/>
      <c r="R64" s="51" t="s">
        <v>1085</v>
      </c>
      <c r="S64" s="51" t="s">
        <v>1086</v>
      </c>
      <c r="T64" s="51"/>
      <c r="U64" s="51"/>
      <c r="V64" s="51"/>
      <c r="W64" s="51"/>
      <c r="X64" s="51"/>
      <c r="Y64" s="51"/>
      <c r="Z64" s="51"/>
      <c r="AA64" s="51" t="s">
        <v>1086</v>
      </c>
      <c r="AB64" s="51"/>
      <c r="AC64" s="51"/>
      <c r="AD64" s="51" t="s">
        <v>1085</v>
      </c>
      <c r="AE64" s="51"/>
      <c r="AF64" s="51" t="s">
        <v>1086</v>
      </c>
      <c r="AG64" s="51"/>
      <c r="AH64" s="51"/>
      <c r="AI64" s="51"/>
      <c r="AJ64" s="51"/>
      <c r="AK64" s="51"/>
      <c r="AL64" s="51" t="s">
        <v>555</v>
      </c>
      <c r="AM64" s="51" t="s">
        <v>555</v>
      </c>
      <c r="AN64" s="51"/>
      <c r="AO64" s="51" t="s">
        <v>555</v>
      </c>
      <c r="AP64" s="51" t="s">
        <v>1199</v>
      </c>
      <c r="AQ64" s="51" t="s">
        <v>555</v>
      </c>
      <c r="AR64" s="51"/>
      <c r="AS64" s="51"/>
      <c r="AT64" s="51" t="s">
        <v>555</v>
      </c>
      <c r="AU64" s="51"/>
      <c r="AV64" s="51"/>
      <c r="AW64" s="51"/>
      <c r="AX64" s="51" t="s">
        <v>555</v>
      </c>
      <c r="AY64" s="51" t="s">
        <v>555</v>
      </c>
      <c r="AZ64" s="51"/>
      <c r="BA64" s="51"/>
      <c r="BB64" s="51"/>
      <c r="BC64" s="51"/>
      <c r="BD64" s="51" t="s">
        <v>555</v>
      </c>
      <c r="BE64" s="51"/>
      <c r="BF64" s="51" t="s">
        <v>555</v>
      </c>
      <c r="BG64" s="51"/>
      <c r="BH64" s="51"/>
      <c r="BI64" s="51"/>
      <c r="BJ64" s="51"/>
      <c r="BK64" s="51"/>
      <c r="BL64" s="51"/>
      <c r="BM64" s="51" t="s">
        <v>555</v>
      </c>
      <c r="BN64" s="51"/>
      <c r="BO64" s="51"/>
      <c r="BP64" s="51"/>
      <c r="BQ64" s="51"/>
      <c r="BR64" s="51" t="s">
        <v>555</v>
      </c>
      <c r="BS64" s="51"/>
      <c r="BT64" s="51"/>
      <c r="BU64" s="51" t="s">
        <v>1086</v>
      </c>
      <c r="BV64" s="51"/>
      <c r="BW64" s="51"/>
      <c r="BX64" s="51"/>
      <c r="BY64" s="51" t="s">
        <v>555</v>
      </c>
      <c r="BZ64" s="51" t="s">
        <v>1086</v>
      </c>
      <c r="CA64" s="51"/>
      <c r="CB64" s="51"/>
      <c r="CC64" s="51"/>
      <c r="CD64" s="51" t="s">
        <v>555</v>
      </c>
      <c r="CE64" s="51"/>
      <c r="CF64" s="51"/>
      <c r="CG64" s="51" t="s">
        <v>555</v>
      </c>
      <c r="CH64" s="51"/>
      <c r="CI64" s="51"/>
      <c r="CJ64" s="51"/>
      <c r="CK64" s="51" t="s">
        <v>1086</v>
      </c>
      <c r="CL64" s="51"/>
      <c r="CM64" s="51"/>
      <c r="CN64" s="256">
        <f t="shared" si="2"/>
        <v>27</v>
      </c>
    </row>
    <row r="65" spans="1:92" s="23" customFormat="1" ht="14.25" customHeight="1" x14ac:dyDescent="0.2">
      <c r="A65" s="276" t="s">
        <v>201</v>
      </c>
      <c r="B65" s="270" t="str">
        <f>IFERROR(VLOOKUP(A65,Tabla1[],2,FALSE),"")</f>
        <v>14.577.855-7</v>
      </c>
      <c r="C65" s="271" t="str">
        <f>IFERROR(VLOOKUP(A65,Tabla1[],3,FALSE),"")</f>
        <v/>
      </c>
      <c r="D65" s="188"/>
      <c r="E65" s="51"/>
      <c r="F65" s="51" t="s">
        <v>555</v>
      </c>
      <c r="G65" s="51"/>
      <c r="H65" s="51" t="s">
        <v>1085</v>
      </c>
      <c r="I65" s="51" t="s">
        <v>555</v>
      </c>
      <c r="J65" s="51"/>
      <c r="K65" s="51"/>
      <c r="L65" s="51" t="s">
        <v>1201</v>
      </c>
      <c r="M65" s="51"/>
      <c r="N65" s="51" t="s">
        <v>555</v>
      </c>
      <c r="O65" s="51"/>
      <c r="P65" s="51"/>
      <c r="Q65" s="51" t="s">
        <v>555</v>
      </c>
      <c r="R65" s="51"/>
      <c r="S65" s="51"/>
      <c r="T65" s="51" t="s">
        <v>1085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 t="s">
        <v>555</v>
      </c>
      <c r="AR65" s="51"/>
      <c r="AS65" s="51"/>
      <c r="AT65" s="51"/>
      <c r="AU65" s="51"/>
      <c r="AV65" s="51"/>
      <c r="AW65" s="51" t="s">
        <v>555</v>
      </c>
      <c r="AX65" s="51"/>
      <c r="AY65" s="51"/>
      <c r="AZ65" s="51"/>
      <c r="BA65" s="51"/>
      <c r="BB65" s="51" t="s">
        <v>555</v>
      </c>
      <c r="BC65" s="51"/>
      <c r="BD65" s="51" t="s">
        <v>555</v>
      </c>
      <c r="BE65" s="51"/>
      <c r="BF65" s="51" t="s">
        <v>555</v>
      </c>
      <c r="BG65" s="51"/>
      <c r="BH65" s="51"/>
      <c r="BI65" s="51"/>
      <c r="BJ65" s="51"/>
      <c r="BK65" s="51" t="s">
        <v>555</v>
      </c>
      <c r="BL65" s="51"/>
      <c r="BM65" s="51"/>
      <c r="BN65" s="51"/>
      <c r="BO65" s="51" t="s">
        <v>555</v>
      </c>
      <c r="BP65" s="51"/>
      <c r="BQ65" s="51"/>
      <c r="BR65" s="51"/>
      <c r="BS65" s="51"/>
      <c r="BT65" s="51"/>
      <c r="BU65" s="51" t="s">
        <v>1085</v>
      </c>
      <c r="BV65" s="51"/>
      <c r="BW65" s="51"/>
      <c r="BX65" s="51" t="s">
        <v>555</v>
      </c>
      <c r="BY65" s="51"/>
      <c r="BZ65" s="51" t="s">
        <v>1085</v>
      </c>
      <c r="CA65" s="51" t="s">
        <v>555</v>
      </c>
      <c r="CB65" s="51"/>
      <c r="CC65" s="51"/>
      <c r="CD65" s="51"/>
      <c r="CE65" s="51" t="s">
        <v>555</v>
      </c>
      <c r="CF65" s="51"/>
      <c r="CG65" s="51"/>
      <c r="CH65" s="51" t="s">
        <v>1085</v>
      </c>
      <c r="CI65" s="51"/>
      <c r="CJ65" s="51"/>
      <c r="CK65" s="51"/>
      <c r="CL65" s="51"/>
      <c r="CM65" s="51"/>
      <c r="CN65" s="256">
        <f t="shared" si="2"/>
        <v>20</v>
      </c>
    </row>
    <row r="66" spans="1:92" s="8" customFormat="1" ht="17.25" customHeight="1" x14ac:dyDescent="0.2">
      <c r="A66" s="272" t="s">
        <v>203</v>
      </c>
      <c r="B66" s="270" t="str">
        <f>IFERROR(VLOOKUP(A66,Tabla1[],2,FALSE),"")</f>
        <v>18.704.096-5</v>
      </c>
      <c r="C66" s="271" t="str">
        <f>IFERROR(VLOOKUP(A66,Tabla1[],3,FALSE),"")</f>
        <v/>
      </c>
      <c r="D66" s="188" t="s">
        <v>1103</v>
      </c>
      <c r="E66" s="51"/>
      <c r="F66" s="51"/>
      <c r="G66" s="51"/>
      <c r="H66" s="51" t="s">
        <v>1228</v>
      </c>
      <c r="I66" s="51" t="s">
        <v>1094</v>
      </c>
      <c r="J66" s="51"/>
      <c r="K66" s="51" t="s">
        <v>1085</v>
      </c>
      <c r="L66" s="51" t="s">
        <v>555</v>
      </c>
      <c r="M66" s="51"/>
      <c r="N66" s="51" t="s">
        <v>555</v>
      </c>
      <c r="O66" s="51"/>
      <c r="P66" s="51"/>
      <c r="Q66" s="51" t="s">
        <v>1204</v>
      </c>
      <c r="R66" s="51"/>
      <c r="S66" s="51"/>
      <c r="T66" s="51"/>
      <c r="U66" s="51"/>
      <c r="V66" s="51" t="s">
        <v>555</v>
      </c>
      <c r="W66" s="51"/>
      <c r="X66" s="51"/>
      <c r="Y66" s="51"/>
      <c r="Z66" s="51"/>
      <c r="AA66" s="51"/>
      <c r="AB66" s="51" t="s">
        <v>1119</v>
      </c>
      <c r="AC66" s="51"/>
      <c r="AD66" s="51"/>
      <c r="AE66" s="51" t="s">
        <v>555</v>
      </c>
      <c r="AF66" s="51"/>
      <c r="AG66" s="51" t="s">
        <v>1086</v>
      </c>
      <c r="AH66" s="51"/>
      <c r="AI66" s="51" t="s">
        <v>1086</v>
      </c>
      <c r="AJ66" s="51" t="s">
        <v>1086</v>
      </c>
      <c r="AK66" s="51"/>
      <c r="AL66" s="51"/>
      <c r="AM66" s="51"/>
      <c r="AN66" s="51"/>
      <c r="AO66" s="51"/>
      <c r="AP66" s="51" t="s">
        <v>1229</v>
      </c>
      <c r="AQ66" s="51"/>
      <c r="AR66" s="51"/>
      <c r="AS66" s="51" t="s">
        <v>555</v>
      </c>
      <c r="AT66" s="51"/>
      <c r="AU66" s="51"/>
      <c r="AV66" s="51" t="s">
        <v>555</v>
      </c>
      <c r="AW66" s="51"/>
      <c r="AX66" s="51" t="s">
        <v>555</v>
      </c>
      <c r="AY66" s="213"/>
      <c r="AZ66" s="51"/>
      <c r="BA66" s="51"/>
      <c r="BB66" s="51"/>
      <c r="BC66" s="51" t="s">
        <v>559</v>
      </c>
      <c r="BD66" s="51"/>
      <c r="BE66" s="51"/>
      <c r="BF66" s="51" t="s">
        <v>555</v>
      </c>
      <c r="BG66" s="51"/>
      <c r="BH66" s="51" t="s">
        <v>1086</v>
      </c>
      <c r="BI66" s="51"/>
      <c r="BJ66" s="51"/>
      <c r="BK66" s="51"/>
      <c r="BL66" s="51"/>
      <c r="BM66" s="51" t="s">
        <v>1105</v>
      </c>
      <c r="BN66" s="51" t="s">
        <v>1086</v>
      </c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256">
        <f t="shared" si="2"/>
        <v>22</v>
      </c>
    </row>
    <row r="67" spans="1:92" s="8" customFormat="1" x14ac:dyDescent="0.2">
      <c r="A67" s="272" t="s">
        <v>205</v>
      </c>
      <c r="B67" s="270" t="str">
        <f>IFERROR(VLOOKUP(A67,Tabla1[],2,FALSE),"")</f>
        <v>17.553.442-3</v>
      </c>
      <c r="C67" s="271" t="str">
        <f>IFERROR(VLOOKUP(A67,Tabla1[],3,FALSE),"")</f>
        <v/>
      </c>
      <c r="D67" s="188" t="s">
        <v>1085</v>
      </c>
      <c r="E67" s="51"/>
      <c r="F67" s="51" t="s">
        <v>555</v>
      </c>
      <c r="G67" s="213"/>
      <c r="H67" s="51"/>
      <c r="I67" s="51"/>
      <c r="J67" s="51" t="s">
        <v>1230</v>
      </c>
      <c r="K67" s="51"/>
      <c r="L67" s="51" t="s">
        <v>1103</v>
      </c>
      <c r="M67" s="51"/>
      <c r="N67" s="51"/>
      <c r="O67" s="51" t="s">
        <v>1204</v>
      </c>
      <c r="P67" s="51"/>
      <c r="Q67" s="51"/>
      <c r="R67" s="51"/>
      <c r="S67" s="51" t="s">
        <v>1086</v>
      </c>
      <c r="T67" s="51"/>
      <c r="U67" s="51"/>
      <c r="V67" s="51"/>
      <c r="W67" s="51"/>
      <c r="X67" s="51"/>
      <c r="Y67" s="51"/>
      <c r="Z67" s="51"/>
      <c r="AA67" s="51"/>
      <c r="AB67" s="51" t="s">
        <v>1094</v>
      </c>
      <c r="AC67" s="51" t="s">
        <v>1107</v>
      </c>
      <c r="AD67" s="51"/>
      <c r="AE67" s="51" t="s">
        <v>1107</v>
      </c>
      <c r="AF67" s="51"/>
      <c r="AG67" s="51" t="s">
        <v>1105</v>
      </c>
      <c r="AH67" s="51"/>
      <c r="AI67" s="51"/>
      <c r="AJ67" s="51" t="s">
        <v>1086</v>
      </c>
      <c r="AK67" s="51"/>
      <c r="AL67" s="51"/>
      <c r="AM67" s="51"/>
      <c r="AN67" s="51"/>
      <c r="AO67" s="51"/>
      <c r="AP67" s="51" t="s">
        <v>1105</v>
      </c>
      <c r="AQ67" s="51" t="s">
        <v>559</v>
      </c>
      <c r="AR67" s="51"/>
      <c r="AS67" s="51"/>
      <c r="AT67" s="51" t="s">
        <v>559</v>
      </c>
      <c r="AU67" s="51" t="s">
        <v>1105</v>
      </c>
      <c r="AV67" s="51"/>
      <c r="AW67" s="51"/>
      <c r="AX67" s="51"/>
      <c r="AY67" s="51" t="s">
        <v>1105</v>
      </c>
      <c r="AZ67" s="51"/>
      <c r="BA67" s="51"/>
      <c r="BB67" s="51"/>
      <c r="BC67" s="51"/>
      <c r="BD67" s="51"/>
      <c r="BE67" s="51"/>
      <c r="BF67" s="51" t="s">
        <v>555</v>
      </c>
      <c r="BG67" s="51"/>
      <c r="BH67" s="51" t="s">
        <v>559</v>
      </c>
      <c r="BI67" s="51"/>
      <c r="BJ67" s="51"/>
      <c r="BK67" s="51" t="s">
        <v>559</v>
      </c>
      <c r="BL67" s="51"/>
      <c r="BM67" s="51"/>
      <c r="BN67" s="51" t="s">
        <v>1105</v>
      </c>
      <c r="BO67" s="51" t="s">
        <v>1107</v>
      </c>
      <c r="BP67" s="51"/>
      <c r="BQ67" s="51"/>
      <c r="BR67" s="51"/>
      <c r="BS67" s="51"/>
      <c r="BT67" s="51"/>
      <c r="BU67" s="51"/>
      <c r="BV67" s="51" t="s">
        <v>1107</v>
      </c>
      <c r="BW67" s="51"/>
      <c r="BX67" s="51"/>
      <c r="BY67" s="51"/>
      <c r="BZ67" s="51"/>
      <c r="CA67" s="51"/>
      <c r="CB67" s="51" t="s">
        <v>559</v>
      </c>
      <c r="CC67" s="51" t="s">
        <v>1105</v>
      </c>
      <c r="CD67" s="51"/>
      <c r="CE67" s="51"/>
      <c r="CF67" s="51"/>
      <c r="CG67" s="51" t="s">
        <v>1105</v>
      </c>
      <c r="CH67" s="51"/>
      <c r="CI67" s="51" t="s">
        <v>1107</v>
      </c>
      <c r="CJ67" s="51"/>
      <c r="CK67" s="51"/>
      <c r="CL67" s="51"/>
      <c r="CM67" s="51"/>
      <c r="CN67" s="256">
        <f t="shared" si="2"/>
        <v>26</v>
      </c>
    </row>
    <row r="68" spans="1:92" x14ac:dyDescent="0.2">
      <c r="A68" s="272" t="s">
        <v>209</v>
      </c>
      <c r="B68" s="270" t="str">
        <f>IFERROR(VLOOKUP(A68,Tabla1[],2,FALSE),"")</f>
        <v>17.142.269-8</v>
      </c>
      <c r="C68" s="271" t="str">
        <f>IFERROR(VLOOKUP(A68,Tabla1[],3,FALSE),"")</f>
        <v/>
      </c>
      <c r="D68" s="188"/>
      <c r="E68" s="51"/>
      <c r="F68" s="51" t="s">
        <v>555</v>
      </c>
      <c r="G68" s="51" t="s">
        <v>555</v>
      </c>
      <c r="H68" s="51"/>
      <c r="I68" s="51" t="s">
        <v>555</v>
      </c>
      <c r="J68" s="51"/>
      <c r="K68" s="51"/>
      <c r="L68" s="51"/>
      <c r="M68" s="51"/>
      <c r="N68" s="51"/>
      <c r="O68" s="51"/>
      <c r="P68" s="51" t="s">
        <v>1085</v>
      </c>
      <c r="Q68" s="51" t="s">
        <v>1228</v>
      </c>
      <c r="R68" s="51"/>
      <c r="S68" s="51"/>
      <c r="T68" s="51"/>
      <c r="U68" s="51" t="s">
        <v>1086</v>
      </c>
      <c r="V68" s="51"/>
      <c r="W68" s="51" t="s">
        <v>555</v>
      </c>
      <c r="X68" s="51"/>
      <c r="Y68" s="51"/>
      <c r="Z68" s="51"/>
      <c r="AA68" s="51"/>
      <c r="AB68" s="51" t="s">
        <v>1107</v>
      </c>
      <c r="AC68" s="51"/>
      <c r="AD68" s="51"/>
      <c r="AE68" s="51"/>
      <c r="AF68" s="51" t="s">
        <v>1086</v>
      </c>
      <c r="AG68" s="51"/>
      <c r="AH68" s="51" t="s">
        <v>555</v>
      </c>
      <c r="AI68" s="51" t="s">
        <v>555</v>
      </c>
      <c r="AJ68" s="51"/>
      <c r="AK68" s="51" t="s">
        <v>1085</v>
      </c>
      <c r="AL68" s="51"/>
      <c r="AM68" s="51"/>
      <c r="AN68" s="51" t="s">
        <v>1086</v>
      </c>
      <c r="AO68" s="51"/>
      <c r="AP68" s="51"/>
      <c r="AQ68" s="51" t="s">
        <v>555</v>
      </c>
      <c r="AR68" s="51"/>
      <c r="AS68" s="51"/>
      <c r="AT68" s="51" t="s">
        <v>555</v>
      </c>
      <c r="AU68" s="51"/>
      <c r="AV68" s="51"/>
      <c r="AW68" s="51" t="s">
        <v>1105</v>
      </c>
      <c r="AX68" s="51"/>
      <c r="AY68" s="51"/>
      <c r="AZ68" s="51"/>
      <c r="BA68" s="51"/>
      <c r="BB68" s="51" t="s">
        <v>559</v>
      </c>
      <c r="BC68" s="51"/>
      <c r="BD68" s="51" t="s">
        <v>1107</v>
      </c>
      <c r="BE68" s="51"/>
      <c r="BF68" s="51" t="s">
        <v>1105</v>
      </c>
      <c r="BG68" s="51"/>
      <c r="BH68" s="51"/>
      <c r="BI68" s="51" t="s">
        <v>1105</v>
      </c>
      <c r="BJ68" s="51"/>
      <c r="BK68" s="51"/>
      <c r="BL68" s="51" t="s">
        <v>1107</v>
      </c>
      <c r="BM68" s="51" t="s">
        <v>1220</v>
      </c>
      <c r="BN68" s="51"/>
      <c r="BO68" s="51"/>
      <c r="BP68" s="51" t="s">
        <v>1107</v>
      </c>
      <c r="BQ68" s="51"/>
      <c r="BR68" s="51"/>
      <c r="BS68" s="51" t="s">
        <v>1107</v>
      </c>
      <c r="BT68" s="51"/>
      <c r="BU68" s="51"/>
      <c r="BV68" s="51"/>
      <c r="BW68" s="51"/>
      <c r="BX68" s="51"/>
      <c r="BY68" s="51"/>
      <c r="BZ68" s="51"/>
      <c r="CA68" s="51" t="s">
        <v>1105</v>
      </c>
      <c r="CB68" s="51"/>
      <c r="CC68" s="51"/>
      <c r="CD68" s="51"/>
      <c r="CE68" s="51" t="s">
        <v>1107</v>
      </c>
      <c r="CF68" s="51"/>
      <c r="CG68" s="51"/>
      <c r="CH68" s="51" t="s">
        <v>1105</v>
      </c>
      <c r="CI68" s="51"/>
      <c r="CJ68" s="51" t="s">
        <v>1094</v>
      </c>
      <c r="CK68" s="51"/>
      <c r="CL68" s="51" t="s">
        <v>1105</v>
      </c>
      <c r="CM68" s="51"/>
      <c r="CN68" s="256">
        <f t="shared" si="2"/>
        <v>29</v>
      </c>
    </row>
    <row r="69" spans="1:92" s="189" customFormat="1" x14ac:dyDescent="0.2">
      <c r="A69" s="277" t="s">
        <v>1120</v>
      </c>
      <c r="B69" s="270" t="str">
        <f>IFERROR(VLOOKUP(A69,Tabla1[],2,FALSE),"")</f>
        <v/>
      </c>
      <c r="C69" s="271" t="str">
        <f>IFERROR(VLOOKUP(A69,Tabla1[],3,FALSE),"")</f>
        <v/>
      </c>
      <c r="D69" s="188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 t="s">
        <v>1231</v>
      </c>
      <c r="AR69" s="51"/>
      <c r="AS69" s="51"/>
      <c r="AT69" s="51"/>
      <c r="AU69" s="51"/>
      <c r="AV69" s="51"/>
      <c r="AW69" s="51"/>
      <c r="AX69" s="51"/>
      <c r="AY69" s="51" t="s">
        <v>1232</v>
      </c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256">
        <f t="shared" si="2"/>
        <v>2</v>
      </c>
    </row>
    <row r="70" spans="1:92" x14ac:dyDescent="0.2">
      <c r="A70" s="272" t="s">
        <v>1122</v>
      </c>
      <c r="B70" s="270" t="str">
        <f>IFERROR(VLOOKUP(A70,Tabla1[],2,FALSE),"")</f>
        <v/>
      </c>
      <c r="C70" s="271" t="str">
        <f>IFERROR(VLOOKUP(A70,Tabla1[],3,FALSE),"")</f>
        <v/>
      </c>
      <c r="D70" s="188" t="s">
        <v>1085</v>
      </c>
      <c r="E70" s="51"/>
      <c r="F70" s="51"/>
      <c r="G70" s="51"/>
      <c r="H70" s="51"/>
      <c r="I70" s="51" t="s">
        <v>555</v>
      </c>
      <c r="J70" s="51"/>
      <c r="K70" s="51"/>
      <c r="L70" s="51" t="s">
        <v>555</v>
      </c>
      <c r="M70" s="51"/>
      <c r="N70" s="51" t="s">
        <v>555</v>
      </c>
      <c r="O70" s="51"/>
      <c r="P70" s="51"/>
      <c r="Q70" s="51" t="s">
        <v>555</v>
      </c>
      <c r="R70" s="51"/>
      <c r="S70" s="51"/>
      <c r="T70" s="51"/>
      <c r="U70" s="51"/>
      <c r="V70" s="51" t="s">
        <v>555</v>
      </c>
      <c r="W70" s="51"/>
      <c r="X70" s="51" t="s">
        <v>555</v>
      </c>
      <c r="Y70" s="51"/>
      <c r="Z70" s="51"/>
      <c r="AA70" s="51" t="s">
        <v>1207</v>
      </c>
      <c r="AB70" s="51"/>
      <c r="AC70" s="51" t="s">
        <v>1085</v>
      </c>
      <c r="AD70" s="51"/>
      <c r="AE70" s="51"/>
      <c r="AF70" s="51"/>
      <c r="AG70" s="51"/>
      <c r="AH70" s="51" t="s">
        <v>555</v>
      </c>
      <c r="AI70" s="51" t="s">
        <v>555</v>
      </c>
      <c r="AJ70" s="51"/>
      <c r="AK70" s="51" t="s">
        <v>1085</v>
      </c>
      <c r="AL70" s="51"/>
      <c r="AM70" s="51"/>
      <c r="AN70" s="51"/>
      <c r="AO70" s="51"/>
      <c r="AP70" s="51" t="s">
        <v>555</v>
      </c>
      <c r="AQ70" s="51" t="s">
        <v>555</v>
      </c>
      <c r="AR70" s="51"/>
      <c r="AS70" s="51"/>
      <c r="AT70" s="51" t="s">
        <v>555</v>
      </c>
      <c r="AU70" s="51"/>
      <c r="AV70" s="51" t="s">
        <v>1233</v>
      </c>
      <c r="AW70" s="51" t="s">
        <v>555</v>
      </c>
      <c r="AX70" s="51"/>
      <c r="AY70" s="51" t="s">
        <v>1234</v>
      </c>
      <c r="AZ70" s="51" t="s">
        <v>1085</v>
      </c>
      <c r="BA70" s="51"/>
      <c r="BB70" s="51"/>
      <c r="BC70" s="51" t="s">
        <v>555</v>
      </c>
      <c r="BD70" s="51"/>
      <c r="BE70" s="51"/>
      <c r="BF70" s="51"/>
      <c r="BG70" s="51"/>
      <c r="BH70" s="51" t="s">
        <v>555</v>
      </c>
      <c r="BI70" s="51"/>
      <c r="BJ70" s="51"/>
      <c r="BK70" s="51" t="s">
        <v>555</v>
      </c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256">
        <f t="shared" si="2"/>
        <v>22</v>
      </c>
    </row>
    <row r="71" spans="1:92" s="8" customFormat="1" x14ac:dyDescent="0.2">
      <c r="A71" s="272" t="s">
        <v>215</v>
      </c>
      <c r="B71" s="270" t="str">
        <f>IFERROR(VLOOKUP(A71,Tabla1[],2,FALSE),"")</f>
        <v>18.398.330-k</v>
      </c>
      <c r="C71" s="271" t="str">
        <f>IFERROR(VLOOKUP(A71,Tabla1[],3,FALSE),"")</f>
        <v/>
      </c>
      <c r="D71" s="188"/>
      <c r="E71" s="51"/>
      <c r="F71" s="51" t="s">
        <v>555</v>
      </c>
      <c r="G71" s="51"/>
      <c r="H71" s="51"/>
      <c r="I71" s="51" t="s">
        <v>555</v>
      </c>
      <c r="J71" s="51"/>
      <c r="K71" s="51"/>
      <c r="L71" s="51" t="s">
        <v>555</v>
      </c>
      <c r="M71" s="51"/>
      <c r="N71" s="51" t="s">
        <v>1086</v>
      </c>
      <c r="O71" s="51"/>
      <c r="P71" s="51"/>
      <c r="Q71" s="51"/>
      <c r="R71" s="51"/>
      <c r="S71" s="51"/>
      <c r="T71" s="51" t="s">
        <v>555</v>
      </c>
      <c r="U71" s="51"/>
      <c r="V71" s="51"/>
      <c r="W71" s="51"/>
      <c r="X71" s="51"/>
      <c r="Y71" s="51" t="s">
        <v>555</v>
      </c>
      <c r="Z71" s="51"/>
      <c r="AA71" s="51"/>
      <c r="AB71" s="51"/>
      <c r="AC71" s="51"/>
      <c r="AD71" s="51" t="s">
        <v>555</v>
      </c>
      <c r="AE71" s="51"/>
      <c r="AF71" s="51" t="s">
        <v>555</v>
      </c>
      <c r="AG71" s="51"/>
      <c r="AH71" s="51" t="s">
        <v>555</v>
      </c>
      <c r="AI71" s="51"/>
      <c r="AJ71" s="51" t="s">
        <v>1086</v>
      </c>
      <c r="AK71" s="51"/>
      <c r="AL71" s="51"/>
      <c r="AM71" s="51"/>
      <c r="AN71" s="51"/>
      <c r="AO71" s="51"/>
      <c r="AP71" s="51" t="s">
        <v>1229</v>
      </c>
      <c r="AQ71" s="51"/>
      <c r="AR71" s="51"/>
      <c r="AS71" s="51" t="s">
        <v>555</v>
      </c>
      <c r="AT71" s="51"/>
      <c r="AU71" s="51"/>
      <c r="AV71" s="51" t="s">
        <v>555</v>
      </c>
      <c r="AW71" s="51"/>
      <c r="AX71" s="51" t="s">
        <v>555</v>
      </c>
      <c r="AY71" s="51"/>
      <c r="AZ71" s="51"/>
      <c r="BA71" s="51"/>
      <c r="BB71" s="51"/>
      <c r="BC71" s="51" t="s">
        <v>555</v>
      </c>
      <c r="BD71" s="51"/>
      <c r="BE71" s="51"/>
      <c r="BF71" s="51" t="s">
        <v>555</v>
      </c>
      <c r="BG71" s="51"/>
      <c r="BH71" s="51" t="s">
        <v>555</v>
      </c>
      <c r="BI71" s="51"/>
      <c r="BJ71" s="51" t="s">
        <v>555</v>
      </c>
      <c r="BK71" s="51"/>
      <c r="BL71" s="51" t="s">
        <v>555</v>
      </c>
      <c r="BM71" s="51"/>
      <c r="BN71" s="51"/>
      <c r="BO71" s="51"/>
      <c r="BP71" s="51"/>
      <c r="BQ71" s="51" t="s">
        <v>1086</v>
      </c>
      <c r="BR71" s="51"/>
      <c r="BS71" s="51"/>
      <c r="BT71" s="51"/>
      <c r="BU71" s="51" t="s">
        <v>555</v>
      </c>
      <c r="BV71" s="51"/>
      <c r="BW71" s="51"/>
      <c r="BX71" s="51" t="s">
        <v>555</v>
      </c>
      <c r="BY71" s="51" t="s">
        <v>1086</v>
      </c>
      <c r="BZ71" s="51"/>
      <c r="CA71" s="51"/>
      <c r="CB71" s="51"/>
      <c r="CC71" s="51"/>
      <c r="CD71" s="51"/>
      <c r="CE71" s="51"/>
      <c r="CF71" s="51" t="s">
        <v>555</v>
      </c>
      <c r="CG71" s="51"/>
      <c r="CH71" s="51"/>
      <c r="CI71" s="51"/>
      <c r="CJ71" s="51"/>
      <c r="CK71" s="51" t="s">
        <v>1086</v>
      </c>
      <c r="CL71" s="51"/>
      <c r="CM71" s="51"/>
      <c r="CN71" s="256">
        <f t="shared" si="2"/>
        <v>25</v>
      </c>
    </row>
    <row r="72" spans="1:92" s="8" customFormat="1" x14ac:dyDescent="0.2">
      <c r="A72" s="272" t="s">
        <v>1123</v>
      </c>
      <c r="B72" s="270" t="str">
        <f>IFERROR(VLOOKUP(A72,Tabla1[],2,FALSE),"")</f>
        <v/>
      </c>
      <c r="C72" s="271" t="str">
        <f>IFERROR(VLOOKUP(A72,Tabla1[],3,FALSE),"")</f>
        <v/>
      </c>
      <c r="D72" s="188"/>
      <c r="E72" s="51"/>
      <c r="F72" s="51" t="s">
        <v>555</v>
      </c>
      <c r="G72" s="51" t="s">
        <v>559</v>
      </c>
      <c r="H72" s="51"/>
      <c r="I72" s="51"/>
      <c r="J72" s="51"/>
      <c r="K72" s="51"/>
      <c r="L72" s="51" t="s">
        <v>559</v>
      </c>
      <c r="M72" s="51"/>
      <c r="N72" s="51"/>
      <c r="O72" s="51" t="s">
        <v>1105</v>
      </c>
      <c r="P72" s="51"/>
      <c r="Q72" s="51"/>
      <c r="R72" s="51"/>
      <c r="S72" s="51" t="s">
        <v>1105</v>
      </c>
      <c r="T72" s="51"/>
      <c r="U72" s="51"/>
      <c r="V72" s="51" t="s">
        <v>559</v>
      </c>
      <c r="W72" s="51"/>
      <c r="X72" s="51" t="s">
        <v>559</v>
      </c>
      <c r="Y72" s="51"/>
      <c r="Z72" s="51"/>
      <c r="AA72" s="51" t="s">
        <v>1105</v>
      </c>
      <c r="AB72" s="51"/>
      <c r="AC72" s="51"/>
      <c r="AD72" s="51"/>
      <c r="AE72" s="51"/>
      <c r="AF72" s="51" t="s">
        <v>555</v>
      </c>
      <c r="AG72" s="51"/>
      <c r="AH72" s="51"/>
      <c r="AI72" s="51" t="s">
        <v>559</v>
      </c>
      <c r="AJ72" s="51" t="s">
        <v>1086</v>
      </c>
      <c r="AK72" s="51"/>
      <c r="AL72" s="51"/>
      <c r="AM72" s="51"/>
      <c r="AN72" s="51" t="s">
        <v>555</v>
      </c>
      <c r="AO72" s="51"/>
      <c r="AP72" s="51"/>
      <c r="AQ72" s="51"/>
      <c r="AR72" s="51" t="s">
        <v>1235</v>
      </c>
      <c r="AS72" s="51"/>
      <c r="AT72" s="51"/>
      <c r="AU72" s="51" t="s">
        <v>1235</v>
      </c>
      <c r="AV72" s="51"/>
      <c r="AW72" s="51" t="s">
        <v>1235</v>
      </c>
      <c r="AX72" s="51"/>
      <c r="AY72" s="51"/>
      <c r="AZ72" s="51" t="s">
        <v>1105</v>
      </c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256">
        <f t="shared" si="2"/>
        <v>16</v>
      </c>
    </row>
    <row r="73" spans="1:92" x14ac:dyDescent="0.2">
      <c r="A73" s="272" t="s">
        <v>1124</v>
      </c>
      <c r="B73" s="270" t="str">
        <f>IFERROR(VLOOKUP(A73,Tabla1[],2,FALSE),"")</f>
        <v/>
      </c>
      <c r="C73" s="271" t="str">
        <f>IFERROR(VLOOKUP(A73,Tabla1[],3,FALSE),"")</f>
        <v/>
      </c>
      <c r="D73" s="188"/>
      <c r="E73" s="51"/>
      <c r="F73" s="51" t="s">
        <v>555</v>
      </c>
      <c r="G73" s="51" t="s">
        <v>555</v>
      </c>
      <c r="H73" s="51"/>
      <c r="I73" s="51"/>
      <c r="J73" s="51"/>
      <c r="K73" s="51"/>
      <c r="L73" s="51" t="s">
        <v>1086</v>
      </c>
      <c r="M73" s="51"/>
      <c r="N73" s="51" t="s">
        <v>555</v>
      </c>
      <c r="O73" s="51"/>
      <c r="P73" s="51"/>
      <c r="Q73" s="51"/>
      <c r="R73" s="51"/>
      <c r="S73" s="51" t="s">
        <v>1086</v>
      </c>
      <c r="T73" s="51"/>
      <c r="U73" s="51"/>
      <c r="V73" s="51" t="s">
        <v>555</v>
      </c>
      <c r="W73" s="51"/>
      <c r="X73" s="51" t="s">
        <v>555</v>
      </c>
      <c r="Y73" s="51"/>
      <c r="Z73" s="51"/>
      <c r="AA73" s="51" t="s">
        <v>1086</v>
      </c>
      <c r="AB73" s="51"/>
      <c r="AC73" s="51"/>
      <c r="AD73" s="51"/>
      <c r="AE73" s="51"/>
      <c r="AF73" s="51" t="s">
        <v>555</v>
      </c>
      <c r="AG73" s="51"/>
      <c r="AH73" s="51" t="s">
        <v>1086</v>
      </c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256">
        <f t="shared" si="2"/>
        <v>10</v>
      </c>
    </row>
    <row r="74" spans="1:92" x14ac:dyDescent="0.2">
      <c r="A74" s="272" t="s">
        <v>1125</v>
      </c>
      <c r="B74" s="270" t="str">
        <f>IFERROR(VLOOKUP(A74,Tabla1[],2,FALSE),"")</f>
        <v/>
      </c>
      <c r="C74" s="271" t="str">
        <f>IFERROR(VLOOKUP(A74,Tabla1[],3,FALSE),"")</f>
        <v/>
      </c>
      <c r="D74" s="188"/>
      <c r="E74" s="51"/>
      <c r="F74" s="51" t="s">
        <v>555</v>
      </c>
      <c r="G74" s="51"/>
      <c r="H74" s="51" t="s">
        <v>559</v>
      </c>
      <c r="I74" s="51"/>
      <c r="J74" s="51"/>
      <c r="K74" s="51" t="s">
        <v>559</v>
      </c>
      <c r="L74" s="51"/>
      <c r="M74" s="51" t="s">
        <v>1086</v>
      </c>
      <c r="N74" s="51"/>
      <c r="O74" s="51"/>
      <c r="P74" s="51"/>
      <c r="Q74" s="51"/>
      <c r="R74" s="51" t="s">
        <v>1105</v>
      </c>
      <c r="S74" s="51"/>
      <c r="T74" s="51" t="s">
        <v>1085</v>
      </c>
      <c r="U74" s="51"/>
      <c r="V74" s="51"/>
      <c r="W74" s="51"/>
      <c r="X74" s="51"/>
      <c r="Y74" s="51"/>
      <c r="Z74" s="51" t="s">
        <v>559</v>
      </c>
      <c r="AA74" s="51"/>
      <c r="AB74" s="51"/>
      <c r="AC74" s="51"/>
      <c r="AD74" s="51"/>
      <c r="AE74" s="51"/>
      <c r="AF74" s="51" t="s">
        <v>559</v>
      </c>
      <c r="AG74" s="51"/>
      <c r="AH74" s="51" t="s">
        <v>1105</v>
      </c>
      <c r="AI74" s="51"/>
      <c r="AJ74" s="51"/>
      <c r="AK74" s="51" t="s">
        <v>559</v>
      </c>
      <c r="AL74" s="51"/>
      <c r="AM74" s="51" t="s">
        <v>559</v>
      </c>
      <c r="AN74" s="51"/>
      <c r="AO74" s="51" t="s">
        <v>1105</v>
      </c>
      <c r="AP74" s="51"/>
      <c r="AQ74" s="51"/>
      <c r="AR74" s="51" t="s">
        <v>559</v>
      </c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256">
        <f t="shared" si="2"/>
        <v>13</v>
      </c>
    </row>
    <row r="75" spans="1:92" x14ac:dyDescent="0.2">
      <c r="A75" s="274" t="s">
        <v>1236</v>
      </c>
      <c r="B75" s="270" t="str">
        <f>IFERROR(VLOOKUP(A75,Tabla1[],2,FALSE),"")</f>
        <v/>
      </c>
      <c r="C75" s="271" t="str">
        <f>IFERROR(VLOOKUP(A75,Tabla1[],3,FALSE),"")</f>
        <v/>
      </c>
      <c r="D75" s="188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 t="s">
        <v>555</v>
      </c>
      <c r="CH75" s="51"/>
      <c r="CI75" s="51"/>
      <c r="CJ75" s="51"/>
      <c r="CK75" s="51"/>
      <c r="CL75" s="51"/>
      <c r="CM75" s="51"/>
      <c r="CN75" s="256">
        <f t="shared" si="2"/>
        <v>1</v>
      </c>
    </row>
    <row r="76" spans="1:92" s="2" customFormat="1" x14ac:dyDescent="0.2">
      <c r="A76" s="272" t="s">
        <v>1128</v>
      </c>
      <c r="B76" s="270" t="str">
        <f>IFERROR(VLOOKUP(A76,Tabla1[],2,FALSE),"")</f>
        <v/>
      </c>
      <c r="C76" s="271" t="str">
        <f>IFERROR(VLOOKUP(A76,Tabla1[],3,FALSE),"")</f>
        <v/>
      </c>
      <c r="D76" s="188"/>
      <c r="E76" s="51"/>
      <c r="F76" s="51" t="s">
        <v>555</v>
      </c>
      <c r="G76" s="51"/>
      <c r="H76" s="51" t="s">
        <v>555</v>
      </c>
      <c r="I76" s="51" t="s">
        <v>555</v>
      </c>
      <c r="J76" s="51"/>
      <c r="K76" s="51"/>
      <c r="L76" s="51"/>
      <c r="M76" s="51"/>
      <c r="N76" s="51" t="s">
        <v>555</v>
      </c>
      <c r="O76" s="51"/>
      <c r="P76" s="51"/>
      <c r="Q76" s="51" t="s">
        <v>555</v>
      </c>
      <c r="R76" s="51"/>
      <c r="S76" s="51"/>
      <c r="T76" s="51" t="s">
        <v>555</v>
      </c>
      <c r="U76" s="51"/>
      <c r="V76" s="51"/>
      <c r="W76" s="51"/>
      <c r="X76" s="51"/>
      <c r="Y76" s="51"/>
      <c r="Z76" s="51" t="s">
        <v>555</v>
      </c>
      <c r="AA76" s="51"/>
      <c r="AB76" s="51"/>
      <c r="AC76" s="51"/>
      <c r="AD76" s="51"/>
      <c r="AE76" s="51" t="s">
        <v>555</v>
      </c>
      <c r="AF76" s="51"/>
      <c r="AG76" s="51" t="s">
        <v>1086</v>
      </c>
      <c r="AH76" s="51"/>
      <c r="AI76" s="51"/>
      <c r="AJ76" s="51"/>
      <c r="AK76" s="51" t="s">
        <v>555</v>
      </c>
      <c r="AL76" s="51"/>
      <c r="AM76" s="51"/>
      <c r="AN76" s="51" t="s">
        <v>555</v>
      </c>
      <c r="AO76" s="51"/>
      <c r="AP76" s="51"/>
      <c r="AQ76" s="51"/>
      <c r="AR76" s="51"/>
      <c r="AS76" s="51" t="s">
        <v>555</v>
      </c>
      <c r="AT76" s="51"/>
      <c r="AU76" s="51"/>
      <c r="AV76" s="51" t="s">
        <v>555</v>
      </c>
      <c r="AW76" s="51" t="s">
        <v>555</v>
      </c>
      <c r="AX76" s="51"/>
      <c r="AY76" s="51"/>
      <c r="AZ76" s="51" t="s">
        <v>1086</v>
      </c>
      <c r="BA76" s="51"/>
      <c r="BB76" s="51"/>
      <c r="BC76" s="51"/>
      <c r="BD76" s="51"/>
      <c r="BE76" s="51" t="s">
        <v>555</v>
      </c>
      <c r="BF76" s="51"/>
      <c r="BG76" s="51"/>
      <c r="BH76" s="51"/>
      <c r="BI76" s="51" t="s">
        <v>1086</v>
      </c>
      <c r="BJ76" s="51"/>
      <c r="BK76" s="51" t="s">
        <v>555</v>
      </c>
      <c r="BL76" s="51"/>
      <c r="BM76" s="51"/>
      <c r="BN76" s="51"/>
      <c r="BO76" s="51" t="s">
        <v>555</v>
      </c>
      <c r="BP76" s="51"/>
      <c r="BQ76" s="51"/>
      <c r="BR76" s="51"/>
      <c r="BS76" s="51"/>
      <c r="BT76" s="51"/>
      <c r="BU76" s="51"/>
      <c r="BV76" s="51" t="s">
        <v>555</v>
      </c>
      <c r="BW76" s="51"/>
      <c r="BX76" s="51"/>
      <c r="BY76" s="51"/>
      <c r="BZ76" s="51"/>
      <c r="CA76" s="51"/>
      <c r="CB76" s="51" t="s">
        <v>1086</v>
      </c>
      <c r="CC76" s="51"/>
      <c r="CD76" s="51"/>
      <c r="CE76" s="51" t="s">
        <v>555</v>
      </c>
      <c r="CF76" s="51"/>
      <c r="CG76" s="51"/>
      <c r="CH76" s="51" t="s">
        <v>1086</v>
      </c>
      <c r="CI76" s="51"/>
      <c r="CJ76" s="51"/>
      <c r="CK76" s="51"/>
      <c r="CL76" s="51" t="s">
        <v>1086</v>
      </c>
      <c r="CM76" s="51"/>
      <c r="CN76" s="256">
        <f t="shared" si="2"/>
        <v>24</v>
      </c>
    </row>
    <row r="77" spans="1:92" s="8" customFormat="1" x14ac:dyDescent="0.2">
      <c r="A77" s="272"/>
      <c r="B77" s="270" t="str">
        <f>IFERROR(VLOOKUP(A77,Tabla1[],2,FALSE),"")</f>
        <v/>
      </c>
      <c r="C77" s="271" t="str">
        <f>IFERROR(VLOOKUP(A77,Tabla1[],3,FALSE),"")</f>
        <v/>
      </c>
      <c r="D77" s="188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256"/>
    </row>
    <row r="78" spans="1:92" s="8" customFormat="1" x14ac:dyDescent="0.2">
      <c r="A78" s="272"/>
      <c r="B78" s="270" t="str">
        <f>IFERROR(VLOOKUP(A78,Tabla1[],2,FALSE),"")</f>
        <v/>
      </c>
      <c r="C78" s="271" t="str">
        <f>IFERROR(VLOOKUP(A78,Tabla1[],3,FALSE),"")</f>
        <v/>
      </c>
      <c r="D78" s="188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256"/>
    </row>
    <row r="79" spans="1:92" s="8" customFormat="1" x14ac:dyDescent="0.2">
      <c r="A79" s="272"/>
      <c r="B79" s="270" t="str">
        <f>IFERROR(VLOOKUP(A79,Tabla1[],2,FALSE),"")</f>
        <v/>
      </c>
      <c r="C79" s="271" t="str">
        <f>IFERROR(VLOOKUP(A79,Tabla1[],3,FALSE),"")</f>
        <v/>
      </c>
      <c r="D79" s="188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256"/>
    </row>
    <row r="80" spans="1:92" s="8" customFormat="1" x14ac:dyDescent="0.2">
      <c r="A80" s="272"/>
      <c r="B80" s="270" t="str">
        <f>IFERROR(VLOOKUP(A80,Tabla1[],2,FALSE),"")</f>
        <v/>
      </c>
      <c r="C80" s="271" t="str">
        <f>IFERROR(VLOOKUP(A80,Tabla1[],3,FALSE),"")</f>
        <v/>
      </c>
      <c r="D80" s="188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256"/>
    </row>
    <row r="81" spans="1:92" s="8" customFormat="1" x14ac:dyDescent="0.2">
      <c r="A81" s="272"/>
      <c r="B81" s="270" t="str">
        <f>IFERROR(VLOOKUP(A81,Tabla1[],2,FALSE),"")</f>
        <v/>
      </c>
      <c r="C81" s="271" t="str">
        <f>IFERROR(VLOOKUP(A81,Tabla1[],3,FALSE),"")</f>
        <v/>
      </c>
      <c r="D81" s="188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256"/>
    </row>
    <row r="82" spans="1:92" s="8" customFormat="1" x14ac:dyDescent="0.2">
      <c r="A82" s="272"/>
      <c r="B82" s="270" t="str">
        <f>IFERROR(VLOOKUP(A82,Tabla1[],2,FALSE),"")</f>
        <v/>
      </c>
      <c r="C82" s="271" t="str">
        <f>IFERROR(VLOOKUP(A82,Tabla1[],3,FALSE),"")</f>
        <v/>
      </c>
      <c r="D82" s="188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256"/>
    </row>
    <row r="83" spans="1:92" s="8" customFormat="1" x14ac:dyDescent="0.2">
      <c r="A83" s="272"/>
      <c r="B83" s="270" t="str">
        <f>IFERROR(VLOOKUP(A83,Tabla1[],2,FALSE),"")</f>
        <v/>
      </c>
      <c r="C83" s="271" t="str">
        <f>IFERROR(VLOOKUP(A83,Tabla1[],3,FALSE),"")</f>
        <v/>
      </c>
      <c r="D83" s="188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256"/>
    </row>
    <row r="84" spans="1:92" s="8" customFormat="1" x14ac:dyDescent="0.2">
      <c r="A84" s="272"/>
      <c r="B84" s="270" t="str">
        <f>IFERROR(VLOOKUP(A84,Tabla1[],2,FALSE),"")</f>
        <v/>
      </c>
      <c r="C84" s="271" t="str">
        <f>IFERROR(VLOOKUP(A84,Tabla1[],3,FALSE),"")</f>
        <v/>
      </c>
      <c r="D84" s="188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256"/>
    </row>
    <row r="85" spans="1:92" s="8" customFormat="1" x14ac:dyDescent="0.2">
      <c r="A85" s="272"/>
      <c r="B85" s="270" t="str">
        <f>IFERROR(VLOOKUP(A85,Tabla1[],2,FALSE),"")</f>
        <v/>
      </c>
      <c r="C85" s="271" t="str">
        <f>IFERROR(VLOOKUP(A85,Tabla1[],3,FALSE),"")</f>
        <v/>
      </c>
      <c r="D85" s="188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256"/>
    </row>
    <row r="86" spans="1:92" s="8" customFormat="1" x14ac:dyDescent="0.2">
      <c r="A86" s="272"/>
      <c r="B86" s="270" t="str">
        <f>IFERROR(VLOOKUP(A86,Tabla1[],2,FALSE),"")</f>
        <v/>
      </c>
      <c r="C86" s="271" t="str">
        <f>IFERROR(VLOOKUP(A86,Tabla1[],3,FALSE),"")</f>
        <v/>
      </c>
      <c r="D86" s="188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256"/>
    </row>
    <row r="87" spans="1:92" s="8" customFormat="1" x14ac:dyDescent="0.2">
      <c r="A87" s="272"/>
      <c r="B87" s="270" t="str">
        <f>IFERROR(VLOOKUP(A87,Tabla1[],2,FALSE),"")</f>
        <v/>
      </c>
      <c r="C87" s="271" t="str">
        <f>IFERROR(VLOOKUP(A87,Tabla1[],3,FALSE),"")</f>
        <v/>
      </c>
      <c r="D87" s="188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256"/>
    </row>
    <row r="88" spans="1:92" s="8" customFormat="1" x14ac:dyDescent="0.2">
      <c r="A88" s="272"/>
      <c r="B88" s="270" t="str">
        <f>IFERROR(VLOOKUP(A88,Tabla1[],2,FALSE),"")</f>
        <v/>
      </c>
      <c r="C88" s="271" t="str">
        <f>IFERROR(VLOOKUP(A88,Tabla1[],3,FALSE),"")</f>
        <v/>
      </c>
      <c r="D88" s="188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256"/>
    </row>
    <row r="89" spans="1:92" s="8" customFormat="1" x14ac:dyDescent="0.2">
      <c r="A89" s="272"/>
      <c r="B89" s="270" t="str">
        <f>IFERROR(VLOOKUP(A89,Tabla1[],2,FALSE),"")</f>
        <v/>
      </c>
      <c r="C89" s="271" t="str">
        <f>IFERROR(VLOOKUP(A89,Tabla1[],3,FALSE),"")</f>
        <v/>
      </c>
      <c r="D89" s="188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256"/>
    </row>
    <row r="90" spans="1:92" s="8" customFormat="1" x14ac:dyDescent="0.2">
      <c r="A90" s="272"/>
      <c r="B90" s="270" t="str">
        <f>IFERROR(VLOOKUP(A90,Tabla1[],2,FALSE),"")</f>
        <v/>
      </c>
      <c r="C90" s="271" t="str">
        <f>IFERROR(VLOOKUP(A90,Tabla1[],3,FALSE),"")</f>
        <v/>
      </c>
      <c r="D90" s="188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256"/>
    </row>
    <row r="91" spans="1:92" s="8" customFormat="1" x14ac:dyDescent="0.2">
      <c r="A91" s="272"/>
      <c r="B91" s="270" t="str">
        <f>IFERROR(VLOOKUP(A91,Tabla1[],2,FALSE),"")</f>
        <v/>
      </c>
      <c r="C91" s="271" t="str">
        <f>IFERROR(VLOOKUP(A91,Tabla1[],3,FALSE),"")</f>
        <v/>
      </c>
      <c r="D91" s="188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256"/>
    </row>
    <row r="92" spans="1:92" s="8" customFormat="1" x14ac:dyDescent="0.2">
      <c r="A92" s="272"/>
      <c r="B92" s="270" t="str">
        <f>IFERROR(VLOOKUP(A92,Tabla1[],2,FALSE),"")</f>
        <v/>
      </c>
      <c r="C92" s="271" t="str">
        <f>IFERROR(VLOOKUP(A92,Tabla1[],3,FALSE),"")</f>
        <v/>
      </c>
      <c r="D92" s="188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256"/>
    </row>
    <row r="93" spans="1:92" s="8" customFormat="1" x14ac:dyDescent="0.2">
      <c r="A93" s="272"/>
      <c r="B93" s="270" t="str">
        <f>IFERROR(VLOOKUP(A93,Tabla1[],2,FALSE),"")</f>
        <v/>
      </c>
      <c r="C93" s="271" t="str">
        <f>IFERROR(VLOOKUP(A93,Tabla1[],3,FALSE),"")</f>
        <v/>
      </c>
      <c r="D93" s="188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256"/>
    </row>
    <row r="94" spans="1:92" s="8" customFormat="1" x14ac:dyDescent="0.2">
      <c r="A94" s="272"/>
      <c r="B94" s="270" t="str">
        <f>IFERROR(VLOOKUP(A94,Tabla1[],2,FALSE),"")</f>
        <v/>
      </c>
      <c r="C94" s="271" t="str">
        <f>IFERROR(VLOOKUP(A94,Tabla1[],3,FALSE),"")</f>
        <v/>
      </c>
      <c r="D94" s="188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256"/>
    </row>
    <row r="95" spans="1:92" s="8" customFormat="1" x14ac:dyDescent="0.2">
      <c r="A95" s="272"/>
      <c r="B95" s="270" t="str">
        <f>IFERROR(VLOOKUP(A95,Tabla1[],2,FALSE),"")</f>
        <v/>
      </c>
      <c r="C95" s="271" t="str">
        <f>IFERROR(VLOOKUP(A95,Tabla1[],3,FALSE),"")</f>
        <v/>
      </c>
      <c r="D95" s="188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256"/>
    </row>
    <row r="96" spans="1:92" s="8" customFormat="1" ht="16" thickBot="1" x14ac:dyDescent="0.25">
      <c r="A96" s="278"/>
      <c r="B96" s="279" t="str">
        <f>IFERROR(VLOOKUP(A96,Tabla1[],2,FALSE),"")</f>
        <v/>
      </c>
      <c r="C96" s="280" t="str">
        <f>IFERROR(VLOOKUP(A96,Tabla1[],3,FALSE),"")</f>
        <v/>
      </c>
      <c r="D96" s="268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  <c r="BJ96" s="262"/>
      <c r="BK96" s="262"/>
      <c r="BL96" s="262"/>
      <c r="BM96" s="262"/>
      <c r="BN96" s="262"/>
      <c r="BO96" s="262"/>
      <c r="BP96" s="262"/>
      <c r="BQ96" s="262"/>
      <c r="BR96" s="262"/>
      <c r="BS96" s="262"/>
      <c r="BT96" s="262"/>
      <c r="BU96" s="262"/>
      <c r="BV96" s="262"/>
      <c r="BW96" s="262"/>
      <c r="BX96" s="262"/>
      <c r="BY96" s="262"/>
      <c r="BZ96" s="262"/>
      <c r="CA96" s="262"/>
      <c r="CB96" s="262"/>
      <c r="CC96" s="262"/>
      <c r="CD96" s="262"/>
      <c r="CE96" s="262"/>
      <c r="CF96" s="262"/>
      <c r="CG96" s="262"/>
      <c r="CH96" s="262"/>
      <c r="CI96" s="262"/>
      <c r="CJ96" s="262"/>
      <c r="CK96" s="262"/>
      <c r="CL96" s="262"/>
      <c r="CM96" s="262"/>
      <c r="CN96" s="263"/>
    </row>
    <row r="97" spans="1:92" s="8" customFormat="1" ht="16" thickBot="1" x14ac:dyDescent="0.25">
      <c r="A97" s="1312" t="s">
        <v>446</v>
      </c>
      <c r="B97" s="1313"/>
      <c r="C97" s="264"/>
      <c r="D97" s="265">
        <f>COUNTIF(D25:D96,"*")</f>
        <v>9</v>
      </c>
      <c r="E97" s="265">
        <f t="shared" ref="E97:AI97" si="3">COUNTIF(E24:E76,"*")</f>
        <v>7</v>
      </c>
      <c r="F97" s="265">
        <f t="shared" si="3"/>
        <v>19</v>
      </c>
      <c r="G97" s="265">
        <f t="shared" si="3"/>
        <v>6</v>
      </c>
      <c r="H97" s="265">
        <f t="shared" si="3"/>
        <v>10</v>
      </c>
      <c r="I97" s="265">
        <f t="shared" si="3"/>
        <v>17</v>
      </c>
      <c r="J97" s="265">
        <f t="shared" si="3"/>
        <v>11</v>
      </c>
      <c r="K97" s="265">
        <f t="shared" si="3"/>
        <v>10</v>
      </c>
      <c r="L97" s="265">
        <f t="shared" si="3"/>
        <v>18</v>
      </c>
      <c r="M97" s="265">
        <f t="shared" si="3"/>
        <v>9</v>
      </c>
      <c r="N97" s="265">
        <f t="shared" si="3"/>
        <v>16</v>
      </c>
      <c r="O97" s="265">
        <f t="shared" si="3"/>
        <v>6</v>
      </c>
      <c r="P97" s="265">
        <f t="shared" si="3"/>
        <v>6</v>
      </c>
      <c r="Q97" s="265">
        <f t="shared" si="3"/>
        <v>12</v>
      </c>
      <c r="R97" s="265">
        <f t="shared" si="3"/>
        <v>5</v>
      </c>
      <c r="S97" s="265">
        <f t="shared" si="3"/>
        <v>7</v>
      </c>
      <c r="T97" s="265">
        <f t="shared" si="3"/>
        <v>10</v>
      </c>
      <c r="U97" s="265">
        <f t="shared" si="3"/>
        <v>10</v>
      </c>
      <c r="V97" s="265">
        <f t="shared" si="3"/>
        <v>10</v>
      </c>
      <c r="W97" s="265">
        <f t="shared" si="3"/>
        <v>10</v>
      </c>
      <c r="X97" s="265">
        <f t="shared" si="3"/>
        <v>10</v>
      </c>
      <c r="Y97" s="265">
        <f t="shared" si="3"/>
        <v>7</v>
      </c>
      <c r="Z97" s="265">
        <f t="shared" si="3"/>
        <v>4</v>
      </c>
      <c r="AA97" s="265">
        <f t="shared" si="3"/>
        <v>10</v>
      </c>
      <c r="AB97" s="265">
        <f t="shared" si="3"/>
        <v>11</v>
      </c>
      <c r="AC97" s="265">
        <f t="shared" si="3"/>
        <v>10</v>
      </c>
      <c r="AD97" s="265">
        <f t="shared" si="3"/>
        <v>11</v>
      </c>
      <c r="AE97" s="265">
        <f t="shared" si="3"/>
        <v>10</v>
      </c>
      <c r="AF97" s="265">
        <f t="shared" si="3"/>
        <v>16</v>
      </c>
      <c r="AG97" s="265">
        <f t="shared" si="3"/>
        <v>7</v>
      </c>
      <c r="AH97" s="265">
        <f t="shared" si="3"/>
        <v>16</v>
      </c>
      <c r="AI97" s="265">
        <f t="shared" si="3"/>
        <v>17</v>
      </c>
      <c r="AJ97" s="265">
        <f t="shared" ref="AJ97:BO97" si="4">COUNTIF(AJ24:AJ76,"*")</f>
        <v>8</v>
      </c>
      <c r="AK97" s="265">
        <f t="shared" si="4"/>
        <v>11</v>
      </c>
      <c r="AL97" s="265">
        <f t="shared" si="4"/>
        <v>10</v>
      </c>
      <c r="AM97" s="266">
        <f t="shared" si="4"/>
        <v>10</v>
      </c>
      <c r="AN97" s="266">
        <f t="shared" si="4"/>
        <v>9</v>
      </c>
      <c r="AO97" s="266">
        <f t="shared" si="4"/>
        <v>10</v>
      </c>
      <c r="AP97" s="266">
        <f t="shared" si="4"/>
        <v>13</v>
      </c>
      <c r="AQ97" s="266">
        <f t="shared" si="4"/>
        <v>19</v>
      </c>
      <c r="AR97" s="266">
        <f t="shared" si="4"/>
        <v>7</v>
      </c>
      <c r="AS97" s="266">
        <f t="shared" si="4"/>
        <v>11</v>
      </c>
      <c r="AT97" s="266">
        <f t="shared" si="4"/>
        <v>16</v>
      </c>
      <c r="AU97" s="266">
        <f t="shared" si="4"/>
        <v>6</v>
      </c>
      <c r="AV97" s="266">
        <f t="shared" si="4"/>
        <v>10</v>
      </c>
      <c r="AW97" s="266">
        <f t="shared" si="4"/>
        <v>16</v>
      </c>
      <c r="AX97" s="266">
        <f t="shared" si="4"/>
        <v>10</v>
      </c>
      <c r="AY97" s="266">
        <f t="shared" si="4"/>
        <v>10</v>
      </c>
      <c r="AZ97" s="266">
        <f t="shared" si="4"/>
        <v>7</v>
      </c>
      <c r="BA97" s="266">
        <f t="shared" si="4"/>
        <v>4</v>
      </c>
      <c r="BB97" s="266">
        <f t="shared" si="4"/>
        <v>10</v>
      </c>
      <c r="BC97" s="266">
        <f t="shared" si="4"/>
        <v>10</v>
      </c>
      <c r="BD97" s="266">
        <f t="shared" si="4"/>
        <v>10</v>
      </c>
      <c r="BE97" s="266">
        <f t="shared" si="4"/>
        <v>12</v>
      </c>
      <c r="BF97" s="266">
        <f t="shared" si="4"/>
        <v>19</v>
      </c>
      <c r="BG97" s="266">
        <f t="shared" si="4"/>
        <v>6</v>
      </c>
      <c r="BH97" s="266">
        <f t="shared" si="4"/>
        <v>14</v>
      </c>
      <c r="BI97" s="266">
        <f t="shared" si="4"/>
        <v>8</v>
      </c>
      <c r="BJ97" s="266">
        <f t="shared" si="4"/>
        <v>10</v>
      </c>
      <c r="BK97" s="266">
        <f t="shared" si="4"/>
        <v>16</v>
      </c>
      <c r="BL97" s="266">
        <f t="shared" si="4"/>
        <v>12</v>
      </c>
      <c r="BM97" s="266">
        <f t="shared" si="4"/>
        <v>8</v>
      </c>
      <c r="BN97" s="266">
        <f t="shared" si="4"/>
        <v>4</v>
      </c>
      <c r="BO97" s="266">
        <f t="shared" si="4"/>
        <v>10</v>
      </c>
      <c r="BP97" s="266">
        <f t="shared" ref="BP97:CL97" si="5">COUNTIF(BP24:BP76,"*")</f>
        <v>7</v>
      </c>
      <c r="BQ97" s="266">
        <f t="shared" si="5"/>
        <v>6</v>
      </c>
      <c r="BR97" s="266">
        <f t="shared" si="5"/>
        <v>8</v>
      </c>
      <c r="BS97" s="266">
        <f t="shared" si="5"/>
        <v>10</v>
      </c>
      <c r="BT97" s="266">
        <f t="shared" si="5"/>
        <v>4</v>
      </c>
      <c r="BU97" s="266">
        <f t="shared" si="5"/>
        <v>10</v>
      </c>
      <c r="BV97" s="266">
        <f t="shared" si="5"/>
        <v>10</v>
      </c>
      <c r="BW97" s="266">
        <f t="shared" si="5"/>
        <v>5</v>
      </c>
      <c r="BX97" s="266">
        <f t="shared" si="5"/>
        <v>10</v>
      </c>
      <c r="BY97" s="266">
        <f t="shared" si="5"/>
        <v>10</v>
      </c>
      <c r="BZ97" s="266">
        <f t="shared" si="5"/>
        <v>11</v>
      </c>
      <c r="CA97" s="266">
        <f t="shared" si="5"/>
        <v>6</v>
      </c>
      <c r="CB97" s="266">
        <f t="shared" si="5"/>
        <v>10</v>
      </c>
      <c r="CC97" s="266">
        <f t="shared" si="5"/>
        <v>6</v>
      </c>
      <c r="CD97" s="266">
        <f t="shared" si="5"/>
        <v>6</v>
      </c>
      <c r="CE97" s="266">
        <f t="shared" si="5"/>
        <v>10</v>
      </c>
      <c r="CF97" s="266">
        <f t="shared" si="5"/>
        <v>10</v>
      </c>
      <c r="CG97" s="266">
        <f t="shared" si="5"/>
        <v>16</v>
      </c>
      <c r="CH97" s="266">
        <f t="shared" si="5"/>
        <v>10</v>
      </c>
      <c r="CI97" s="266">
        <f t="shared" si="5"/>
        <v>10</v>
      </c>
      <c r="CJ97" s="266">
        <f t="shared" si="5"/>
        <v>8</v>
      </c>
      <c r="CK97" s="266">
        <f t="shared" si="5"/>
        <v>6</v>
      </c>
      <c r="CL97" s="266">
        <f t="shared" si="5"/>
        <v>8</v>
      </c>
      <c r="CM97" s="266">
        <f>COUNTIF(CM30:CM76,"*")</f>
        <v>0</v>
      </c>
      <c r="CN97" s="267">
        <f>COUNTIF(CN24:CN76,"*")</f>
        <v>0</v>
      </c>
    </row>
    <row r="98" spans="1:92" x14ac:dyDescent="0.2">
      <c r="A98"/>
      <c r="V98" s="9"/>
      <c r="W98" s="9"/>
      <c r="X98" s="9"/>
      <c r="Y98" s="9"/>
    </row>
    <row r="99" spans="1:92" x14ac:dyDescent="0.2">
      <c r="A99"/>
      <c r="V99" s="9"/>
      <c r="W99" s="9"/>
      <c r="X99" s="9"/>
      <c r="Y99" s="9"/>
    </row>
    <row r="100" spans="1:92" x14ac:dyDescent="0.2">
      <c r="A100"/>
      <c r="V100" s="9"/>
      <c r="W100" s="9"/>
      <c r="X100" s="9"/>
      <c r="Y100" s="9"/>
      <c r="BH100" s="55"/>
    </row>
    <row r="101" spans="1:92" x14ac:dyDescent="0.2">
      <c r="A101"/>
      <c r="V101" s="9"/>
      <c r="W101" s="9"/>
      <c r="X101" s="9"/>
      <c r="Y101" s="9"/>
    </row>
    <row r="102" spans="1:92" x14ac:dyDescent="0.2">
      <c r="A102"/>
      <c r="V102" s="9"/>
      <c r="W102" s="9"/>
      <c r="X102" s="9"/>
      <c r="Y102" s="9"/>
    </row>
    <row r="103" spans="1:92" x14ac:dyDescent="0.2">
      <c r="A103"/>
      <c r="V103" s="9"/>
      <c r="W103" s="9"/>
      <c r="X103" s="9"/>
      <c r="Y103" s="9"/>
    </row>
    <row r="104" spans="1:92" x14ac:dyDescent="0.2">
      <c r="A104" s="2" t="s">
        <v>1237</v>
      </c>
      <c r="B104" s="2" t="s">
        <v>1238</v>
      </c>
      <c r="C104" s="1" t="s">
        <v>1239</v>
      </c>
      <c r="D104" s="1" t="s">
        <v>1240</v>
      </c>
      <c r="V104" s="9"/>
      <c r="W104" s="9"/>
      <c r="X104" s="9"/>
      <c r="Y104" s="9"/>
      <c r="CA104" s="9" t="s">
        <v>1240</v>
      </c>
    </row>
    <row r="105" spans="1:92" x14ac:dyDescent="0.2">
      <c r="A105" s="2" t="s">
        <v>158</v>
      </c>
      <c r="B105" s="2" t="s">
        <v>159</v>
      </c>
      <c r="C105" s="1" t="s">
        <v>1241</v>
      </c>
      <c r="D105" s="211">
        <v>34005</v>
      </c>
      <c r="V105" s="9"/>
      <c r="W105" s="9"/>
      <c r="X105" s="9"/>
      <c r="Y105" s="9"/>
    </row>
    <row r="106" spans="1:92" x14ac:dyDescent="0.2">
      <c r="A106" s="2" t="s">
        <v>191</v>
      </c>
      <c r="B106" s="2" t="s">
        <v>192</v>
      </c>
      <c r="C106" s="1" t="s">
        <v>1241</v>
      </c>
      <c r="D106" s="211">
        <v>22423</v>
      </c>
      <c r="V106" s="9"/>
      <c r="W106" s="9"/>
      <c r="X106" s="9"/>
      <c r="Y106" s="9"/>
    </row>
    <row r="107" spans="1:92" x14ac:dyDescent="0.2">
      <c r="A107" s="2" t="s">
        <v>209</v>
      </c>
      <c r="B107" s="2" t="s">
        <v>210</v>
      </c>
      <c r="C107" s="1" t="s">
        <v>1241</v>
      </c>
      <c r="D107" s="211">
        <v>32573</v>
      </c>
      <c r="V107" s="9"/>
      <c r="W107" s="9"/>
      <c r="X107" s="9"/>
      <c r="Y107" s="9"/>
    </row>
  </sheetData>
  <mergeCells count="19">
    <mergeCell ref="D1:K1"/>
    <mergeCell ref="A97:B97"/>
    <mergeCell ref="CF1:CM1"/>
    <mergeCell ref="L1:T1"/>
    <mergeCell ref="U1:AA1"/>
    <mergeCell ref="AB1:AF1"/>
    <mergeCell ref="AG1:AM1"/>
    <mergeCell ref="CM2:CM8"/>
    <mergeCell ref="AN1:AT1"/>
    <mergeCell ref="AU1:BC1"/>
    <mergeCell ref="BD1:BH1"/>
    <mergeCell ref="BI1:BN1"/>
    <mergeCell ref="BO1:BV1"/>
    <mergeCell ref="BW1:CE1"/>
    <mergeCell ref="CP17:DB17"/>
    <mergeCell ref="CP2:CZ2"/>
    <mergeCell ref="CP8:DC8"/>
    <mergeCell ref="CP11:CU11"/>
    <mergeCell ref="CP14:DB14"/>
  </mergeCell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DATA!$B$3:$B$67</xm:f>
          </x14:formula1>
          <xm:sqref>A25:A96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YG83"/>
  <sheetViews>
    <sheetView showGridLines="0" zoomScale="115" zoomScaleNormal="115" workbookViewId="0">
      <pane xSplit="1" topLeftCell="I1" activePane="topRight" state="frozen"/>
      <selection activeCell="A4" sqref="A4"/>
      <selection pane="topRight" activeCell="I21" sqref="I21"/>
    </sheetView>
  </sheetViews>
  <sheetFormatPr baseColWidth="10" defaultColWidth="11.5" defaultRowHeight="15" x14ac:dyDescent="0.2"/>
  <cols>
    <col min="1" max="1" width="41" style="299" customWidth="1"/>
    <col min="2" max="2" width="12.33203125" style="253" customWidth="1"/>
    <col min="3" max="3" width="13" style="253" customWidth="1"/>
    <col min="4" max="4" width="18.5" style="253" customWidth="1"/>
    <col min="5" max="5" width="22.5" style="253" bestFit="1" customWidth="1"/>
    <col min="6" max="6" width="25.83203125" style="253" bestFit="1" customWidth="1"/>
    <col min="7" max="7" width="22.5" style="253" customWidth="1"/>
    <col min="8" max="8" width="18.5" style="253" customWidth="1"/>
    <col min="9" max="9" width="18.5" style="300" customWidth="1"/>
    <col min="10" max="10" width="17.6640625" style="300" customWidth="1"/>
    <col min="11" max="11" width="18" style="300" customWidth="1"/>
    <col min="12" max="12" width="17.83203125" style="300" customWidth="1"/>
    <col min="13" max="13" width="18.5" style="300" customWidth="1"/>
    <col min="14" max="18" width="2" style="300" hidden="1" customWidth="1"/>
    <col min="19" max="19" width="19.5" style="300" customWidth="1"/>
    <col min="20" max="21" width="18.33203125" style="300" customWidth="1"/>
    <col min="22" max="22" width="19.5" style="300" customWidth="1"/>
    <col min="23" max="23" width="16.5" style="300" customWidth="1"/>
    <col min="24" max="24" width="18.5" style="300" customWidth="1"/>
    <col min="25" max="32" width="1.33203125" style="300" hidden="1" customWidth="1"/>
    <col min="33" max="33" width="2.6640625" style="300" hidden="1" customWidth="1"/>
    <col min="34" max="39" width="18.5" style="300" customWidth="1"/>
    <col min="40" max="48" width="1.83203125" style="300" hidden="1" customWidth="1"/>
    <col min="49" max="50" width="18.5" style="300" customWidth="1"/>
    <col min="51" max="53" width="18.83203125" style="300" customWidth="1"/>
    <col min="54" max="63" width="1.6640625" style="300" hidden="1" customWidth="1"/>
    <col min="64" max="64" width="18.5" style="300" bestFit="1" customWidth="1"/>
    <col min="65" max="65" width="20.33203125" style="300" bestFit="1" customWidth="1"/>
    <col min="66" max="66" width="21.6640625" style="300" bestFit="1" customWidth="1"/>
    <col min="67" max="67" width="21.83203125" style="300" bestFit="1" customWidth="1"/>
    <col min="68" max="68" width="19.33203125" style="300" bestFit="1" customWidth="1"/>
    <col min="69" max="69" width="21.83203125" style="300" bestFit="1" customWidth="1"/>
    <col min="70" max="70" width="19.33203125" style="300" bestFit="1" customWidth="1"/>
    <col min="71" max="71" width="20" style="300" bestFit="1" customWidth="1"/>
    <col min="72" max="73" width="18.5" style="300" bestFit="1" customWidth="1"/>
    <col min="74" max="74" width="23.83203125" style="300" bestFit="1" customWidth="1"/>
    <col min="75" max="78" width="1.83203125" style="300" hidden="1" customWidth="1"/>
    <col min="79" max="83" width="16.6640625" style="300" customWidth="1"/>
    <col min="84" max="84" width="18.5" style="300" bestFit="1" customWidth="1"/>
    <col min="85" max="93" width="2.1640625" style="300" hidden="1" customWidth="1"/>
    <col min="94" max="94" width="17.5" style="300" bestFit="1" customWidth="1"/>
    <col min="95" max="95" width="22.33203125" style="300" bestFit="1" customWidth="1"/>
    <col min="96" max="96" width="20.5" style="300" bestFit="1" customWidth="1"/>
    <col min="97" max="97" width="18.5" style="300" bestFit="1" customWidth="1"/>
    <col min="98" max="98" width="18.6640625" style="300" bestFit="1" customWidth="1"/>
    <col min="99" max="99" width="21.1640625" style="300" customWidth="1"/>
    <col min="100" max="100" width="20" style="300" bestFit="1" customWidth="1"/>
    <col min="101" max="101" width="20.33203125" style="300" bestFit="1" customWidth="1"/>
    <col min="102" max="102" width="1.83203125" style="300" hidden="1" customWidth="1"/>
    <col min="103" max="103" width="2.1640625" style="300" hidden="1" customWidth="1"/>
    <col min="104" max="104" width="2" style="300" hidden="1" customWidth="1"/>
    <col min="105" max="105" width="1.6640625" style="300" hidden="1" customWidth="1"/>
    <col min="106" max="106" width="2" style="300" hidden="1" customWidth="1"/>
    <col min="107" max="108" width="2.1640625" style="300" hidden="1" customWidth="1"/>
    <col min="109" max="109" width="18.5" style="300" bestFit="1" customWidth="1"/>
    <col min="110" max="110" width="21.5" style="300" customWidth="1"/>
    <col min="111" max="111" width="21" style="300" customWidth="1"/>
    <col min="112" max="112" width="18.5" style="300" bestFit="1" customWidth="1"/>
    <col min="113" max="123" width="2.33203125" style="300" hidden="1" customWidth="1"/>
    <col min="124" max="124" width="18.5" style="300" bestFit="1" customWidth="1"/>
    <col min="125" max="125" width="19.6640625" style="300" customWidth="1"/>
    <col min="126" max="126" width="15.83203125" style="300" bestFit="1" customWidth="1"/>
    <col min="127" max="127" width="24.83203125" style="300" customWidth="1"/>
    <col min="128" max="129" width="20.5" style="300" customWidth="1"/>
    <col min="130" max="130" width="17.83203125" style="300" customWidth="1"/>
    <col min="131" max="131" width="18.6640625" style="300" customWidth="1"/>
    <col min="132" max="132" width="24.5" style="300" customWidth="1"/>
    <col min="133" max="133" width="17.5" style="300" customWidth="1"/>
    <col min="134" max="134" width="17.6640625" style="300" customWidth="1"/>
    <col min="135" max="136" width="18.5" style="300" bestFit="1" customWidth="1"/>
    <col min="137" max="137" width="21" style="300" customWidth="1"/>
    <col min="138" max="138" width="18.6640625" style="300" customWidth="1"/>
    <col min="139" max="139" width="17.5" style="300" customWidth="1"/>
    <col min="140" max="140" width="21.5" style="300" customWidth="1"/>
    <col min="141" max="141" width="20" style="300" customWidth="1"/>
    <col min="142" max="142" width="20.6640625" style="300" customWidth="1"/>
    <col min="143" max="143" width="18.5" style="300" customWidth="1"/>
    <col min="144" max="144" width="20.83203125" style="300" customWidth="1"/>
    <col min="145" max="145" width="18.5" style="300" customWidth="1"/>
    <col min="146" max="146" width="11.1640625" style="253" bestFit="1" customWidth="1"/>
    <col min="147" max="147" width="15.6640625" style="301" bestFit="1" customWidth="1"/>
    <col min="148" max="657" width="11.5" style="299"/>
    <col min="658" max="16384" width="11.5" style="253"/>
  </cols>
  <sheetData>
    <row r="5" spans="1:147" s="302" customFormat="1" ht="16" thickBot="1" x14ac:dyDescent="0.25">
      <c r="A5" s="303" t="s">
        <v>14</v>
      </c>
      <c r="B5" s="304"/>
      <c r="C5" s="305"/>
      <c r="D5" s="1322" t="s">
        <v>723</v>
      </c>
      <c r="E5" s="1323"/>
      <c r="F5" s="1323"/>
      <c r="G5" s="1323"/>
      <c r="H5" s="1323"/>
      <c r="I5" s="1323"/>
      <c r="J5" s="1323"/>
      <c r="K5" s="1323"/>
      <c r="L5" s="1323"/>
      <c r="M5" s="1323"/>
      <c r="N5" s="1323"/>
      <c r="O5" s="1323"/>
      <c r="P5" s="1323"/>
      <c r="Q5" s="1323"/>
      <c r="R5" s="1324"/>
      <c r="S5" s="1322" t="s">
        <v>730</v>
      </c>
      <c r="T5" s="1323"/>
      <c r="U5" s="1323"/>
      <c r="V5" s="1323"/>
      <c r="W5" s="1323"/>
      <c r="X5" s="1323"/>
      <c r="Y5" s="1323"/>
      <c r="Z5" s="1323"/>
      <c r="AA5" s="1323"/>
      <c r="AB5" s="1323"/>
      <c r="AC5" s="1323"/>
      <c r="AD5" s="1323"/>
      <c r="AE5" s="1323"/>
      <c r="AF5" s="1323"/>
      <c r="AG5" s="1323"/>
      <c r="AH5" s="1322" t="s">
        <v>737</v>
      </c>
      <c r="AI5" s="1323"/>
      <c r="AJ5" s="1323"/>
      <c r="AK5" s="1323"/>
      <c r="AL5" s="1323"/>
      <c r="AM5" s="1323"/>
      <c r="AN5" s="1323"/>
      <c r="AO5" s="1323"/>
      <c r="AP5" s="1323"/>
      <c r="AQ5" s="1323"/>
      <c r="AR5" s="1323"/>
      <c r="AS5" s="1323"/>
      <c r="AT5" s="1323"/>
      <c r="AU5" s="1323"/>
      <c r="AV5" s="1323"/>
      <c r="AW5" s="1322" t="s">
        <v>745</v>
      </c>
      <c r="AX5" s="1323"/>
      <c r="AY5" s="1323"/>
      <c r="AZ5" s="1323"/>
      <c r="BA5" s="1323"/>
      <c r="BB5" s="1323"/>
      <c r="BC5" s="1323"/>
      <c r="BD5" s="1323"/>
      <c r="BE5" s="1323"/>
      <c r="BF5" s="1323"/>
      <c r="BG5" s="1323"/>
      <c r="BH5" s="1323"/>
      <c r="BI5" s="1323"/>
      <c r="BJ5" s="1323"/>
      <c r="BK5" s="1323"/>
      <c r="BL5" s="1322" t="s">
        <v>750</v>
      </c>
      <c r="BM5" s="1323"/>
      <c r="BN5" s="1323"/>
      <c r="BO5" s="1323"/>
      <c r="BP5" s="1323"/>
      <c r="BQ5" s="1323"/>
      <c r="BR5" s="1323"/>
      <c r="BS5" s="1323"/>
      <c r="BT5" s="1323"/>
      <c r="BU5" s="1323"/>
      <c r="BV5" s="1323"/>
      <c r="BW5" s="1323"/>
      <c r="BX5" s="1323"/>
      <c r="BY5" s="1323"/>
      <c r="BZ5" s="1324"/>
      <c r="CA5" s="1322" t="s">
        <v>758</v>
      </c>
      <c r="CB5" s="1323"/>
      <c r="CC5" s="1323"/>
      <c r="CD5" s="1323"/>
      <c r="CE5" s="1323"/>
      <c r="CF5" s="1323"/>
      <c r="CG5" s="1323"/>
      <c r="CH5" s="1323"/>
      <c r="CI5" s="1323"/>
      <c r="CJ5" s="1323"/>
      <c r="CK5" s="1323"/>
      <c r="CL5" s="1323"/>
      <c r="CM5" s="1323"/>
      <c r="CN5" s="1323"/>
      <c r="CO5" s="1324"/>
      <c r="CP5" s="1322" t="s">
        <v>765</v>
      </c>
      <c r="CQ5" s="1323"/>
      <c r="CR5" s="1323"/>
      <c r="CS5" s="1323"/>
      <c r="CT5" s="1323"/>
      <c r="CU5" s="1323"/>
      <c r="CV5" s="1323"/>
      <c r="CW5" s="1323"/>
      <c r="CX5" s="1323"/>
      <c r="CY5" s="1323"/>
      <c r="CZ5" s="1323"/>
      <c r="DA5" s="1323"/>
      <c r="DB5" s="1323"/>
      <c r="DC5" s="1323"/>
      <c r="DD5" s="1324"/>
      <c r="DE5" s="1322" t="s">
        <v>774</v>
      </c>
      <c r="DF5" s="1323"/>
      <c r="DG5" s="1323"/>
      <c r="DH5" s="1323"/>
      <c r="DI5" s="1323"/>
      <c r="DJ5" s="1323"/>
      <c r="DK5" s="1323"/>
      <c r="DL5" s="1323"/>
      <c r="DM5" s="1323"/>
      <c r="DN5" s="1323"/>
      <c r="DO5" s="1323"/>
      <c r="DP5" s="1323"/>
      <c r="DQ5" s="1323"/>
      <c r="DR5" s="1323"/>
      <c r="DS5" s="1324"/>
      <c r="DT5" s="1322" t="s">
        <v>783</v>
      </c>
      <c r="DU5" s="1323"/>
      <c r="DV5" s="1323"/>
      <c r="DW5" s="1323"/>
      <c r="DX5" s="1323"/>
      <c r="DY5" s="1323"/>
      <c r="DZ5" s="1323"/>
      <c r="EA5" s="1324"/>
      <c r="EB5" s="1322" t="s">
        <v>791</v>
      </c>
      <c r="EC5" s="1323"/>
      <c r="ED5" s="1323"/>
      <c r="EE5" s="1323"/>
      <c r="EF5" s="1324"/>
      <c r="EG5" s="1322" t="s">
        <v>798</v>
      </c>
      <c r="EH5" s="1323"/>
      <c r="EI5" s="1323"/>
      <c r="EJ5" s="1324"/>
      <c r="EK5" s="1322" t="s">
        <v>807</v>
      </c>
      <c r="EL5" s="1323"/>
      <c r="EM5" s="1323"/>
      <c r="EN5" s="1323"/>
      <c r="EO5" s="1324"/>
      <c r="EQ5" s="306"/>
    </row>
    <row r="6" spans="1:147" s="302" customFormat="1" ht="16" hidden="1" thickBot="1" x14ac:dyDescent="0.25">
      <c r="A6" s="489"/>
      <c r="B6" s="490"/>
      <c r="C6" s="491"/>
      <c r="D6" s="494" t="str">
        <f>$D$5</f>
        <v>ENERO</v>
      </c>
      <c r="E6" s="492" t="str">
        <f t="shared" ref="E6:R6" si="0">$D$5</f>
        <v>ENERO</v>
      </c>
      <c r="F6" s="492" t="str">
        <f t="shared" si="0"/>
        <v>ENERO</v>
      </c>
      <c r="G6" s="492" t="str">
        <f t="shared" si="0"/>
        <v>ENERO</v>
      </c>
      <c r="H6" s="492" t="str">
        <f t="shared" si="0"/>
        <v>ENERO</v>
      </c>
      <c r="I6" s="492" t="str">
        <f t="shared" si="0"/>
        <v>ENERO</v>
      </c>
      <c r="J6" s="492" t="str">
        <f t="shared" si="0"/>
        <v>ENERO</v>
      </c>
      <c r="K6" s="492" t="str">
        <f t="shared" si="0"/>
        <v>ENERO</v>
      </c>
      <c r="L6" s="492" t="str">
        <f t="shared" si="0"/>
        <v>ENERO</v>
      </c>
      <c r="M6" s="492" t="str">
        <f t="shared" si="0"/>
        <v>ENERO</v>
      </c>
      <c r="N6" s="492" t="str">
        <f t="shared" si="0"/>
        <v>ENERO</v>
      </c>
      <c r="O6" s="492" t="str">
        <f t="shared" si="0"/>
        <v>ENERO</v>
      </c>
      <c r="P6" s="492" t="str">
        <f t="shared" si="0"/>
        <v>ENERO</v>
      </c>
      <c r="Q6" s="492" t="str">
        <f t="shared" si="0"/>
        <v>ENERO</v>
      </c>
      <c r="R6" s="493" t="str">
        <f t="shared" si="0"/>
        <v>ENERO</v>
      </c>
      <c r="S6" s="492" t="str">
        <f>$S$5</f>
        <v>FEBRERO</v>
      </c>
      <c r="T6" s="492" t="str">
        <f t="shared" ref="T6:AG6" si="1">$S$5</f>
        <v>FEBRERO</v>
      </c>
      <c r="U6" s="492" t="str">
        <f t="shared" si="1"/>
        <v>FEBRERO</v>
      </c>
      <c r="V6" s="492" t="str">
        <f t="shared" si="1"/>
        <v>FEBRERO</v>
      </c>
      <c r="W6" s="492" t="str">
        <f t="shared" si="1"/>
        <v>FEBRERO</v>
      </c>
      <c r="X6" s="492" t="str">
        <f t="shared" si="1"/>
        <v>FEBRERO</v>
      </c>
      <c r="Y6" s="492" t="str">
        <f t="shared" si="1"/>
        <v>FEBRERO</v>
      </c>
      <c r="Z6" s="492" t="str">
        <f t="shared" si="1"/>
        <v>FEBRERO</v>
      </c>
      <c r="AA6" s="492" t="str">
        <f t="shared" si="1"/>
        <v>FEBRERO</v>
      </c>
      <c r="AB6" s="492" t="str">
        <f t="shared" si="1"/>
        <v>FEBRERO</v>
      </c>
      <c r="AC6" s="492" t="str">
        <f t="shared" si="1"/>
        <v>FEBRERO</v>
      </c>
      <c r="AD6" s="492" t="str">
        <f t="shared" si="1"/>
        <v>FEBRERO</v>
      </c>
      <c r="AE6" s="492" t="str">
        <f t="shared" si="1"/>
        <v>FEBRERO</v>
      </c>
      <c r="AF6" s="492" t="str">
        <f t="shared" si="1"/>
        <v>FEBRERO</v>
      </c>
      <c r="AG6" s="492" t="str">
        <f t="shared" si="1"/>
        <v>FEBRERO</v>
      </c>
      <c r="AH6" s="494" t="str">
        <f>$AH$5</f>
        <v>MARZO</v>
      </c>
      <c r="AI6" s="494" t="str">
        <f t="shared" ref="AI6:AV6" si="2">$AH$5</f>
        <v>MARZO</v>
      </c>
      <c r="AJ6" s="494" t="str">
        <f t="shared" si="2"/>
        <v>MARZO</v>
      </c>
      <c r="AK6" s="494" t="str">
        <f t="shared" si="2"/>
        <v>MARZO</v>
      </c>
      <c r="AL6" s="494" t="str">
        <f t="shared" si="2"/>
        <v>MARZO</v>
      </c>
      <c r="AM6" s="494" t="str">
        <f t="shared" si="2"/>
        <v>MARZO</v>
      </c>
      <c r="AN6" s="494" t="str">
        <f t="shared" si="2"/>
        <v>MARZO</v>
      </c>
      <c r="AO6" s="494" t="str">
        <f t="shared" si="2"/>
        <v>MARZO</v>
      </c>
      <c r="AP6" s="494" t="str">
        <f t="shared" si="2"/>
        <v>MARZO</v>
      </c>
      <c r="AQ6" s="494" t="str">
        <f t="shared" si="2"/>
        <v>MARZO</v>
      </c>
      <c r="AR6" s="494" t="str">
        <f t="shared" si="2"/>
        <v>MARZO</v>
      </c>
      <c r="AS6" s="494" t="str">
        <f t="shared" si="2"/>
        <v>MARZO</v>
      </c>
      <c r="AT6" s="494" t="str">
        <f t="shared" si="2"/>
        <v>MARZO</v>
      </c>
      <c r="AU6" s="494" t="str">
        <f t="shared" si="2"/>
        <v>MARZO</v>
      </c>
      <c r="AV6" s="494" t="str">
        <f t="shared" si="2"/>
        <v>MARZO</v>
      </c>
      <c r="AW6" s="494" t="str">
        <f>$AW$5</f>
        <v>ABRIL</v>
      </c>
      <c r="AX6" s="494" t="str">
        <f t="shared" ref="AX6:BK6" si="3">$AW$5</f>
        <v>ABRIL</v>
      </c>
      <c r="AY6" s="494" t="str">
        <f t="shared" si="3"/>
        <v>ABRIL</v>
      </c>
      <c r="AZ6" s="494" t="str">
        <f t="shared" si="3"/>
        <v>ABRIL</v>
      </c>
      <c r="BA6" s="494" t="str">
        <f t="shared" si="3"/>
        <v>ABRIL</v>
      </c>
      <c r="BB6" s="494" t="str">
        <f t="shared" si="3"/>
        <v>ABRIL</v>
      </c>
      <c r="BC6" s="494" t="str">
        <f t="shared" si="3"/>
        <v>ABRIL</v>
      </c>
      <c r="BD6" s="494" t="str">
        <f t="shared" si="3"/>
        <v>ABRIL</v>
      </c>
      <c r="BE6" s="494" t="str">
        <f t="shared" si="3"/>
        <v>ABRIL</v>
      </c>
      <c r="BF6" s="494" t="str">
        <f t="shared" si="3"/>
        <v>ABRIL</v>
      </c>
      <c r="BG6" s="494" t="str">
        <f t="shared" si="3"/>
        <v>ABRIL</v>
      </c>
      <c r="BH6" s="494" t="str">
        <f t="shared" si="3"/>
        <v>ABRIL</v>
      </c>
      <c r="BI6" s="494" t="str">
        <f t="shared" si="3"/>
        <v>ABRIL</v>
      </c>
      <c r="BJ6" s="494" t="str">
        <f t="shared" si="3"/>
        <v>ABRIL</v>
      </c>
      <c r="BK6" s="494" t="str">
        <f t="shared" si="3"/>
        <v>ABRIL</v>
      </c>
      <c r="BL6" s="528" t="str">
        <f>$BL$5</f>
        <v>MAYO</v>
      </c>
      <c r="BM6" s="529" t="str">
        <f t="shared" ref="BM6:BZ6" si="4">$BL$5</f>
        <v>MAYO</v>
      </c>
      <c r="BN6" s="529" t="str">
        <f t="shared" si="4"/>
        <v>MAYO</v>
      </c>
      <c r="BO6" s="529" t="str">
        <f t="shared" si="4"/>
        <v>MAYO</v>
      </c>
      <c r="BP6" s="529" t="str">
        <f t="shared" si="4"/>
        <v>MAYO</v>
      </c>
      <c r="BQ6" s="529" t="str">
        <f t="shared" si="4"/>
        <v>MAYO</v>
      </c>
      <c r="BR6" s="529" t="str">
        <f t="shared" si="4"/>
        <v>MAYO</v>
      </c>
      <c r="BS6" s="529" t="str">
        <f t="shared" si="4"/>
        <v>MAYO</v>
      </c>
      <c r="BT6" s="529" t="str">
        <f t="shared" si="4"/>
        <v>MAYO</v>
      </c>
      <c r="BU6" s="529" t="str">
        <f t="shared" si="4"/>
        <v>MAYO</v>
      </c>
      <c r="BV6" s="529" t="str">
        <f t="shared" si="4"/>
        <v>MAYO</v>
      </c>
      <c r="BW6" s="529" t="str">
        <f t="shared" si="4"/>
        <v>MAYO</v>
      </c>
      <c r="BX6" s="529" t="str">
        <f t="shared" si="4"/>
        <v>MAYO</v>
      </c>
      <c r="BY6" s="529" t="str">
        <f t="shared" si="4"/>
        <v>MAYO</v>
      </c>
      <c r="BZ6" s="531" t="str">
        <f t="shared" si="4"/>
        <v>MAYO</v>
      </c>
      <c r="CA6" s="527" t="str">
        <f>$CA$5</f>
        <v>JUNIO</v>
      </c>
      <c r="CB6" s="529" t="str">
        <f t="shared" ref="CB6:CO6" si="5">$CA$5</f>
        <v>JUNIO</v>
      </c>
      <c r="CC6" s="529" t="str">
        <f t="shared" si="5"/>
        <v>JUNIO</v>
      </c>
      <c r="CD6" s="529" t="str">
        <f t="shared" si="5"/>
        <v>JUNIO</v>
      </c>
      <c r="CE6" s="529" t="str">
        <f t="shared" si="5"/>
        <v>JUNIO</v>
      </c>
      <c r="CF6" s="529" t="str">
        <f t="shared" si="5"/>
        <v>JUNIO</v>
      </c>
      <c r="CG6" s="529" t="str">
        <f t="shared" si="5"/>
        <v>JUNIO</v>
      </c>
      <c r="CH6" s="529" t="str">
        <f t="shared" si="5"/>
        <v>JUNIO</v>
      </c>
      <c r="CI6" s="529" t="str">
        <f t="shared" si="5"/>
        <v>JUNIO</v>
      </c>
      <c r="CJ6" s="529" t="str">
        <f t="shared" si="5"/>
        <v>JUNIO</v>
      </c>
      <c r="CK6" s="529" t="str">
        <f t="shared" si="5"/>
        <v>JUNIO</v>
      </c>
      <c r="CL6" s="529" t="str">
        <f t="shared" si="5"/>
        <v>JUNIO</v>
      </c>
      <c r="CM6" s="529" t="str">
        <f t="shared" si="5"/>
        <v>JUNIO</v>
      </c>
      <c r="CN6" s="529" t="str">
        <f t="shared" si="5"/>
        <v>JUNIO</v>
      </c>
      <c r="CO6" s="530" t="str">
        <f t="shared" si="5"/>
        <v>JUNIO</v>
      </c>
      <c r="CP6" s="487" t="str">
        <f>$CP$5</f>
        <v>JULIO</v>
      </c>
      <c r="CQ6" s="487" t="str">
        <f t="shared" ref="CQ6:DD6" si="6">$CP$5</f>
        <v>JULIO</v>
      </c>
      <c r="CR6" s="487" t="str">
        <f t="shared" si="6"/>
        <v>JULIO</v>
      </c>
      <c r="CS6" s="487" t="str">
        <f t="shared" si="6"/>
        <v>JULIO</v>
      </c>
      <c r="CT6" s="487" t="str">
        <f t="shared" si="6"/>
        <v>JULIO</v>
      </c>
      <c r="CU6" s="487" t="str">
        <f t="shared" si="6"/>
        <v>JULIO</v>
      </c>
      <c r="CV6" s="487" t="str">
        <f t="shared" si="6"/>
        <v>JULIO</v>
      </c>
      <c r="CW6" s="487" t="str">
        <f t="shared" si="6"/>
        <v>JULIO</v>
      </c>
      <c r="CX6" s="487" t="str">
        <f t="shared" si="6"/>
        <v>JULIO</v>
      </c>
      <c r="CY6" s="487" t="str">
        <f t="shared" si="6"/>
        <v>JULIO</v>
      </c>
      <c r="CZ6" s="487" t="str">
        <f t="shared" si="6"/>
        <v>JULIO</v>
      </c>
      <c r="DA6" s="487" t="str">
        <f t="shared" si="6"/>
        <v>JULIO</v>
      </c>
      <c r="DB6" s="487" t="str">
        <f t="shared" si="6"/>
        <v>JULIO</v>
      </c>
      <c r="DC6" s="487" t="str">
        <f t="shared" si="6"/>
        <v>JULIO</v>
      </c>
      <c r="DD6" s="488" t="str">
        <f t="shared" si="6"/>
        <v>JULIO</v>
      </c>
      <c r="DE6" s="494" t="str">
        <f>$DE$5</f>
        <v>AGOSTO</v>
      </c>
      <c r="DF6" s="492" t="str">
        <f t="shared" ref="DF6:DS6" si="7">$DE$5</f>
        <v>AGOSTO</v>
      </c>
      <c r="DG6" s="492" t="str">
        <f t="shared" si="7"/>
        <v>AGOSTO</v>
      </c>
      <c r="DH6" s="492" t="str">
        <f t="shared" si="7"/>
        <v>AGOSTO</v>
      </c>
      <c r="DI6" s="492" t="str">
        <f t="shared" si="7"/>
        <v>AGOSTO</v>
      </c>
      <c r="DJ6" s="492" t="str">
        <f t="shared" si="7"/>
        <v>AGOSTO</v>
      </c>
      <c r="DK6" s="492" t="str">
        <f t="shared" si="7"/>
        <v>AGOSTO</v>
      </c>
      <c r="DL6" s="492" t="str">
        <f t="shared" si="7"/>
        <v>AGOSTO</v>
      </c>
      <c r="DM6" s="492" t="str">
        <f t="shared" si="7"/>
        <v>AGOSTO</v>
      </c>
      <c r="DN6" s="492" t="str">
        <f t="shared" si="7"/>
        <v>AGOSTO</v>
      </c>
      <c r="DO6" s="492" t="str">
        <f t="shared" si="7"/>
        <v>AGOSTO</v>
      </c>
      <c r="DP6" s="492" t="str">
        <f t="shared" si="7"/>
        <v>AGOSTO</v>
      </c>
      <c r="DQ6" s="492" t="str">
        <f t="shared" si="7"/>
        <v>AGOSTO</v>
      </c>
      <c r="DR6" s="492" t="str">
        <f t="shared" si="7"/>
        <v>AGOSTO</v>
      </c>
      <c r="DS6" s="493" t="str">
        <f t="shared" si="7"/>
        <v>AGOSTO</v>
      </c>
      <c r="DT6" s="494" t="str">
        <f>$DT$5</f>
        <v>SEPTIEMBRE</v>
      </c>
      <c r="DU6" s="492" t="str">
        <f t="shared" ref="DU6:EA6" si="8">$DT$5</f>
        <v>SEPTIEMBRE</v>
      </c>
      <c r="DV6" s="492" t="str">
        <f t="shared" si="8"/>
        <v>SEPTIEMBRE</v>
      </c>
      <c r="DW6" s="492" t="str">
        <f t="shared" si="8"/>
        <v>SEPTIEMBRE</v>
      </c>
      <c r="DX6" s="492" t="str">
        <f t="shared" si="8"/>
        <v>SEPTIEMBRE</v>
      </c>
      <c r="DY6" s="492" t="str">
        <f t="shared" si="8"/>
        <v>SEPTIEMBRE</v>
      </c>
      <c r="DZ6" s="492" t="str">
        <f t="shared" si="8"/>
        <v>SEPTIEMBRE</v>
      </c>
      <c r="EA6" s="493" t="str">
        <f t="shared" si="8"/>
        <v>SEPTIEMBRE</v>
      </c>
      <c r="EB6" s="494" t="str">
        <f>$EB$5</f>
        <v>OCTUBRE</v>
      </c>
      <c r="EC6" s="492" t="str">
        <f>$EB$5</f>
        <v>OCTUBRE</v>
      </c>
      <c r="ED6" s="492" t="str">
        <f>$EB$5</f>
        <v>OCTUBRE</v>
      </c>
      <c r="EE6" s="492" t="str">
        <f>$EB$5</f>
        <v>OCTUBRE</v>
      </c>
      <c r="EF6" s="493" t="str">
        <f>$EB$5</f>
        <v>OCTUBRE</v>
      </c>
      <c r="EG6" s="494" t="str">
        <f>$EG$5</f>
        <v>NOVIEMBRE</v>
      </c>
      <c r="EH6" s="492" t="str">
        <f>$EG$5</f>
        <v>NOVIEMBRE</v>
      </c>
      <c r="EI6" s="492" t="str">
        <f>$EG$5</f>
        <v>NOVIEMBRE</v>
      </c>
      <c r="EJ6" s="493" t="str">
        <f>$EG$5</f>
        <v>NOVIEMBRE</v>
      </c>
      <c r="EK6" s="494" t="str">
        <f>$EK$5</f>
        <v>DICIEMBRE</v>
      </c>
      <c r="EL6" s="492" t="str">
        <f>$EK$5</f>
        <v>DICIEMBRE</v>
      </c>
      <c r="EM6" s="492" t="str">
        <f>$EK$5</f>
        <v>DICIEMBRE</v>
      </c>
      <c r="EN6" s="492" t="str">
        <f>$EK$5</f>
        <v>DICIEMBRE</v>
      </c>
      <c r="EO6" s="493" t="str">
        <f>$EK$5</f>
        <v>DICIEMBRE</v>
      </c>
      <c r="EQ6" s="306"/>
    </row>
    <row r="7" spans="1:147" ht="15" customHeight="1" thickBot="1" x14ac:dyDescent="0.25">
      <c r="A7" s="307" t="s">
        <v>1242</v>
      </c>
      <c r="B7" s="308"/>
      <c r="C7" s="309"/>
      <c r="D7" s="316" t="s">
        <v>829</v>
      </c>
      <c r="E7" s="310" t="s">
        <v>1243</v>
      </c>
      <c r="F7" s="310" t="s">
        <v>817</v>
      </c>
      <c r="G7" s="310" t="s">
        <v>1244</v>
      </c>
      <c r="H7" s="310" t="s">
        <v>1245</v>
      </c>
      <c r="I7" s="310" t="s">
        <v>1246</v>
      </c>
      <c r="J7" s="310" t="s">
        <v>1247</v>
      </c>
      <c r="K7" s="311" t="s">
        <v>1248</v>
      </c>
      <c r="L7" s="312" t="s">
        <v>1249</v>
      </c>
      <c r="M7" s="313" t="s">
        <v>828</v>
      </c>
      <c r="N7" s="342"/>
      <c r="O7" s="342"/>
      <c r="P7" s="342"/>
      <c r="Q7" s="342"/>
      <c r="R7" s="343"/>
      <c r="S7" s="314" t="s">
        <v>1250</v>
      </c>
      <c r="T7" s="312" t="s">
        <v>1251</v>
      </c>
      <c r="U7" s="312" t="s">
        <v>1252</v>
      </c>
      <c r="V7" s="312" t="s">
        <v>1253</v>
      </c>
      <c r="W7" s="312" t="s">
        <v>1254</v>
      </c>
      <c r="X7" s="312" t="s">
        <v>1255</v>
      </c>
      <c r="Y7" s="312"/>
      <c r="Z7" s="312"/>
      <c r="AA7" s="312"/>
      <c r="AB7" s="312"/>
      <c r="AC7" s="312"/>
      <c r="AD7" s="312"/>
      <c r="AE7" s="312"/>
      <c r="AF7" s="312"/>
      <c r="AG7" s="523"/>
      <c r="AH7" s="314" t="s">
        <v>858</v>
      </c>
      <c r="AI7" s="312" t="s">
        <v>1256</v>
      </c>
      <c r="AJ7" s="312" t="s">
        <v>1257</v>
      </c>
      <c r="AK7" s="312" t="s">
        <v>1258</v>
      </c>
      <c r="AL7" s="312" t="s">
        <v>1259</v>
      </c>
      <c r="AM7" s="312" t="s">
        <v>1260</v>
      </c>
      <c r="AN7" s="312"/>
      <c r="AO7" s="312"/>
      <c r="AP7" s="312"/>
      <c r="AQ7" s="312"/>
      <c r="AR7" s="312"/>
      <c r="AS7" s="312"/>
      <c r="AT7" s="312"/>
      <c r="AU7" s="312"/>
      <c r="AV7" s="523"/>
      <c r="AW7" s="314" t="s">
        <v>828</v>
      </c>
      <c r="AX7" s="312" t="s">
        <v>1261</v>
      </c>
      <c r="AY7" s="312" t="s">
        <v>1262</v>
      </c>
      <c r="AZ7" s="312" t="s">
        <v>1263</v>
      </c>
      <c r="BA7" s="312" t="s">
        <v>1264</v>
      </c>
      <c r="BB7" s="312"/>
      <c r="BC7" s="312"/>
      <c r="BD7" s="312"/>
      <c r="BE7" s="312"/>
      <c r="BF7" s="312"/>
      <c r="BG7" s="312"/>
      <c r="BH7" s="312"/>
      <c r="BI7" s="312"/>
      <c r="BJ7" s="312"/>
      <c r="BK7" s="523"/>
      <c r="BL7" s="317" t="s">
        <v>1265</v>
      </c>
      <c r="BM7" s="342" t="s">
        <v>1266</v>
      </c>
      <c r="BN7" s="342" t="s">
        <v>1267</v>
      </c>
      <c r="BO7" s="342" t="s">
        <v>1268</v>
      </c>
      <c r="BP7" s="342" t="s">
        <v>1269</v>
      </c>
      <c r="BQ7" s="342" t="s">
        <v>1270</v>
      </c>
      <c r="BR7" s="342" t="s">
        <v>1271</v>
      </c>
      <c r="BS7" s="342" t="s">
        <v>1272</v>
      </c>
      <c r="BT7" s="342" t="s">
        <v>861</v>
      </c>
      <c r="BU7" s="342" t="s">
        <v>1273</v>
      </c>
      <c r="BV7" s="342" t="s">
        <v>1274</v>
      </c>
      <c r="BW7" s="342"/>
      <c r="BX7" s="342"/>
      <c r="BY7" s="342"/>
      <c r="BZ7" s="343"/>
      <c r="CA7" s="317" t="s">
        <v>852</v>
      </c>
      <c r="CB7" s="342" t="s">
        <v>1275</v>
      </c>
      <c r="CC7" s="342" t="s">
        <v>1276</v>
      </c>
      <c r="CD7" s="342" t="s">
        <v>864</v>
      </c>
      <c r="CE7" s="342" t="s">
        <v>1277</v>
      </c>
      <c r="CF7" s="342" t="s">
        <v>1278</v>
      </c>
      <c r="CG7" s="342"/>
      <c r="CH7" s="342"/>
      <c r="CI7" s="342"/>
      <c r="CJ7" s="342"/>
      <c r="CK7" s="342"/>
      <c r="CL7" s="342"/>
      <c r="CM7" s="342"/>
      <c r="CN7" s="342"/>
      <c r="CO7" s="344"/>
      <c r="CP7" s="532" t="s">
        <v>1279</v>
      </c>
      <c r="CQ7" s="318" t="s">
        <v>1280</v>
      </c>
      <c r="CR7" s="318" t="s">
        <v>875</v>
      </c>
      <c r="CS7" s="318" t="s">
        <v>849</v>
      </c>
      <c r="CT7" s="318" t="s">
        <v>1281</v>
      </c>
      <c r="CU7" s="318" t="s">
        <v>1282</v>
      </c>
      <c r="CV7" s="318" t="s">
        <v>1283</v>
      </c>
      <c r="CW7" s="318" t="s">
        <v>1264</v>
      </c>
      <c r="CX7" s="318"/>
      <c r="CY7" s="312"/>
      <c r="CZ7" s="312"/>
      <c r="DA7" s="312"/>
      <c r="DB7" s="312"/>
      <c r="DC7" s="312"/>
      <c r="DD7" s="319"/>
      <c r="DE7" s="316" t="s">
        <v>1284</v>
      </c>
      <c r="DF7" s="310" t="s">
        <v>825</v>
      </c>
      <c r="DG7" s="637" t="s">
        <v>1285</v>
      </c>
      <c r="DH7" s="310" t="s">
        <v>1286</v>
      </c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5"/>
      <c r="DT7" s="316" t="s">
        <v>1287</v>
      </c>
      <c r="DU7" s="320" t="s">
        <v>1288</v>
      </c>
      <c r="DV7" s="320" t="s">
        <v>1289</v>
      </c>
      <c r="DW7" s="320" t="s">
        <v>1259</v>
      </c>
      <c r="DX7" s="320" t="s">
        <v>1282</v>
      </c>
      <c r="DY7" s="593" t="s">
        <v>1290</v>
      </c>
      <c r="DZ7" s="310" t="s">
        <v>1291</v>
      </c>
      <c r="EA7" s="597" t="s">
        <v>1292</v>
      </c>
      <c r="EB7" s="322" t="s">
        <v>1253</v>
      </c>
      <c r="EC7" s="320" t="s">
        <v>1293</v>
      </c>
      <c r="ED7" s="320" t="s">
        <v>1294</v>
      </c>
      <c r="EE7" s="320" t="s">
        <v>1295</v>
      </c>
      <c r="EF7" s="321" t="s">
        <v>868</v>
      </c>
      <c r="EG7" s="603" t="s">
        <v>1290</v>
      </c>
      <c r="EH7" s="320" t="s">
        <v>1296</v>
      </c>
      <c r="EI7" s="320" t="s">
        <v>1297</v>
      </c>
      <c r="EJ7" s="321" t="s">
        <v>1298</v>
      </c>
      <c r="EK7" s="322" t="s">
        <v>1257</v>
      </c>
      <c r="EL7" s="320" t="s">
        <v>1299</v>
      </c>
      <c r="EM7" s="320" t="s">
        <v>1300</v>
      </c>
      <c r="EN7" s="320" t="s">
        <v>1301</v>
      </c>
      <c r="EO7" s="321" t="s">
        <v>861</v>
      </c>
      <c r="EP7" s="323" t="s">
        <v>1025</v>
      </c>
    </row>
    <row r="8" spans="1:147" ht="15.75" customHeight="1" thickBot="1" x14ac:dyDescent="0.25">
      <c r="A8" s="307" t="s">
        <v>385</v>
      </c>
      <c r="B8" s="308"/>
      <c r="C8" s="309"/>
      <c r="D8" s="328" t="s">
        <v>48</v>
      </c>
      <c r="E8" s="325" t="s">
        <v>725</v>
      </c>
      <c r="F8" s="325" t="s">
        <v>725</v>
      </c>
      <c r="G8" s="325" t="s">
        <v>81</v>
      </c>
      <c r="H8" s="325" t="s">
        <v>725</v>
      </c>
      <c r="I8" s="325" t="s">
        <v>725</v>
      </c>
      <c r="J8" s="325" t="s">
        <v>725</v>
      </c>
      <c r="K8" s="325" t="s">
        <v>725</v>
      </c>
      <c r="L8" s="326" t="s">
        <v>40</v>
      </c>
      <c r="M8" s="327" t="s">
        <v>725</v>
      </c>
      <c r="N8" s="325"/>
      <c r="O8" s="325"/>
      <c r="P8" s="325"/>
      <c r="Q8" s="325"/>
      <c r="R8" s="327"/>
      <c r="S8" s="328" t="s">
        <v>725</v>
      </c>
      <c r="T8" s="325" t="s">
        <v>725</v>
      </c>
      <c r="U8" s="325" t="s">
        <v>48</v>
      </c>
      <c r="V8" s="325" t="s">
        <v>725</v>
      </c>
      <c r="W8" s="325" t="s">
        <v>725</v>
      </c>
      <c r="X8" s="325" t="s">
        <v>725</v>
      </c>
      <c r="Y8" s="325"/>
      <c r="Z8" s="325"/>
      <c r="AA8" s="325"/>
      <c r="AB8" s="325"/>
      <c r="AC8" s="325"/>
      <c r="AD8" s="325"/>
      <c r="AE8" s="325"/>
      <c r="AF8" s="325"/>
      <c r="AG8" s="327"/>
      <c r="AH8" s="328" t="s">
        <v>48</v>
      </c>
      <c r="AI8" s="325" t="s">
        <v>725</v>
      </c>
      <c r="AJ8" s="325" t="s">
        <v>725</v>
      </c>
      <c r="AK8" s="325" t="s">
        <v>725</v>
      </c>
      <c r="AL8" s="325" t="s">
        <v>725</v>
      </c>
      <c r="AM8" s="325" t="s">
        <v>725</v>
      </c>
      <c r="AN8" s="325"/>
      <c r="AO8" s="325"/>
      <c r="AP8" s="325"/>
      <c r="AQ8" s="325"/>
      <c r="AR8" s="325"/>
      <c r="AS8" s="325"/>
      <c r="AT8" s="325"/>
      <c r="AU8" s="325"/>
      <c r="AV8" s="327"/>
      <c r="AW8" s="328" t="s">
        <v>725</v>
      </c>
      <c r="AX8" s="325" t="s">
        <v>725</v>
      </c>
      <c r="AY8" s="325" t="s">
        <v>725</v>
      </c>
      <c r="AZ8" s="325" t="s">
        <v>725</v>
      </c>
      <c r="BA8" s="325" t="s">
        <v>725</v>
      </c>
      <c r="BB8" s="325"/>
      <c r="BC8" s="325"/>
      <c r="BD8" s="325"/>
      <c r="BE8" s="325"/>
      <c r="BF8" s="325"/>
      <c r="BG8" s="325"/>
      <c r="BH8" s="325"/>
      <c r="BI8" s="325"/>
      <c r="BJ8" s="325"/>
      <c r="BK8" s="327"/>
      <c r="BL8" s="328" t="s">
        <v>725</v>
      </c>
      <c r="BM8" s="325" t="s">
        <v>48</v>
      </c>
      <c r="BN8" s="325" t="s">
        <v>725</v>
      </c>
      <c r="BO8" s="325" t="s">
        <v>725</v>
      </c>
      <c r="BP8" s="325" t="s">
        <v>40</v>
      </c>
      <c r="BQ8" s="325" t="s">
        <v>725</v>
      </c>
      <c r="BR8" s="325" t="s">
        <v>81</v>
      </c>
      <c r="BS8" s="325" t="s">
        <v>725</v>
      </c>
      <c r="BT8" s="325" t="s">
        <v>725</v>
      </c>
      <c r="BU8" s="325" t="s">
        <v>725</v>
      </c>
      <c r="BV8" s="325" t="s">
        <v>725</v>
      </c>
      <c r="BW8" s="325"/>
      <c r="BX8" s="325"/>
      <c r="BY8" s="325"/>
      <c r="BZ8" s="327"/>
      <c r="CA8" s="328" t="s">
        <v>725</v>
      </c>
      <c r="CB8" s="325" t="s">
        <v>725</v>
      </c>
      <c r="CC8" s="325" t="s">
        <v>725</v>
      </c>
      <c r="CD8" s="325" t="s">
        <v>725</v>
      </c>
      <c r="CE8" s="325" t="s">
        <v>725</v>
      </c>
      <c r="CF8" s="325" t="s">
        <v>725</v>
      </c>
      <c r="CG8" s="325"/>
      <c r="CH8" s="325"/>
      <c r="CI8" s="325"/>
      <c r="CJ8" s="325"/>
      <c r="CK8" s="325"/>
      <c r="CL8" s="325"/>
      <c r="CM8" s="325"/>
      <c r="CN8" s="325"/>
      <c r="CO8" s="329"/>
      <c r="CP8" s="324" t="s">
        <v>725</v>
      </c>
      <c r="CQ8" s="325" t="s">
        <v>725</v>
      </c>
      <c r="CR8" s="325" t="s">
        <v>48</v>
      </c>
      <c r="CS8" s="325" t="s">
        <v>725</v>
      </c>
      <c r="CT8" s="325" t="s">
        <v>725</v>
      </c>
      <c r="CU8" s="325" t="s">
        <v>73</v>
      </c>
      <c r="CV8" s="325" t="s">
        <v>725</v>
      </c>
      <c r="CW8" s="325" t="s">
        <v>725</v>
      </c>
      <c r="CX8" s="325"/>
      <c r="CY8" s="325"/>
      <c r="CZ8" s="325"/>
      <c r="DA8" s="325"/>
      <c r="DB8" s="325"/>
      <c r="DC8" s="325"/>
      <c r="DD8" s="330"/>
      <c r="DE8" s="328" t="s">
        <v>725</v>
      </c>
      <c r="DF8" s="325" t="s">
        <v>725</v>
      </c>
      <c r="DG8" s="325" t="s">
        <v>725</v>
      </c>
      <c r="DH8" s="325" t="s">
        <v>19</v>
      </c>
      <c r="DI8" s="325"/>
      <c r="DJ8" s="325"/>
      <c r="DK8" s="325"/>
      <c r="DL8" s="325"/>
      <c r="DM8" s="325"/>
      <c r="DN8" s="325"/>
      <c r="DO8" s="325"/>
      <c r="DP8" s="325"/>
      <c r="DQ8" s="325"/>
      <c r="DR8" s="325"/>
      <c r="DS8" s="329"/>
      <c r="DT8" s="328" t="s">
        <v>19</v>
      </c>
      <c r="DU8" s="324" t="s">
        <v>19</v>
      </c>
      <c r="DV8" s="324" t="s">
        <v>81</v>
      </c>
      <c r="DW8" s="324" t="s">
        <v>19</v>
      </c>
      <c r="DX8" s="324"/>
      <c r="DY8" s="324"/>
      <c r="DZ8" s="324" t="s">
        <v>19</v>
      </c>
      <c r="EA8" s="107" t="s">
        <v>48</v>
      </c>
      <c r="EB8" s="328" t="s">
        <v>19</v>
      </c>
      <c r="EC8" s="324" t="s">
        <v>40</v>
      </c>
      <c r="ED8" s="324" t="s">
        <v>19</v>
      </c>
      <c r="EE8" s="324" t="s">
        <v>19</v>
      </c>
      <c r="EF8" s="330" t="s">
        <v>19</v>
      </c>
      <c r="EG8" s="328"/>
      <c r="EH8" s="324" t="s">
        <v>19</v>
      </c>
      <c r="EI8" s="324" t="s">
        <v>19</v>
      </c>
      <c r="EJ8" s="330" t="s">
        <v>19</v>
      </c>
      <c r="EK8" s="328" t="s">
        <v>19</v>
      </c>
      <c r="EL8" s="324" t="s">
        <v>19</v>
      </c>
      <c r="EM8" s="324" t="s">
        <v>19</v>
      </c>
      <c r="EN8" s="324"/>
      <c r="EO8" s="330" t="s">
        <v>19</v>
      </c>
      <c r="EP8" s="475">
        <f>COUNTIF(D7:EO7,"*")</f>
        <v>78</v>
      </c>
    </row>
    <row r="9" spans="1:147" s="340" customFormat="1" ht="15" customHeight="1" thickBot="1" x14ac:dyDescent="0.25">
      <c r="A9" s="331" t="s">
        <v>6</v>
      </c>
      <c r="B9" s="332"/>
      <c r="C9" s="333"/>
      <c r="D9" s="336" t="s">
        <v>20</v>
      </c>
      <c r="E9" s="334" t="s">
        <v>20</v>
      </c>
      <c r="F9" s="334" t="s">
        <v>20</v>
      </c>
      <c r="G9" s="334" t="s">
        <v>20</v>
      </c>
      <c r="H9" s="334" t="s">
        <v>20</v>
      </c>
      <c r="I9" s="334" t="s">
        <v>20</v>
      </c>
      <c r="J9" s="334" t="s">
        <v>20</v>
      </c>
      <c r="K9" s="334" t="s">
        <v>20</v>
      </c>
      <c r="L9" s="334" t="s">
        <v>20</v>
      </c>
      <c r="M9" s="335" t="s">
        <v>20</v>
      </c>
      <c r="N9" s="332" t="s">
        <v>31</v>
      </c>
      <c r="O9" s="332" t="s">
        <v>31</v>
      </c>
      <c r="P9" s="332" t="s">
        <v>31</v>
      </c>
      <c r="Q9" s="332" t="s">
        <v>31</v>
      </c>
      <c r="R9" s="521" t="s">
        <v>31</v>
      </c>
      <c r="S9" s="336" t="s">
        <v>20</v>
      </c>
      <c r="T9" s="332" t="s">
        <v>20</v>
      </c>
      <c r="U9" s="332" t="s">
        <v>20</v>
      </c>
      <c r="V9" s="332" t="s">
        <v>20</v>
      </c>
      <c r="W9" s="332" t="s">
        <v>20</v>
      </c>
      <c r="X9" s="332" t="s">
        <v>20</v>
      </c>
      <c r="Y9" s="332" t="s">
        <v>31</v>
      </c>
      <c r="Z9" s="332" t="s">
        <v>31</v>
      </c>
      <c r="AA9" s="332" t="s">
        <v>31</v>
      </c>
      <c r="AB9" s="332" t="s">
        <v>31</v>
      </c>
      <c r="AC9" s="332" t="s">
        <v>31</v>
      </c>
      <c r="AD9" s="332" t="s">
        <v>31</v>
      </c>
      <c r="AE9" s="332" t="s">
        <v>31</v>
      </c>
      <c r="AF9" s="332" t="s">
        <v>31</v>
      </c>
      <c r="AG9" s="521" t="s">
        <v>31</v>
      </c>
      <c r="AH9" s="336" t="s">
        <v>20</v>
      </c>
      <c r="AI9" s="332" t="s">
        <v>20</v>
      </c>
      <c r="AJ9" s="332" t="s">
        <v>20</v>
      </c>
      <c r="AK9" s="332" t="s">
        <v>20</v>
      </c>
      <c r="AL9" s="332" t="s">
        <v>20</v>
      </c>
      <c r="AM9" s="332" t="s">
        <v>20</v>
      </c>
      <c r="AN9" s="332" t="s">
        <v>31</v>
      </c>
      <c r="AO9" s="332" t="s">
        <v>31</v>
      </c>
      <c r="AP9" s="332" t="s">
        <v>31</v>
      </c>
      <c r="AQ9" s="332" t="s">
        <v>31</v>
      </c>
      <c r="AR9" s="332" t="s">
        <v>31</v>
      </c>
      <c r="AS9" s="332" t="s">
        <v>31</v>
      </c>
      <c r="AT9" s="332" t="s">
        <v>31</v>
      </c>
      <c r="AU9" s="332" t="s">
        <v>31</v>
      </c>
      <c r="AV9" s="521" t="s">
        <v>31</v>
      </c>
      <c r="AW9" s="336" t="s">
        <v>20</v>
      </c>
      <c r="AX9" s="332" t="s">
        <v>20</v>
      </c>
      <c r="AY9" s="332" t="s">
        <v>20</v>
      </c>
      <c r="AZ9" s="332" t="s">
        <v>20</v>
      </c>
      <c r="BA9" s="332" t="s">
        <v>20</v>
      </c>
      <c r="BB9" s="332" t="s">
        <v>31</v>
      </c>
      <c r="BC9" s="332" t="s">
        <v>31</v>
      </c>
      <c r="BD9" s="332" t="s">
        <v>31</v>
      </c>
      <c r="BE9" s="332" t="s">
        <v>31</v>
      </c>
      <c r="BF9" s="332" t="s">
        <v>31</v>
      </c>
      <c r="BG9" s="332" t="s">
        <v>31</v>
      </c>
      <c r="BH9" s="332" t="s">
        <v>31</v>
      </c>
      <c r="BI9" s="332" t="s">
        <v>31</v>
      </c>
      <c r="BJ9" s="332" t="s">
        <v>31</v>
      </c>
      <c r="BK9" s="521" t="s">
        <v>31</v>
      </c>
      <c r="BL9" s="336" t="s">
        <v>20</v>
      </c>
      <c r="BM9" s="332" t="s">
        <v>20</v>
      </c>
      <c r="BN9" s="332" t="s">
        <v>20</v>
      </c>
      <c r="BO9" s="332" t="s">
        <v>20</v>
      </c>
      <c r="BP9" s="332" t="s">
        <v>20</v>
      </c>
      <c r="BQ9" s="332" t="s">
        <v>20</v>
      </c>
      <c r="BR9" s="332" t="s">
        <v>20</v>
      </c>
      <c r="BS9" s="332" t="s">
        <v>20</v>
      </c>
      <c r="BT9" s="332" t="s">
        <v>20</v>
      </c>
      <c r="BU9" s="332" t="s">
        <v>20</v>
      </c>
      <c r="BV9" s="332" t="s">
        <v>20</v>
      </c>
      <c r="BW9" s="332" t="s">
        <v>31</v>
      </c>
      <c r="BX9" s="332" t="s">
        <v>31</v>
      </c>
      <c r="BY9" s="332" t="s">
        <v>31</v>
      </c>
      <c r="BZ9" s="521" t="s">
        <v>31</v>
      </c>
      <c r="CA9" s="336" t="s">
        <v>20</v>
      </c>
      <c r="CB9" s="332" t="s">
        <v>20</v>
      </c>
      <c r="CC9" s="332" t="s">
        <v>20</v>
      </c>
      <c r="CD9" s="332" t="s">
        <v>20</v>
      </c>
      <c r="CE9" s="332" t="s">
        <v>20</v>
      </c>
      <c r="CF9" s="332" t="s">
        <v>20</v>
      </c>
      <c r="CG9" s="332" t="s">
        <v>31</v>
      </c>
      <c r="CH9" s="332" t="s">
        <v>31</v>
      </c>
      <c r="CI9" s="332" t="s">
        <v>31</v>
      </c>
      <c r="CJ9" s="332" t="s">
        <v>31</v>
      </c>
      <c r="CK9" s="332" t="s">
        <v>31</v>
      </c>
      <c r="CL9" s="332" t="s">
        <v>31</v>
      </c>
      <c r="CM9" s="332" t="s">
        <v>31</v>
      </c>
      <c r="CN9" s="332" t="s">
        <v>31</v>
      </c>
      <c r="CO9" s="333" t="s">
        <v>31</v>
      </c>
      <c r="CP9" s="334" t="s">
        <v>20</v>
      </c>
      <c r="CQ9" s="334" t="s">
        <v>20</v>
      </c>
      <c r="CR9" s="334" t="s">
        <v>20</v>
      </c>
      <c r="CS9" s="334" t="s">
        <v>20</v>
      </c>
      <c r="CT9" s="334" t="s">
        <v>20</v>
      </c>
      <c r="CU9" s="334" t="s">
        <v>20</v>
      </c>
      <c r="CV9" s="334" t="s">
        <v>20</v>
      </c>
      <c r="CW9" s="334" t="s">
        <v>20</v>
      </c>
      <c r="CX9" s="334" t="s">
        <v>31</v>
      </c>
      <c r="CY9" s="332" t="s">
        <v>31</v>
      </c>
      <c r="CZ9" s="332" t="s">
        <v>31</v>
      </c>
      <c r="DA9" s="332" t="s">
        <v>31</v>
      </c>
      <c r="DB9" s="332" t="s">
        <v>31</v>
      </c>
      <c r="DC9" s="332" t="s">
        <v>31</v>
      </c>
      <c r="DD9" s="337" t="s">
        <v>31</v>
      </c>
      <c r="DE9" s="336" t="s">
        <v>20</v>
      </c>
      <c r="DF9" s="332" t="s">
        <v>20</v>
      </c>
      <c r="DG9" s="332" t="s">
        <v>20</v>
      </c>
      <c r="DH9" s="332" t="s">
        <v>20</v>
      </c>
      <c r="DI9" s="332" t="s">
        <v>31</v>
      </c>
      <c r="DJ9" s="332" t="s">
        <v>31</v>
      </c>
      <c r="DK9" s="332" t="s">
        <v>31</v>
      </c>
      <c r="DL9" s="332" t="s">
        <v>31</v>
      </c>
      <c r="DM9" s="332" t="s">
        <v>31</v>
      </c>
      <c r="DN9" s="332" t="s">
        <v>31</v>
      </c>
      <c r="DO9" s="332" t="s">
        <v>31</v>
      </c>
      <c r="DP9" s="332" t="s">
        <v>31</v>
      </c>
      <c r="DQ9" s="332" t="s">
        <v>31</v>
      </c>
      <c r="DR9" s="332" t="s">
        <v>31</v>
      </c>
      <c r="DS9" s="333" t="s">
        <v>31</v>
      </c>
      <c r="DT9" s="336" t="s">
        <v>20</v>
      </c>
      <c r="DU9" s="334"/>
      <c r="DV9" s="334" t="s">
        <v>20</v>
      </c>
      <c r="DW9" s="334" t="s">
        <v>20</v>
      </c>
      <c r="DX9" s="334" t="s">
        <v>20</v>
      </c>
      <c r="DY9" s="334" t="s">
        <v>20</v>
      </c>
      <c r="DZ9" s="334" t="s">
        <v>20</v>
      </c>
      <c r="EA9" s="337" t="s">
        <v>20</v>
      </c>
      <c r="EB9" s="336" t="s">
        <v>20</v>
      </c>
      <c r="EC9" s="334" t="s">
        <v>20</v>
      </c>
      <c r="ED9" s="334" t="s">
        <v>20</v>
      </c>
      <c r="EE9" s="334" t="s">
        <v>20</v>
      </c>
      <c r="EF9" s="337" t="s">
        <v>20</v>
      </c>
      <c r="EG9" s="336" t="s">
        <v>20</v>
      </c>
      <c r="EH9" s="334" t="s">
        <v>20</v>
      </c>
      <c r="EI9" s="334" t="s">
        <v>20</v>
      </c>
      <c r="EJ9" s="337" t="s">
        <v>20</v>
      </c>
      <c r="EK9" s="336" t="s">
        <v>20</v>
      </c>
      <c r="EL9" s="334" t="s">
        <v>20</v>
      </c>
      <c r="EM9" s="334" t="s">
        <v>20</v>
      </c>
      <c r="EN9" s="334" t="s">
        <v>20</v>
      </c>
      <c r="EO9" s="337" t="s">
        <v>31</v>
      </c>
      <c r="EP9" s="338"/>
      <c r="EQ9" s="339"/>
    </row>
    <row r="10" spans="1:147" ht="12.75" customHeight="1" x14ac:dyDescent="0.2">
      <c r="A10" s="307" t="s">
        <v>1133</v>
      </c>
      <c r="B10" s="308"/>
      <c r="C10" s="309"/>
      <c r="D10" s="317">
        <v>1</v>
      </c>
      <c r="E10" s="342">
        <v>1</v>
      </c>
      <c r="F10" s="342">
        <v>1</v>
      </c>
      <c r="G10" s="342">
        <v>1</v>
      </c>
      <c r="H10" s="342">
        <v>1</v>
      </c>
      <c r="I10" s="342">
        <v>1</v>
      </c>
      <c r="J10" s="342">
        <v>1</v>
      </c>
      <c r="K10" s="342">
        <v>1</v>
      </c>
      <c r="L10" s="342">
        <v>1</v>
      </c>
      <c r="M10" s="343">
        <v>1</v>
      </c>
      <c r="N10" s="342"/>
      <c r="O10" s="342"/>
      <c r="P10" s="342"/>
      <c r="Q10" s="342"/>
      <c r="R10" s="343"/>
      <c r="S10" s="317">
        <v>1</v>
      </c>
      <c r="T10" s="342">
        <v>1</v>
      </c>
      <c r="U10" s="342">
        <v>2</v>
      </c>
      <c r="V10" s="342">
        <v>1</v>
      </c>
      <c r="W10" s="342">
        <v>1</v>
      </c>
      <c r="X10" s="342">
        <v>1</v>
      </c>
      <c r="Y10" s="342"/>
      <c r="Z10" s="342"/>
      <c r="AA10" s="342"/>
      <c r="AB10" s="342"/>
      <c r="AC10" s="342"/>
      <c r="AD10" s="342"/>
      <c r="AE10" s="342"/>
      <c r="AF10" s="342"/>
      <c r="AG10" s="343"/>
      <c r="AH10" s="317">
        <v>2</v>
      </c>
      <c r="AI10" s="342">
        <v>1</v>
      </c>
      <c r="AJ10" s="342">
        <v>1</v>
      </c>
      <c r="AK10" s="342">
        <v>1</v>
      </c>
      <c r="AL10" s="342">
        <v>1</v>
      </c>
      <c r="AM10" s="342">
        <v>1</v>
      </c>
      <c r="AN10" s="342"/>
      <c r="AO10" s="342"/>
      <c r="AP10" s="342"/>
      <c r="AQ10" s="342"/>
      <c r="AR10" s="342"/>
      <c r="AS10" s="342"/>
      <c r="AT10" s="342"/>
      <c r="AU10" s="342"/>
      <c r="AV10" s="343"/>
      <c r="AW10" s="317">
        <v>2</v>
      </c>
      <c r="AX10" s="342">
        <v>2</v>
      </c>
      <c r="AY10" s="342">
        <v>1</v>
      </c>
      <c r="AZ10" s="342">
        <v>1</v>
      </c>
      <c r="BA10" s="342">
        <v>1</v>
      </c>
      <c r="BB10" s="342"/>
      <c r="BC10" s="342"/>
      <c r="BD10" s="342"/>
      <c r="BE10" s="342"/>
      <c r="BF10" s="342"/>
      <c r="BG10" s="342"/>
      <c r="BH10" s="342"/>
      <c r="BI10" s="342"/>
      <c r="BJ10" s="342"/>
      <c r="BK10" s="343"/>
      <c r="BL10" s="317">
        <v>1</v>
      </c>
      <c r="BM10" s="342">
        <v>1</v>
      </c>
      <c r="BN10" s="342">
        <v>1</v>
      </c>
      <c r="BO10" s="342">
        <v>1</v>
      </c>
      <c r="BP10" s="342">
        <v>1</v>
      </c>
      <c r="BQ10" s="342">
        <v>1</v>
      </c>
      <c r="BR10" s="342">
        <v>1</v>
      </c>
      <c r="BS10" s="342">
        <v>1</v>
      </c>
      <c r="BT10" s="342">
        <v>1</v>
      </c>
      <c r="BU10" s="342">
        <v>1</v>
      </c>
      <c r="BV10" s="342">
        <v>1</v>
      </c>
      <c r="BW10" s="342"/>
      <c r="BX10" s="342"/>
      <c r="BY10" s="342"/>
      <c r="BZ10" s="343"/>
      <c r="CA10" s="317">
        <v>1</v>
      </c>
      <c r="CB10" s="342">
        <v>1</v>
      </c>
      <c r="CC10" s="342">
        <v>1</v>
      </c>
      <c r="CD10" s="342">
        <v>1</v>
      </c>
      <c r="CE10" s="342">
        <v>1</v>
      </c>
      <c r="CF10" s="342">
        <v>1</v>
      </c>
      <c r="CG10" s="342"/>
      <c r="CH10" s="342"/>
      <c r="CI10" s="342"/>
      <c r="CJ10" s="342"/>
      <c r="CK10" s="342"/>
      <c r="CL10" s="342"/>
      <c r="CM10" s="342"/>
      <c r="CN10" s="342"/>
      <c r="CO10" s="344"/>
      <c r="CP10" s="341">
        <v>1</v>
      </c>
      <c r="CQ10" s="342">
        <v>1</v>
      </c>
      <c r="CR10" s="342">
        <v>1</v>
      </c>
      <c r="CS10" s="342">
        <v>1</v>
      </c>
      <c r="CT10" s="342">
        <v>1</v>
      </c>
      <c r="CU10" s="342">
        <v>1</v>
      </c>
      <c r="CV10" s="342">
        <v>1</v>
      </c>
      <c r="CW10" s="342">
        <v>2</v>
      </c>
      <c r="CX10" s="342"/>
      <c r="CY10" s="342"/>
      <c r="CZ10" s="342"/>
      <c r="DA10" s="342"/>
      <c r="DB10" s="342"/>
      <c r="DC10" s="342"/>
      <c r="DD10" s="345"/>
      <c r="DE10" s="317">
        <v>1</v>
      </c>
      <c r="DF10" s="342">
        <v>1</v>
      </c>
      <c r="DG10" s="342">
        <v>1</v>
      </c>
      <c r="DH10" s="342">
        <v>1</v>
      </c>
      <c r="DI10" s="342"/>
      <c r="DJ10" s="342"/>
      <c r="DK10" s="342"/>
      <c r="DL10" s="342"/>
      <c r="DM10" s="342"/>
      <c r="DN10" s="342"/>
      <c r="DO10" s="342"/>
      <c r="DP10" s="342"/>
      <c r="DQ10" s="342"/>
      <c r="DR10" s="342"/>
      <c r="DS10" s="344"/>
      <c r="DT10" s="317">
        <v>1</v>
      </c>
      <c r="DU10" s="341">
        <v>1</v>
      </c>
      <c r="DV10" s="341">
        <v>1</v>
      </c>
      <c r="DW10" s="341">
        <v>1</v>
      </c>
      <c r="DX10" s="341">
        <v>1</v>
      </c>
      <c r="DY10" s="341">
        <v>1</v>
      </c>
      <c r="DZ10" s="341">
        <v>1</v>
      </c>
      <c r="EA10" s="345">
        <v>1</v>
      </c>
      <c r="EB10" s="317">
        <v>2</v>
      </c>
      <c r="EC10" s="341">
        <v>1</v>
      </c>
      <c r="ED10" s="341">
        <v>1</v>
      </c>
      <c r="EE10" s="341">
        <v>1</v>
      </c>
      <c r="EF10" s="345">
        <v>1</v>
      </c>
      <c r="EG10" s="317">
        <v>2</v>
      </c>
      <c r="EH10" s="341">
        <v>1</v>
      </c>
      <c r="EI10" s="341">
        <v>1</v>
      </c>
      <c r="EJ10" s="345">
        <v>1</v>
      </c>
      <c r="EK10" s="317">
        <v>2</v>
      </c>
      <c r="EL10" s="341">
        <v>1</v>
      </c>
      <c r="EM10" s="341">
        <v>1</v>
      </c>
      <c r="EN10" s="341">
        <v>1</v>
      </c>
      <c r="EO10" s="345">
        <v>2</v>
      </c>
      <c r="EP10" s="1320" t="s">
        <v>1087</v>
      </c>
      <c r="EQ10" s="1321"/>
    </row>
    <row r="11" spans="1:147" x14ac:dyDescent="0.2">
      <c r="A11" s="307" t="s">
        <v>7</v>
      </c>
      <c r="B11" s="308"/>
      <c r="C11" s="309"/>
      <c r="D11" s="328" t="s">
        <v>21</v>
      </c>
      <c r="E11" s="324" t="s">
        <v>32</v>
      </c>
      <c r="F11" s="324" t="s">
        <v>32</v>
      </c>
      <c r="G11" s="325" t="s">
        <v>41</v>
      </c>
      <c r="H11" s="325" t="s">
        <v>21</v>
      </c>
      <c r="I11" s="324" t="s">
        <v>32</v>
      </c>
      <c r="J11" s="325" t="s">
        <v>49</v>
      </c>
      <c r="K11" s="324" t="s">
        <v>32</v>
      </c>
      <c r="L11" s="325" t="s">
        <v>58</v>
      </c>
      <c r="M11" s="346" t="s">
        <v>32</v>
      </c>
      <c r="N11" s="325"/>
      <c r="O11" s="325"/>
      <c r="P11" s="325"/>
      <c r="Q11" s="325"/>
      <c r="R11" s="327"/>
      <c r="S11" s="328" t="s">
        <v>32</v>
      </c>
      <c r="T11" s="325" t="s">
        <v>32</v>
      </c>
      <c r="U11" s="325" t="s">
        <v>21</v>
      </c>
      <c r="V11" s="325" t="s">
        <v>32</v>
      </c>
      <c r="W11" s="325" t="s">
        <v>66</v>
      </c>
      <c r="X11" s="325" t="s">
        <v>32</v>
      </c>
      <c r="Y11" s="325"/>
      <c r="Z11" s="325"/>
      <c r="AA11" s="325"/>
      <c r="AB11" s="325"/>
      <c r="AC11" s="325"/>
      <c r="AD11" s="325"/>
      <c r="AE11" s="325"/>
      <c r="AF11" s="325"/>
      <c r="AG11" s="327"/>
      <c r="AH11" s="328" t="s">
        <v>21</v>
      </c>
      <c r="AI11" s="325" t="s">
        <v>32</v>
      </c>
      <c r="AJ11" s="325" t="s">
        <v>32</v>
      </c>
      <c r="AK11" s="325" t="s">
        <v>32</v>
      </c>
      <c r="AL11" s="325" t="s">
        <v>32</v>
      </c>
      <c r="AM11" s="325" t="s">
        <v>32</v>
      </c>
      <c r="AN11" s="325"/>
      <c r="AO11" s="325"/>
      <c r="AP11" s="325"/>
      <c r="AQ11" s="325"/>
      <c r="AR11" s="325"/>
      <c r="AS11" s="325"/>
      <c r="AT11" s="325"/>
      <c r="AU11" s="325"/>
      <c r="AV11" s="327"/>
      <c r="AW11" s="328" t="s">
        <v>32</v>
      </c>
      <c r="AX11" s="325" t="s">
        <v>58</v>
      </c>
      <c r="AY11" s="325" t="s">
        <v>32</v>
      </c>
      <c r="AZ11" s="325" t="s">
        <v>32</v>
      </c>
      <c r="BA11" s="325" t="s">
        <v>32</v>
      </c>
      <c r="BB11" s="325"/>
      <c r="BC11" s="325"/>
      <c r="BD11" s="325"/>
      <c r="BE11" s="325"/>
      <c r="BF11" s="325"/>
      <c r="BG11" s="325"/>
      <c r="BH11" s="325"/>
      <c r="BI11" s="325"/>
      <c r="BJ11" s="325"/>
      <c r="BK11" s="327"/>
      <c r="BL11" s="328" t="s">
        <v>74</v>
      </c>
      <c r="BM11" s="325" t="s">
        <v>21</v>
      </c>
      <c r="BN11" s="325" t="s">
        <v>32</v>
      </c>
      <c r="BO11" s="325" t="s">
        <v>32</v>
      </c>
      <c r="BP11" s="325" t="s">
        <v>58</v>
      </c>
      <c r="BQ11" s="325" t="s">
        <v>32</v>
      </c>
      <c r="BR11" s="325" t="s">
        <v>82</v>
      </c>
      <c r="BS11" s="325" t="s">
        <v>32</v>
      </c>
      <c r="BT11" s="325" t="s">
        <v>32</v>
      </c>
      <c r="BU11" s="325" t="s">
        <v>32</v>
      </c>
      <c r="BV11" s="325" t="s">
        <v>32</v>
      </c>
      <c r="BW11" s="325"/>
      <c r="BX11" s="325"/>
      <c r="BY11" s="325"/>
      <c r="BZ11" s="327"/>
      <c r="CA11" s="328" t="s">
        <v>32</v>
      </c>
      <c r="CB11" s="325" t="s">
        <v>90</v>
      </c>
      <c r="CC11" s="325" t="s">
        <v>97</v>
      </c>
      <c r="CD11" s="325" t="s">
        <v>32</v>
      </c>
      <c r="CE11" s="325" t="s">
        <v>32</v>
      </c>
      <c r="CF11" s="325" t="s">
        <v>82</v>
      </c>
      <c r="CG11" s="325"/>
      <c r="CH11" s="325"/>
      <c r="CI11" s="325"/>
      <c r="CJ11" s="325"/>
      <c r="CK11" s="325"/>
      <c r="CL11" s="325"/>
      <c r="CM11" s="325"/>
      <c r="CN11" s="325"/>
      <c r="CO11" s="329"/>
      <c r="CP11" s="324" t="s">
        <v>32</v>
      </c>
      <c r="CQ11" s="325" t="s">
        <v>32</v>
      </c>
      <c r="CR11" s="325" t="s">
        <v>21</v>
      </c>
      <c r="CS11" s="325" t="s">
        <v>32</v>
      </c>
      <c r="CT11" s="325" t="s">
        <v>32</v>
      </c>
      <c r="CU11" s="325" t="s">
        <v>74</v>
      </c>
      <c r="CV11" s="325" t="s">
        <v>103</v>
      </c>
      <c r="CW11" s="325" t="s">
        <v>32</v>
      </c>
      <c r="CX11" s="325"/>
      <c r="CY11" s="325"/>
      <c r="CZ11" s="325"/>
      <c r="DA11" s="325"/>
      <c r="DB11" s="325"/>
      <c r="DC11" s="325"/>
      <c r="DD11" s="330"/>
      <c r="DE11" s="328" t="s">
        <v>58</v>
      </c>
      <c r="DF11" s="325" t="s">
        <v>32</v>
      </c>
      <c r="DG11" s="325" t="s">
        <v>32</v>
      </c>
      <c r="DH11" s="325" t="s">
        <v>32</v>
      </c>
      <c r="DI11" s="325"/>
      <c r="DJ11" s="325"/>
      <c r="DK11" s="325"/>
      <c r="DL11" s="325"/>
      <c r="DM11" s="325"/>
      <c r="DN11" s="325"/>
      <c r="DO11" s="325"/>
      <c r="DP11" s="325"/>
      <c r="DQ11" s="325"/>
      <c r="DR11" s="325"/>
      <c r="DS11" s="329"/>
      <c r="DT11" s="328" t="s">
        <v>32</v>
      </c>
      <c r="DU11" s="324" t="s">
        <v>32</v>
      </c>
      <c r="DV11" s="541"/>
      <c r="DW11" s="324" t="s">
        <v>32</v>
      </c>
      <c r="DX11" s="324" t="s">
        <v>74</v>
      </c>
      <c r="DY11" s="324" t="s">
        <v>74</v>
      </c>
      <c r="DZ11" s="324" t="s">
        <v>32</v>
      </c>
      <c r="EA11" s="330"/>
      <c r="EB11" s="328" t="s">
        <v>32</v>
      </c>
      <c r="EC11" s="324" t="s">
        <v>58</v>
      </c>
      <c r="ED11" s="324" t="s">
        <v>32</v>
      </c>
      <c r="EE11" s="324" t="s">
        <v>32</v>
      </c>
      <c r="EF11" s="330" t="s">
        <v>32</v>
      </c>
      <c r="EG11" s="328"/>
      <c r="EH11" s="324" t="s">
        <v>49</v>
      </c>
      <c r="EI11" s="324" t="s">
        <v>49</v>
      </c>
      <c r="EJ11" s="330" t="s">
        <v>32</v>
      </c>
      <c r="EK11" s="328" t="s">
        <v>32</v>
      </c>
      <c r="EL11" s="324" t="s">
        <v>32</v>
      </c>
      <c r="EM11" s="324" t="s">
        <v>32</v>
      </c>
      <c r="EN11" s="324" t="s">
        <v>74</v>
      </c>
      <c r="EO11" s="330" t="s">
        <v>32</v>
      </c>
      <c r="EP11" s="347" t="s">
        <v>554</v>
      </c>
      <c r="EQ11" s="348" t="s">
        <v>1088</v>
      </c>
    </row>
    <row r="12" spans="1:147" x14ac:dyDescent="0.2">
      <c r="A12" s="307" t="s">
        <v>535</v>
      </c>
      <c r="B12" s="308"/>
      <c r="C12" s="309"/>
      <c r="D12" s="349" t="s">
        <v>22</v>
      </c>
      <c r="E12" s="327" t="s">
        <v>22</v>
      </c>
      <c r="F12" s="327" t="s">
        <v>22</v>
      </c>
      <c r="G12" s="327" t="s">
        <v>42</v>
      </c>
      <c r="H12" s="327" t="s">
        <v>22</v>
      </c>
      <c r="I12" s="327" t="s">
        <v>22</v>
      </c>
      <c r="J12" s="325" t="s">
        <v>42</v>
      </c>
      <c r="K12" s="327" t="s">
        <v>22</v>
      </c>
      <c r="L12" s="327" t="s">
        <v>22</v>
      </c>
      <c r="M12" s="327" t="s">
        <v>22</v>
      </c>
      <c r="N12" s="325"/>
      <c r="O12" s="325"/>
      <c r="P12" s="325"/>
      <c r="Q12" s="325"/>
      <c r="R12" s="327"/>
      <c r="S12" s="328" t="s">
        <v>42</v>
      </c>
      <c r="T12" s="325" t="s">
        <v>22</v>
      </c>
      <c r="U12" s="325" t="s">
        <v>22</v>
      </c>
      <c r="V12" s="325" t="s">
        <v>22</v>
      </c>
      <c r="W12" s="325" t="s">
        <v>42</v>
      </c>
      <c r="X12" s="325" t="s">
        <v>22</v>
      </c>
      <c r="Y12" s="325"/>
      <c r="Z12" s="325"/>
      <c r="AA12" s="325"/>
      <c r="AB12" s="325"/>
      <c r="AC12" s="325"/>
      <c r="AD12" s="325"/>
      <c r="AE12" s="325"/>
      <c r="AF12" s="325"/>
      <c r="AG12" s="327"/>
      <c r="AH12" s="328" t="s">
        <v>22</v>
      </c>
      <c r="AI12" s="325" t="s">
        <v>22</v>
      </c>
      <c r="AJ12" s="325" t="s">
        <v>22</v>
      </c>
      <c r="AK12" s="325" t="s">
        <v>22</v>
      </c>
      <c r="AL12" s="325" t="s">
        <v>22</v>
      </c>
      <c r="AM12" s="325" t="s">
        <v>22</v>
      </c>
      <c r="AN12" s="325"/>
      <c r="AO12" s="325"/>
      <c r="AP12" s="325"/>
      <c r="AQ12" s="325"/>
      <c r="AR12" s="325"/>
      <c r="AS12" s="325"/>
      <c r="AT12" s="325"/>
      <c r="AU12" s="325"/>
      <c r="AV12" s="327"/>
      <c r="AW12" s="328" t="s">
        <v>22</v>
      </c>
      <c r="AX12" s="325" t="s">
        <v>22</v>
      </c>
      <c r="AY12" s="325" t="s">
        <v>22</v>
      </c>
      <c r="AZ12" s="325" t="s">
        <v>22</v>
      </c>
      <c r="BA12" s="325" t="s">
        <v>22</v>
      </c>
      <c r="BB12" s="325"/>
      <c r="BC12" s="325"/>
      <c r="BD12" s="325"/>
      <c r="BE12" s="325"/>
      <c r="BF12" s="325"/>
      <c r="BG12" s="325"/>
      <c r="BH12" s="325"/>
      <c r="BI12" s="325"/>
      <c r="BJ12" s="325"/>
      <c r="BK12" s="327"/>
      <c r="BL12" s="328" t="s">
        <v>22</v>
      </c>
      <c r="BM12" s="325" t="s">
        <v>22</v>
      </c>
      <c r="BN12" s="325" t="s">
        <v>22</v>
      </c>
      <c r="BO12" s="325" t="s">
        <v>22</v>
      </c>
      <c r="BP12" s="325" t="s">
        <v>22</v>
      </c>
      <c r="BQ12" s="325" t="s">
        <v>22</v>
      </c>
      <c r="BR12" s="325" t="s">
        <v>22</v>
      </c>
      <c r="BS12" s="325" t="s">
        <v>22</v>
      </c>
      <c r="BT12" s="325" t="s">
        <v>22</v>
      </c>
      <c r="BU12" s="325" t="s">
        <v>22</v>
      </c>
      <c r="BV12" s="325" t="s">
        <v>22</v>
      </c>
      <c r="BW12" s="325"/>
      <c r="BX12" s="325"/>
      <c r="BY12" s="325"/>
      <c r="BZ12" s="327"/>
      <c r="CA12" s="328" t="s">
        <v>22</v>
      </c>
      <c r="CB12" s="325" t="s">
        <v>42</v>
      </c>
      <c r="CC12" s="325" t="s">
        <v>50</v>
      </c>
      <c r="CD12" s="325" t="s">
        <v>22</v>
      </c>
      <c r="CE12" s="325" t="s">
        <v>22</v>
      </c>
      <c r="CF12" s="325" t="s">
        <v>22</v>
      </c>
      <c r="CG12" s="325"/>
      <c r="CH12" s="325"/>
      <c r="CI12" s="325"/>
      <c r="CJ12" s="325"/>
      <c r="CK12" s="325"/>
      <c r="CL12" s="325"/>
      <c r="CM12" s="325"/>
      <c r="CN12" s="325"/>
      <c r="CO12" s="329"/>
      <c r="CP12" s="324" t="s">
        <v>22</v>
      </c>
      <c r="CQ12" s="325" t="s">
        <v>22</v>
      </c>
      <c r="CR12" s="325" t="s">
        <v>22</v>
      </c>
      <c r="CS12" s="325" t="s">
        <v>22</v>
      </c>
      <c r="CT12" s="325" t="s">
        <v>22</v>
      </c>
      <c r="CU12" s="325" t="s">
        <v>22</v>
      </c>
      <c r="CV12" s="325" t="s">
        <v>22</v>
      </c>
      <c r="CW12" s="325" t="s">
        <v>22</v>
      </c>
      <c r="CX12" s="325"/>
      <c r="CY12" s="325"/>
      <c r="CZ12" s="325"/>
      <c r="DA12" s="325"/>
      <c r="DB12" s="325"/>
      <c r="DC12" s="325"/>
      <c r="DD12" s="330"/>
      <c r="DE12" s="328" t="s">
        <v>22</v>
      </c>
      <c r="DF12" s="325" t="s">
        <v>22</v>
      </c>
      <c r="DG12" s="325" t="s">
        <v>22</v>
      </c>
      <c r="DH12" s="325" t="s">
        <v>22</v>
      </c>
      <c r="DI12" s="325"/>
      <c r="DJ12" s="325"/>
      <c r="DK12" s="325"/>
      <c r="DL12" s="325"/>
      <c r="DM12" s="325"/>
      <c r="DN12" s="325"/>
      <c r="DO12" s="325"/>
      <c r="DP12" s="325"/>
      <c r="DQ12" s="325"/>
      <c r="DR12" s="325"/>
      <c r="DS12" s="329"/>
      <c r="DT12" s="328" t="s">
        <v>22</v>
      </c>
      <c r="DU12" s="324" t="s">
        <v>22</v>
      </c>
      <c r="DV12" s="324" t="s">
        <v>42</v>
      </c>
      <c r="DW12" s="324" t="s">
        <v>22</v>
      </c>
      <c r="DX12" s="324" t="s">
        <v>22</v>
      </c>
      <c r="DY12" s="324" t="s">
        <v>22</v>
      </c>
      <c r="DZ12" s="324" t="s">
        <v>22</v>
      </c>
      <c r="EA12" s="330" t="s">
        <v>42</v>
      </c>
      <c r="EB12" s="328" t="s">
        <v>22</v>
      </c>
      <c r="EC12" s="324" t="s">
        <v>22</v>
      </c>
      <c r="ED12" s="324" t="s">
        <v>22</v>
      </c>
      <c r="EE12" s="324" t="s">
        <v>22</v>
      </c>
      <c r="EF12" s="330" t="s">
        <v>22</v>
      </c>
      <c r="EG12" s="328"/>
      <c r="EH12" s="324" t="s">
        <v>42</v>
      </c>
      <c r="EI12" s="324" t="s">
        <v>42</v>
      </c>
      <c r="EJ12" s="330" t="s">
        <v>22</v>
      </c>
      <c r="EK12" s="328" t="s">
        <v>22</v>
      </c>
      <c r="EL12" s="324" t="s">
        <v>22</v>
      </c>
      <c r="EM12" s="324" t="s">
        <v>22</v>
      </c>
      <c r="EN12" s="324" t="s">
        <v>22</v>
      </c>
      <c r="EO12" s="330" t="s">
        <v>22</v>
      </c>
      <c r="EP12" s="347" t="s">
        <v>1210</v>
      </c>
      <c r="EQ12" s="350" t="s">
        <v>1302</v>
      </c>
    </row>
    <row r="13" spans="1:147" x14ac:dyDescent="0.2">
      <c r="A13" s="307" t="s">
        <v>13</v>
      </c>
      <c r="B13" s="308"/>
      <c r="C13" s="309"/>
      <c r="D13" s="349"/>
      <c r="E13" s="327"/>
      <c r="F13" s="327"/>
      <c r="G13" s="327"/>
      <c r="H13" s="327"/>
      <c r="I13" s="327"/>
      <c r="J13" s="325"/>
      <c r="K13" s="327"/>
      <c r="L13" s="327"/>
      <c r="M13" s="327"/>
      <c r="N13" s="325"/>
      <c r="O13" s="325"/>
      <c r="P13" s="325"/>
      <c r="Q13" s="325"/>
      <c r="R13" s="327"/>
      <c r="S13" s="328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325"/>
      <c r="AG13" s="327"/>
      <c r="AH13" s="328"/>
      <c r="AI13" s="325"/>
      <c r="AJ13" s="325"/>
      <c r="AK13" s="325"/>
      <c r="AL13" s="325"/>
      <c r="AM13" s="325"/>
      <c r="AN13" s="325"/>
      <c r="AO13" s="325"/>
      <c r="AP13" s="325"/>
      <c r="AQ13" s="325"/>
      <c r="AR13" s="325"/>
      <c r="AS13" s="325"/>
      <c r="AT13" s="325"/>
      <c r="AU13" s="325"/>
      <c r="AV13" s="327"/>
      <c r="AW13" s="328"/>
      <c r="AX13" s="325" t="s">
        <v>50</v>
      </c>
      <c r="AY13" s="325" t="s">
        <v>42</v>
      </c>
      <c r="AZ13" s="325" t="s">
        <v>33</v>
      </c>
      <c r="BA13" s="325" t="s">
        <v>85</v>
      </c>
      <c r="BB13" s="325"/>
      <c r="BC13" s="325"/>
      <c r="BD13" s="325"/>
      <c r="BE13" s="325"/>
      <c r="BF13" s="325"/>
      <c r="BG13" s="325"/>
      <c r="BH13" s="325"/>
      <c r="BI13" s="325"/>
      <c r="BJ13" s="325"/>
      <c r="BK13" s="327"/>
      <c r="BL13" s="328" t="s">
        <v>42</v>
      </c>
      <c r="BM13" s="325" t="s">
        <v>33</v>
      </c>
      <c r="BN13" s="325" t="s">
        <v>50</v>
      </c>
      <c r="BO13" s="325" t="s">
        <v>42</v>
      </c>
      <c r="BP13" s="325" t="s">
        <v>50</v>
      </c>
      <c r="BQ13" s="325" t="s">
        <v>93</v>
      </c>
      <c r="BR13" s="325" t="s">
        <v>42</v>
      </c>
      <c r="BS13" s="325" t="s">
        <v>50</v>
      </c>
      <c r="BT13" s="325" t="s">
        <v>50</v>
      </c>
      <c r="BU13" s="325" t="s">
        <v>93</v>
      </c>
      <c r="BV13" s="325" t="s">
        <v>42</v>
      </c>
      <c r="BW13" s="325"/>
      <c r="BX13" s="325"/>
      <c r="BY13" s="325"/>
      <c r="BZ13" s="327"/>
      <c r="CA13" s="328" t="s">
        <v>50</v>
      </c>
      <c r="CB13" s="325" t="s">
        <v>42</v>
      </c>
      <c r="CC13" s="325" t="s">
        <v>33</v>
      </c>
      <c r="CD13" s="325" t="s">
        <v>33</v>
      </c>
      <c r="CE13" s="325" t="s">
        <v>85</v>
      </c>
      <c r="CF13" s="325" t="s">
        <v>61</v>
      </c>
      <c r="CG13" s="325"/>
      <c r="CH13" s="325"/>
      <c r="CI13" s="325"/>
      <c r="CJ13" s="325"/>
      <c r="CK13" s="325"/>
      <c r="CL13" s="325"/>
      <c r="CM13" s="325"/>
      <c r="CN13" s="325"/>
      <c r="CO13" s="329"/>
      <c r="CP13" s="324" t="s">
        <v>42</v>
      </c>
      <c r="CQ13" s="325" t="s">
        <v>50</v>
      </c>
      <c r="CR13" s="325"/>
      <c r="CS13" s="325" t="s">
        <v>77</v>
      </c>
      <c r="CT13" s="325" t="s">
        <v>33</v>
      </c>
      <c r="CU13" s="325" t="s">
        <v>42</v>
      </c>
      <c r="CV13" s="325" t="s">
        <v>42</v>
      </c>
      <c r="CW13" s="325" t="s">
        <v>69</v>
      </c>
      <c r="CX13" s="325"/>
      <c r="CY13" s="325"/>
      <c r="CZ13" s="325"/>
      <c r="DA13" s="325"/>
      <c r="DB13" s="325"/>
      <c r="DC13" s="325"/>
      <c r="DD13" s="330"/>
      <c r="DE13" s="328" t="s">
        <v>50</v>
      </c>
      <c r="DF13" s="325" t="s">
        <v>53</v>
      </c>
      <c r="DG13" s="325"/>
      <c r="DH13" s="325"/>
      <c r="DI13" s="325"/>
      <c r="DJ13" s="325"/>
      <c r="DK13" s="325"/>
      <c r="DL13" s="325"/>
      <c r="DM13" s="325"/>
      <c r="DN13" s="325"/>
      <c r="DO13" s="325"/>
      <c r="DP13" s="325"/>
      <c r="DQ13" s="325"/>
      <c r="DR13" s="325"/>
      <c r="DS13" s="329"/>
      <c r="DT13" s="328" t="s">
        <v>50</v>
      </c>
      <c r="DU13" s="324" t="s">
        <v>42</v>
      </c>
      <c r="DV13" s="324" t="s">
        <v>42</v>
      </c>
      <c r="DW13" s="324" t="s">
        <v>42</v>
      </c>
      <c r="DX13" s="324" t="s">
        <v>42</v>
      </c>
      <c r="DY13" s="324" t="s">
        <v>33</v>
      </c>
      <c r="DZ13" s="324" t="s">
        <v>42</v>
      </c>
      <c r="EA13" s="330" t="s">
        <v>42</v>
      </c>
      <c r="EB13" s="328"/>
      <c r="EC13" s="324" t="s">
        <v>50</v>
      </c>
      <c r="ED13" s="324" t="s">
        <v>33</v>
      </c>
      <c r="EE13" s="324" t="s">
        <v>33</v>
      </c>
      <c r="EF13" s="330" t="s">
        <v>33</v>
      </c>
      <c r="EG13" s="328"/>
      <c r="EH13" s="324" t="s">
        <v>42</v>
      </c>
      <c r="EI13" s="324" t="s">
        <v>42</v>
      </c>
      <c r="EJ13" s="330" t="s">
        <v>93</v>
      </c>
      <c r="EK13" s="328" t="s">
        <v>50</v>
      </c>
      <c r="EL13" s="324" t="s">
        <v>50</v>
      </c>
      <c r="EM13" s="324" t="s">
        <v>50</v>
      </c>
      <c r="EN13" s="324" t="s">
        <v>33</v>
      </c>
      <c r="EO13" s="330" t="s">
        <v>50</v>
      </c>
      <c r="EP13" s="347"/>
      <c r="EQ13" s="348"/>
    </row>
    <row r="14" spans="1:147" x14ac:dyDescent="0.2">
      <c r="A14" s="307" t="s">
        <v>536</v>
      </c>
      <c r="B14" s="308"/>
      <c r="C14" s="309"/>
      <c r="D14" s="349" t="s">
        <v>23</v>
      </c>
      <c r="E14" s="327" t="s">
        <v>59</v>
      </c>
      <c r="F14" s="327" t="s">
        <v>75</v>
      </c>
      <c r="G14" s="327" t="s">
        <v>43</v>
      </c>
      <c r="H14" s="327" t="s">
        <v>98</v>
      </c>
      <c r="I14" s="327" t="s">
        <v>75</v>
      </c>
      <c r="J14" s="351" t="s">
        <v>43</v>
      </c>
      <c r="K14" s="327" t="s">
        <v>75</v>
      </c>
      <c r="L14" s="327" t="s">
        <v>67</v>
      </c>
      <c r="M14" s="327" t="s">
        <v>116</v>
      </c>
      <c r="N14" s="325"/>
      <c r="O14" s="325"/>
      <c r="P14" s="325"/>
      <c r="Q14" s="325"/>
      <c r="R14" s="327"/>
      <c r="S14" s="328" t="s">
        <v>75</v>
      </c>
      <c r="T14" s="351" t="s">
        <v>104</v>
      </c>
      <c r="U14" s="351" t="s">
        <v>116</v>
      </c>
      <c r="V14" s="325" t="s">
        <v>75</v>
      </c>
      <c r="W14" s="325" t="s">
        <v>75</v>
      </c>
      <c r="X14" s="325" t="s">
        <v>75</v>
      </c>
      <c r="Y14" s="325"/>
      <c r="Z14" s="325"/>
      <c r="AA14" s="325"/>
      <c r="AB14" s="325"/>
      <c r="AC14" s="325"/>
      <c r="AD14" s="325"/>
      <c r="AE14" s="325"/>
      <c r="AF14" s="325"/>
      <c r="AG14" s="327"/>
      <c r="AH14" s="328" t="s">
        <v>43</v>
      </c>
      <c r="AI14" s="325" t="s">
        <v>104</v>
      </c>
      <c r="AJ14" s="325" t="s">
        <v>75</v>
      </c>
      <c r="AK14" s="325" t="s">
        <v>43</v>
      </c>
      <c r="AL14" s="325" t="s">
        <v>59</v>
      </c>
      <c r="AM14" s="325" t="s">
        <v>116</v>
      </c>
      <c r="AN14" s="325"/>
      <c r="AO14" s="325"/>
      <c r="AP14" s="325"/>
      <c r="AQ14" s="325"/>
      <c r="AR14" s="325"/>
      <c r="AS14" s="325"/>
      <c r="AT14" s="325"/>
      <c r="AU14" s="325"/>
      <c r="AV14" s="327"/>
      <c r="AW14" s="328" t="s">
        <v>75</v>
      </c>
      <c r="AX14" s="325" t="s">
        <v>34</v>
      </c>
      <c r="AY14" s="325" t="s">
        <v>116</v>
      </c>
      <c r="AZ14" s="325" t="s">
        <v>75</v>
      </c>
      <c r="BA14" s="325" t="s">
        <v>75</v>
      </c>
      <c r="BB14" s="325"/>
      <c r="BC14" s="325"/>
      <c r="BD14" s="325"/>
      <c r="BE14" s="325"/>
      <c r="BF14" s="325"/>
      <c r="BG14" s="325"/>
      <c r="BH14" s="325"/>
      <c r="BI14" s="325"/>
      <c r="BJ14" s="325"/>
      <c r="BK14" s="327"/>
      <c r="BL14" s="328" t="s">
        <v>43</v>
      </c>
      <c r="BM14" s="325" t="s">
        <v>23</v>
      </c>
      <c r="BN14" s="325" t="s">
        <v>59</v>
      </c>
      <c r="BO14" s="325" t="s">
        <v>43</v>
      </c>
      <c r="BP14" s="325" t="s">
        <v>51</v>
      </c>
      <c r="BQ14" s="325" t="s">
        <v>104</v>
      </c>
      <c r="BR14" s="325" t="s">
        <v>91</v>
      </c>
      <c r="BS14" s="325" t="s">
        <v>59</v>
      </c>
      <c r="BT14" s="325" t="s">
        <v>75</v>
      </c>
      <c r="BU14" s="325" t="s">
        <v>104</v>
      </c>
      <c r="BV14" s="325" t="s">
        <v>110</v>
      </c>
      <c r="BW14" s="325"/>
      <c r="BX14" s="325"/>
      <c r="BY14" s="325"/>
      <c r="BZ14" s="327"/>
      <c r="CA14" s="328" t="s">
        <v>110</v>
      </c>
      <c r="CB14" s="325" t="s">
        <v>59</v>
      </c>
      <c r="CC14" s="325" t="s">
        <v>75</v>
      </c>
      <c r="CD14" s="325" t="s">
        <v>75</v>
      </c>
      <c r="CE14" s="325" t="s">
        <v>43</v>
      </c>
      <c r="CF14" s="325" t="s">
        <v>110</v>
      </c>
      <c r="CG14" s="325"/>
      <c r="CH14" s="325"/>
      <c r="CI14" s="325"/>
      <c r="CJ14" s="325"/>
      <c r="CK14" s="325"/>
      <c r="CL14" s="325"/>
      <c r="CM14" s="325"/>
      <c r="CN14" s="325"/>
      <c r="CO14" s="329"/>
      <c r="CP14" s="324" t="s">
        <v>75</v>
      </c>
      <c r="CQ14" s="325" t="s">
        <v>59</v>
      </c>
      <c r="CR14" s="325" t="s">
        <v>91</v>
      </c>
      <c r="CS14" s="325" t="s">
        <v>110</v>
      </c>
      <c r="CT14" s="325" t="s">
        <v>43</v>
      </c>
      <c r="CU14" s="325" t="s">
        <v>110</v>
      </c>
      <c r="CV14" s="325" t="s">
        <v>121</v>
      </c>
      <c r="CW14" s="325" t="s">
        <v>110</v>
      </c>
      <c r="CX14" s="325"/>
      <c r="CY14" s="325"/>
      <c r="CZ14" s="325"/>
      <c r="DA14" s="325"/>
      <c r="DB14" s="325"/>
      <c r="DC14" s="325"/>
      <c r="DD14" s="330"/>
      <c r="DE14" s="328" t="s">
        <v>98</v>
      </c>
      <c r="DF14" s="325" t="s">
        <v>104</v>
      </c>
      <c r="DG14" s="325" t="s">
        <v>75</v>
      </c>
      <c r="DH14" s="325" t="s">
        <v>43</v>
      </c>
      <c r="DI14" s="325"/>
      <c r="DJ14" s="325"/>
      <c r="DK14" s="325"/>
      <c r="DL14" s="325"/>
      <c r="DM14" s="325"/>
      <c r="DN14" s="325"/>
      <c r="DO14" s="325"/>
      <c r="DP14" s="325"/>
      <c r="DQ14" s="325"/>
      <c r="DR14" s="325"/>
      <c r="DS14" s="329"/>
      <c r="DT14" s="328" t="s">
        <v>110</v>
      </c>
      <c r="DU14" s="324" t="s">
        <v>59</v>
      </c>
      <c r="DV14" s="324" t="s">
        <v>75</v>
      </c>
      <c r="DW14" s="324" t="s">
        <v>75</v>
      </c>
      <c r="DX14" s="324" t="s">
        <v>51</v>
      </c>
      <c r="DY14" s="324" t="s">
        <v>131</v>
      </c>
      <c r="DZ14" s="324" t="s">
        <v>75</v>
      </c>
      <c r="EA14" s="330" t="s">
        <v>43</v>
      </c>
      <c r="EB14" s="328" t="s">
        <v>110</v>
      </c>
      <c r="EC14" s="324" t="s">
        <v>98</v>
      </c>
      <c r="ED14" s="324" t="s">
        <v>75</v>
      </c>
      <c r="EE14" s="324" t="s">
        <v>59</v>
      </c>
      <c r="EF14" s="330" t="s">
        <v>75</v>
      </c>
      <c r="EG14" s="328" t="s">
        <v>131</v>
      </c>
      <c r="EH14" s="324" t="s">
        <v>110</v>
      </c>
      <c r="EI14" s="324" t="s">
        <v>75</v>
      </c>
      <c r="EJ14" s="330" t="s">
        <v>104</v>
      </c>
      <c r="EK14" s="328" t="s">
        <v>59</v>
      </c>
      <c r="EL14" s="324" t="s">
        <v>75</v>
      </c>
      <c r="EM14" s="324" t="s">
        <v>116</v>
      </c>
      <c r="EN14" s="324" t="s">
        <v>131</v>
      </c>
      <c r="EO14" s="330" t="s">
        <v>43</v>
      </c>
      <c r="EP14" s="347" t="s">
        <v>1091</v>
      </c>
      <c r="EQ14" s="348" t="s">
        <v>1098</v>
      </c>
    </row>
    <row r="15" spans="1:147" s="302" customFormat="1" x14ac:dyDescent="0.2">
      <c r="A15" s="353" t="s">
        <v>1046</v>
      </c>
      <c r="B15" s="354"/>
      <c r="C15" s="355"/>
      <c r="D15" s="505">
        <v>43832</v>
      </c>
      <c r="E15" s="356">
        <v>43467</v>
      </c>
      <c r="F15" s="356">
        <v>43844</v>
      </c>
      <c r="G15" s="356">
        <v>43841</v>
      </c>
      <c r="H15" s="356">
        <v>43849</v>
      </c>
      <c r="I15" s="356">
        <v>43849</v>
      </c>
      <c r="J15" s="357">
        <v>43852</v>
      </c>
      <c r="K15" s="357">
        <v>43854</v>
      </c>
      <c r="L15" s="357">
        <v>43855</v>
      </c>
      <c r="M15" s="358">
        <v>43858</v>
      </c>
      <c r="N15" s="357"/>
      <c r="O15" s="357"/>
      <c r="P15" s="357"/>
      <c r="Q15" s="357"/>
      <c r="R15" s="358"/>
      <c r="S15" s="359">
        <v>43870</v>
      </c>
      <c r="T15" s="357">
        <v>43874</v>
      </c>
      <c r="U15" s="357">
        <v>43868</v>
      </c>
      <c r="V15" s="357">
        <v>43875</v>
      </c>
      <c r="W15" s="357">
        <v>43885</v>
      </c>
      <c r="X15" s="357">
        <v>43890</v>
      </c>
      <c r="Y15" s="357"/>
      <c r="Z15" s="357"/>
      <c r="AA15" s="357"/>
      <c r="AB15" s="357"/>
      <c r="AC15" s="357"/>
      <c r="AD15" s="357"/>
      <c r="AE15" s="357"/>
      <c r="AF15" s="357"/>
      <c r="AG15" s="358"/>
      <c r="AH15" s="359">
        <v>43892</v>
      </c>
      <c r="AI15" s="357">
        <v>43895</v>
      </c>
      <c r="AJ15" s="357">
        <v>43896</v>
      </c>
      <c r="AK15" s="357">
        <v>43897</v>
      </c>
      <c r="AL15" s="357">
        <v>43900</v>
      </c>
      <c r="AM15" s="357">
        <v>43909</v>
      </c>
      <c r="AN15" s="357"/>
      <c r="AO15" s="357"/>
      <c r="AP15" s="357"/>
      <c r="AQ15" s="357"/>
      <c r="AR15" s="357"/>
      <c r="AS15" s="357"/>
      <c r="AT15" s="357"/>
      <c r="AU15" s="357"/>
      <c r="AV15" s="358"/>
      <c r="AW15" s="359">
        <v>43924</v>
      </c>
      <c r="AX15" s="357">
        <v>43931</v>
      </c>
      <c r="AY15" s="357">
        <v>43932</v>
      </c>
      <c r="AZ15" s="357">
        <v>43938</v>
      </c>
      <c r="BA15" s="357">
        <v>43942</v>
      </c>
      <c r="BB15" s="357"/>
      <c r="BC15" s="357"/>
      <c r="BD15" s="357"/>
      <c r="BE15" s="357"/>
      <c r="BF15" s="357"/>
      <c r="BG15" s="357"/>
      <c r="BH15" s="357"/>
      <c r="BI15" s="357"/>
      <c r="BJ15" s="357"/>
      <c r="BK15" s="358"/>
      <c r="BL15" s="359">
        <v>43953</v>
      </c>
      <c r="BM15" s="357">
        <v>43957</v>
      </c>
      <c r="BN15" s="357">
        <v>43958</v>
      </c>
      <c r="BO15" s="357">
        <v>43966</v>
      </c>
      <c r="BP15" s="357">
        <v>43966</v>
      </c>
      <c r="BQ15" s="357">
        <v>43968</v>
      </c>
      <c r="BR15" s="357">
        <v>43968</v>
      </c>
      <c r="BS15" s="357">
        <v>43969</v>
      </c>
      <c r="BT15" s="357">
        <v>43972</v>
      </c>
      <c r="BU15" s="357">
        <v>43973</v>
      </c>
      <c r="BV15" s="357">
        <v>43977</v>
      </c>
      <c r="BW15" s="357"/>
      <c r="BX15" s="357"/>
      <c r="BY15" s="357"/>
      <c r="BZ15" s="358"/>
      <c r="CA15" s="359">
        <v>43981</v>
      </c>
      <c r="CB15" s="357">
        <v>43982</v>
      </c>
      <c r="CC15" s="357">
        <v>43987</v>
      </c>
      <c r="CD15" s="357">
        <v>43999</v>
      </c>
      <c r="CE15" s="357">
        <v>43999</v>
      </c>
      <c r="CF15" s="357">
        <v>44008</v>
      </c>
      <c r="CG15" s="357"/>
      <c r="CH15" s="357"/>
      <c r="CI15" s="357"/>
      <c r="CJ15" s="357"/>
      <c r="CK15" s="357"/>
      <c r="CL15" s="357"/>
      <c r="CM15" s="357"/>
      <c r="CN15" s="357"/>
      <c r="CO15" s="360"/>
      <c r="CP15" s="361">
        <v>44016</v>
      </c>
      <c r="CQ15" s="357"/>
      <c r="CR15" s="357"/>
      <c r="CS15" s="357"/>
      <c r="CT15" s="357">
        <v>44035</v>
      </c>
      <c r="CU15" s="357">
        <v>44038</v>
      </c>
      <c r="CV15" s="357">
        <v>44040</v>
      </c>
      <c r="CW15" s="357">
        <v>44041</v>
      </c>
      <c r="CX15" s="357"/>
      <c r="CY15" s="357"/>
      <c r="CZ15" s="357"/>
      <c r="DA15" s="357"/>
      <c r="DB15" s="357"/>
      <c r="DC15" s="357"/>
      <c r="DD15" s="362"/>
      <c r="DE15" s="359">
        <v>44043</v>
      </c>
      <c r="DF15" s="357">
        <v>44047</v>
      </c>
      <c r="DG15" s="594">
        <v>44057</v>
      </c>
      <c r="DH15" s="357">
        <v>44057</v>
      </c>
      <c r="DI15" s="357"/>
      <c r="DJ15" s="357"/>
      <c r="DK15" s="357"/>
      <c r="DL15" s="357"/>
      <c r="DM15" s="357"/>
      <c r="DN15" s="357"/>
      <c r="DO15" s="357"/>
      <c r="DP15" s="357"/>
      <c r="DQ15" s="357"/>
      <c r="DR15" s="357"/>
      <c r="DS15" s="360"/>
      <c r="DT15" s="359">
        <v>44081</v>
      </c>
      <c r="DU15" s="361">
        <v>44082</v>
      </c>
      <c r="DV15" s="361">
        <v>44083</v>
      </c>
      <c r="DW15" s="594">
        <v>44085</v>
      </c>
      <c r="DX15" s="361"/>
      <c r="DY15" s="361"/>
      <c r="DZ15" s="596">
        <v>44098</v>
      </c>
      <c r="EA15" s="360">
        <v>44104</v>
      </c>
      <c r="EB15" s="359">
        <v>44106</v>
      </c>
      <c r="EC15" s="594">
        <v>44122</v>
      </c>
      <c r="ED15" s="594">
        <v>44124</v>
      </c>
      <c r="EE15" s="594">
        <v>44130</v>
      </c>
      <c r="EF15" s="596">
        <v>44130</v>
      </c>
      <c r="EG15" s="359">
        <v>44142</v>
      </c>
      <c r="EH15" s="594">
        <v>44146</v>
      </c>
      <c r="EI15" s="594">
        <v>44165</v>
      </c>
      <c r="EJ15" s="596">
        <v>44195</v>
      </c>
      <c r="EK15" s="605">
        <v>44170</v>
      </c>
      <c r="EL15" s="607">
        <v>44172</v>
      </c>
      <c r="EM15" s="608">
        <v>44187</v>
      </c>
      <c r="EN15" s="594">
        <v>43938</v>
      </c>
      <c r="EO15" s="594">
        <v>44195</v>
      </c>
      <c r="EP15" s="347" t="s">
        <v>559</v>
      </c>
      <c r="EQ15" s="348" t="s">
        <v>1096</v>
      </c>
    </row>
    <row r="16" spans="1:147" x14ac:dyDescent="0.2">
      <c r="A16" s="307" t="s">
        <v>1147</v>
      </c>
      <c r="B16" s="308"/>
      <c r="C16" s="309"/>
      <c r="D16" s="505">
        <v>43833</v>
      </c>
      <c r="E16" s="356">
        <v>43833</v>
      </c>
      <c r="F16" s="356">
        <v>43845</v>
      </c>
      <c r="G16" s="356">
        <v>43841</v>
      </c>
      <c r="H16" s="356">
        <v>43850</v>
      </c>
      <c r="I16" s="356">
        <v>43850</v>
      </c>
      <c r="J16" s="357">
        <v>43852</v>
      </c>
      <c r="K16" s="357">
        <v>43855</v>
      </c>
      <c r="L16" s="363"/>
      <c r="M16" s="358">
        <v>43859</v>
      </c>
      <c r="N16" s="357"/>
      <c r="O16" s="357"/>
      <c r="P16" s="357"/>
      <c r="Q16" s="357"/>
      <c r="R16" s="358"/>
      <c r="S16" s="359">
        <v>43871</v>
      </c>
      <c r="T16" s="357">
        <v>43874</v>
      </c>
      <c r="U16" s="363"/>
      <c r="V16" s="357">
        <v>43875</v>
      </c>
      <c r="W16" s="357">
        <v>43886</v>
      </c>
      <c r="X16" s="357">
        <v>43891</v>
      </c>
      <c r="Y16" s="357"/>
      <c r="Z16" s="357"/>
      <c r="AA16" s="357"/>
      <c r="AB16" s="357"/>
      <c r="AC16" s="357"/>
      <c r="AD16" s="357"/>
      <c r="AE16" s="357"/>
      <c r="AF16" s="357"/>
      <c r="AG16" s="358"/>
      <c r="AH16" s="359">
        <v>43892</v>
      </c>
      <c r="AI16" s="357">
        <v>43896</v>
      </c>
      <c r="AJ16" s="357">
        <v>43897</v>
      </c>
      <c r="AK16" s="357">
        <v>43897</v>
      </c>
      <c r="AL16" s="357">
        <v>43901</v>
      </c>
      <c r="AM16" s="357">
        <v>43910</v>
      </c>
      <c r="AN16" s="357"/>
      <c r="AO16" s="357"/>
      <c r="AP16" s="357"/>
      <c r="AQ16" s="357"/>
      <c r="AR16" s="357"/>
      <c r="AS16" s="357"/>
      <c r="AT16" s="357"/>
      <c r="AU16" s="357"/>
      <c r="AV16" s="358"/>
      <c r="AW16" s="359">
        <v>43924</v>
      </c>
      <c r="AX16" s="357">
        <v>43931</v>
      </c>
      <c r="AY16" s="357">
        <v>43932</v>
      </c>
      <c r="AZ16" s="357">
        <v>43938</v>
      </c>
      <c r="BA16" s="357">
        <v>43942</v>
      </c>
      <c r="BB16" s="357"/>
      <c r="BC16" s="357"/>
      <c r="BD16" s="357"/>
      <c r="BE16" s="357"/>
      <c r="BF16" s="357"/>
      <c r="BG16" s="357"/>
      <c r="BH16" s="357"/>
      <c r="BI16" s="357"/>
      <c r="BJ16" s="357"/>
      <c r="BK16" s="358"/>
      <c r="BL16" s="359">
        <v>43953</v>
      </c>
      <c r="BM16" s="357">
        <v>43957</v>
      </c>
      <c r="BN16" s="357">
        <v>43959</v>
      </c>
      <c r="BO16" s="357">
        <v>43966</v>
      </c>
      <c r="BP16" s="357">
        <v>43967</v>
      </c>
      <c r="BQ16" s="357">
        <v>43968</v>
      </c>
      <c r="BR16" s="357">
        <v>43969</v>
      </c>
      <c r="BS16" s="357">
        <v>43969</v>
      </c>
      <c r="BT16" s="357">
        <v>43972</v>
      </c>
      <c r="BU16" s="357">
        <v>43973</v>
      </c>
      <c r="BV16" s="357">
        <v>43978</v>
      </c>
      <c r="BW16" s="357"/>
      <c r="BX16" s="357"/>
      <c r="BY16" s="357"/>
      <c r="BZ16" s="358"/>
      <c r="CA16" s="359">
        <v>43982</v>
      </c>
      <c r="CB16" s="357">
        <v>43983</v>
      </c>
      <c r="CC16" s="357">
        <v>43987</v>
      </c>
      <c r="CD16" s="357">
        <v>43999</v>
      </c>
      <c r="CE16" s="357">
        <v>43999</v>
      </c>
      <c r="CF16" s="357">
        <v>44008</v>
      </c>
      <c r="CG16" s="357"/>
      <c r="CH16" s="357"/>
      <c r="CI16" s="357"/>
      <c r="CJ16" s="357"/>
      <c r="CK16" s="357"/>
      <c r="CL16" s="357"/>
      <c r="CM16" s="357"/>
      <c r="CN16" s="357"/>
      <c r="CO16" s="360"/>
      <c r="CP16" s="361"/>
      <c r="CQ16" s="357"/>
      <c r="CR16" s="357"/>
      <c r="CS16" s="357"/>
      <c r="CT16" s="357">
        <v>44035</v>
      </c>
      <c r="CU16" s="357">
        <v>44038</v>
      </c>
      <c r="CV16" s="357" t="s">
        <v>1303</v>
      </c>
      <c r="CW16" s="357">
        <v>44041</v>
      </c>
      <c r="CX16" s="357"/>
      <c r="CY16" s="357"/>
      <c r="CZ16" s="357"/>
      <c r="DA16" s="357"/>
      <c r="DB16" s="357"/>
      <c r="DC16" s="357"/>
      <c r="DD16" s="362"/>
      <c r="DE16" s="359">
        <v>44043</v>
      </c>
      <c r="DF16" s="357">
        <v>44047</v>
      </c>
      <c r="DG16" s="594">
        <v>44057</v>
      </c>
      <c r="DH16" s="357">
        <v>44057</v>
      </c>
      <c r="DI16" s="357"/>
      <c r="DJ16" s="357"/>
      <c r="DK16" s="357"/>
      <c r="DL16" s="357"/>
      <c r="DM16" s="357"/>
      <c r="DN16" s="357"/>
      <c r="DO16" s="357"/>
      <c r="DP16" s="357"/>
      <c r="DQ16" s="357"/>
      <c r="DR16" s="357"/>
      <c r="DS16" s="360"/>
      <c r="DT16" s="359">
        <v>44081</v>
      </c>
      <c r="DU16" s="361">
        <v>44082</v>
      </c>
      <c r="DV16" s="361">
        <v>44083</v>
      </c>
      <c r="DW16" s="594">
        <v>44085</v>
      </c>
      <c r="DX16" s="361"/>
      <c r="DY16" s="361"/>
      <c r="DZ16" s="596">
        <v>44099</v>
      </c>
      <c r="EA16" s="360">
        <v>44104</v>
      </c>
      <c r="EB16" s="359">
        <v>44106</v>
      </c>
      <c r="EC16" s="594">
        <v>44122</v>
      </c>
      <c r="ED16" s="594">
        <v>44124</v>
      </c>
      <c r="EE16" s="594">
        <v>44130</v>
      </c>
      <c r="EF16" s="596">
        <v>44130</v>
      </c>
      <c r="EG16" s="359"/>
      <c r="EH16" s="594">
        <v>44146</v>
      </c>
      <c r="EI16" s="594">
        <v>44165</v>
      </c>
      <c r="EJ16" s="596">
        <v>44165</v>
      </c>
      <c r="EK16" s="605">
        <v>44170</v>
      </c>
      <c r="EL16" s="607">
        <v>44172</v>
      </c>
      <c r="EM16" s="608">
        <v>44187</v>
      </c>
      <c r="EN16" s="594">
        <v>43938</v>
      </c>
      <c r="EO16" s="594">
        <v>44195</v>
      </c>
      <c r="EP16" s="347" t="s">
        <v>555</v>
      </c>
      <c r="EQ16" s="348" t="s">
        <v>1095</v>
      </c>
    </row>
    <row r="17" spans="1:147" x14ac:dyDescent="0.2">
      <c r="A17" s="307" t="s">
        <v>969</v>
      </c>
      <c r="B17" s="308"/>
      <c r="C17" s="309"/>
      <c r="D17" s="505"/>
      <c r="E17" s="356">
        <v>43836</v>
      </c>
      <c r="F17" s="356" t="s">
        <v>1304</v>
      </c>
      <c r="G17" s="356">
        <v>43843</v>
      </c>
      <c r="H17" s="356"/>
      <c r="I17" s="357">
        <v>43854</v>
      </c>
      <c r="J17" s="363"/>
      <c r="K17" s="357">
        <v>43858</v>
      </c>
      <c r="L17" s="363"/>
      <c r="M17" s="358">
        <v>43860</v>
      </c>
      <c r="N17" s="357"/>
      <c r="O17" s="357"/>
      <c r="P17" s="357"/>
      <c r="Q17" s="357"/>
      <c r="R17" s="358"/>
      <c r="S17" s="365">
        <v>43876</v>
      </c>
      <c r="T17" s="363">
        <v>43877</v>
      </c>
      <c r="U17" s="363"/>
      <c r="V17" s="363">
        <v>43880</v>
      </c>
      <c r="W17" s="363">
        <v>43890</v>
      </c>
      <c r="X17" s="363">
        <v>43895</v>
      </c>
      <c r="Y17" s="363"/>
      <c r="Z17" s="363"/>
      <c r="AA17" s="363"/>
      <c r="AB17" s="363"/>
      <c r="AC17" s="363"/>
      <c r="AD17" s="363"/>
      <c r="AE17" s="363"/>
      <c r="AF17" s="363"/>
      <c r="AG17" s="364"/>
      <c r="AH17" s="365"/>
      <c r="AI17" s="363">
        <v>43899</v>
      </c>
      <c r="AJ17" s="363">
        <v>43901</v>
      </c>
      <c r="AK17" s="363">
        <v>43902</v>
      </c>
      <c r="AL17" s="363">
        <v>43905</v>
      </c>
      <c r="AM17" s="363">
        <v>43911</v>
      </c>
      <c r="AN17" s="363"/>
      <c r="AO17" s="363"/>
      <c r="AP17" s="363"/>
      <c r="AQ17" s="363"/>
      <c r="AR17" s="363"/>
      <c r="AS17" s="363"/>
      <c r="AT17" s="363"/>
      <c r="AU17" s="363"/>
      <c r="AV17" s="364"/>
      <c r="AW17" s="365">
        <v>43928</v>
      </c>
      <c r="AX17" s="363">
        <v>43936</v>
      </c>
      <c r="AY17" s="363">
        <v>43934</v>
      </c>
      <c r="AZ17" s="363">
        <v>43941</v>
      </c>
      <c r="BA17" s="363">
        <v>43945</v>
      </c>
      <c r="BB17" s="363"/>
      <c r="BC17" s="363"/>
      <c r="BD17" s="363"/>
      <c r="BE17" s="363"/>
      <c r="BF17" s="363"/>
      <c r="BG17" s="363"/>
      <c r="BH17" s="363"/>
      <c r="BI17" s="363"/>
      <c r="BJ17" s="363"/>
      <c r="BK17" s="364"/>
      <c r="BL17" s="365">
        <v>43954</v>
      </c>
      <c r="BM17" s="363"/>
      <c r="BN17" s="357">
        <v>43965</v>
      </c>
      <c r="BO17" s="363">
        <v>43969</v>
      </c>
      <c r="BP17" s="363"/>
      <c r="BQ17" s="363">
        <v>43970</v>
      </c>
      <c r="BR17" s="363">
        <v>43971</v>
      </c>
      <c r="BS17" s="363">
        <v>43977</v>
      </c>
      <c r="BT17" s="363">
        <v>43978</v>
      </c>
      <c r="BU17" s="363">
        <v>43975</v>
      </c>
      <c r="BV17" s="363">
        <v>43979</v>
      </c>
      <c r="BW17" s="363"/>
      <c r="BX17" s="363"/>
      <c r="BY17" s="363"/>
      <c r="BZ17" s="364"/>
      <c r="CA17" s="365">
        <v>43984</v>
      </c>
      <c r="CB17" s="363">
        <v>43985</v>
      </c>
      <c r="CC17" s="363">
        <v>43989</v>
      </c>
      <c r="CD17" s="363">
        <v>44003</v>
      </c>
      <c r="CE17" s="363">
        <v>44006</v>
      </c>
      <c r="CF17" s="363">
        <v>44010</v>
      </c>
      <c r="CG17" s="363"/>
      <c r="CH17" s="363"/>
      <c r="CI17" s="363"/>
      <c r="CJ17" s="363"/>
      <c r="CK17" s="363"/>
      <c r="CL17" s="363"/>
      <c r="CM17" s="363"/>
      <c r="CN17" s="363"/>
      <c r="CO17" s="366"/>
      <c r="CP17" s="367"/>
      <c r="CQ17" s="363"/>
      <c r="CR17" s="363"/>
      <c r="CS17" s="363"/>
      <c r="CT17" s="363">
        <v>44039</v>
      </c>
      <c r="CU17" s="363">
        <v>44040</v>
      </c>
      <c r="CV17" s="363">
        <v>44042</v>
      </c>
      <c r="CW17" s="363">
        <v>44042</v>
      </c>
      <c r="CX17" s="363"/>
      <c r="CY17" s="363"/>
      <c r="CZ17" s="363"/>
      <c r="DA17" s="363"/>
      <c r="DB17" s="363"/>
      <c r="DC17" s="363"/>
      <c r="DD17" s="369"/>
      <c r="DE17" s="606">
        <v>44052</v>
      </c>
      <c r="DF17" s="599">
        <v>44050</v>
      </c>
      <c r="DG17" s="599">
        <v>44060</v>
      </c>
      <c r="DH17" s="363">
        <v>44060</v>
      </c>
      <c r="DI17" s="363"/>
      <c r="DJ17" s="363"/>
      <c r="DK17" s="363"/>
      <c r="DL17" s="363"/>
      <c r="DM17" s="363"/>
      <c r="DN17" s="363"/>
      <c r="DO17" s="363"/>
      <c r="DP17" s="363"/>
      <c r="DQ17" s="363"/>
      <c r="DR17" s="363"/>
      <c r="DS17" s="366"/>
      <c r="DT17" s="365">
        <v>44083</v>
      </c>
      <c r="DU17" s="367">
        <v>44086</v>
      </c>
      <c r="DV17" s="367">
        <v>44084</v>
      </c>
      <c r="DW17" s="595">
        <v>44091</v>
      </c>
      <c r="DX17" s="363"/>
      <c r="DY17" s="367"/>
      <c r="DZ17" s="595">
        <v>44103</v>
      </c>
      <c r="EA17" s="366"/>
      <c r="EB17" s="365">
        <v>44108</v>
      </c>
      <c r="EC17" s="599">
        <v>44124</v>
      </c>
      <c r="ED17" s="599">
        <v>44129</v>
      </c>
      <c r="EE17" s="599">
        <v>44133</v>
      </c>
      <c r="EF17" s="599">
        <v>44133</v>
      </c>
      <c r="EG17" s="365"/>
      <c r="EH17" s="599">
        <v>44149</v>
      </c>
      <c r="EI17" s="599">
        <v>44169</v>
      </c>
      <c r="EJ17" s="595">
        <v>44171</v>
      </c>
      <c r="EK17" s="606">
        <v>44175</v>
      </c>
      <c r="EL17" s="609">
        <v>44184</v>
      </c>
      <c r="EM17" s="610">
        <v>44190</v>
      </c>
      <c r="EN17" s="599">
        <v>43941</v>
      </c>
      <c r="EO17" s="599">
        <v>44199</v>
      </c>
      <c r="EP17" s="347" t="s">
        <v>1305</v>
      </c>
      <c r="EQ17" s="348" t="s">
        <v>1099</v>
      </c>
    </row>
    <row r="18" spans="1:147" ht="15.75" customHeight="1" thickBot="1" x14ac:dyDescent="0.25">
      <c r="A18" s="307" t="s">
        <v>537</v>
      </c>
      <c r="B18" s="308"/>
      <c r="C18" s="309"/>
      <c r="D18" s="349" t="s">
        <v>20</v>
      </c>
      <c r="E18" s="327" t="s">
        <v>20</v>
      </c>
      <c r="F18" s="327" t="s">
        <v>31</v>
      </c>
      <c r="G18" s="327" t="s">
        <v>31</v>
      </c>
      <c r="H18" s="327" t="s">
        <v>20</v>
      </c>
      <c r="I18" s="327" t="s">
        <v>20</v>
      </c>
      <c r="J18" s="351" t="s">
        <v>20</v>
      </c>
      <c r="K18" s="351" t="s">
        <v>31</v>
      </c>
      <c r="L18" s="351" t="s">
        <v>20</v>
      </c>
      <c r="M18" s="370" t="s">
        <v>20</v>
      </c>
      <c r="N18" s="351"/>
      <c r="O18" s="351"/>
      <c r="P18" s="351"/>
      <c r="Q18" s="351"/>
      <c r="R18" s="352"/>
      <c r="S18" s="371" t="s">
        <v>31</v>
      </c>
      <c r="T18" s="351" t="s">
        <v>31</v>
      </c>
      <c r="U18" s="351" t="s">
        <v>20</v>
      </c>
      <c r="V18" s="351" t="s">
        <v>31</v>
      </c>
      <c r="W18" s="351" t="s">
        <v>31</v>
      </c>
      <c r="X18" s="351" t="s">
        <v>31</v>
      </c>
      <c r="Y18" s="351"/>
      <c r="Z18" s="351"/>
      <c r="AA18" s="351"/>
      <c r="AB18" s="351"/>
      <c r="AC18" s="351"/>
      <c r="AD18" s="351"/>
      <c r="AE18" s="351"/>
      <c r="AF18" s="351"/>
      <c r="AG18" s="352"/>
      <c r="AH18" s="371" t="s">
        <v>20</v>
      </c>
      <c r="AI18" s="351" t="s">
        <v>31</v>
      </c>
      <c r="AJ18" s="351" t="s">
        <v>31</v>
      </c>
      <c r="AK18" s="351" t="s">
        <v>31</v>
      </c>
      <c r="AL18" s="351" t="s">
        <v>31</v>
      </c>
      <c r="AM18" s="351" t="s">
        <v>31</v>
      </c>
      <c r="AN18" s="351"/>
      <c r="AO18" s="351"/>
      <c r="AP18" s="351"/>
      <c r="AQ18" s="351"/>
      <c r="AR18" s="351"/>
      <c r="AS18" s="351"/>
      <c r="AT18" s="351"/>
      <c r="AU18" s="351"/>
      <c r="AV18" s="352"/>
      <c r="AW18" s="371" t="s">
        <v>31</v>
      </c>
      <c r="AX18" s="351" t="s">
        <v>20</v>
      </c>
      <c r="AY18" s="351" t="s">
        <v>31</v>
      </c>
      <c r="AZ18" s="351" t="s">
        <v>31</v>
      </c>
      <c r="BA18" s="351" t="s">
        <v>31</v>
      </c>
      <c r="BB18" s="351"/>
      <c r="BC18" s="351"/>
      <c r="BD18" s="351"/>
      <c r="BE18" s="351"/>
      <c r="BF18" s="351"/>
      <c r="BG18" s="351"/>
      <c r="BH18" s="351"/>
      <c r="BI18" s="351"/>
      <c r="BJ18" s="351"/>
      <c r="BK18" s="352"/>
      <c r="BL18" s="371" t="s">
        <v>31</v>
      </c>
      <c r="BM18" s="351" t="s">
        <v>20</v>
      </c>
      <c r="BN18" s="351" t="s">
        <v>31</v>
      </c>
      <c r="BO18" s="351" t="s">
        <v>31</v>
      </c>
      <c r="BP18" s="351" t="s">
        <v>20</v>
      </c>
      <c r="BQ18" s="351" t="s">
        <v>31</v>
      </c>
      <c r="BR18" s="351" t="s">
        <v>31</v>
      </c>
      <c r="BS18" s="351" t="s">
        <v>31</v>
      </c>
      <c r="BT18" s="351" t="s">
        <v>31</v>
      </c>
      <c r="BU18" s="351" t="s">
        <v>31</v>
      </c>
      <c r="BV18" s="351" t="s">
        <v>31</v>
      </c>
      <c r="BW18" s="351"/>
      <c r="BX18" s="351"/>
      <c r="BY18" s="351"/>
      <c r="BZ18" s="352"/>
      <c r="CA18" s="371" t="s">
        <v>31</v>
      </c>
      <c r="CB18" s="351" t="s">
        <v>20</v>
      </c>
      <c r="CC18" s="351" t="s">
        <v>31</v>
      </c>
      <c r="CD18" s="351" t="s">
        <v>31</v>
      </c>
      <c r="CE18" s="351" t="s">
        <v>31</v>
      </c>
      <c r="CF18" s="351" t="s">
        <v>31</v>
      </c>
      <c r="CG18" s="351"/>
      <c r="CH18" s="351"/>
      <c r="CI18" s="351"/>
      <c r="CJ18" s="351"/>
      <c r="CK18" s="351"/>
      <c r="CL18" s="351"/>
      <c r="CM18" s="351"/>
      <c r="CN18" s="351"/>
      <c r="CO18" s="372"/>
      <c r="CP18" s="373" t="s">
        <v>31</v>
      </c>
      <c r="CQ18" s="351" t="s">
        <v>31</v>
      </c>
      <c r="CR18" s="351" t="s">
        <v>31</v>
      </c>
      <c r="CS18" s="351" t="s">
        <v>31</v>
      </c>
      <c r="CT18" s="351" t="s">
        <v>31</v>
      </c>
      <c r="CU18" s="351" t="s">
        <v>31</v>
      </c>
      <c r="CV18" s="351" t="s">
        <v>31</v>
      </c>
      <c r="CW18" s="351" t="s">
        <v>31</v>
      </c>
      <c r="CX18" s="351"/>
      <c r="CY18" s="351"/>
      <c r="CZ18" s="351"/>
      <c r="DA18" s="351"/>
      <c r="DB18" s="351"/>
      <c r="DC18" s="351"/>
      <c r="DD18" s="374"/>
      <c r="DE18" s="371"/>
      <c r="DF18" s="351"/>
      <c r="DG18" s="351"/>
      <c r="DH18" s="351" t="s">
        <v>31</v>
      </c>
      <c r="DI18" s="351"/>
      <c r="DJ18" s="351"/>
      <c r="DK18" s="351"/>
      <c r="DL18" s="351"/>
      <c r="DM18" s="351"/>
      <c r="DN18" s="351"/>
      <c r="DO18" s="351"/>
      <c r="DP18" s="351"/>
      <c r="DQ18" s="351"/>
      <c r="DR18" s="351"/>
      <c r="DS18" s="372"/>
      <c r="DT18" s="371" t="s">
        <v>31</v>
      </c>
      <c r="DU18" s="373" t="s">
        <v>31</v>
      </c>
      <c r="DV18" s="373" t="s">
        <v>31</v>
      </c>
      <c r="DW18" s="370" t="s">
        <v>31</v>
      </c>
      <c r="DX18" s="351" t="s">
        <v>31</v>
      </c>
      <c r="DY18" s="373"/>
      <c r="DZ18" s="370" t="s">
        <v>31</v>
      </c>
      <c r="EA18" s="372" t="s">
        <v>20</v>
      </c>
      <c r="EB18" s="371" t="s">
        <v>31</v>
      </c>
      <c r="EC18" s="373" t="s">
        <v>31</v>
      </c>
      <c r="ED18" s="373" t="s">
        <v>31</v>
      </c>
      <c r="EE18" s="373" t="s">
        <v>31</v>
      </c>
      <c r="EF18" s="374"/>
      <c r="EG18" s="371"/>
      <c r="EH18" s="373"/>
      <c r="EI18" s="373"/>
      <c r="EJ18" s="374"/>
      <c r="EK18" s="371" t="s">
        <v>20</v>
      </c>
      <c r="EL18" s="373" t="s">
        <v>31</v>
      </c>
      <c r="EM18" s="373" t="s">
        <v>31</v>
      </c>
      <c r="EN18" s="373" t="s">
        <v>31</v>
      </c>
      <c r="EO18" s="374" t="s">
        <v>20</v>
      </c>
      <c r="EP18" s="375" t="s">
        <v>1094</v>
      </c>
      <c r="EQ18" s="376" t="s">
        <v>1101</v>
      </c>
    </row>
    <row r="19" spans="1:147" x14ac:dyDescent="0.2">
      <c r="A19" s="307" t="s">
        <v>1149</v>
      </c>
      <c r="B19" s="308"/>
      <c r="C19" s="309"/>
      <c r="D19" s="349" t="s">
        <v>116</v>
      </c>
      <c r="E19" s="327" t="s">
        <v>131</v>
      </c>
      <c r="F19" s="327" t="s">
        <v>970</v>
      </c>
      <c r="G19" s="327" t="s">
        <v>970</v>
      </c>
      <c r="H19" s="327" t="s">
        <v>83</v>
      </c>
      <c r="I19" s="327" t="s">
        <v>131</v>
      </c>
      <c r="J19" s="351" t="s">
        <v>131</v>
      </c>
      <c r="K19" s="351" t="s">
        <v>970</v>
      </c>
      <c r="L19" s="351" t="s">
        <v>67</v>
      </c>
      <c r="M19" s="370" t="s">
        <v>131</v>
      </c>
      <c r="N19" s="351"/>
      <c r="O19" s="351"/>
      <c r="P19" s="351"/>
      <c r="Q19" s="351"/>
      <c r="R19" s="352"/>
      <c r="S19" s="371" t="s">
        <v>970</v>
      </c>
      <c r="T19" s="351" t="s">
        <v>970</v>
      </c>
      <c r="U19" s="351" t="s">
        <v>34</v>
      </c>
      <c r="V19" s="351" t="s">
        <v>970</v>
      </c>
      <c r="W19" s="351" t="s">
        <v>970</v>
      </c>
      <c r="X19" s="351" t="s">
        <v>970</v>
      </c>
      <c r="Y19" s="351"/>
      <c r="Z19" s="351"/>
      <c r="AA19" s="351"/>
      <c r="AB19" s="351"/>
      <c r="AC19" s="351"/>
      <c r="AD19" s="351"/>
      <c r="AE19" s="351"/>
      <c r="AF19" s="351"/>
      <c r="AG19" s="352"/>
      <c r="AH19" s="371" t="s">
        <v>116</v>
      </c>
      <c r="AI19" s="351" t="s">
        <v>970</v>
      </c>
      <c r="AJ19" s="351" t="s">
        <v>970</v>
      </c>
      <c r="AK19" s="351" t="s">
        <v>110</v>
      </c>
      <c r="AL19" s="351" t="s">
        <v>970</v>
      </c>
      <c r="AM19" s="351" t="s">
        <v>110</v>
      </c>
      <c r="AN19" s="351"/>
      <c r="AO19" s="351"/>
      <c r="AP19" s="351"/>
      <c r="AQ19" s="351"/>
      <c r="AR19" s="351"/>
      <c r="AS19" s="351"/>
      <c r="AT19" s="351"/>
      <c r="AU19" s="351"/>
      <c r="AV19" s="352"/>
      <c r="AW19" s="371" t="s">
        <v>970</v>
      </c>
      <c r="AX19" s="351" t="s">
        <v>110</v>
      </c>
      <c r="AY19" s="351" t="s">
        <v>970</v>
      </c>
      <c r="AZ19" s="351" t="s">
        <v>970</v>
      </c>
      <c r="BA19" s="351" t="s">
        <v>970</v>
      </c>
      <c r="BB19" s="351"/>
      <c r="BC19" s="351"/>
      <c r="BD19" s="351"/>
      <c r="BE19" s="351"/>
      <c r="BF19" s="351"/>
      <c r="BG19" s="351"/>
      <c r="BH19" s="351"/>
      <c r="BI19" s="351"/>
      <c r="BJ19" s="351"/>
      <c r="BK19" s="352"/>
      <c r="BL19" s="371" t="s">
        <v>970</v>
      </c>
      <c r="BM19" s="351" t="s">
        <v>1306</v>
      </c>
      <c r="BN19" s="351" t="s">
        <v>970</v>
      </c>
      <c r="BO19" s="351" t="s">
        <v>970</v>
      </c>
      <c r="BP19" s="351" t="s">
        <v>104</v>
      </c>
      <c r="BQ19" s="351" t="s">
        <v>970</v>
      </c>
      <c r="BR19" s="351" t="s">
        <v>970</v>
      </c>
      <c r="BS19" s="351" t="s">
        <v>970</v>
      </c>
      <c r="BT19" s="351" t="s">
        <v>970</v>
      </c>
      <c r="BU19" s="351" t="s">
        <v>970</v>
      </c>
      <c r="BV19" s="351" t="s">
        <v>970</v>
      </c>
      <c r="BW19" s="351"/>
      <c r="BX19" s="351"/>
      <c r="BY19" s="351"/>
      <c r="BZ19" s="352"/>
      <c r="CA19" s="371" t="s">
        <v>970</v>
      </c>
      <c r="CB19" s="351" t="s">
        <v>110</v>
      </c>
      <c r="CC19" s="351" t="s">
        <v>970</v>
      </c>
      <c r="CD19" s="351" t="s">
        <v>970</v>
      </c>
      <c r="CE19" s="351" t="s">
        <v>970</v>
      </c>
      <c r="CF19" s="351" t="s">
        <v>970</v>
      </c>
      <c r="CG19" s="351"/>
      <c r="CH19" s="351"/>
      <c r="CI19" s="351"/>
      <c r="CJ19" s="351"/>
      <c r="CK19" s="351"/>
      <c r="CL19" s="351"/>
      <c r="CM19" s="351"/>
      <c r="CN19" s="351"/>
      <c r="CO19" s="372"/>
      <c r="CP19" s="373" t="s">
        <v>970</v>
      </c>
      <c r="CQ19" s="351" t="s">
        <v>970</v>
      </c>
      <c r="CR19" s="351" t="s">
        <v>970</v>
      </c>
      <c r="CS19" s="351" t="s">
        <v>970</v>
      </c>
      <c r="CT19" s="351" t="s">
        <v>970</v>
      </c>
      <c r="CU19" s="351" t="s">
        <v>970</v>
      </c>
      <c r="CV19" s="351" t="s">
        <v>970</v>
      </c>
      <c r="CW19" s="351" t="s">
        <v>970</v>
      </c>
      <c r="CX19" s="351"/>
      <c r="CY19" s="351"/>
      <c r="CZ19" s="351"/>
      <c r="DA19" s="351"/>
      <c r="DB19" s="351"/>
      <c r="DC19" s="351"/>
      <c r="DD19" s="374"/>
      <c r="DE19" s="371"/>
      <c r="DF19" s="351"/>
      <c r="DG19" s="351"/>
      <c r="DH19" s="351" t="s">
        <v>970</v>
      </c>
      <c r="DI19" s="351"/>
      <c r="DJ19" s="351"/>
      <c r="DK19" s="351"/>
      <c r="DL19" s="351"/>
      <c r="DM19" s="351"/>
      <c r="DN19" s="351"/>
      <c r="DO19" s="351"/>
      <c r="DP19" s="351"/>
      <c r="DQ19" s="351"/>
      <c r="DR19" s="351"/>
      <c r="DS19" s="372"/>
      <c r="DT19" s="371" t="s">
        <v>970</v>
      </c>
      <c r="DU19" s="373" t="s">
        <v>970</v>
      </c>
      <c r="DV19" s="373" t="s">
        <v>970</v>
      </c>
      <c r="DW19" s="370" t="s">
        <v>970</v>
      </c>
      <c r="DX19" s="351" t="s">
        <v>970</v>
      </c>
      <c r="DY19" s="373"/>
      <c r="DZ19" s="370"/>
      <c r="EA19" s="372" t="s">
        <v>75</v>
      </c>
      <c r="EB19" s="371" t="s">
        <v>970</v>
      </c>
      <c r="EC19" s="373"/>
      <c r="ED19" s="373"/>
      <c r="EE19" s="373"/>
      <c r="EF19" s="374"/>
      <c r="EG19" s="371"/>
      <c r="EH19" s="373" t="s">
        <v>131</v>
      </c>
      <c r="EI19" s="373"/>
      <c r="EJ19" s="374"/>
      <c r="EK19" s="371" t="s">
        <v>131</v>
      </c>
      <c r="EL19" s="373"/>
      <c r="EM19" s="373"/>
      <c r="EN19" s="373"/>
      <c r="EO19" s="374" t="s">
        <v>131</v>
      </c>
      <c r="EP19" s="301"/>
    </row>
    <row r="20" spans="1:147" ht="12.75" customHeight="1" x14ac:dyDescent="0.2">
      <c r="A20" s="307" t="s">
        <v>1154</v>
      </c>
      <c r="B20" s="308"/>
      <c r="C20" s="309"/>
      <c r="D20" s="505">
        <v>43837</v>
      </c>
      <c r="E20" s="356">
        <v>43842</v>
      </c>
      <c r="F20" s="343"/>
      <c r="G20" s="343"/>
      <c r="H20" s="357">
        <v>43853</v>
      </c>
      <c r="I20" s="356"/>
      <c r="J20" s="357">
        <v>43856</v>
      </c>
      <c r="K20" s="363"/>
      <c r="L20" s="363"/>
      <c r="M20" s="368">
        <v>43863</v>
      </c>
      <c r="N20" s="363"/>
      <c r="O20" s="363"/>
      <c r="P20" s="363"/>
      <c r="Q20" s="363"/>
      <c r="R20" s="364"/>
      <c r="S20" s="365"/>
      <c r="T20" s="363"/>
      <c r="U20" s="357">
        <v>43870</v>
      </c>
      <c r="V20" s="363"/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4"/>
      <c r="AH20" s="365">
        <v>43896</v>
      </c>
      <c r="AI20" s="363"/>
      <c r="AJ20" s="363"/>
      <c r="AK20" s="363">
        <v>43902</v>
      </c>
      <c r="AL20" s="363"/>
      <c r="AM20" s="363">
        <v>43911</v>
      </c>
      <c r="AN20" s="363"/>
      <c r="AO20" s="363"/>
      <c r="AP20" s="363"/>
      <c r="AQ20" s="363"/>
      <c r="AR20" s="363"/>
      <c r="AS20" s="363"/>
      <c r="AT20" s="363"/>
      <c r="AU20" s="363"/>
      <c r="AV20" s="364"/>
      <c r="AW20" s="365"/>
      <c r="AX20" s="363"/>
      <c r="AY20" s="363"/>
      <c r="AZ20" s="363"/>
      <c r="BA20" s="363" t="s">
        <v>970</v>
      </c>
      <c r="BB20" s="363"/>
      <c r="BC20" s="363"/>
      <c r="BD20" s="363"/>
      <c r="BE20" s="363"/>
      <c r="BF20" s="363"/>
      <c r="BG20" s="363"/>
      <c r="BH20" s="363"/>
      <c r="BI20" s="363"/>
      <c r="BJ20" s="363"/>
      <c r="BK20" s="364"/>
      <c r="BL20" s="365" t="s">
        <v>970</v>
      </c>
      <c r="BM20" s="357" t="s">
        <v>1307</v>
      </c>
      <c r="BN20" s="363"/>
      <c r="BO20" s="363"/>
      <c r="BP20" s="363"/>
      <c r="BQ20" s="363"/>
      <c r="BR20" s="363"/>
      <c r="BS20" s="363"/>
      <c r="BT20" s="363"/>
      <c r="BU20" s="363"/>
      <c r="BV20" s="363"/>
      <c r="BW20" s="363"/>
      <c r="BX20" s="363"/>
      <c r="BY20" s="363"/>
      <c r="BZ20" s="364"/>
      <c r="CA20" s="365"/>
      <c r="CB20" s="363"/>
      <c r="CC20" s="363"/>
      <c r="CD20" s="363"/>
      <c r="CE20" s="363" t="s">
        <v>31</v>
      </c>
      <c r="CF20" s="363"/>
      <c r="CG20" s="363"/>
      <c r="CH20" s="363"/>
      <c r="CI20" s="363"/>
      <c r="CJ20" s="363"/>
      <c r="CK20" s="363"/>
      <c r="CL20" s="363"/>
      <c r="CM20" s="363"/>
      <c r="CN20" s="363"/>
      <c r="CO20" s="366"/>
      <c r="CP20" s="367"/>
      <c r="CQ20" s="363"/>
      <c r="CR20" s="363"/>
      <c r="CS20" s="363"/>
      <c r="CT20" s="363" t="s">
        <v>970</v>
      </c>
      <c r="CU20" s="363" t="s">
        <v>970</v>
      </c>
      <c r="CV20" s="363" t="s">
        <v>970</v>
      </c>
      <c r="CW20" s="363" t="s">
        <v>970</v>
      </c>
      <c r="CX20" s="363"/>
      <c r="CY20" s="363"/>
      <c r="CZ20" s="363"/>
      <c r="DA20" s="363"/>
      <c r="DB20" s="363"/>
      <c r="DC20" s="363"/>
      <c r="DD20" s="369"/>
      <c r="DE20" s="365"/>
      <c r="DF20" s="363"/>
      <c r="DG20" s="363"/>
      <c r="DH20" s="363"/>
      <c r="DI20" s="363"/>
      <c r="DJ20" s="363"/>
      <c r="DK20" s="363"/>
      <c r="DL20" s="363"/>
      <c r="DM20" s="363"/>
      <c r="DN20" s="363"/>
      <c r="DO20" s="363"/>
      <c r="DP20" s="363"/>
      <c r="DQ20" s="363"/>
      <c r="DR20" s="363"/>
      <c r="DS20" s="366"/>
      <c r="DT20" s="365"/>
      <c r="DU20" s="367"/>
      <c r="DV20" s="367" t="s">
        <v>970</v>
      </c>
      <c r="DW20" s="368"/>
      <c r="DX20" s="592"/>
      <c r="DY20" s="367"/>
      <c r="DZ20" s="368"/>
      <c r="EA20" s="366">
        <v>44110</v>
      </c>
      <c r="EB20" s="365"/>
      <c r="EC20" s="367"/>
      <c r="ED20" s="367"/>
      <c r="EE20" s="367"/>
      <c r="EF20" s="369"/>
      <c r="EG20" s="365"/>
      <c r="EH20" s="367">
        <v>44153</v>
      </c>
      <c r="EI20" s="367"/>
      <c r="EJ20" s="369"/>
      <c r="EK20" s="365">
        <v>44182</v>
      </c>
      <c r="EL20" s="367"/>
      <c r="EM20" s="367"/>
      <c r="EN20" s="367"/>
      <c r="EO20" s="369">
        <v>44203</v>
      </c>
      <c r="EP20" s="301"/>
    </row>
    <row r="21" spans="1:147" x14ac:dyDescent="0.2">
      <c r="A21" s="307" t="s">
        <v>539</v>
      </c>
      <c r="B21" s="308"/>
      <c r="C21" s="329"/>
      <c r="D21" s="349" t="s">
        <v>24</v>
      </c>
      <c r="E21" s="327" t="s">
        <v>35</v>
      </c>
      <c r="F21" s="327" t="s">
        <v>35</v>
      </c>
      <c r="G21" s="327" t="s">
        <v>44</v>
      </c>
      <c r="H21" s="327" t="s">
        <v>52</v>
      </c>
      <c r="I21" s="327" t="s">
        <v>35</v>
      </c>
      <c r="J21" s="327" t="s">
        <v>52</v>
      </c>
      <c r="K21" s="327" t="s">
        <v>35</v>
      </c>
      <c r="L21" s="327" t="s">
        <v>60</v>
      </c>
      <c r="M21" s="327" t="s">
        <v>35</v>
      </c>
      <c r="N21" s="325"/>
      <c r="O21" s="325"/>
      <c r="P21" s="325"/>
      <c r="Q21" s="325"/>
      <c r="R21" s="327"/>
      <c r="S21" s="328" t="s">
        <v>35</v>
      </c>
      <c r="T21" s="325" t="s">
        <v>35</v>
      </c>
      <c r="U21" s="325" t="s">
        <v>24</v>
      </c>
      <c r="V21" s="325" t="s">
        <v>35</v>
      </c>
      <c r="W21" s="325" t="s">
        <v>35</v>
      </c>
      <c r="X21" s="325" t="s">
        <v>35</v>
      </c>
      <c r="Y21" s="325"/>
      <c r="Z21" s="325"/>
      <c r="AA21" s="325"/>
      <c r="AB21" s="325"/>
      <c r="AC21" s="325"/>
      <c r="AD21" s="325"/>
      <c r="AE21" s="325"/>
      <c r="AF21" s="325"/>
      <c r="AG21" s="327"/>
      <c r="AH21" s="328" t="s">
        <v>24</v>
      </c>
      <c r="AI21" s="325" t="s">
        <v>35</v>
      </c>
      <c r="AJ21" s="325" t="s">
        <v>35</v>
      </c>
      <c r="AK21" s="325" t="s">
        <v>35</v>
      </c>
      <c r="AL21" s="325" t="s">
        <v>35</v>
      </c>
      <c r="AM21" s="325" t="s">
        <v>35</v>
      </c>
      <c r="AN21" s="325"/>
      <c r="AO21" s="325"/>
      <c r="AP21" s="325"/>
      <c r="AQ21" s="325"/>
      <c r="AR21" s="325"/>
      <c r="AS21" s="325"/>
      <c r="AT21" s="325"/>
      <c r="AU21" s="325"/>
      <c r="AV21" s="327"/>
      <c r="AW21" s="328" t="s">
        <v>35</v>
      </c>
      <c r="AX21" s="325" t="s">
        <v>35</v>
      </c>
      <c r="AY21" s="325" t="s">
        <v>35</v>
      </c>
      <c r="AZ21" s="325" t="s">
        <v>35</v>
      </c>
      <c r="BA21" s="325" t="s">
        <v>35</v>
      </c>
      <c r="BB21" s="325"/>
      <c r="BC21" s="325"/>
      <c r="BD21" s="325"/>
      <c r="BE21" s="325"/>
      <c r="BF21" s="325"/>
      <c r="BG21" s="325"/>
      <c r="BH21" s="325"/>
      <c r="BI21" s="325"/>
      <c r="BJ21" s="325"/>
      <c r="BK21" s="327"/>
      <c r="BL21" s="328" t="s">
        <v>35</v>
      </c>
      <c r="BM21" s="325" t="s">
        <v>24</v>
      </c>
      <c r="BN21" s="325" t="s">
        <v>35</v>
      </c>
      <c r="BO21" s="325" t="s">
        <v>35</v>
      </c>
      <c r="BP21" s="325" t="s">
        <v>52</v>
      </c>
      <c r="BQ21" s="325" t="s">
        <v>35</v>
      </c>
      <c r="BR21" s="325" t="s">
        <v>44</v>
      </c>
      <c r="BS21" s="325" t="s">
        <v>35</v>
      </c>
      <c r="BT21" s="325" t="s">
        <v>35</v>
      </c>
      <c r="BU21" s="325" t="s">
        <v>35</v>
      </c>
      <c r="BV21" s="325" t="s">
        <v>35</v>
      </c>
      <c r="BW21" s="325"/>
      <c r="BX21" s="325"/>
      <c r="BY21" s="325"/>
      <c r="BZ21" s="327"/>
      <c r="CA21" s="328" t="s">
        <v>35</v>
      </c>
      <c r="CB21" s="325" t="s">
        <v>35</v>
      </c>
      <c r="CC21" s="325" t="s">
        <v>68</v>
      </c>
      <c r="CD21" s="325" t="s">
        <v>35</v>
      </c>
      <c r="CE21" s="325" t="s">
        <v>35</v>
      </c>
      <c r="CF21" s="325" t="s">
        <v>35</v>
      </c>
      <c r="CG21" s="325"/>
      <c r="CH21" s="325"/>
      <c r="CI21" s="325"/>
      <c r="CJ21" s="325"/>
      <c r="CK21" s="325"/>
      <c r="CL21" s="325"/>
      <c r="CM21" s="325"/>
      <c r="CN21" s="325"/>
      <c r="CO21" s="329"/>
      <c r="CP21" s="324" t="s">
        <v>35</v>
      </c>
      <c r="CQ21" s="325" t="s">
        <v>35</v>
      </c>
      <c r="CR21" s="324" t="s">
        <v>24</v>
      </c>
      <c r="CS21" s="325" t="s">
        <v>35</v>
      </c>
      <c r="CT21" s="325" t="s">
        <v>35</v>
      </c>
      <c r="CU21" s="325" t="s">
        <v>35</v>
      </c>
      <c r="CV21" s="325" t="s">
        <v>35</v>
      </c>
      <c r="CW21" s="325" t="s">
        <v>35</v>
      </c>
      <c r="CX21" s="325"/>
      <c r="CY21" s="325"/>
      <c r="CZ21" s="325"/>
      <c r="DA21" s="325"/>
      <c r="DB21" s="325"/>
      <c r="DC21" s="325"/>
      <c r="DD21" s="330"/>
      <c r="DE21" s="328" t="s">
        <v>35</v>
      </c>
      <c r="DF21" s="325" t="s">
        <v>35</v>
      </c>
      <c r="DG21" s="325" t="s">
        <v>35</v>
      </c>
      <c r="DH21" s="325" t="s">
        <v>35</v>
      </c>
      <c r="DI21" s="325"/>
      <c r="DJ21" s="325"/>
      <c r="DK21" s="325"/>
      <c r="DL21" s="325"/>
      <c r="DM21" s="325"/>
      <c r="DN21" s="325"/>
      <c r="DO21" s="325"/>
      <c r="DP21" s="325"/>
      <c r="DQ21" s="325"/>
      <c r="DR21" s="325"/>
      <c r="DS21" s="329"/>
      <c r="DT21" s="328" t="s">
        <v>35</v>
      </c>
      <c r="DU21" s="324" t="s">
        <v>35</v>
      </c>
      <c r="DV21" s="541"/>
      <c r="DW21" s="346" t="s">
        <v>35</v>
      </c>
      <c r="DX21" s="325" t="s">
        <v>122</v>
      </c>
      <c r="DY21" s="324" t="s">
        <v>122</v>
      </c>
      <c r="DZ21" s="346" t="s">
        <v>84</v>
      </c>
      <c r="EA21" s="329" t="s">
        <v>24</v>
      </c>
      <c r="EB21" s="328" t="s">
        <v>35</v>
      </c>
      <c r="EC21" s="324" t="s">
        <v>35</v>
      </c>
      <c r="ED21" s="324" t="s">
        <v>35</v>
      </c>
      <c r="EE21" s="324" t="s">
        <v>35</v>
      </c>
      <c r="EF21" s="330" t="s">
        <v>35</v>
      </c>
      <c r="EG21" s="328" t="s">
        <v>122</v>
      </c>
      <c r="EH21" s="324" t="s">
        <v>35</v>
      </c>
      <c r="EI21" s="324" t="s">
        <v>35</v>
      </c>
      <c r="EJ21" s="330" t="s">
        <v>35</v>
      </c>
      <c r="EK21" s="328" t="s">
        <v>35</v>
      </c>
      <c r="EL21" s="324" t="s">
        <v>35</v>
      </c>
      <c r="EM21" s="324" t="s">
        <v>35</v>
      </c>
      <c r="EN21" s="324" t="s">
        <v>122</v>
      </c>
      <c r="EO21" s="330" t="s">
        <v>35</v>
      </c>
      <c r="EP21" s="377"/>
    </row>
    <row r="22" spans="1:147" x14ac:dyDescent="0.2">
      <c r="A22" s="307" t="s">
        <v>993</v>
      </c>
      <c r="B22" s="308"/>
      <c r="C22" s="309"/>
      <c r="D22" s="349"/>
      <c r="E22" s="327" t="s">
        <v>1308</v>
      </c>
      <c r="F22" s="327"/>
      <c r="G22" s="327"/>
      <c r="H22" s="327"/>
      <c r="I22" s="327"/>
      <c r="J22" s="351"/>
      <c r="K22" s="327"/>
      <c r="L22" s="327" t="s">
        <v>92</v>
      </c>
      <c r="M22" s="327"/>
      <c r="N22" s="325"/>
      <c r="O22" s="325"/>
      <c r="P22" s="325"/>
      <c r="Q22" s="325"/>
      <c r="R22" s="327"/>
      <c r="S22" s="328" t="s">
        <v>105</v>
      </c>
      <c r="T22" s="325"/>
      <c r="U22" s="325"/>
      <c r="V22" s="325" t="s">
        <v>105</v>
      </c>
      <c r="W22" s="351"/>
      <c r="X22" s="325"/>
      <c r="Y22" s="325"/>
      <c r="Z22" s="325"/>
      <c r="AA22" s="325"/>
      <c r="AB22" s="325"/>
      <c r="AC22" s="325"/>
      <c r="AD22" s="325"/>
      <c r="AE22" s="325"/>
      <c r="AF22" s="325"/>
      <c r="AG22" s="327"/>
      <c r="AH22" s="328"/>
      <c r="AI22" s="325"/>
      <c r="AJ22" s="325"/>
      <c r="AK22" s="325"/>
      <c r="AL22" s="325" t="s">
        <v>1309</v>
      </c>
      <c r="AM22" s="325"/>
      <c r="AN22" s="325"/>
      <c r="AO22" s="325"/>
      <c r="AP22" s="325"/>
      <c r="AQ22" s="325"/>
      <c r="AR22" s="325"/>
      <c r="AS22" s="325"/>
      <c r="AT22" s="325"/>
      <c r="AU22" s="325"/>
      <c r="AV22" s="327"/>
      <c r="AW22" s="328"/>
      <c r="AX22" s="325" t="s">
        <v>92</v>
      </c>
      <c r="AY22" s="325"/>
      <c r="AZ22" s="325"/>
      <c r="BA22" s="325"/>
      <c r="BB22" s="325"/>
      <c r="BC22" s="325"/>
      <c r="BD22" s="325"/>
      <c r="BE22" s="325"/>
      <c r="BF22" s="325"/>
      <c r="BG22" s="325"/>
      <c r="BH22" s="325"/>
      <c r="BI22" s="325"/>
      <c r="BJ22" s="325"/>
      <c r="BK22" s="327"/>
      <c r="BL22" s="328"/>
      <c r="BM22" s="325"/>
      <c r="BN22" s="325" t="s">
        <v>76</v>
      </c>
      <c r="BO22" s="325"/>
      <c r="BP22" s="325"/>
      <c r="BQ22" s="325"/>
      <c r="BR22" s="325"/>
      <c r="BS22" s="325"/>
      <c r="BT22" s="325"/>
      <c r="BU22" s="325"/>
      <c r="BV22" s="325"/>
      <c r="BW22" s="325"/>
      <c r="BX22" s="325"/>
      <c r="BY22" s="325"/>
      <c r="BZ22" s="327"/>
      <c r="CA22" s="328"/>
      <c r="CB22" s="325"/>
      <c r="CC22" s="325"/>
      <c r="CD22" s="325"/>
      <c r="CE22" s="325"/>
      <c r="CF22" s="325"/>
      <c r="CG22" s="325"/>
      <c r="CH22" s="325"/>
      <c r="CI22" s="325"/>
      <c r="CJ22" s="325"/>
      <c r="CK22" s="325"/>
      <c r="CL22" s="325"/>
      <c r="CM22" s="325"/>
      <c r="CN22" s="325"/>
      <c r="CO22" s="329"/>
      <c r="CP22" s="324"/>
      <c r="CQ22" s="325"/>
      <c r="CR22" s="325"/>
      <c r="CS22" s="325"/>
      <c r="CT22" s="325"/>
      <c r="CU22" s="325" t="s">
        <v>122</v>
      </c>
      <c r="CV22" s="325"/>
      <c r="CW22" s="325"/>
      <c r="CX22" s="325"/>
      <c r="CY22" s="325"/>
      <c r="CZ22" s="325"/>
      <c r="DA22" s="325"/>
      <c r="DB22" s="325"/>
      <c r="DC22" s="325"/>
      <c r="DD22" s="330"/>
      <c r="DE22" s="328" t="s">
        <v>92</v>
      </c>
      <c r="DF22" s="325"/>
      <c r="DG22" s="325"/>
      <c r="DH22" s="325"/>
      <c r="DI22" s="325"/>
      <c r="DJ22" s="325"/>
      <c r="DK22" s="325"/>
      <c r="DL22" s="325"/>
      <c r="DM22" s="325"/>
      <c r="DN22" s="325"/>
      <c r="DO22" s="325"/>
      <c r="DP22" s="325"/>
      <c r="DQ22" s="325"/>
      <c r="DR22" s="325"/>
      <c r="DS22" s="329"/>
      <c r="DT22" s="328"/>
      <c r="DU22" s="324" t="s">
        <v>105</v>
      </c>
      <c r="DV22" s="324"/>
      <c r="DW22" s="346" t="s">
        <v>1309</v>
      </c>
      <c r="DX22" s="325"/>
      <c r="DY22" s="324"/>
      <c r="DZ22" s="346"/>
      <c r="EA22" s="329" t="s">
        <v>84</v>
      </c>
      <c r="EB22" s="328" t="s">
        <v>1309</v>
      </c>
      <c r="EC22" s="324" t="s">
        <v>84</v>
      </c>
      <c r="ED22" s="324" t="s">
        <v>84</v>
      </c>
      <c r="EE22" s="324" t="s">
        <v>84</v>
      </c>
      <c r="EF22" s="330" t="s">
        <v>84</v>
      </c>
      <c r="EG22" s="328"/>
      <c r="EH22" s="324"/>
      <c r="EI22" s="324" t="s">
        <v>84</v>
      </c>
      <c r="EJ22" s="330" t="s">
        <v>84</v>
      </c>
      <c r="EK22" s="328" t="s">
        <v>84</v>
      </c>
      <c r="EL22" s="324" t="s">
        <v>84</v>
      </c>
      <c r="EM22" s="324" t="s">
        <v>1309</v>
      </c>
      <c r="EN22" s="324"/>
      <c r="EO22" s="330" t="s">
        <v>1308</v>
      </c>
      <c r="EP22" s="377"/>
    </row>
    <row r="23" spans="1:147" x14ac:dyDescent="0.2">
      <c r="A23" s="307" t="s">
        <v>1005</v>
      </c>
      <c r="B23" s="308"/>
      <c r="C23" s="309"/>
      <c r="D23" s="349"/>
      <c r="E23" s="327" t="s">
        <v>117</v>
      </c>
      <c r="F23" s="327"/>
      <c r="G23" s="327"/>
      <c r="H23" s="327"/>
      <c r="I23" s="327"/>
      <c r="J23" s="351"/>
      <c r="K23" s="327"/>
      <c r="L23" s="327"/>
      <c r="M23" s="327"/>
      <c r="N23" s="325"/>
      <c r="O23" s="325"/>
      <c r="P23" s="325"/>
      <c r="Q23" s="325"/>
      <c r="R23" s="327"/>
      <c r="S23" s="328"/>
      <c r="T23" s="325"/>
      <c r="U23" s="325"/>
      <c r="V23" s="325"/>
      <c r="W23" s="351"/>
      <c r="X23" s="325"/>
      <c r="Y23" s="325"/>
      <c r="Z23" s="325"/>
      <c r="AA23" s="325"/>
      <c r="AB23" s="325"/>
      <c r="AC23" s="325"/>
      <c r="AD23" s="325"/>
      <c r="AE23" s="325"/>
      <c r="AF23" s="325"/>
      <c r="AG23" s="327"/>
      <c r="AH23" s="328"/>
      <c r="AI23" s="325"/>
      <c r="AJ23" s="325"/>
      <c r="AK23" s="325"/>
      <c r="AL23" s="325"/>
      <c r="AM23" s="325"/>
      <c r="AN23" s="325"/>
      <c r="AO23" s="325"/>
      <c r="AP23" s="325"/>
      <c r="AQ23" s="325"/>
      <c r="AR23" s="325"/>
      <c r="AS23" s="325"/>
      <c r="AT23" s="325"/>
      <c r="AU23" s="325"/>
      <c r="AV23" s="327"/>
      <c r="AW23" s="328"/>
      <c r="AX23" s="325"/>
      <c r="AY23" s="325"/>
      <c r="AZ23" s="325"/>
      <c r="BA23" s="325"/>
      <c r="BB23" s="325"/>
      <c r="BC23" s="325"/>
      <c r="BD23" s="325"/>
      <c r="BE23" s="325"/>
      <c r="BF23" s="325"/>
      <c r="BG23" s="325"/>
      <c r="BH23" s="325"/>
      <c r="BI23" s="325"/>
      <c r="BJ23" s="325"/>
      <c r="BK23" s="327"/>
      <c r="BL23" s="328"/>
      <c r="BM23" s="325"/>
      <c r="BN23" s="325" t="s">
        <v>84</v>
      </c>
      <c r="BO23" s="325"/>
      <c r="BP23" s="325"/>
      <c r="BQ23" s="325"/>
      <c r="BR23" s="325"/>
      <c r="BS23" s="325"/>
      <c r="BT23" s="325"/>
      <c r="BU23" s="325"/>
      <c r="BV23" s="325"/>
      <c r="BW23" s="325"/>
      <c r="BX23" s="325"/>
      <c r="BY23" s="325"/>
      <c r="BZ23" s="327"/>
      <c r="CA23" s="328"/>
      <c r="CB23" s="325"/>
      <c r="CC23" s="325"/>
      <c r="CD23" s="325"/>
      <c r="CE23" s="325"/>
      <c r="CF23" s="325"/>
      <c r="CG23" s="325"/>
      <c r="CH23" s="325"/>
      <c r="CI23" s="325"/>
      <c r="CJ23" s="325"/>
      <c r="CK23" s="325"/>
      <c r="CL23" s="325"/>
      <c r="CM23" s="325"/>
      <c r="CN23" s="325"/>
      <c r="CO23" s="329"/>
      <c r="CP23" s="324"/>
      <c r="CQ23" s="325"/>
      <c r="CR23" s="325"/>
      <c r="CS23" s="325"/>
      <c r="CT23" s="325"/>
      <c r="CU23" s="325"/>
      <c r="CV23" s="325"/>
      <c r="CW23" s="325"/>
      <c r="CX23" s="325"/>
      <c r="CY23" s="325"/>
      <c r="CZ23" s="325"/>
      <c r="DA23" s="325"/>
      <c r="DB23" s="325"/>
      <c r="DC23" s="325"/>
      <c r="DD23" s="330"/>
      <c r="DE23" s="328"/>
      <c r="DF23" s="325"/>
      <c r="DG23" s="325"/>
      <c r="DH23" s="325"/>
      <c r="DI23" s="325"/>
      <c r="DJ23" s="325"/>
      <c r="DK23" s="325"/>
      <c r="DL23" s="325"/>
      <c r="DM23" s="325"/>
      <c r="DN23" s="325"/>
      <c r="DO23" s="325"/>
      <c r="DP23" s="325"/>
      <c r="DQ23" s="325"/>
      <c r="DR23" s="325"/>
      <c r="DS23" s="329"/>
      <c r="DT23" s="328"/>
      <c r="DU23" s="324"/>
      <c r="DV23" s="324"/>
      <c r="DW23" s="346"/>
      <c r="DX23" s="325"/>
      <c r="DY23" s="324"/>
      <c r="DZ23" s="346"/>
      <c r="EA23" s="329"/>
      <c r="EB23" s="328"/>
      <c r="EC23" s="324"/>
      <c r="ED23" s="324"/>
      <c r="EE23" s="324"/>
      <c r="EF23" s="330"/>
      <c r="EG23" s="328"/>
      <c r="EH23" s="324"/>
      <c r="EI23" s="324" t="s">
        <v>1309</v>
      </c>
      <c r="EJ23" s="330" t="s">
        <v>122</v>
      </c>
      <c r="EK23" s="328" t="s">
        <v>1309</v>
      </c>
      <c r="EL23" s="324" t="s">
        <v>76</v>
      </c>
      <c r="EM23" s="324"/>
      <c r="EN23" s="324"/>
      <c r="EO23" s="330" t="s">
        <v>84</v>
      </c>
      <c r="EP23" s="377"/>
    </row>
    <row r="24" spans="1:147" x14ac:dyDescent="0.2">
      <c r="A24" s="307"/>
      <c r="B24" s="308"/>
      <c r="C24" s="309"/>
      <c r="D24" s="349"/>
      <c r="E24" s="327"/>
      <c r="F24" s="327"/>
      <c r="G24" s="327"/>
      <c r="H24" s="327"/>
      <c r="I24" s="327"/>
      <c r="J24" s="351"/>
      <c r="K24" s="327"/>
      <c r="L24" s="327"/>
      <c r="M24" s="327"/>
      <c r="N24" s="325"/>
      <c r="O24" s="325"/>
      <c r="P24" s="325"/>
      <c r="Q24" s="325"/>
      <c r="R24" s="327"/>
      <c r="S24" s="328"/>
      <c r="T24" s="325"/>
      <c r="U24" s="325"/>
      <c r="V24" s="325"/>
      <c r="W24" s="351"/>
      <c r="X24" s="325"/>
      <c r="Y24" s="325"/>
      <c r="Z24" s="325"/>
      <c r="AA24" s="325"/>
      <c r="AB24" s="325"/>
      <c r="AC24" s="325"/>
      <c r="AD24" s="325"/>
      <c r="AE24" s="325"/>
      <c r="AF24" s="325"/>
      <c r="AG24" s="327"/>
      <c r="AH24" s="328"/>
      <c r="AI24" s="325"/>
      <c r="AJ24" s="325"/>
      <c r="AK24" s="325"/>
      <c r="AL24" s="325"/>
      <c r="AM24" s="325"/>
      <c r="AN24" s="325"/>
      <c r="AO24" s="325"/>
      <c r="AP24" s="325"/>
      <c r="AQ24" s="325"/>
      <c r="AR24" s="325"/>
      <c r="AS24" s="325"/>
      <c r="AT24" s="325"/>
      <c r="AU24" s="325"/>
      <c r="AV24" s="327"/>
      <c r="AW24" s="328"/>
      <c r="AX24" s="325"/>
      <c r="AY24" s="325"/>
      <c r="AZ24" s="325"/>
      <c r="BA24" s="325"/>
      <c r="BB24" s="325"/>
      <c r="BC24" s="325"/>
      <c r="BD24" s="325"/>
      <c r="BE24" s="325"/>
      <c r="BF24" s="325"/>
      <c r="BG24" s="325"/>
      <c r="BH24" s="325"/>
      <c r="BI24" s="325"/>
      <c r="BJ24" s="325"/>
      <c r="BK24" s="327"/>
      <c r="BL24" s="328"/>
      <c r="BM24" s="325"/>
      <c r="BN24" s="325"/>
      <c r="BO24" s="325"/>
      <c r="BP24" s="325"/>
      <c r="BQ24" s="325"/>
      <c r="BR24" s="325"/>
      <c r="BS24" s="325"/>
      <c r="BT24" s="325"/>
      <c r="BU24" s="325"/>
      <c r="BV24" s="325"/>
      <c r="BW24" s="325"/>
      <c r="BX24" s="325"/>
      <c r="BY24" s="325"/>
      <c r="BZ24" s="327"/>
      <c r="CA24" s="328"/>
      <c r="CB24" s="325"/>
      <c r="CC24" s="325"/>
      <c r="CD24" s="325"/>
      <c r="CE24" s="325"/>
      <c r="CF24" s="325"/>
      <c r="CG24" s="325"/>
      <c r="CH24" s="325"/>
      <c r="CI24" s="325"/>
      <c r="CJ24" s="325"/>
      <c r="CK24" s="325"/>
      <c r="CL24" s="325"/>
      <c r="CM24" s="325"/>
      <c r="CN24" s="325"/>
      <c r="CO24" s="329"/>
      <c r="CP24" s="324"/>
      <c r="CQ24" s="325"/>
      <c r="CR24" s="325"/>
      <c r="CS24" s="325"/>
      <c r="CT24" s="325"/>
      <c r="CU24" s="325"/>
      <c r="CV24" s="325"/>
      <c r="CW24" s="325"/>
      <c r="CX24" s="325"/>
      <c r="CY24" s="325"/>
      <c r="CZ24" s="325"/>
      <c r="DA24" s="325"/>
      <c r="DB24" s="325"/>
      <c r="DC24" s="325"/>
      <c r="DD24" s="330"/>
      <c r="DE24" s="328"/>
      <c r="DF24" s="325"/>
      <c r="DG24" s="325"/>
      <c r="DH24" s="325"/>
      <c r="DI24" s="325"/>
      <c r="DJ24" s="325"/>
      <c r="DK24" s="325"/>
      <c r="DL24" s="325"/>
      <c r="DM24" s="325"/>
      <c r="DN24" s="325"/>
      <c r="DO24" s="325"/>
      <c r="DP24" s="325"/>
      <c r="DQ24" s="325"/>
      <c r="DR24" s="325"/>
      <c r="DS24" s="329"/>
      <c r="DT24" s="328"/>
      <c r="DU24" s="324"/>
      <c r="DV24" s="324"/>
      <c r="DW24" s="346"/>
      <c r="DX24" s="325"/>
      <c r="DY24" s="324"/>
      <c r="DZ24" s="346"/>
      <c r="EA24" s="329"/>
      <c r="EB24" s="328"/>
      <c r="EC24" s="324"/>
      <c r="ED24" s="324"/>
      <c r="EE24" s="324"/>
      <c r="EF24" s="330"/>
      <c r="EG24" s="328"/>
      <c r="EH24" s="324"/>
      <c r="EI24" s="324"/>
      <c r="EJ24" s="330"/>
      <c r="EK24" s="328" t="s">
        <v>76</v>
      </c>
      <c r="EL24" s="324" t="s">
        <v>1309</v>
      </c>
      <c r="EM24" s="324"/>
      <c r="EN24" s="324"/>
      <c r="EO24" s="330"/>
      <c r="EP24" s="377"/>
    </row>
    <row r="25" spans="1:147" ht="13.5" customHeight="1" x14ac:dyDescent="0.2">
      <c r="A25" s="307" t="s">
        <v>1077</v>
      </c>
      <c r="B25" s="308"/>
      <c r="C25" s="309"/>
      <c r="D25" s="506"/>
      <c r="E25" s="378"/>
      <c r="F25" s="378"/>
      <c r="G25" s="378"/>
      <c r="H25" s="378"/>
      <c r="I25" s="378"/>
      <c r="J25" s="379"/>
      <c r="K25" s="378"/>
      <c r="L25" s="378"/>
      <c r="M25" s="378"/>
      <c r="N25" s="381"/>
      <c r="O25" s="381"/>
      <c r="P25" s="381"/>
      <c r="Q25" s="381"/>
      <c r="R25" s="378"/>
      <c r="S25" s="380"/>
      <c r="T25" s="381"/>
      <c r="U25" s="381"/>
      <c r="V25" s="381"/>
      <c r="W25" s="379"/>
      <c r="X25" s="381"/>
      <c r="Y25" s="381"/>
      <c r="Z25" s="381"/>
      <c r="AA25" s="381"/>
      <c r="AB25" s="381"/>
      <c r="AC25" s="381"/>
      <c r="AD25" s="381"/>
      <c r="AE25" s="381"/>
      <c r="AF25" s="381"/>
      <c r="AG25" s="378"/>
      <c r="AH25" s="380"/>
      <c r="AI25" s="381"/>
      <c r="AJ25" s="381"/>
      <c r="AK25" s="381"/>
      <c r="AL25" s="381"/>
      <c r="AM25" s="381"/>
      <c r="AN25" s="381"/>
      <c r="AO25" s="381"/>
      <c r="AP25" s="381"/>
      <c r="AQ25" s="381"/>
      <c r="AR25" s="381"/>
      <c r="AS25" s="381"/>
      <c r="AT25" s="381"/>
      <c r="AU25" s="381"/>
      <c r="AV25" s="378"/>
      <c r="AW25" s="380"/>
      <c r="AX25" s="381"/>
      <c r="AY25" s="381"/>
      <c r="AZ25" s="381"/>
      <c r="BA25" s="381"/>
      <c r="BB25" s="381"/>
      <c r="BC25" s="381"/>
      <c r="BD25" s="381"/>
      <c r="BE25" s="381"/>
      <c r="BF25" s="381"/>
      <c r="BG25" s="381"/>
      <c r="BH25" s="381"/>
      <c r="BI25" s="381"/>
      <c r="BJ25" s="381"/>
      <c r="BK25" s="378"/>
      <c r="BL25" s="380"/>
      <c r="BM25" s="381"/>
      <c r="BN25" s="381"/>
      <c r="BO25" s="381"/>
      <c r="BP25" s="381"/>
      <c r="BQ25" s="381"/>
      <c r="BR25" s="381"/>
      <c r="BS25" s="381"/>
      <c r="BT25" s="381"/>
      <c r="BU25" s="381"/>
      <c r="BV25" s="381"/>
      <c r="BW25" s="381"/>
      <c r="BX25" s="381"/>
      <c r="BY25" s="381"/>
      <c r="BZ25" s="378"/>
      <c r="CA25" s="380"/>
      <c r="CB25" s="381"/>
      <c r="CC25" s="381"/>
      <c r="CD25" s="381"/>
      <c r="CE25" s="381"/>
      <c r="CF25" s="381"/>
      <c r="CG25" s="381"/>
      <c r="CH25" s="381"/>
      <c r="CI25" s="381"/>
      <c r="CJ25" s="381"/>
      <c r="CK25" s="381"/>
      <c r="CL25" s="381"/>
      <c r="CM25" s="381"/>
      <c r="CN25" s="381"/>
      <c r="CO25" s="382"/>
      <c r="CP25" s="383"/>
      <c r="CQ25" s="381"/>
      <c r="CR25" s="381"/>
      <c r="CS25" s="381"/>
      <c r="CT25" s="381"/>
      <c r="CU25" s="381"/>
      <c r="CV25" s="381"/>
      <c r="CW25" s="381"/>
      <c r="CX25" s="381"/>
      <c r="CY25" s="381"/>
      <c r="CZ25" s="381"/>
      <c r="DA25" s="381"/>
      <c r="DB25" s="381"/>
      <c r="DC25" s="381"/>
      <c r="DD25" s="384"/>
      <c r="DE25" s="380"/>
      <c r="DF25" s="381"/>
      <c r="DG25" s="381"/>
      <c r="DH25" s="381"/>
      <c r="DI25" s="381"/>
      <c r="DJ25" s="381"/>
      <c r="DK25" s="381"/>
      <c r="DL25" s="381"/>
      <c r="DM25" s="381"/>
      <c r="DN25" s="381"/>
      <c r="DO25" s="381"/>
      <c r="DP25" s="381"/>
      <c r="DQ25" s="381"/>
      <c r="DR25" s="381"/>
      <c r="DS25" s="382"/>
      <c r="DT25" s="380"/>
      <c r="DU25" s="383"/>
      <c r="DV25" s="383"/>
      <c r="DW25" s="590"/>
      <c r="DX25" s="381"/>
      <c r="DY25" s="383"/>
      <c r="DZ25" s="590"/>
      <c r="EA25" s="382"/>
      <c r="EB25" s="380"/>
      <c r="EC25" s="383"/>
      <c r="ED25" s="383"/>
      <c r="EE25" s="383"/>
      <c r="EF25" s="384"/>
      <c r="EG25" s="380"/>
      <c r="EH25" s="383"/>
      <c r="EI25" s="383"/>
      <c r="EJ25" s="384"/>
      <c r="EK25" s="380"/>
      <c r="EL25" s="383"/>
      <c r="EM25" s="383"/>
      <c r="EN25" s="383"/>
      <c r="EO25" s="384"/>
      <c r="EP25" s="377"/>
    </row>
    <row r="26" spans="1:147" ht="16" thickBot="1" x14ac:dyDescent="0.25">
      <c r="A26" s="307" t="s">
        <v>542</v>
      </c>
      <c r="B26" s="308"/>
      <c r="C26" s="309"/>
      <c r="D26" s="506"/>
      <c r="E26" s="378" t="s">
        <v>1177</v>
      </c>
      <c r="F26" s="378" t="s">
        <v>1179</v>
      </c>
      <c r="G26" s="378"/>
      <c r="H26" s="378" t="s">
        <v>1179</v>
      </c>
      <c r="I26" s="378" t="s">
        <v>1179</v>
      </c>
      <c r="J26" s="379" t="s">
        <v>1177</v>
      </c>
      <c r="K26" s="379" t="s">
        <v>1177</v>
      </c>
      <c r="L26" s="378"/>
      <c r="M26" s="385" t="s">
        <v>1177</v>
      </c>
      <c r="N26" s="379"/>
      <c r="O26" s="379"/>
      <c r="P26" s="379"/>
      <c r="Q26" s="379"/>
      <c r="R26" s="385"/>
      <c r="S26" s="380" t="s">
        <v>1177</v>
      </c>
      <c r="T26" s="379" t="s">
        <v>1177</v>
      </c>
      <c r="U26" s="379" t="s">
        <v>1310</v>
      </c>
      <c r="V26" s="381" t="s">
        <v>1179</v>
      </c>
      <c r="W26" s="379" t="s">
        <v>1177</v>
      </c>
      <c r="X26" s="379" t="s">
        <v>1177</v>
      </c>
      <c r="Y26" s="379"/>
      <c r="Z26" s="379"/>
      <c r="AA26" s="379"/>
      <c r="AB26" s="379"/>
      <c r="AC26" s="379"/>
      <c r="AD26" s="379"/>
      <c r="AE26" s="379"/>
      <c r="AF26" s="379"/>
      <c r="AG26" s="385"/>
      <c r="AH26" s="387"/>
      <c r="AI26" s="379" t="s">
        <v>1177</v>
      </c>
      <c r="AJ26" s="379" t="s">
        <v>1177</v>
      </c>
      <c r="AK26" s="379" t="s">
        <v>1177</v>
      </c>
      <c r="AL26" s="379" t="s">
        <v>1179</v>
      </c>
      <c r="AM26" s="379" t="s">
        <v>1177</v>
      </c>
      <c r="AN26" s="379"/>
      <c r="AO26" s="379"/>
      <c r="AP26" s="379"/>
      <c r="AQ26" s="379"/>
      <c r="AR26" s="379"/>
      <c r="AS26" s="379"/>
      <c r="AT26" s="379"/>
      <c r="AU26" s="379"/>
      <c r="AV26" s="385"/>
      <c r="AW26" s="387" t="s">
        <v>1177</v>
      </c>
      <c r="AX26" s="379" t="s">
        <v>1311</v>
      </c>
      <c r="AY26" s="379" t="s">
        <v>1177</v>
      </c>
      <c r="AZ26" s="379" t="s">
        <v>1178</v>
      </c>
      <c r="BA26" s="379" t="s">
        <v>1177</v>
      </c>
      <c r="BB26" s="379"/>
      <c r="BC26" s="379"/>
      <c r="BD26" s="379"/>
      <c r="BE26" s="379"/>
      <c r="BF26" s="379"/>
      <c r="BG26" s="379"/>
      <c r="BH26" s="379"/>
      <c r="BI26" s="379"/>
      <c r="BJ26" s="379"/>
      <c r="BK26" s="385"/>
      <c r="BL26" s="387" t="s">
        <v>1177</v>
      </c>
      <c r="BM26" s="379" t="s">
        <v>1312</v>
      </c>
      <c r="BN26" s="379" t="s">
        <v>1177</v>
      </c>
      <c r="BO26" s="379" t="s">
        <v>1177</v>
      </c>
      <c r="BP26" s="379" t="s">
        <v>1311</v>
      </c>
      <c r="BQ26" s="379" t="s">
        <v>1177</v>
      </c>
      <c r="BR26" s="379"/>
      <c r="BS26" s="379" t="s">
        <v>1178</v>
      </c>
      <c r="BT26" s="379" t="s">
        <v>1179</v>
      </c>
      <c r="BU26" s="379" t="s">
        <v>1177</v>
      </c>
      <c r="BV26" s="379" t="s">
        <v>1177</v>
      </c>
      <c r="BW26" s="379"/>
      <c r="BX26" s="379"/>
      <c r="BY26" s="379"/>
      <c r="BZ26" s="385"/>
      <c r="CA26" s="387" t="s">
        <v>1177</v>
      </c>
      <c r="CB26" s="379" t="s">
        <v>1177</v>
      </c>
      <c r="CC26" s="379" t="s">
        <v>1177</v>
      </c>
      <c r="CD26" s="379" t="s">
        <v>1177</v>
      </c>
      <c r="CE26" s="379" t="s">
        <v>1177</v>
      </c>
      <c r="CF26" s="379" t="s">
        <v>1177</v>
      </c>
      <c r="CG26" s="379"/>
      <c r="CH26" s="379"/>
      <c r="CI26" s="379"/>
      <c r="CJ26" s="379"/>
      <c r="CK26" s="379"/>
      <c r="CL26" s="379"/>
      <c r="CM26" s="379"/>
      <c r="CN26" s="379"/>
      <c r="CO26" s="386"/>
      <c r="CP26" s="388" t="s">
        <v>1177</v>
      </c>
      <c r="CQ26" s="379" t="s">
        <v>1179</v>
      </c>
      <c r="CR26" s="379" t="s">
        <v>1310</v>
      </c>
      <c r="CS26" s="379" t="s">
        <v>1177</v>
      </c>
      <c r="CT26" s="379" t="s">
        <v>1179</v>
      </c>
      <c r="CU26" s="379" t="s">
        <v>1313</v>
      </c>
      <c r="CV26" s="379" t="s">
        <v>1179</v>
      </c>
      <c r="CW26" s="379" t="s">
        <v>1177</v>
      </c>
      <c r="CX26" s="379"/>
      <c r="CY26" s="379"/>
      <c r="CZ26" s="379"/>
      <c r="DA26" s="379"/>
      <c r="DB26" s="379"/>
      <c r="DC26" s="379"/>
      <c r="DD26" s="389"/>
      <c r="DE26" s="387" t="s">
        <v>1311</v>
      </c>
      <c r="DF26" s="379" t="s">
        <v>1177</v>
      </c>
      <c r="DG26" s="379" t="s">
        <v>1179</v>
      </c>
      <c r="DH26" s="379" t="s">
        <v>1177</v>
      </c>
      <c r="DI26" s="379"/>
      <c r="DJ26" s="379"/>
      <c r="DK26" s="379"/>
      <c r="DL26" s="379"/>
      <c r="DM26" s="379"/>
      <c r="DN26" s="379"/>
      <c r="DO26" s="379"/>
      <c r="DP26" s="379"/>
      <c r="DQ26" s="379"/>
      <c r="DR26" s="379"/>
      <c r="DS26" s="386"/>
      <c r="DT26" s="387" t="s">
        <v>1314</v>
      </c>
      <c r="DU26" s="388" t="s">
        <v>1179</v>
      </c>
      <c r="DV26" s="388"/>
      <c r="DW26" s="162" t="s">
        <v>1179</v>
      </c>
      <c r="DX26" s="379"/>
      <c r="DY26" s="379"/>
      <c r="DZ26" s="602" t="s">
        <v>1177</v>
      </c>
      <c r="EA26" s="386" t="s">
        <v>1310</v>
      </c>
      <c r="EB26" s="600" t="s">
        <v>1314</v>
      </c>
      <c r="EC26" s="601" t="s">
        <v>59</v>
      </c>
      <c r="ED26" s="601" t="s">
        <v>1179</v>
      </c>
      <c r="EE26" s="601" t="s">
        <v>1178</v>
      </c>
      <c r="EF26" s="602" t="s">
        <v>1178</v>
      </c>
      <c r="EG26" s="387"/>
      <c r="EH26" s="601" t="s">
        <v>1178</v>
      </c>
      <c r="EI26" s="601" t="s">
        <v>1179</v>
      </c>
      <c r="EJ26" s="602" t="s">
        <v>1178</v>
      </c>
      <c r="EK26" s="600" t="s">
        <v>1179</v>
      </c>
      <c r="EL26" s="388" t="s">
        <v>1178</v>
      </c>
      <c r="EM26" s="388" t="s">
        <v>1178</v>
      </c>
      <c r="EN26" s="388"/>
      <c r="EO26" s="389" t="s">
        <v>1177</v>
      </c>
      <c r="EP26" s="377"/>
    </row>
    <row r="27" spans="1:147" s="403" customFormat="1" x14ac:dyDescent="0.2">
      <c r="A27" s="390" t="s">
        <v>1181</v>
      </c>
      <c r="B27" s="391"/>
      <c r="C27" s="392"/>
      <c r="D27" s="507">
        <v>371099</v>
      </c>
      <c r="E27" s="393" t="s">
        <v>1315</v>
      </c>
      <c r="F27" s="393" t="s">
        <v>1316</v>
      </c>
      <c r="G27" s="393">
        <v>3663</v>
      </c>
      <c r="H27" s="394" t="s">
        <v>1317</v>
      </c>
      <c r="I27" s="394" t="s">
        <v>1318</v>
      </c>
      <c r="J27" s="395" t="s">
        <v>1319</v>
      </c>
      <c r="K27" s="394" t="s">
        <v>1320</v>
      </c>
      <c r="L27" s="394"/>
      <c r="M27" s="393" t="s">
        <v>1321</v>
      </c>
      <c r="N27" s="394"/>
      <c r="O27" s="394"/>
      <c r="P27" s="394"/>
      <c r="Q27" s="394"/>
      <c r="R27" s="393"/>
      <c r="S27" s="396" t="s">
        <v>1322</v>
      </c>
      <c r="T27" s="394" t="s">
        <v>1323</v>
      </c>
      <c r="U27" s="394">
        <v>371622</v>
      </c>
      <c r="V27" s="395" t="s">
        <v>1324</v>
      </c>
      <c r="W27" s="395" t="s">
        <v>1325</v>
      </c>
      <c r="X27" s="395" t="s">
        <v>1326</v>
      </c>
      <c r="Y27" s="395"/>
      <c r="Z27" s="395"/>
      <c r="AA27" s="395"/>
      <c r="AB27" s="395"/>
      <c r="AC27" s="395"/>
      <c r="AD27" s="395"/>
      <c r="AE27" s="395"/>
      <c r="AF27" s="395"/>
      <c r="AG27" s="399"/>
      <c r="AH27" s="398">
        <v>377103</v>
      </c>
      <c r="AI27" s="395" t="s">
        <v>1327</v>
      </c>
      <c r="AJ27" s="395" t="s">
        <v>1328</v>
      </c>
      <c r="AK27" s="395" t="s">
        <v>1329</v>
      </c>
      <c r="AL27" s="395" t="s">
        <v>1330</v>
      </c>
      <c r="AM27" s="395" t="s">
        <v>1331</v>
      </c>
      <c r="AN27" s="395"/>
      <c r="AO27" s="395"/>
      <c r="AP27" s="395"/>
      <c r="AQ27" s="395"/>
      <c r="AR27" s="395"/>
      <c r="AS27" s="395"/>
      <c r="AT27" s="395"/>
      <c r="AU27" s="395"/>
      <c r="AV27" s="399"/>
      <c r="AW27" s="398" t="s">
        <v>1332</v>
      </c>
      <c r="AX27" s="395" t="s">
        <v>1333</v>
      </c>
      <c r="AY27" s="395" t="s">
        <v>1334</v>
      </c>
      <c r="AZ27" s="395" t="s">
        <v>1335</v>
      </c>
      <c r="BA27" s="395" t="s">
        <v>1336</v>
      </c>
      <c r="BB27" s="395"/>
      <c r="BC27" s="395"/>
      <c r="BD27" s="395"/>
      <c r="BE27" s="395"/>
      <c r="BF27" s="395"/>
      <c r="BG27" s="395"/>
      <c r="BH27" s="395"/>
      <c r="BI27" s="395"/>
      <c r="BJ27" s="395"/>
      <c r="BK27" s="399"/>
      <c r="BL27" s="398" t="s">
        <v>1337</v>
      </c>
      <c r="BM27" s="395"/>
      <c r="BN27" s="395" t="s">
        <v>1338</v>
      </c>
      <c r="BO27" s="395">
        <v>4120</v>
      </c>
      <c r="BP27" s="395"/>
      <c r="BQ27" s="395">
        <v>4126</v>
      </c>
      <c r="BR27" s="395"/>
      <c r="BS27" s="395">
        <v>4127</v>
      </c>
      <c r="BT27" s="395">
        <v>4131</v>
      </c>
      <c r="BU27" s="395" t="s">
        <v>1339</v>
      </c>
      <c r="BV27" s="395" t="s">
        <v>1340</v>
      </c>
      <c r="BW27" s="395"/>
      <c r="BX27" s="395"/>
      <c r="BY27" s="395"/>
      <c r="BZ27" s="399"/>
      <c r="CA27" s="398" t="s">
        <v>1341</v>
      </c>
      <c r="CB27" s="395" t="s">
        <v>1342</v>
      </c>
      <c r="CC27" s="395" t="s">
        <v>1343</v>
      </c>
      <c r="CD27" s="395"/>
      <c r="CE27" s="395"/>
      <c r="CF27" s="395"/>
      <c r="CG27" s="395"/>
      <c r="CH27" s="395"/>
      <c r="CI27" s="395"/>
      <c r="CJ27" s="395"/>
      <c r="CK27" s="395"/>
      <c r="CL27" s="395"/>
      <c r="CM27" s="395"/>
      <c r="CN27" s="395"/>
      <c r="CO27" s="397"/>
      <c r="CP27" s="400"/>
      <c r="CQ27" s="395"/>
      <c r="CR27" s="395"/>
      <c r="CS27" s="395" t="s">
        <v>1344</v>
      </c>
      <c r="CT27" s="395" t="s">
        <v>1345</v>
      </c>
      <c r="CU27" s="395"/>
      <c r="CV27" s="395" t="s">
        <v>1346</v>
      </c>
      <c r="CW27" s="395" t="s">
        <v>1347</v>
      </c>
      <c r="CX27" s="395"/>
      <c r="CY27" s="395"/>
      <c r="CZ27" s="395"/>
      <c r="DA27" s="395"/>
      <c r="DB27" s="395"/>
      <c r="DC27" s="395"/>
      <c r="DD27" s="401"/>
      <c r="DE27" s="398">
        <v>264639</v>
      </c>
      <c r="DF27" s="398" t="s">
        <v>1348</v>
      </c>
      <c r="DG27" s="398" t="s">
        <v>1349</v>
      </c>
      <c r="DH27" s="398" t="s">
        <v>1350</v>
      </c>
      <c r="DI27" s="395"/>
      <c r="DJ27" s="395"/>
      <c r="DK27" s="395"/>
      <c r="DL27" s="395"/>
      <c r="DM27" s="395"/>
      <c r="DN27" s="395"/>
      <c r="DO27" s="395"/>
      <c r="DP27" s="395"/>
      <c r="DQ27" s="395"/>
      <c r="DR27" s="395"/>
      <c r="DS27" s="397"/>
      <c r="DT27" s="398" t="s">
        <v>1351</v>
      </c>
      <c r="DU27" s="400" t="s">
        <v>1352</v>
      </c>
      <c r="DV27" s="400">
        <v>371882</v>
      </c>
      <c r="DW27" s="589" t="s">
        <v>1353</v>
      </c>
      <c r="DX27" s="589" t="s">
        <v>1354</v>
      </c>
      <c r="DY27" s="589">
        <v>370935</v>
      </c>
      <c r="DZ27" s="589" t="s">
        <v>1355</v>
      </c>
      <c r="EA27" s="589">
        <v>268343</v>
      </c>
      <c r="EB27" s="598" t="s">
        <v>1356</v>
      </c>
      <c r="EC27" s="215">
        <v>4111</v>
      </c>
      <c r="ED27" s="215" t="s">
        <v>1357</v>
      </c>
      <c r="EE27" s="215" t="s">
        <v>1358</v>
      </c>
      <c r="EF27" s="589" t="s">
        <v>1359</v>
      </c>
      <c r="EG27" s="398"/>
      <c r="EH27" s="215" t="s">
        <v>1360</v>
      </c>
      <c r="EI27" s="215">
        <v>269562</v>
      </c>
      <c r="EJ27" s="589" t="s">
        <v>1361</v>
      </c>
      <c r="EK27" s="598" t="s">
        <v>1362</v>
      </c>
      <c r="EL27" s="400" t="s">
        <v>1363</v>
      </c>
      <c r="EM27" s="400" t="s">
        <v>1364</v>
      </c>
      <c r="EN27" s="400">
        <v>403682</v>
      </c>
      <c r="EO27" s="401" t="s">
        <v>1365</v>
      </c>
      <c r="EP27" s="402"/>
      <c r="EQ27" s="301"/>
    </row>
    <row r="28" spans="1:147" ht="18" customHeight="1" thickBot="1" x14ac:dyDescent="0.25">
      <c r="A28" s="404" t="s">
        <v>543</v>
      </c>
      <c r="B28" s="405"/>
      <c r="C28" s="406"/>
      <c r="D28" s="508">
        <v>5</v>
      </c>
      <c r="E28" s="782">
        <v>7</v>
      </c>
      <c r="F28" s="782">
        <v>7</v>
      </c>
      <c r="G28" s="407">
        <v>1</v>
      </c>
      <c r="H28" s="408">
        <v>5</v>
      </c>
      <c r="I28" s="783">
        <v>7</v>
      </c>
      <c r="J28" s="408">
        <v>7</v>
      </c>
      <c r="K28" s="783">
        <v>7</v>
      </c>
      <c r="L28" s="408">
        <v>5</v>
      </c>
      <c r="M28" s="784">
        <v>7</v>
      </c>
      <c r="N28" s="408"/>
      <c r="O28" s="408"/>
      <c r="P28" s="408"/>
      <c r="Q28" s="408"/>
      <c r="R28" s="409"/>
      <c r="S28" s="785">
        <v>7</v>
      </c>
      <c r="T28" s="786">
        <v>7</v>
      </c>
      <c r="U28" s="411">
        <v>5</v>
      </c>
      <c r="V28" s="786">
        <v>7</v>
      </c>
      <c r="W28" s="411">
        <v>7</v>
      </c>
      <c r="X28" s="786">
        <v>7</v>
      </c>
      <c r="Y28" s="411"/>
      <c r="Z28" s="411"/>
      <c r="AA28" s="411"/>
      <c r="AB28" s="411"/>
      <c r="AC28" s="411"/>
      <c r="AD28" s="411"/>
      <c r="AE28" s="411"/>
      <c r="AF28" s="411"/>
      <c r="AG28" s="413"/>
      <c r="AH28" s="410">
        <v>5</v>
      </c>
      <c r="AI28" s="411">
        <v>5</v>
      </c>
      <c r="AJ28" s="786">
        <v>7</v>
      </c>
      <c r="AK28" s="786">
        <v>7</v>
      </c>
      <c r="AL28" s="786">
        <v>7</v>
      </c>
      <c r="AM28" s="786">
        <v>7</v>
      </c>
      <c r="AN28" s="411"/>
      <c r="AO28" s="411"/>
      <c r="AP28" s="411"/>
      <c r="AQ28" s="411"/>
      <c r="AR28" s="411"/>
      <c r="AS28" s="411"/>
      <c r="AT28" s="411"/>
      <c r="AU28" s="411"/>
      <c r="AV28" s="413"/>
      <c r="AW28" s="785">
        <v>7</v>
      </c>
      <c r="AX28" s="411">
        <v>7</v>
      </c>
      <c r="AY28" s="786">
        <v>7</v>
      </c>
      <c r="AZ28" s="786">
        <v>7</v>
      </c>
      <c r="BA28" s="786">
        <v>7</v>
      </c>
      <c r="BB28" s="411"/>
      <c r="BC28" s="411"/>
      <c r="BD28" s="411"/>
      <c r="BE28" s="411"/>
      <c r="BF28" s="411"/>
      <c r="BG28" s="411"/>
      <c r="BH28" s="411"/>
      <c r="BI28" s="411"/>
      <c r="BJ28" s="411"/>
      <c r="BK28" s="413"/>
      <c r="BL28" s="410">
        <v>4</v>
      </c>
      <c r="BM28" s="411">
        <v>5</v>
      </c>
      <c r="BN28" s="786">
        <v>7</v>
      </c>
      <c r="BO28" s="786">
        <v>7</v>
      </c>
      <c r="BP28" s="411">
        <v>5</v>
      </c>
      <c r="BQ28" s="786">
        <v>7</v>
      </c>
      <c r="BR28" s="411"/>
      <c r="BS28" s="786">
        <v>7</v>
      </c>
      <c r="BT28" s="786">
        <v>7</v>
      </c>
      <c r="BU28" s="786">
        <v>7</v>
      </c>
      <c r="BV28" s="786">
        <v>7</v>
      </c>
      <c r="BW28" s="411"/>
      <c r="BX28" s="411"/>
      <c r="BY28" s="411"/>
      <c r="BZ28" s="413"/>
      <c r="CA28" s="785">
        <v>7</v>
      </c>
      <c r="CB28" s="411">
        <v>5</v>
      </c>
      <c r="CC28" s="411">
        <v>5</v>
      </c>
      <c r="CD28" s="786">
        <v>7</v>
      </c>
      <c r="CE28" s="786">
        <v>7</v>
      </c>
      <c r="CF28" s="411">
        <v>7</v>
      </c>
      <c r="CG28" s="411"/>
      <c r="CH28" s="411"/>
      <c r="CI28" s="411"/>
      <c r="CJ28" s="411"/>
      <c r="CK28" s="411"/>
      <c r="CL28" s="411"/>
      <c r="CM28" s="411"/>
      <c r="CN28" s="411"/>
      <c r="CO28" s="412"/>
      <c r="CP28" s="787">
        <v>7</v>
      </c>
      <c r="CQ28" s="786">
        <v>7</v>
      </c>
      <c r="CR28" s="411">
        <v>5</v>
      </c>
      <c r="CS28" s="786">
        <v>7</v>
      </c>
      <c r="CT28" s="786">
        <v>7</v>
      </c>
      <c r="CU28" s="411">
        <v>5</v>
      </c>
      <c r="CV28" s="411">
        <v>5</v>
      </c>
      <c r="CW28" s="786">
        <v>7</v>
      </c>
      <c r="CX28" s="411"/>
      <c r="CY28" s="411"/>
      <c r="CZ28" s="411"/>
      <c r="DA28" s="411"/>
      <c r="DB28" s="411"/>
      <c r="DC28" s="411"/>
      <c r="DD28" s="415"/>
      <c r="DE28" s="410">
        <v>7</v>
      </c>
      <c r="DF28" s="786">
        <v>7</v>
      </c>
      <c r="DG28" s="786">
        <v>7</v>
      </c>
      <c r="DH28" s="786">
        <v>7</v>
      </c>
      <c r="DI28" s="411"/>
      <c r="DJ28" s="411"/>
      <c r="DK28" s="411"/>
      <c r="DL28" s="411"/>
      <c r="DM28" s="411"/>
      <c r="DN28" s="411"/>
      <c r="DO28" s="411"/>
      <c r="DP28" s="411"/>
      <c r="DQ28" s="411"/>
      <c r="DR28" s="411"/>
      <c r="DS28" s="412"/>
      <c r="DT28" s="785">
        <v>7</v>
      </c>
      <c r="DU28" s="787">
        <v>7</v>
      </c>
      <c r="DV28" s="414"/>
      <c r="DW28" s="788">
        <v>7</v>
      </c>
      <c r="DX28" s="591">
        <v>5</v>
      </c>
      <c r="DY28" s="591">
        <v>5</v>
      </c>
      <c r="DZ28" s="788">
        <v>7</v>
      </c>
      <c r="EA28" s="412">
        <v>5</v>
      </c>
      <c r="EB28" s="789">
        <v>7</v>
      </c>
      <c r="EC28" s="591">
        <v>5</v>
      </c>
      <c r="ED28" s="788">
        <v>7</v>
      </c>
      <c r="EE28" s="787">
        <v>7</v>
      </c>
      <c r="EF28" s="790">
        <v>7</v>
      </c>
      <c r="EG28" s="410"/>
      <c r="EH28" s="604">
        <v>7</v>
      </c>
      <c r="EI28" s="604">
        <v>7</v>
      </c>
      <c r="EJ28" s="790">
        <v>7</v>
      </c>
      <c r="EK28" s="789">
        <v>7</v>
      </c>
      <c r="EL28" s="787">
        <v>7</v>
      </c>
      <c r="EM28" s="787">
        <v>7</v>
      </c>
      <c r="EN28" s="414"/>
      <c r="EO28" s="791">
        <v>7</v>
      </c>
      <c r="EP28" s="416" t="s">
        <v>1366</v>
      </c>
    </row>
    <row r="29" spans="1:147" ht="18" customHeight="1" thickBot="1" x14ac:dyDescent="0.25">
      <c r="A29" s="253"/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  <c r="CG29" s="253"/>
      <c r="CH29" s="253"/>
      <c r="CI29" s="253"/>
      <c r="CJ29" s="253"/>
      <c r="CK29" s="253"/>
      <c r="CL29" s="253"/>
      <c r="CM29" s="253"/>
      <c r="CN29" s="253"/>
      <c r="CO29" s="253"/>
      <c r="CP29" s="253"/>
      <c r="CQ29" s="253"/>
      <c r="CR29" s="253"/>
      <c r="CS29" s="253"/>
      <c r="CT29" s="253"/>
      <c r="CU29" s="253"/>
      <c r="CV29" s="253"/>
      <c r="CW29" s="253"/>
      <c r="CX29" s="253"/>
      <c r="CY29" s="253"/>
      <c r="CZ29" s="253"/>
      <c r="DA29" s="253"/>
      <c r="DB29" s="253"/>
      <c r="DC29" s="253"/>
      <c r="DD29" s="253"/>
      <c r="DE29" s="253"/>
      <c r="DF29" s="253"/>
      <c r="DG29" s="253"/>
      <c r="DH29" s="253"/>
      <c r="DI29" s="253"/>
      <c r="DJ29" s="253"/>
      <c r="DK29" s="253"/>
      <c r="DL29" s="253"/>
      <c r="DM29" s="253"/>
      <c r="DN29" s="253"/>
      <c r="DO29" s="253"/>
      <c r="DP29" s="253"/>
      <c r="DQ29" s="253"/>
      <c r="DR29" s="253"/>
      <c r="DS29" s="253"/>
      <c r="DT29" s="253"/>
      <c r="DU29" s="253"/>
      <c r="DV29" s="253"/>
      <c r="DW29" s="253"/>
      <c r="DX29" s="253"/>
      <c r="DY29" s="253"/>
      <c r="DZ29" s="253"/>
      <c r="EA29" s="253"/>
      <c r="EB29" s="253"/>
      <c r="EC29" s="253"/>
      <c r="ED29" s="253"/>
      <c r="EE29" s="253"/>
      <c r="EF29" s="253"/>
      <c r="EG29" s="253"/>
      <c r="EH29" s="253"/>
      <c r="EI29" s="253"/>
      <c r="EJ29" s="253"/>
      <c r="EK29" s="253"/>
      <c r="EL29" s="253"/>
      <c r="EM29" s="253"/>
      <c r="EN29" s="253"/>
      <c r="EO29" s="253"/>
      <c r="EQ29" s="253"/>
    </row>
    <row r="30" spans="1:147" ht="18" customHeight="1" thickBot="1" x14ac:dyDescent="0.25">
      <c r="A30" s="417" t="s">
        <v>1367</v>
      </c>
      <c r="I30" s="253"/>
      <c r="J30" s="253"/>
      <c r="K30" s="253"/>
      <c r="L30" s="253"/>
      <c r="M30" s="253"/>
      <c r="N30" s="253"/>
      <c r="O30" s="253"/>
      <c r="P30" s="253"/>
      <c r="Q30" s="253"/>
      <c r="R30" s="253"/>
      <c r="S30" s="418" t="s">
        <v>1368</v>
      </c>
      <c r="T30" s="253"/>
      <c r="U30" s="253"/>
      <c r="V30" s="253"/>
      <c r="W30" s="253"/>
      <c r="X30" s="253"/>
      <c r="Y30" s="253"/>
      <c r="Z30" s="253"/>
      <c r="AA30" s="253"/>
      <c r="AB30" s="253"/>
      <c r="AC30" s="253"/>
      <c r="AD30" s="253"/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  <c r="CG30" s="253"/>
      <c r="CH30" s="253"/>
      <c r="CI30" s="253"/>
      <c r="CJ30" s="253"/>
      <c r="CK30" s="253"/>
      <c r="CL30" s="253"/>
      <c r="CM30" s="253"/>
      <c r="CN30" s="253"/>
      <c r="CO30" s="253"/>
      <c r="CP30" s="253"/>
      <c r="CQ30" s="253"/>
      <c r="CR30" s="253"/>
      <c r="CS30" s="253"/>
      <c r="CT30" s="253"/>
      <c r="CU30" s="253"/>
      <c r="CV30" s="253"/>
      <c r="CW30" s="253"/>
      <c r="CX30" s="253"/>
      <c r="CY30" s="253"/>
      <c r="CZ30" s="253"/>
      <c r="DA30" s="253"/>
      <c r="DB30" s="253"/>
      <c r="DC30" s="253"/>
      <c r="DD30" s="253"/>
      <c r="DE30" s="253"/>
      <c r="DF30" s="253"/>
      <c r="DG30" s="253"/>
      <c r="DH30" s="253"/>
      <c r="DI30" s="253"/>
      <c r="DJ30" s="253"/>
      <c r="DK30" s="253"/>
      <c r="DL30" s="253"/>
      <c r="DM30" s="253"/>
      <c r="DN30" s="253"/>
      <c r="DO30" s="253"/>
      <c r="DP30" s="253"/>
      <c r="DQ30" s="253"/>
      <c r="DR30" s="253"/>
      <c r="DS30" s="253"/>
      <c r="DT30" s="253"/>
      <c r="DU30" s="253"/>
      <c r="DV30" s="253"/>
      <c r="DW30" s="253"/>
      <c r="DX30" s="253"/>
      <c r="DY30" s="253"/>
      <c r="DZ30" s="253"/>
      <c r="EA30" s="253"/>
      <c r="EB30" s="253"/>
      <c r="EC30" s="253"/>
      <c r="ED30" s="253"/>
      <c r="EE30" s="253"/>
      <c r="EF30" s="253"/>
      <c r="EG30" s="253"/>
      <c r="EH30" s="253"/>
      <c r="EI30" s="253"/>
      <c r="EJ30" s="253"/>
      <c r="EK30" s="253"/>
      <c r="EL30" s="253"/>
      <c r="EM30" s="253"/>
      <c r="EN30" s="253"/>
      <c r="EO30" s="253"/>
      <c r="EQ30" s="253"/>
    </row>
    <row r="31" spans="1:147" ht="16" thickBot="1" x14ac:dyDescent="0.25">
      <c r="A31" s="419" t="s">
        <v>2</v>
      </c>
      <c r="B31" s="420" t="s">
        <v>3</v>
      </c>
      <c r="C31" s="421" t="s">
        <v>1195</v>
      </c>
      <c r="D31" s="476"/>
      <c r="E31" s="504"/>
      <c r="F31" s="513"/>
      <c r="G31" s="514"/>
      <c r="H31" s="514"/>
      <c r="I31" s="514"/>
      <c r="J31" s="514"/>
      <c r="K31" s="514"/>
      <c r="L31" s="514"/>
      <c r="M31" s="514"/>
      <c r="N31" s="514"/>
      <c r="O31" s="514"/>
      <c r="P31" s="514"/>
      <c r="Q31" s="514"/>
      <c r="R31" s="514"/>
      <c r="S31" s="515"/>
      <c r="T31" s="514"/>
      <c r="U31" s="514"/>
      <c r="V31" s="514"/>
      <c r="W31" s="514"/>
      <c r="X31" s="514"/>
      <c r="Y31" s="514"/>
      <c r="Z31" s="514"/>
      <c r="AA31" s="514"/>
      <c r="AB31" s="514"/>
      <c r="AC31" s="514"/>
      <c r="AD31" s="514"/>
      <c r="AE31" s="514"/>
      <c r="AF31" s="514"/>
      <c r="AG31" s="514"/>
      <c r="AH31" s="514"/>
      <c r="AI31" s="514"/>
      <c r="AJ31" s="514"/>
      <c r="AK31" s="514"/>
      <c r="AL31" s="514"/>
      <c r="AM31" s="514"/>
      <c r="AN31" s="514"/>
      <c r="AO31" s="514"/>
      <c r="AP31" s="514"/>
      <c r="AQ31" s="514"/>
      <c r="AR31" s="514"/>
      <c r="AS31" s="514"/>
      <c r="AT31" s="514"/>
      <c r="AU31" s="514"/>
      <c r="AV31" s="51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  <c r="CG31" s="514"/>
      <c r="CH31" s="514"/>
      <c r="CI31" s="514"/>
      <c r="CJ31" s="514"/>
      <c r="CK31" s="514"/>
      <c r="CL31" s="514"/>
      <c r="CM31" s="514"/>
      <c r="CN31" s="514"/>
      <c r="CO31" s="514"/>
      <c r="CP31" s="514"/>
      <c r="CQ31" s="514"/>
      <c r="CR31" s="514"/>
      <c r="CS31" s="514"/>
      <c r="CT31" s="514"/>
      <c r="CU31" s="514"/>
      <c r="CV31" s="514"/>
      <c r="CW31" s="514"/>
      <c r="CX31" s="514"/>
      <c r="CY31" s="514"/>
      <c r="CZ31" s="514"/>
      <c r="DA31" s="514"/>
      <c r="DB31" s="514"/>
      <c r="DC31" s="514"/>
      <c r="DD31" s="614"/>
      <c r="DE31" s="513"/>
      <c r="DF31" s="514"/>
      <c r="DG31" s="514"/>
      <c r="DH31" s="588"/>
      <c r="DI31" s="515"/>
      <c r="DJ31" s="514"/>
      <c r="DK31" s="514"/>
      <c r="DL31" s="514"/>
      <c r="DM31" s="514"/>
      <c r="DN31" s="514"/>
      <c r="DO31" s="514"/>
      <c r="DP31" s="514"/>
      <c r="DQ31" s="514"/>
      <c r="DR31" s="514"/>
      <c r="DS31" s="514"/>
      <c r="DT31" s="514"/>
      <c r="DU31" s="514"/>
      <c r="DV31" s="514"/>
      <c r="DW31" s="514"/>
      <c r="DX31" s="514"/>
      <c r="DY31" s="514"/>
      <c r="DZ31" s="514"/>
      <c r="EA31" s="514"/>
      <c r="EB31" s="514"/>
      <c r="EC31" s="514"/>
      <c r="ED31" s="514"/>
      <c r="EE31" s="514"/>
      <c r="EF31" s="588"/>
      <c r="EG31" s="515"/>
      <c r="EH31" s="514"/>
      <c r="EI31" s="514"/>
      <c r="EJ31" s="514"/>
      <c r="EK31" s="514"/>
      <c r="EL31" s="514"/>
      <c r="EM31" s="514"/>
      <c r="EN31" s="514"/>
      <c r="EO31" s="514"/>
      <c r="EP31" s="473"/>
    </row>
    <row r="32" spans="1:147" s="426" customFormat="1" x14ac:dyDescent="0.2">
      <c r="A32" s="422" t="s">
        <v>1369</v>
      </c>
      <c r="B32" s="478" t="str">
        <f>IFERROR(VLOOKUP(A32,Tabla1[],2,FALSE),"")</f>
        <v/>
      </c>
      <c r="C32" s="423" t="s">
        <v>18</v>
      </c>
      <c r="D32" s="424"/>
      <c r="E32" s="425"/>
      <c r="F32" s="510"/>
      <c r="G32" s="510"/>
      <c r="H32" s="510"/>
      <c r="I32" s="510"/>
      <c r="J32" s="510"/>
      <c r="K32" s="510"/>
      <c r="L32" s="510"/>
      <c r="M32" s="510"/>
      <c r="N32" s="452"/>
      <c r="O32" s="452"/>
      <c r="P32" s="452"/>
      <c r="Q32" s="452"/>
      <c r="R32" s="452"/>
      <c r="S32" s="511"/>
      <c r="T32" s="510"/>
      <c r="U32" s="510"/>
      <c r="V32" s="510"/>
      <c r="W32" s="510"/>
      <c r="X32" s="510"/>
      <c r="Y32" s="510"/>
      <c r="Z32" s="510"/>
      <c r="AA32" s="510"/>
      <c r="AB32" s="510"/>
      <c r="AC32" s="510"/>
      <c r="AD32" s="510"/>
      <c r="AE32" s="510"/>
      <c r="AF32" s="510"/>
      <c r="AG32" s="510"/>
      <c r="AH32" s="510"/>
      <c r="AI32" s="510"/>
      <c r="AJ32" s="510" t="s">
        <v>555</v>
      </c>
      <c r="AK32" s="510"/>
      <c r="AL32" s="510"/>
      <c r="AM32" s="510"/>
      <c r="AN32" s="510"/>
      <c r="AO32" s="510"/>
      <c r="AP32" s="510"/>
      <c r="AQ32" s="510"/>
      <c r="AR32" s="510"/>
      <c r="AS32" s="510"/>
      <c r="AT32" s="510"/>
      <c r="AU32" s="510"/>
      <c r="AV32" s="510"/>
      <c r="AW32" s="510"/>
      <c r="AX32" s="510"/>
      <c r="AY32" s="510"/>
      <c r="AZ32" s="510"/>
      <c r="BA32" s="510"/>
      <c r="BB32" s="510"/>
      <c r="BC32" s="510"/>
      <c r="BD32" s="510"/>
      <c r="BE32" s="510"/>
      <c r="BF32" s="510"/>
      <c r="BG32" s="510"/>
      <c r="BH32" s="510"/>
      <c r="BI32" s="510"/>
      <c r="BJ32" s="510"/>
      <c r="BK32" s="510"/>
      <c r="BL32" s="510"/>
      <c r="BM32" s="510"/>
      <c r="BN32" s="510"/>
      <c r="BO32" s="510"/>
      <c r="BP32" s="510"/>
      <c r="BQ32" s="510"/>
      <c r="BR32" s="510"/>
      <c r="BS32" s="510"/>
      <c r="BT32" s="510"/>
      <c r="BU32" s="510"/>
      <c r="BV32" s="510"/>
      <c r="BW32" s="510"/>
      <c r="BX32" s="510"/>
      <c r="BY32" s="510"/>
      <c r="BZ32" s="510"/>
      <c r="CA32" s="510"/>
      <c r="CB32" s="510"/>
      <c r="CC32" s="510"/>
      <c r="CD32" s="510"/>
      <c r="CE32" s="510"/>
      <c r="CF32" s="510"/>
      <c r="CG32" s="510"/>
      <c r="CH32" s="510"/>
      <c r="CI32" s="510"/>
      <c r="CJ32" s="510"/>
      <c r="CK32" s="510"/>
      <c r="CL32" s="510"/>
      <c r="CM32" s="510"/>
      <c r="CN32" s="510"/>
      <c r="CO32" s="510"/>
      <c r="CP32" s="510"/>
      <c r="CQ32" s="510"/>
      <c r="CR32" s="510"/>
      <c r="CS32" s="510"/>
      <c r="CT32" s="510"/>
      <c r="CU32" s="510"/>
      <c r="CV32" s="510"/>
      <c r="CW32" s="510"/>
      <c r="CX32" s="510"/>
      <c r="CY32" s="510"/>
      <c r="CZ32" s="510"/>
      <c r="DA32" s="510"/>
      <c r="DB32" s="510"/>
      <c r="DC32" s="510"/>
      <c r="DD32" s="622"/>
      <c r="DE32" s="627"/>
      <c r="DF32" s="510"/>
      <c r="DG32" s="510"/>
      <c r="DH32" s="629"/>
      <c r="DI32" s="511"/>
      <c r="DJ32" s="510"/>
      <c r="DK32" s="510"/>
      <c r="DL32" s="510"/>
      <c r="DM32" s="510"/>
      <c r="DN32" s="510"/>
      <c r="DO32" s="510"/>
      <c r="DP32" s="510"/>
      <c r="DQ32" s="510"/>
      <c r="DR32" s="510"/>
      <c r="DS32" s="510"/>
      <c r="DT32" s="510"/>
      <c r="DU32" s="510"/>
      <c r="DV32" s="510"/>
      <c r="DW32" s="510"/>
      <c r="DX32" s="510"/>
      <c r="DY32" s="510"/>
      <c r="DZ32" s="510"/>
      <c r="EA32" s="510"/>
      <c r="EB32" s="510"/>
      <c r="EC32" s="510"/>
      <c r="ED32" s="510"/>
      <c r="EE32" s="510"/>
      <c r="EF32" s="629"/>
      <c r="EG32" s="511"/>
      <c r="EH32" s="510"/>
      <c r="EI32" s="510"/>
      <c r="EJ32" s="510"/>
      <c r="EK32" s="510"/>
      <c r="EL32" s="510"/>
      <c r="EM32" s="510"/>
      <c r="EN32" s="510"/>
      <c r="EO32" s="510"/>
      <c r="EP32" s="512">
        <f>COUNTIF(D32:EO32,"*")</f>
        <v>1</v>
      </c>
    </row>
    <row r="33" spans="1:146" s="299" customFormat="1" x14ac:dyDescent="0.2">
      <c r="A33" s="427" t="s">
        <v>1370</v>
      </c>
      <c r="B33" s="479" t="str">
        <f>IFERROR(VLOOKUP(A33,Tabla1[],2,FALSE),"")</f>
        <v/>
      </c>
      <c r="C33" s="428" t="s">
        <v>18</v>
      </c>
      <c r="D33" s="429"/>
      <c r="E33" s="430"/>
      <c r="F33" s="430"/>
      <c r="G33" s="430"/>
      <c r="H33" s="430"/>
      <c r="I33" s="430"/>
      <c r="J33" s="430"/>
      <c r="K33" s="430"/>
      <c r="L33" s="430"/>
      <c r="M33" s="430"/>
      <c r="N33" s="430"/>
      <c r="O33" s="430"/>
      <c r="P33" s="430"/>
      <c r="Q33" s="430"/>
      <c r="R33" s="430"/>
      <c r="S33" s="431"/>
      <c r="T33" s="430"/>
      <c r="U33" s="430"/>
      <c r="V33" s="430"/>
      <c r="W33" s="430"/>
      <c r="X33" s="430"/>
      <c r="Y33" s="430"/>
      <c r="Z33" s="430"/>
      <c r="AA33" s="430"/>
      <c r="AB33" s="430"/>
      <c r="AC33" s="430"/>
      <c r="AD33" s="430"/>
      <c r="AE33" s="430"/>
      <c r="AF33" s="430"/>
      <c r="AG33" s="430"/>
      <c r="AH33" s="430"/>
      <c r="AI33" s="430"/>
      <c r="AJ33" s="430"/>
      <c r="AK33" s="430"/>
      <c r="AL33" s="430"/>
      <c r="AM33" s="430"/>
      <c r="AN33" s="430"/>
      <c r="AO33" s="430"/>
      <c r="AP33" s="430"/>
      <c r="AQ33" s="430"/>
      <c r="AR33" s="430"/>
      <c r="AS33" s="430"/>
      <c r="AT33" s="430"/>
      <c r="AU33" s="430"/>
      <c r="AV33" s="430"/>
      <c r="AW33" s="430"/>
      <c r="AX33" s="430"/>
      <c r="AY33" s="430"/>
      <c r="AZ33" s="430"/>
      <c r="BA33" s="430"/>
      <c r="BB33" s="430"/>
      <c r="BC33" s="430"/>
      <c r="BD33" s="430"/>
      <c r="BE33" s="430"/>
      <c r="BF33" s="430"/>
      <c r="BG33" s="430"/>
      <c r="BH33" s="430"/>
      <c r="BI33" s="430"/>
      <c r="BJ33" s="430"/>
      <c r="BK33" s="430"/>
      <c r="BL33" s="430"/>
      <c r="BM33" s="430"/>
      <c r="BN33" s="430"/>
      <c r="BO33" s="430"/>
      <c r="BP33" s="430"/>
      <c r="BQ33" s="430"/>
      <c r="BR33" s="430"/>
      <c r="BS33" s="430"/>
      <c r="BT33" s="430"/>
      <c r="BU33" s="430"/>
      <c r="BV33" s="430" t="s">
        <v>555</v>
      </c>
      <c r="BW33" s="430"/>
      <c r="BX33" s="430"/>
      <c r="BY33" s="430"/>
      <c r="BZ33" s="430"/>
      <c r="CA33" s="430"/>
      <c r="CB33" s="430"/>
      <c r="CC33" s="430"/>
      <c r="CD33" s="430"/>
      <c r="CE33" s="430"/>
      <c r="CF33" s="430"/>
      <c r="CG33" s="430"/>
      <c r="CH33" s="430"/>
      <c r="CI33" s="430"/>
      <c r="CJ33" s="430"/>
      <c r="CK33" s="430"/>
      <c r="CL33" s="430"/>
      <c r="CM33" s="430"/>
      <c r="CN33" s="430"/>
      <c r="CO33" s="430"/>
      <c r="CP33" s="430"/>
      <c r="CQ33" s="430"/>
      <c r="CR33" s="430"/>
      <c r="CS33" s="430"/>
      <c r="CT33" s="430"/>
      <c r="CU33" s="430"/>
      <c r="CV33" s="430"/>
      <c r="CW33" s="430"/>
      <c r="CX33" s="430"/>
      <c r="CY33" s="430"/>
      <c r="CZ33" s="430"/>
      <c r="DA33" s="430"/>
      <c r="DB33" s="430"/>
      <c r="DC33" s="430"/>
      <c r="DD33" s="615"/>
      <c r="DE33" s="429"/>
      <c r="DF33" s="430"/>
      <c r="DG33" s="430"/>
      <c r="DH33" s="630"/>
      <c r="DI33" s="431"/>
      <c r="DJ33" s="430"/>
      <c r="DK33" s="430"/>
      <c r="DL33" s="430"/>
      <c r="DM33" s="430"/>
      <c r="DN33" s="430"/>
      <c r="DO33" s="430"/>
      <c r="DP33" s="430"/>
      <c r="DQ33" s="430"/>
      <c r="DR33" s="430"/>
      <c r="DS33" s="430"/>
      <c r="DT33" s="430"/>
      <c r="DU33" s="430"/>
      <c r="DV33" s="430"/>
      <c r="DW33" s="430"/>
      <c r="DX33" s="430"/>
      <c r="DY33" s="430"/>
      <c r="DZ33" s="430"/>
      <c r="EA33" s="430"/>
      <c r="EB33" s="430"/>
      <c r="EC33" s="430"/>
      <c r="ED33" s="430"/>
      <c r="EE33" s="430"/>
      <c r="EF33" s="630"/>
      <c r="EG33" s="431"/>
      <c r="EH33" s="430"/>
      <c r="EI33" s="430"/>
      <c r="EJ33" s="430"/>
      <c r="EK33" s="430"/>
      <c r="EL33" s="430"/>
      <c r="EM33" s="430"/>
      <c r="EN33" s="430"/>
      <c r="EO33" s="430"/>
      <c r="EP33" s="432"/>
    </row>
    <row r="34" spans="1:146" x14ac:dyDescent="0.2">
      <c r="A34" s="427" t="s">
        <v>55</v>
      </c>
      <c r="B34" s="479" t="str">
        <f>IFERROR(VLOOKUP(A34,Tabla1[],2,FALSE),"")</f>
        <v>9.694.023-8</v>
      </c>
      <c r="C34" s="428" t="s">
        <v>29</v>
      </c>
      <c r="D34" s="429"/>
      <c r="E34" s="430"/>
      <c r="F34" s="433" t="s">
        <v>1085</v>
      </c>
      <c r="G34" s="430"/>
      <c r="H34" s="430"/>
      <c r="I34" s="430"/>
      <c r="J34" s="430"/>
      <c r="K34" s="430"/>
      <c r="L34" s="430"/>
      <c r="M34" s="430"/>
      <c r="N34" s="430"/>
      <c r="O34" s="430"/>
      <c r="P34" s="430"/>
      <c r="Q34" s="430"/>
      <c r="R34" s="430"/>
      <c r="S34" s="431" t="s">
        <v>1085</v>
      </c>
      <c r="T34" s="430"/>
      <c r="U34" s="430"/>
      <c r="V34" s="430"/>
      <c r="W34" s="430"/>
      <c r="X34" s="430" t="s">
        <v>555</v>
      </c>
      <c r="Y34" s="430"/>
      <c r="Z34" s="430"/>
      <c r="AA34" s="430"/>
      <c r="AB34" s="430"/>
      <c r="AC34" s="430"/>
      <c r="AD34" s="430"/>
      <c r="AE34" s="430"/>
      <c r="AF34" s="430"/>
      <c r="AG34" s="430"/>
      <c r="AH34" s="430"/>
      <c r="AI34" s="430"/>
      <c r="AJ34" s="430" t="s">
        <v>555</v>
      </c>
      <c r="AK34" s="430"/>
      <c r="AL34" s="430"/>
      <c r="AM34" s="430" t="s">
        <v>555</v>
      </c>
      <c r="AN34" s="430"/>
      <c r="AO34" s="430"/>
      <c r="AP34" s="430"/>
      <c r="AQ34" s="430"/>
      <c r="AR34" s="430"/>
      <c r="AS34" s="430"/>
      <c r="AT34" s="430"/>
      <c r="AU34" s="430"/>
      <c r="AV34" s="430"/>
      <c r="AW34" s="433" t="s">
        <v>1085</v>
      </c>
      <c r="AX34" s="430"/>
      <c r="AY34" s="430" t="s">
        <v>555</v>
      </c>
      <c r="AZ34" s="430"/>
      <c r="BA34" s="430"/>
      <c r="BB34" s="430"/>
      <c r="BC34" s="430"/>
      <c r="BD34" s="430"/>
      <c r="BE34" s="430"/>
      <c r="BF34" s="430"/>
      <c r="BG34" s="430"/>
      <c r="BH34" s="430"/>
      <c r="BI34" s="430"/>
      <c r="BJ34" s="430"/>
      <c r="BK34" s="430"/>
      <c r="BL34" s="430"/>
      <c r="BM34" s="430"/>
      <c r="BN34" s="430"/>
      <c r="BO34" s="430" t="s">
        <v>1085</v>
      </c>
      <c r="BP34" s="430"/>
      <c r="BQ34" s="430"/>
      <c r="BR34" s="430"/>
      <c r="BS34" s="430"/>
      <c r="BT34" s="430"/>
      <c r="BU34" s="430" t="s">
        <v>1085</v>
      </c>
      <c r="BV34" s="430" t="s">
        <v>555</v>
      </c>
      <c r="BW34" s="430"/>
      <c r="BX34" s="430"/>
      <c r="BY34" s="430"/>
      <c r="BZ34" s="430"/>
      <c r="CA34" s="430" t="s">
        <v>555</v>
      </c>
      <c r="CB34" s="434" t="s">
        <v>555</v>
      </c>
      <c r="CC34" s="430" t="s">
        <v>1085</v>
      </c>
      <c r="CD34" s="430"/>
      <c r="CE34" s="430" t="s">
        <v>1085</v>
      </c>
      <c r="CF34" s="430"/>
      <c r="CG34" s="430"/>
      <c r="CH34" s="430"/>
      <c r="CI34" s="430"/>
      <c r="CJ34" s="430"/>
      <c r="CK34" s="430"/>
      <c r="CL34" s="430"/>
      <c r="CM34" s="430"/>
      <c r="CN34" s="430"/>
      <c r="CO34" s="430"/>
      <c r="CP34" s="430" t="s">
        <v>1085</v>
      </c>
      <c r="CQ34" s="430"/>
      <c r="CR34" s="430"/>
      <c r="CS34" s="430" t="s">
        <v>555</v>
      </c>
      <c r="CT34" s="430"/>
      <c r="CU34" s="430"/>
      <c r="CV34" s="430"/>
      <c r="CW34" s="430" t="s">
        <v>555</v>
      </c>
      <c r="CX34" s="430"/>
      <c r="CY34" s="430"/>
      <c r="CZ34" s="430"/>
      <c r="DA34" s="430"/>
      <c r="DB34" s="430"/>
      <c r="DC34" s="430"/>
      <c r="DD34" s="615"/>
      <c r="DE34" s="429" t="s">
        <v>1085</v>
      </c>
      <c r="DF34" s="430"/>
      <c r="DG34" s="431" t="s">
        <v>1085</v>
      </c>
      <c r="DH34" s="630"/>
      <c r="DI34" s="431"/>
      <c r="DJ34" s="430"/>
      <c r="DK34" s="430"/>
      <c r="DL34" s="430"/>
      <c r="DM34" s="430"/>
      <c r="DN34" s="430"/>
      <c r="DO34" s="430"/>
      <c r="DP34" s="430"/>
      <c r="DQ34" s="430"/>
      <c r="DR34" s="430"/>
      <c r="DS34" s="430"/>
      <c r="DT34" s="430"/>
      <c r="DU34" s="430"/>
      <c r="DV34" s="430"/>
      <c r="DW34" s="430"/>
      <c r="DX34" s="430"/>
      <c r="DY34" s="430"/>
      <c r="DZ34" s="430"/>
      <c r="EA34" s="430"/>
      <c r="EB34" s="430"/>
      <c r="EC34" s="430"/>
      <c r="ED34" s="430" t="s">
        <v>1085</v>
      </c>
      <c r="EE34" s="430"/>
      <c r="EF34" s="630" t="s">
        <v>1085</v>
      </c>
      <c r="EG34" s="431"/>
      <c r="EH34" s="430" t="s">
        <v>555</v>
      </c>
      <c r="EI34" s="430"/>
      <c r="EJ34" s="430" t="s">
        <v>1085</v>
      </c>
      <c r="EK34" s="430" t="s">
        <v>555</v>
      </c>
      <c r="EL34" s="430"/>
      <c r="EM34" s="430"/>
      <c r="EN34" s="430"/>
      <c r="EO34" s="430"/>
      <c r="EP34" s="477">
        <f t="shared" ref="EP34:EP80" si="9">COUNTIF(D34:EO34,"*")</f>
        <v>24</v>
      </c>
    </row>
    <row r="35" spans="1:146" x14ac:dyDescent="0.2">
      <c r="A35" s="427" t="s">
        <v>63</v>
      </c>
      <c r="B35" s="479" t="str">
        <f>IFERROR(VLOOKUP(A35,Tabla1[],2,FALSE),"")</f>
        <v>19.980.735-8</v>
      </c>
      <c r="C35" s="428" t="s">
        <v>29</v>
      </c>
      <c r="D35" s="435" t="s">
        <v>1086</v>
      </c>
      <c r="E35" s="430"/>
      <c r="F35" s="430"/>
      <c r="G35" s="430"/>
      <c r="H35" s="433" t="s">
        <v>1086</v>
      </c>
      <c r="I35" s="430"/>
      <c r="J35" s="430"/>
      <c r="K35" s="430"/>
      <c r="L35" s="430"/>
      <c r="M35" s="430"/>
      <c r="N35" s="430"/>
      <c r="O35" s="430"/>
      <c r="P35" s="430"/>
      <c r="Q35" s="430"/>
      <c r="R35" s="430"/>
      <c r="S35" s="431" t="s">
        <v>555</v>
      </c>
      <c r="T35" s="430"/>
      <c r="U35" s="430"/>
      <c r="V35" s="430"/>
      <c r="W35" s="430"/>
      <c r="X35" s="430" t="s">
        <v>555</v>
      </c>
      <c r="Y35" s="430"/>
      <c r="Z35" s="430"/>
      <c r="AA35" s="430"/>
      <c r="AB35" s="430"/>
      <c r="AC35" s="430"/>
      <c r="AD35" s="430"/>
      <c r="AE35" s="430"/>
      <c r="AF35" s="430"/>
      <c r="AG35" s="430"/>
      <c r="AH35" s="430"/>
      <c r="AI35" s="430"/>
      <c r="AJ35" s="430"/>
      <c r="AK35" s="430" t="s">
        <v>1086</v>
      </c>
      <c r="AL35" s="430"/>
      <c r="AM35" s="430" t="s">
        <v>555</v>
      </c>
      <c r="AN35" s="430"/>
      <c r="AO35" s="430"/>
      <c r="AP35" s="430"/>
      <c r="AQ35" s="430"/>
      <c r="AR35" s="430"/>
      <c r="AS35" s="430"/>
      <c r="AT35" s="430"/>
      <c r="AU35" s="430"/>
      <c r="AV35" s="430"/>
      <c r="AW35" s="430"/>
      <c r="AX35" s="430" t="s">
        <v>555</v>
      </c>
      <c r="AY35" s="430"/>
      <c r="AZ35" s="430" t="s">
        <v>555</v>
      </c>
      <c r="BA35" s="430"/>
      <c r="BB35" s="430"/>
      <c r="BC35" s="430"/>
      <c r="BD35" s="430"/>
      <c r="BE35" s="430"/>
      <c r="BF35" s="430"/>
      <c r="BG35" s="430"/>
      <c r="BH35" s="430"/>
      <c r="BI35" s="430"/>
      <c r="BJ35" s="430"/>
      <c r="BK35" s="430"/>
      <c r="BL35" s="430"/>
      <c r="BM35" s="430"/>
      <c r="BN35" s="436" t="s">
        <v>555</v>
      </c>
      <c r="BO35" s="430"/>
      <c r="BP35" s="430"/>
      <c r="BQ35" s="430" t="s">
        <v>555</v>
      </c>
      <c r="BR35" s="430"/>
      <c r="BS35" s="430"/>
      <c r="BT35" s="430" t="s">
        <v>555</v>
      </c>
      <c r="BU35" s="430"/>
      <c r="BV35" s="430"/>
      <c r="BW35" s="430"/>
      <c r="BX35" s="430"/>
      <c r="BY35" s="430"/>
      <c r="BZ35" s="430"/>
      <c r="CA35" s="430"/>
      <c r="CB35" s="430" t="s">
        <v>555</v>
      </c>
      <c r="CC35" s="430"/>
      <c r="CD35" s="430"/>
      <c r="CE35" s="430" t="s">
        <v>555</v>
      </c>
      <c r="CF35" s="430"/>
      <c r="CG35" s="430"/>
      <c r="CH35" s="430"/>
      <c r="CI35" s="430"/>
      <c r="CJ35" s="430"/>
      <c r="CK35" s="430"/>
      <c r="CL35" s="430"/>
      <c r="CM35" s="430"/>
      <c r="CN35" s="430"/>
      <c r="CO35" s="430"/>
      <c r="CP35" s="430" t="s">
        <v>555</v>
      </c>
      <c r="CQ35" s="430"/>
      <c r="CR35" s="430"/>
      <c r="CS35" s="430"/>
      <c r="CT35" s="430" t="s">
        <v>555</v>
      </c>
      <c r="CU35" s="430"/>
      <c r="CV35" s="430"/>
      <c r="CW35" s="430"/>
      <c r="CX35" s="430"/>
      <c r="CY35" s="430"/>
      <c r="CZ35" s="430"/>
      <c r="DA35" s="430"/>
      <c r="DB35" s="430"/>
      <c r="DC35" s="430"/>
      <c r="DD35" s="615"/>
      <c r="DE35" s="429" t="s">
        <v>555</v>
      </c>
      <c r="DF35" s="430"/>
      <c r="DG35" s="430"/>
      <c r="DH35" s="630"/>
      <c r="DI35" s="431"/>
      <c r="DJ35" s="430"/>
      <c r="DK35" s="430"/>
      <c r="DL35" s="430"/>
      <c r="DM35" s="430"/>
      <c r="DN35" s="430"/>
      <c r="DO35" s="430"/>
      <c r="DP35" s="430"/>
      <c r="DQ35" s="430"/>
      <c r="DR35" s="430"/>
      <c r="DS35" s="430"/>
      <c r="DT35" s="430"/>
      <c r="DU35" s="430"/>
      <c r="DV35" s="430"/>
      <c r="DW35" s="430"/>
      <c r="DX35" s="430"/>
      <c r="DY35" s="430"/>
      <c r="DZ35" s="430"/>
      <c r="EA35" s="430"/>
      <c r="EB35" s="430"/>
      <c r="EC35" s="430" t="s">
        <v>555</v>
      </c>
      <c r="ED35" s="430"/>
      <c r="EE35" s="430" t="s">
        <v>555</v>
      </c>
      <c r="EF35" s="630"/>
      <c r="EG35" s="431"/>
      <c r="EH35" s="430" t="s">
        <v>555</v>
      </c>
      <c r="EI35" s="430"/>
      <c r="EJ35" s="430"/>
      <c r="EK35" s="430" t="s">
        <v>555</v>
      </c>
      <c r="EL35" s="430"/>
      <c r="EM35" s="430" t="s">
        <v>555</v>
      </c>
      <c r="EN35" s="430"/>
      <c r="EO35" s="430"/>
      <c r="EP35" s="477">
        <f t="shared" si="9"/>
        <v>21</v>
      </c>
    </row>
    <row r="36" spans="1:146" s="299" customFormat="1" x14ac:dyDescent="0.2">
      <c r="A36" s="427" t="s">
        <v>71</v>
      </c>
      <c r="B36" s="479" t="str">
        <f>IFERROR(VLOOKUP(A36,Tabla1[],2,FALSE),"")</f>
        <v>15.193.212-6</v>
      </c>
      <c r="C36" s="428" t="s">
        <v>1371</v>
      </c>
      <c r="D36" s="429"/>
      <c r="E36" s="433" t="s">
        <v>1119</v>
      </c>
      <c r="F36" s="430"/>
      <c r="G36" s="430"/>
      <c r="H36" s="433" t="s">
        <v>1086</v>
      </c>
      <c r="I36" s="430"/>
      <c r="J36" s="430"/>
      <c r="K36" s="430"/>
      <c r="L36" s="430" t="s">
        <v>1119</v>
      </c>
      <c r="M36" s="430"/>
      <c r="N36" s="430"/>
      <c r="O36" s="430"/>
      <c r="P36" s="430"/>
      <c r="Q36" s="430"/>
      <c r="R36" s="430"/>
      <c r="S36" s="431"/>
      <c r="T36" s="430"/>
      <c r="U36" s="430" t="s">
        <v>559</v>
      </c>
      <c r="V36" s="430" t="s">
        <v>1085</v>
      </c>
      <c r="W36" s="430"/>
      <c r="X36" s="430"/>
      <c r="Y36" s="430"/>
      <c r="Z36" s="430"/>
      <c r="AA36" s="430"/>
      <c r="AB36" s="430"/>
      <c r="AC36" s="430"/>
      <c r="AD36" s="430"/>
      <c r="AE36" s="430"/>
      <c r="AF36" s="430"/>
      <c r="AG36" s="430"/>
      <c r="AH36" s="430" t="s">
        <v>1119</v>
      </c>
      <c r="AI36" s="430"/>
      <c r="AJ36" s="430"/>
      <c r="AK36" s="430"/>
      <c r="AL36" s="430" t="s">
        <v>1372</v>
      </c>
      <c r="AM36" s="430"/>
      <c r="AN36" s="430"/>
      <c r="AO36" s="430"/>
      <c r="AP36" s="430"/>
      <c r="AQ36" s="430"/>
      <c r="AR36" s="430"/>
      <c r="AS36" s="430"/>
      <c r="AT36" s="430"/>
      <c r="AU36" s="430"/>
      <c r="AV36" s="430"/>
      <c r="AW36" s="430"/>
      <c r="AX36" s="430" t="s">
        <v>1086</v>
      </c>
      <c r="AY36" s="430"/>
      <c r="AZ36" s="430" t="s">
        <v>1373</v>
      </c>
      <c r="BA36" s="430"/>
      <c r="BB36" s="430"/>
      <c r="BC36" s="430"/>
      <c r="BD36" s="430"/>
      <c r="BE36" s="430"/>
      <c r="BF36" s="430"/>
      <c r="BG36" s="430"/>
      <c r="BH36" s="430"/>
      <c r="BI36" s="430"/>
      <c r="BJ36" s="430"/>
      <c r="BK36" s="430"/>
      <c r="BL36" s="430" t="s">
        <v>1373</v>
      </c>
      <c r="BM36" s="430" t="s">
        <v>1373</v>
      </c>
      <c r="BN36" s="430"/>
      <c r="BO36" s="430"/>
      <c r="BP36" s="430" t="s">
        <v>1230</v>
      </c>
      <c r="BQ36" s="430"/>
      <c r="BR36" s="430"/>
      <c r="BS36" s="430"/>
      <c r="BT36" s="430"/>
      <c r="BU36" s="430"/>
      <c r="BV36" s="430" t="s">
        <v>555</v>
      </c>
      <c r="BW36" s="430"/>
      <c r="BX36" s="430"/>
      <c r="BY36" s="430"/>
      <c r="BZ36" s="430"/>
      <c r="CA36" s="430"/>
      <c r="CB36" s="430"/>
      <c r="CC36" s="430" t="s">
        <v>1107</v>
      </c>
      <c r="CD36" s="430"/>
      <c r="CE36" s="430"/>
      <c r="CF36" s="430" t="s">
        <v>559</v>
      </c>
      <c r="CG36" s="430"/>
      <c r="CH36" s="430"/>
      <c r="CI36" s="430"/>
      <c r="CJ36" s="430"/>
      <c r="CK36" s="430"/>
      <c r="CL36" s="430"/>
      <c r="CM36" s="430"/>
      <c r="CN36" s="430"/>
      <c r="CO36" s="430"/>
      <c r="CP36" s="430"/>
      <c r="CQ36" s="430"/>
      <c r="CR36" s="430" t="s">
        <v>559</v>
      </c>
      <c r="CS36" s="430"/>
      <c r="CT36" s="430"/>
      <c r="CU36" s="430" t="s">
        <v>559</v>
      </c>
      <c r="CV36" s="430"/>
      <c r="CW36" s="430"/>
      <c r="CX36" s="430"/>
      <c r="CY36" s="430"/>
      <c r="CZ36" s="430"/>
      <c r="DA36" s="430"/>
      <c r="DB36" s="430"/>
      <c r="DC36" s="430"/>
      <c r="DD36" s="615"/>
      <c r="DE36" s="429" t="s">
        <v>1107</v>
      </c>
      <c r="DF36" s="430"/>
      <c r="DG36" s="430"/>
      <c r="DH36" s="630"/>
      <c r="DI36" s="431"/>
      <c r="DJ36" s="430"/>
      <c r="DK36" s="430"/>
      <c r="DL36" s="430"/>
      <c r="DM36" s="430"/>
      <c r="DN36" s="430"/>
      <c r="DO36" s="430"/>
      <c r="DP36" s="430"/>
      <c r="DQ36" s="430"/>
      <c r="DR36" s="430"/>
      <c r="DS36" s="430"/>
      <c r="DT36" s="430"/>
      <c r="DU36" s="430"/>
      <c r="DV36" s="430"/>
      <c r="DW36" s="430"/>
      <c r="DX36" s="430"/>
      <c r="DY36" s="430"/>
      <c r="DZ36" s="430"/>
      <c r="EA36" s="430"/>
      <c r="EB36" s="430"/>
      <c r="EC36" s="430" t="s">
        <v>1230</v>
      </c>
      <c r="ED36" s="430"/>
      <c r="EE36" s="430" t="s">
        <v>1085</v>
      </c>
      <c r="EF36" s="630"/>
      <c r="EG36" s="431"/>
      <c r="EH36" s="430" t="s">
        <v>555</v>
      </c>
      <c r="EI36" s="430"/>
      <c r="EJ36" s="430" t="s">
        <v>1373</v>
      </c>
      <c r="EK36" s="430"/>
      <c r="EL36" s="430" t="s">
        <v>1374</v>
      </c>
      <c r="EM36" s="430"/>
      <c r="EN36" s="430" t="s">
        <v>1107</v>
      </c>
      <c r="EO36" s="430"/>
      <c r="EP36" s="477">
        <f t="shared" si="9"/>
        <v>24</v>
      </c>
    </row>
    <row r="37" spans="1:146" s="299" customFormat="1" x14ac:dyDescent="0.2">
      <c r="A37" s="427" t="s">
        <v>1205</v>
      </c>
      <c r="B37" s="479" t="str">
        <f>IFERROR(VLOOKUP(A37,Tabla1[],2,FALSE),"")</f>
        <v/>
      </c>
      <c r="C37" s="428" t="s">
        <v>18</v>
      </c>
      <c r="D37" s="429"/>
      <c r="E37" s="433"/>
      <c r="F37" s="433" t="s">
        <v>555</v>
      </c>
      <c r="G37" s="430"/>
      <c r="H37" s="433"/>
      <c r="I37" s="430"/>
      <c r="J37" s="430"/>
      <c r="K37" s="430"/>
      <c r="L37" s="430"/>
      <c r="M37" s="430"/>
      <c r="N37" s="430"/>
      <c r="O37" s="430"/>
      <c r="P37" s="430"/>
      <c r="Q37" s="430"/>
      <c r="R37" s="430"/>
      <c r="S37" s="431"/>
      <c r="T37" s="430"/>
      <c r="U37" s="430"/>
      <c r="V37" s="430"/>
      <c r="W37" s="430"/>
      <c r="X37" s="430"/>
      <c r="Y37" s="430"/>
      <c r="Z37" s="430"/>
      <c r="AA37" s="430"/>
      <c r="AB37" s="430"/>
      <c r="AC37" s="430"/>
      <c r="AD37" s="430"/>
      <c r="AE37" s="430"/>
      <c r="AF37" s="430"/>
      <c r="AG37" s="430"/>
      <c r="AH37" s="430"/>
      <c r="AI37" s="430"/>
      <c r="AJ37" s="430"/>
      <c r="AK37" s="430"/>
      <c r="AL37" s="430"/>
      <c r="AM37" s="430"/>
      <c r="AN37" s="430"/>
      <c r="AO37" s="430"/>
      <c r="AP37" s="430"/>
      <c r="AQ37" s="430"/>
      <c r="AR37" s="430"/>
      <c r="AS37" s="430"/>
      <c r="AT37" s="430"/>
      <c r="AU37" s="430"/>
      <c r="AV37" s="430"/>
      <c r="AW37" s="430"/>
      <c r="AX37" s="430"/>
      <c r="AY37" s="430"/>
      <c r="AZ37" s="430"/>
      <c r="BA37" s="430"/>
      <c r="BB37" s="430"/>
      <c r="BC37" s="430"/>
      <c r="BD37" s="430"/>
      <c r="BE37" s="430"/>
      <c r="BF37" s="430"/>
      <c r="BG37" s="430"/>
      <c r="BH37" s="430"/>
      <c r="BI37" s="430"/>
      <c r="BJ37" s="430"/>
      <c r="BK37" s="430"/>
      <c r="BL37" s="430"/>
      <c r="BM37" s="430"/>
      <c r="BN37" s="430"/>
      <c r="BO37" s="430"/>
      <c r="BP37" s="430"/>
      <c r="BQ37" s="430"/>
      <c r="BR37" s="430"/>
      <c r="BS37" s="430"/>
      <c r="BT37" s="430"/>
      <c r="BU37" s="430"/>
      <c r="BV37" s="430"/>
      <c r="BW37" s="430"/>
      <c r="BX37" s="430"/>
      <c r="BY37" s="430"/>
      <c r="BZ37" s="430"/>
      <c r="CA37" s="430"/>
      <c r="CB37" s="430"/>
      <c r="CC37" s="430"/>
      <c r="CD37" s="430"/>
      <c r="CE37" s="430"/>
      <c r="CF37" s="430"/>
      <c r="CG37" s="430"/>
      <c r="CH37" s="430"/>
      <c r="CI37" s="430"/>
      <c r="CJ37" s="430"/>
      <c r="CK37" s="430"/>
      <c r="CL37" s="430"/>
      <c r="CM37" s="430"/>
      <c r="CN37" s="430"/>
      <c r="CO37" s="430"/>
      <c r="CP37" s="430"/>
      <c r="CQ37" s="430"/>
      <c r="CR37" s="430"/>
      <c r="CS37" s="430"/>
      <c r="CT37" s="430"/>
      <c r="CU37" s="430"/>
      <c r="CV37" s="430"/>
      <c r="CW37" s="430"/>
      <c r="CX37" s="430"/>
      <c r="CY37" s="430"/>
      <c r="CZ37" s="430"/>
      <c r="DA37" s="430"/>
      <c r="DB37" s="430"/>
      <c r="DC37" s="430"/>
      <c r="DD37" s="615"/>
      <c r="DE37" s="429"/>
      <c r="DF37" s="430"/>
      <c r="DG37" s="430"/>
      <c r="DH37" s="630"/>
      <c r="DI37" s="431"/>
      <c r="DJ37" s="430"/>
      <c r="DK37" s="430"/>
      <c r="DL37" s="430"/>
      <c r="DM37" s="430"/>
      <c r="DN37" s="430"/>
      <c r="DO37" s="430"/>
      <c r="DP37" s="430"/>
      <c r="DQ37" s="430"/>
      <c r="DR37" s="430"/>
      <c r="DS37" s="430"/>
      <c r="DT37" s="430"/>
      <c r="DU37" s="430"/>
      <c r="DV37" s="430"/>
      <c r="DW37" s="430"/>
      <c r="DX37" s="430"/>
      <c r="DY37" s="430"/>
      <c r="DZ37" s="430"/>
      <c r="EA37" s="430"/>
      <c r="EB37" s="430"/>
      <c r="EC37" s="430"/>
      <c r="ED37" s="430"/>
      <c r="EE37" s="430"/>
      <c r="EF37" s="630"/>
      <c r="EG37" s="431"/>
      <c r="EH37" s="430"/>
      <c r="EI37" s="430"/>
      <c r="EJ37" s="430"/>
      <c r="EK37" s="430"/>
      <c r="EL37" s="430"/>
      <c r="EM37" s="430"/>
      <c r="EN37" s="430"/>
      <c r="EO37" s="430"/>
      <c r="EP37" s="477">
        <f t="shared" si="9"/>
        <v>1</v>
      </c>
    </row>
    <row r="38" spans="1:146" s="299" customFormat="1" x14ac:dyDescent="0.2">
      <c r="A38" s="638" t="s">
        <v>1375</v>
      </c>
      <c r="B38" s="639" t="s">
        <v>1376</v>
      </c>
      <c r="C38" s="428" t="s">
        <v>18</v>
      </c>
      <c r="D38" s="429"/>
      <c r="E38" s="433"/>
      <c r="F38" s="433"/>
      <c r="G38" s="430"/>
      <c r="H38" s="433"/>
      <c r="I38" s="430"/>
      <c r="J38" s="430"/>
      <c r="K38" s="430"/>
      <c r="L38" s="430"/>
      <c r="M38" s="430"/>
      <c r="N38" s="430"/>
      <c r="O38" s="430"/>
      <c r="P38" s="430"/>
      <c r="Q38" s="430"/>
      <c r="R38" s="430"/>
      <c r="S38" s="431"/>
      <c r="T38" s="430"/>
      <c r="U38" s="430"/>
      <c r="V38" s="430"/>
      <c r="W38" s="430"/>
      <c r="X38" s="430"/>
      <c r="Y38" s="430"/>
      <c r="Z38" s="430"/>
      <c r="AA38" s="430"/>
      <c r="AB38" s="430"/>
      <c r="AC38" s="430"/>
      <c r="AD38" s="430"/>
      <c r="AE38" s="430"/>
      <c r="AF38" s="430"/>
      <c r="AG38" s="430"/>
      <c r="AH38" s="430"/>
      <c r="AI38" s="430"/>
      <c r="AJ38" s="430"/>
      <c r="AK38" s="430"/>
      <c r="AL38" s="430"/>
      <c r="AM38" s="430"/>
      <c r="AN38" s="430"/>
      <c r="AO38" s="430"/>
      <c r="AP38" s="430"/>
      <c r="AQ38" s="430"/>
      <c r="AR38" s="430"/>
      <c r="AS38" s="430"/>
      <c r="AT38" s="430"/>
      <c r="AU38" s="430"/>
      <c r="AV38" s="430"/>
      <c r="AW38" s="430"/>
      <c r="AX38" s="430"/>
      <c r="AY38" s="430"/>
      <c r="AZ38" s="430"/>
      <c r="BA38" s="430"/>
      <c r="BB38" s="430"/>
      <c r="BC38" s="430"/>
      <c r="BD38" s="430"/>
      <c r="BE38" s="430"/>
      <c r="BF38" s="430"/>
      <c r="BG38" s="430"/>
      <c r="BH38" s="430"/>
      <c r="BI38" s="430"/>
      <c r="BJ38" s="430"/>
      <c r="BK38" s="430"/>
      <c r="BL38" s="430"/>
      <c r="BM38" s="430"/>
      <c r="BN38" s="430"/>
      <c r="BO38" s="430"/>
      <c r="BP38" s="430"/>
      <c r="BQ38" s="430"/>
      <c r="BR38" s="430"/>
      <c r="BS38" s="430"/>
      <c r="BT38" s="430"/>
      <c r="BU38" s="430"/>
      <c r="BV38" s="430"/>
      <c r="BW38" s="430"/>
      <c r="BX38" s="430"/>
      <c r="BY38" s="430"/>
      <c r="BZ38" s="430"/>
      <c r="CA38" s="430"/>
      <c r="CB38" s="430"/>
      <c r="CC38" s="430"/>
      <c r="CD38" s="430"/>
      <c r="CE38" s="430"/>
      <c r="CF38" s="430"/>
      <c r="CG38" s="430"/>
      <c r="CH38" s="430"/>
      <c r="CI38" s="430"/>
      <c r="CJ38" s="430"/>
      <c r="CK38" s="430"/>
      <c r="CL38" s="430"/>
      <c r="CM38" s="430"/>
      <c r="CN38" s="430"/>
      <c r="CO38" s="430"/>
      <c r="CP38" s="430"/>
      <c r="CQ38" s="430"/>
      <c r="CR38" s="430"/>
      <c r="CS38" s="430"/>
      <c r="CT38" s="430"/>
      <c r="CU38" s="430"/>
      <c r="CV38" s="430"/>
      <c r="CW38" s="430"/>
      <c r="CX38" s="430"/>
      <c r="CY38" s="430"/>
      <c r="CZ38" s="430"/>
      <c r="DA38" s="430"/>
      <c r="DB38" s="430"/>
      <c r="DC38" s="430"/>
      <c r="DD38" s="615"/>
      <c r="DE38" s="429"/>
      <c r="DF38" s="430"/>
      <c r="DG38" s="430"/>
      <c r="DH38" s="630"/>
      <c r="DI38" s="431"/>
      <c r="DJ38" s="430"/>
      <c r="DK38" s="430"/>
      <c r="DL38" s="430"/>
      <c r="DM38" s="430"/>
      <c r="DN38" s="430"/>
      <c r="DO38" s="430"/>
      <c r="DP38" s="430"/>
      <c r="DQ38" s="430"/>
      <c r="DR38" s="430"/>
      <c r="DS38" s="430"/>
      <c r="DT38" s="430"/>
      <c r="DU38" s="430"/>
      <c r="DV38" s="430"/>
      <c r="DW38" s="430"/>
      <c r="DX38" s="430"/>
      <c r="DY38" s="430"/>
      <c r="DZ38" s="430"/>
      <c r="EA38" s="430"/>
      <c r="EB38" s="430"/>
      <c r="EC38" s="430"/>
      <c r="ED38" s="430"/>
      <c r="EE38" s="430"/>
      <c r="EF38" s="630"/>
      <c r="EG38" s="431"/>
      <c r="EH38" s="430"/>
      <c r="EI38" s="430"/>
      <c r="EJ38" s="430"/>
      <c r="EK38" s="430"/>
      <c r="EL38" s="430"/>
      <c r="EM38" s="430"/>
      <c r="EN38" s="430"/>
      <c r="EO38" s="430"/>
      <c r="EP38" s="477"/>
    </row>
    <row r="39" spans="1:146" s="438" customFormat="1" x14ac:dyDescent="0.2">
      <c r="A39" s="427" t="s">
        <v>1208</v>
      </c>
      <c r="B39" s="479" t="str">
        <f>IFERROR(VLOOKUP(A39,Tabla1[],2,FALSE),"")</f>
        <v/>
      </c>
      <c r="C39" s="428" t="s">
        <v>18</v>
      </c>
      <c r="D39" s="429"/>
      <c r="E39" s="433" t="s">
        <v>555</v>
      </c>
      <c r="F39" s="430"/>
      <c r="G39" s="430"/>
      <c r="H39" s="430"/>
      <c r="I39" s="430"/>
      <c r="J39" s="430"/>
      <c r="K39" s="430"/>
      <c r="L39" s="430"/>
      <c r="M39" s="433" t="s">
        <v>555</v>
      </c>
      <c r="N39" s="433"/>
      <c r="O39" s="433"/>
      <c r="P39" s="433"/>
      <c r="Q39" s="433"/>
      <c r="R39" s="433"/>
      <c r="S39" s="431"/>
      <c r="T39" s="430" t="s">
        <v>555</v>
      </c>
      <c r="U39" s="430"/>
      <c r="V39" s="430"/>
      <c r="W39" s="430"/>
      <c r="X39" s="430" t="s">
        <v>555</v>
      </c>
      <c r="Y39" s="430"/>
      <c r="Z39" s="430"/>
      <c r="AA39" s="430"/>
      <c r="AB39" s="430"/>
      <c r="AC39" s="430"/>
      <c r="AD39" s="430"/>
      <c r="AE39" s="430"/>
      <c r="AF39" s="430"/>
      <c r="AG39" s="430"/>
      <c r="AH39" s="430"/>
      <c r="AI39" s="430"/>
      <c r="AJ39" s="430" t="s">
        <v>555</v>
      </c>
      <c r="AK39" s="430"/>
      <c r="AL39" s="430"/>
      <c r="AM39" s="430" t="s">
        <v>555</v>
      </c>
      <c r="AN39" s="430"/>
      <c r="AO39" s="430"/>
      <c r="AP39" s="430"/>
      <c r="AQ39" s="430"/>
      <c r="AR39" s="430"/>
      <c r="AS39" s="430"/>
      <c r="AT39" s="430"/>
      <c r="AU39" s="430"/>
      <c r="AV39" s="430"/>
      <c r="AW39" s="433" t="s">
        <v>555</v>
      </c>
      <c r="AX39" s="430"/>
      <c r="AY39" s="430" t="s">
        <v>555</v>
      </c>
      <c r="AZ39" s="430"/>
      <c r="BA39" s="430"/>
      <c r="BB39" s="430"/>
      <c r="BC39" s="430"/>
      <c r="BD39" s="430"/>
      <c r="BE39" s="430"/>
      <c r="BF39" s="430"/>
      <c r="BG39" s="430"/>
      <c r="BH39" s="430"/>
      <c r="BI39" s="430"/>
      <c r="BJ39" s="430"/>
      <c r="BK39" s="430"/>
      <c r="BL39" s="430"/>
      <c r="BM39" s="430"/>
      <c r="BN39" s="430"/>
      <c r="BO39" s="430" t="s">
        <v>555</v>
      </c>
      <c r="BP39" s="430"/>
      <c r="BQ39" s="430"/>
      <c r="BR39" s="430"/>
      <c r="BS39" s="430"/>
      <c r="BT39" s="430"/>
      <c r="BU39" s="430" t="s">
        <v>555</v>
      </c>
      <c r="BV39" s="430" t="s">
        <v>555</v>
      </c>
      <c r="BW39" s="430"/>
      <c r="BX39" s="430"/>
      <c r="BY39" s="430"/>
      <c r="BZ39" s="430"/>
      <c r="CA39" s="430"/>
      <c r="CB39" s="430" t="s">
        <v>555</v>
      </c>
      <c r="CC39" s="430"/>
      <c r="CD39" s="430" t="s">
        <v>555</v>
      </c>
      <c r="CE39" s="430"/>
      <c r="CF39" s="430" t="s">
        <v>555</v>
      </c>
      <c r="CG39" s="430"/>
      <c r="CH39" s="430"/>
      <c r="CI39" s="430"/>
      <c r="CJ39" s="430"/>
      <c r="CK39" s="430"/>
      <c r="CL39" s="430"/>
      <c r="CM39" s="430"/>
      <c r="CN39" s="430"/>
      <c r="CO39" s="430"/>
      <c r="CP39" s="430"/>
      <c r="CQ39" s="430"/>
      <c r="CR39" s="430" t="s">
        <v>555</v>
      </c>
      <c r="CS39" s="430" t="s">
        <v>555</v>
      </c>
      <c r="CT39" s="430"/>
      <c r="CU39" s="430" t="s">
        <v>555</v>
      </c>
      <c r="CV39" s="430"/>
      <c r="CW39" s="430"/>
      <c r="CX39" s="430"/>
      <c r="CY39" s="430"/>
      <c r="CZ39" s="430"/>
      <c r="DA39" s="430"/>
      <c r="DB39" s="430"/>
      <c r="DC39" s="430"/>
      <c r="DD39" s="615"/>
      <c r="DE39" s="429" t="s">
        <v>555</v>
      </c>
      <c r="DF39" s="430"/>
      <c r="DG39" s="430"/>
      <c r="DH39" s="630"/>
      <c r="DI39" s="431"/>
      <c r="DJ39" s="430"/>
      <c r="DK39" s="430"/>
      <c r="DL39" s="430"/>
      <c r="DM39" s="430"/>
      <c r="DN39" s="430"/>
      <c r="DO39" s="430"/>
      <c r="DP39" s="430"/>
      <c r="DQ39" s="430"/>
      <c r="DR39" s="430"/>
      <c r="DS39" s="430"/>
      <c r="DT39" s="430"/>
      <c r="DU39" s="430"/>
      <c r="DV39" s="430"/>
      <c r="DW39" s="430"/>
      <c r="DX39" s="430"/>
      <c r="DY39" s="430"/>
      <c r="DZ39" s="430"/>
      <c r="EA39" s="430"/>
      <c r="EB39" s="430"/>
      <c r="EC39" s="430"/>
      <c r="ED39" s="430" t="s">
        <v>555</v>
      </c>
      <c r="EE39" s="430"/>
      <c r="EF39" s="630" t="s">
        <v>555</v>
      </c>
      <c r="EG39" s="431"/>
      <c r="EH39" s="430" t="s">
        <v>555</v>
      </c>
      <c r="EI39" s="430"/>
      <c r="EJ39" s="430"/>
      <c r="EK39" s="430" t="s">
        <v>1086</v>
      </c>
      <c r="EL39" s="430"/>
      <c r="EM39" s="430" t="s">
        <v>555</v>
      </c>
      <c r="EN39" s="430"/>
      <c r="EO39" s="430"/>
      <c r="EP39" s="477">
        <f t="shared" si="9"/>
        <v>23</v>
      </c>
    </row>
    <row r="40" spans="1:146" x14ac:dyDescent="0.2">
      <c r="A40" s="621" t="s">
        <v>1377</v>
      </c>
      <c r="B40" s="479"/>
      <c r="C40" s="428" t="s">
        <v>18</v>
      </c>
      <c r="D40" s="429"/>
      <c r="E40" s="433"/>
      <c r="F40" s="430"/>
      <c r="G40" s="430"/>
      <c r="H40" s="430"/>
      <c r="I40" s="430"/>
      <c r="J40" s="430"/>
      <c r="K40" s="430"/>
      <c r="L40" s="430"/>
      <c r="M40" s="433"/>
      <c r="N40" s="433"/>
      <c r="O40" s="433"/>
      <c r="P40" s="433"/>
      <c r="Q40" s="433"/>
      <c r="R40" s="433"/>
      <c r="S40" s="431"/>
      <c r="T40" s="430"/>
      <c r="U40" s="430"/>
      <c r="V40" s="430"/>
      <c r="W40" s="430"/>
      <c r="X40" s="430"/>
      <c r="Y40" s="430"/>
      <c r="Z40" s="430"/>
      <c r="AA40" s="430"/>
      <c r="AB40" s="430"/>
      <c r="AC40" s="430"/>
      <c r="AD40" s="430"/>
      <c r="AE40" s="430"/>
      <c r="AF40" s="430"/>
      <c r="AG40" s="430"/>
      <c r="AH40" s="430"/>
      <c r="AI40" s="430"/>
      <c r="AJ40" s="430"/>
      <c r="AK40" s="430"/>
      <c r="AL40" s="430"/>
      <c r="AM40" s="430"/>
      <c r="AN40" s="430"/>
      <c r="AO40" s="430"/>
      <c r="AP40" s="430"/>
      <c r="AQ40" s="430"/>
      <c r="AR40" s="430"/>
      <c r="AS40" s="430"/>
      <c r="AT40" s="430"/>
      <c r="AU40" s="430"/>
      <c r="AV40" s="430"/>
      <c r="AW40" s="433"/>
      <c r="AX40" s="430"/>
      <c r="AY40" s="430"/>
      <c r="AZ40" s="430"/>
      <c r="BA40" s="430"/>
      <c r="BB40" s="430"/>
      <c r="BC40" s="430"/>
      <c r="BD40" s="430"/>
      <c r="BE40" s="430"/>
      <c r="BF40" s="430"/>
      <c r="BG40" s="430"/>
      <c r="BH40" s="430"/>
      <c r="BI40" s="430"/>
      <c r="BJ40" s="430"/>
      <c r="BK40" s="430"/>
      <c r="BL40" s="430"/>
      <c r="BM40" s="430"/>
      <c r="BN40" s="430"/>
      <c r="BO40" s="430"/>
      <c r="BP40" s="430"/>
      <c r="BQ40" s="430"/>
      <c r="BR40" s="430"/>
      <c r="BS40" s="430"/>
      <c r="BT40" s="430"/>
      <c r="BU40" s="430"/>
      <c r="BV40" s="430"/>
      <c r="BW40" s="430"/>
      <c r="BX40" s="430"/>
      <c r="BY40" s="430"/>
      <c r="BZ40" s="430"/>
      <c r="CA40" s="430"/>
      <c r="CB40" s="430"/>
      <c r="CC40" s="430"/>
      <c r="CD40" s="430"/>
      <c r="CE40" s="430"/>
      <c r="CF40" s="430"/>
      <c r="CG40" s="430"/>
      <c r="CH40" s="430"/>
      <c r="CI40" s="430"/>
      <c r="CJ40" s="430"/>
      <c r="CK40" s="430"/>
      <c r="CL40" s="430"/>
      <c r="CM40" s="430"/>
      <c r="CN40" s="430"/>
      <c r="CO40" s="430"/>
      <c r="CP40" s="430"/>
      <c r="CQ40" s="430"/>
      <c r="CR40" s="430"/>
      <c r="CS40" s="430"/>
      <c r="CT40" s="430"/>
      <c r="CU40" s="430"/>
      <c r="CV40" s="430"/>
      <c r="CW40" s="430" t="s">
        <v>555</v>
      </c>
      <c r="CX40" s="430"/>
      <c r="CY40" s="430"/>
      <c r="CZ40" s="430"/>
      <c r="DA40" s="430"/>
      <c r="DB40" s="430"/>
      <c r="DC40" s="430"/>
      <c r="DD40" s="615"/>
      <c r="DE40" s="429"/>
      <c r="DF40" s="430"/>
      <c r="DG40" s="430"/>
      <c r="DH40" s="630"/>
      <c r="DI40" s="431"/>
      <c r="DJ40" s="430"/>
      <c r="DK40" s="430"/>
      <c r="DL40" s="430"/>
      <c r="DM40" s="430"/>
      <c r="DN40" s="430"/>
      <c r="DO40" s="430"/>
      <c r="DP40" s="430"/>
      <c r="DQ40" s="430"/>
      <c r="DR40" s="430"/>
      <c r="DS40" s="430"/>
      <c r="DT40" s="430"/>
      <c r="DU40" s="430"/>
      <c r="DV40" s="430"/>
      <c r="DW40" s="430"/>
      <c r="DX40" s="430"/>
      <c r="DY40" s="430"/>
      <c r="DZ40" s="430"/>
      <c r="EA40" s="430"/>
      <c r="EB40" s="430"/>
      <c r="EC40" s="430"/>
      <c r="ED40" s="430"/>
      <c r="EE40" s="430"/>
      <c r="EF40" s="630"/>
      <c r="EG40" s="431"/>
      <c r="EH40" s="430"/>
      <c r="EI40" s="430"/>
      <c r="EJ40" s="430"/>
      <c r="EK40" s="430"/>
      <c r="EL40" s="430"/>
      <c r="EM40" s="430"/>
      <c r="EN40" s="430"/>
      <c r="EO40" s="430"/>
      <c r="EP40" s="477"/>
    </row>
    <row r="41" spans="1:146" s="448" customFormat="1" ht="14.25" customHeight="1" x14ac:dyDescent="0.2">
      <c r="A41" s="439" t="s">
        <v>101</v>
      </c>
      <c r="B41" s="480" t="str">
        <f>IFERROR(VLOOKUP(A41,Tabla1[],2,FALSE),"")</f>
        <v>25.485.871-4</v>
      </c>
      <c r="C41" s="428" t="s">
        <v>29</v>
      </c>
      <c r="D41" s="440"/>
      <c r="E41" s="441" t="s">
        <v>555</v>
      </c>
      <c r="F41" s="442"/>
      <c r="G41" s="441" t="s">
        <v>555</v>
      </c>
      <c r="H41" s="443"/>
      <c r="I41" s="443"/>
      <c r="J41" s="443"/>
      <c r="K41" s="443"/>
      <c r="L41" s="442" t="s">
        <v>555</v>
      </c>
      <c r="M41" s="442"/>
      <c r="N41" s="442"/>
      <c r="O41" s="442"/>
      <c r="P41" s="442"/>
      <c r="Q41" s="442"/>
      <c r="R41" s="442"/>
      <c r="S41" s="444"/>
      <c r="T41" s="442" t="s">
        <v>555</v>
      </c>
      <c r="U41" s="443"/>
      <c r="V41" s="443"/>
      <c r="W41" s="442" t="s">
        <v>555</v>
      </c>
      <c r="X41" s="443"/>
      <c r="Y41" s="443"/>
      <c r="Z41" s="443"/>
      <c r="AA41" s="443"/>
      <c r="AB41" s="443"/>
      <c r="AC41" s="443"/>
      <c r="AD41" s="443"/>
      <c r="AE41" s="443"/>
      <c r="AF41" s="443"/>
      <c r="AG41" s="443"/>
      <c r="AH41" s="443"/>
      <c r="AI41" s="442" t="s">
        <v>1085</v>
      </c>
      <c r="AJ41" s="443"/>
      <c r="AK41" s="442"/>
      <c r="AL41" s="442" t="s">
        <v>555</v>
      </c>
      <c r="AM41" s="442"/>
      <c r="AN41" s="442"/>
      <c r="AO41" s="442"/>
      <c r="AP41" s="442"/>
      <c r="AQ41" s="442"/>
      <c r="AR41" s="442"/>
      <c r="AS41" s="442"/>
      <c r="AT41" s="442"/>
      <c r="AU41" s="442"/>
      <c r="AV41" s="442"/>
      <c r="AW41" s="442"/>
      <c r="AX41" s="442" t="s">
        <v>555</v>
      </c>
      <c r="AY41" s="442"/>
      <c r="AZ41" s="430" t="s">
        <v>555</v>
      </c>
      <c r="BA41" s="442" t="s">
        <v>555</v>
      </c>
      <c r="BB41" s="442"/>
      <c r="BC41" s="442"/>
      <c r="BD41" s="442"/>
      <c r="BE41" s="442"/>
      <c r="BF41" s="442"/>
      <c r="BG41" s="442"/>
      <c r="BH41" s="442"/>
      <c r="BI41" s="442"/>
      <c r="BJ41" s="442"/>
      <c r="BK41" s="442"/>
      <c r="BL41" s="442"/>
      <c r="BM41" s="442"/>
      <c r="BN41" s="445" t="s">
        <v>1085</v>
      </c>
      <c r="BO41" s="442"/>
      <c r="BP41" s="442" t="s">
        <v>1094</v>
      </c>
      <c r="BQ41" s="442"/>
      <c r="BR41" s="430" t="s">
        <v>555</v>
      </c>
      <c r="BS41" s="446" t="s">
        <v>1085</v>
      </c>
      <c r="BT41" s="442"/>
      <c r="BU41" s="442"/>
      <c r="BV41" s="442"/>
      <c r="BW41" s="442"/>
      <c r="BX41" s="442"/>
      <c r="BY41" s="442"/>
      <c r="BZ41" s="442"/>
      <c r="CA41" s="525" t="s">
        <v>1378</v>
      </c>
      <c r="CB41" s="525"/>
      <c r="CC41" s="525"/>
      <c r="CD41" s="442"/>
      <c r="CE41" s="442" t="s">
        <v>1085</v>
      </c>
      <c r="CF41" s="442" t="s">
        <v>555</v>
      </c>
      <c r="CG41" s="442"/>
      <c r="CH41" s="442"/>
      <c r="CI41" s="442"/>
      <c r="CJ41" s="442"/>
      <c r="CK41" s="442"/>
      <c r="CL41" s="442"/>
      <c r="CM41" s="442"/>
      <c r="CN41" s="442"/>
      <c r="CO41" s="442"/>
      <c r="CP41" s="442"/>
      <c r="CQ41" s="442" t="s">
        <v>1085</v>
      </c>
      <c r="CR41" s="442"/>
      <c r="CS41" s="442"/>
      <c r="CT41" s="442" t="s">
        <v>1085</v>
      </c>
      <c r="CU41" s="442"/>
      <c r="CV41" s="442"/>
      <c r="CW41" s="442" t="s">
        <v>555</v>
      </c>
      <c r="CX41" s="442"/>
      <c r="CY41" s="442"/>
      <c r="CZ41" s="442"/>
      <c r="DA41" s="442"/>
      <c r="DB41" s="442"/>
      <c r="DC41" s="442"/>
      <c r="DD41" s="623"/>
      <c r="DE41" s="440" t="s">
        <v>1085</v>
      </c>
      <c r="DF41" s="442"/>
      <c r="DG41" s="442"/>
      <c r="DH41" s="631" t="s">
        <v>1085</v>
      </c>
      <c r="DI41" s="628"/>
      <c r="DJ41" s="442"/>
      <c r="DK41" s="442"/>
      <c r="DL41" s="442"/>
      <c r="DM41" s="442"/>
      <c r="DN41" s="442"/>
      <c r="DO41" s="442"/>
      <c r="DP41" s="442"/>
      <c r="DQ41" s="442"/>
      <c r="DR41" s="442"/>
      <c r="DS41" s="442"/>
      <c r="DT41" s="442"/>
      <c r="DU41" s="442"/>
      <c r="DV41" s="442"/>
      <c r="DW41" s="442"/>
      <c r="DX41" s="442"/>
      <c r="DY41" s="442"/>
      <c r="DZ41" s="442"/>
      <c r="EA41" s="442"/>
      <c r="EB41" s="442" t="s">
        <v>1085</v>
      </c>
      <c r="EC41" s="442" t="s">
        <v>555</v>
      </c>
      <c r="ED41" s="442"/>
      <c r="EE41" s="442" t="s">
        <v>555</v>
      </c>
      <c r="EF41" s="631"/>
      <c r="EG41" s="628"/>
      <c r="EH41" s="442"/>
      <c r="EI41" s="442" t="s">
        <v>1085</v>
      </c>
      <c r="EJ41" s="442"/>
      <c r="EK41" s="442"/>
      <c r="EL41" s="442" t="s">
        <v>1085</v>
      </c>
      <c r="EM41" s="442"/>
      <c r="EN41" s="442"/>
      <c r="EO41" s="442" t="s">
        <v>1085</v>
      </c>
      <c r="EP41" s="477">
        <f t="shared" si="9"/>
        <v>28</v>
      </c>
    </row>
    <row r="42" spans="1:146" s="299" customFormat="1" ht="15" customHeight="1" x14ac:dyDescent="0.2">
      <c r="A42" s="427" t="s">
        <v>107</v>
      </c>
      <c r="B42" s="479" t="str">
        <f>IFERROR(VLOOKUP(A42,Tabla1[],2,FALSE),"")</f>
        <v>25.779.318-4</v>
      </c>
      <c r="C42" s="428" t="s">
        <v>29</v>
      </c>
      <c r="D42" s="429"/>
      <c r="E42" s="430"/>
      <c r="F42" s="430"/>
      <c r="G42" s="430"/>
      <c r="H42" s="430"/>
      <c r="I42" s="430"/>
      <c r="J42" s="430"/>
      <c r="K42" s="430"/>
      <c r="L42" s="430"/>
      <c r="M42" s="430"/>
      <c r="N42" s="430"/>
      <c r="O42" s="430"/>
      <c r="P42" s="430"/>
      <c r="Q42" s="430"/>
      <c r="R42" s="430"/>
      <c r="S42" s="431"/>
      <c r="T42" s="430"/>
      <c r="U42" s="430"/>
      <c r="V42" s="430"/>
      <c r="W42" s="430"/>
      <c r="X42" s="430"/>
      <c r="Y42" s="430"/>
      <c r="Z42" s="430"/>
      <c r="AA42" s="430"/>
      <c r="AB42" s="430"/>
      <c r="AC42" s="430"/>
      <c r="AD42" s="430"/>
      <c r="AE42" s="430"/>
      <c r="AF42" s="430"/>
      <c r="AG42" s="430"/>
      <c r="AH42" s="430"/>
      <c r="AI42" s="430"/>
      <c r="AJ42" s="430"/>
      <c r="AK42" s="430" t="s">
        <v>555</v>
      </c>
      <c r="AL42" s="430"/>
      <c r="AM42" s="430"/>
      <c r="AN42" s="430"/>
      <c r="AO42" s="430"/>
      <c r="AP42" s="430"/>
      <c r="AQ42" s="430"/>
      <c r="AR42" s="430"/>
      <c r="AS42" s="430"/>
      <c r="AT42" s="430"/>
      <c r="AU42" s="430"/>
      <c r="AV42" s="430"/>
      <c r="AW42" s="433" t="s">
        <v>555</v>
      </c>
      <c r="AX42" s="434" t="s">
        <v>556</v>
      </c>
      <c r="AY42" s="430" t="s">
        <v>555</v>
      </c>
      <c r="AZ42" s="430"/>
      <c r="BA42" s="430"/>
      <c r="BB42" s="430"/>
      <c r="BC42" s="430"/>
      <c r="BD42" s="430"/>
      <c r="BE42" s="430"/>
      <c r="BF42" s="430"/>
      <c r="BG42" s="430"/>
      <c r="BH42" s="430"/>
      <c r="BI42" s="430"/>
      <c r="BJ42" s="430"/>
      <c r="BK42" s="430"/>
      <c r="BL42" s="430"/>
      <c r="BM42" s="430"/>
      <c r="BN42" s="430"/>
      <c r="BO42" s="430" t="s">
        <v>555</v>
      </c>
      <c r="BP42" s="430"/>
      <c r="BQ42" s="430"/>
      <c r="BR42" s="430"/>
      <c r="BS42" s="430"/>
      <c r="BT42" s="430"/>
      <c r="BU42" s="430" t="s">
        <v>555</v>
      </c>
      <c r="BV42" s="430" t="s">
        <v>555</v>
      </c>
      <c r="BW42" s="430"/>
      <c r="BX42" s="430"/>
      <c r="BY42" s="430"/>
      <c r="BZ42" s="430"/>
      <c r="CA42" s="430" t="s">
        <v>555</v>
      </c>
      <c r="CB42" s="430"/>
      <c r="CC42" s="430"/>
      <c r="CD42" s="430" t="s">
        <v>555</v>
      </c>
      <c r="CE42" s="430"/>
      <c r="CF42" s="430" t="s">
        <v>555</v>
      </c>
      <c r="CG42" s="430"/>
      <c r="CH42" s="430"/>
      <c r="CI42" s="430"/>
      <c r="CJ42" s="430"/>
      <c r="CK42" s="430"/>
      <c r="CL42" s="430"/>
      <c r="CM42" s="430"/>
      <c r="CN42" s="430"/>
      <c r="CO42" s="430"/>
      <c r="CP42" s="430"/>
      <c r="CQ42" s="430" t="s">
        <v>555</v>
      </c>
      <c r="CR42" s="430"/>
      <c r="CS42" s="430" t="s">
        <v>555</v>
      </c>
      <c r="CT42" s="430"/>
      <c r="CU42" s="430"/>
      <c r="CV42" s="430" t="s">
        <v>555</v>
      </c>
      <c r="CW42" s="430"/>
      <c r="CX42" s="430"/>
      <c r="CY42" s="430"/>
      <c r="CZ42" s="430"/>
      <c r="DA42" s="430"/>
      <c r="DB42" s="430"/>
      <c r="DC42" s="430"/>
      <c r="DD42" s="615"/>
      <c r="DE42" s="429" t="s">
        <v>555</v>
      </c>
      <c r="DF42" s="430"/>
      <c r="DG42" s="430" t="s">
        <v>555</v>
      </c>
      <c r="DH42" s="630"/>
      <c r="DI42" s="431"/>
      <c r="DJ42" s="430"/>
      <c r="DK42" s="430"/>
      <c r="DL42" s="430"/>
      <c r="DM42" s="430"/>
      <c r="DN42" s="430"/>
      <c r="DO42" s="430"/>
      <c r="DP42" s="430"/>
      <c r="DQ42" s="430"/>
      <c r="DR42" s="430"/>
      <c r="DS42" s="430"/>
      <c r="DT42" s="430"/>
      <c r="DU42" s="430"/>
      <c r="DV42" s="430"/>
      <c r="DW42" s="430"/>
      <c r="DX42" s="430"/>
      <c r="DY42" s="430"/>
      <c r="DZ42" s="430"/>
      <c r="EA42" s="430"/>
      <c r="EB42" s="430" t="s">
        <v>555</v>
      </c>
      <c r="EC42" s="430"/>
      <c r="ED42" s="430"/>
      <c r="EE42" s="430" t="s">
        <v>555</v>
      </c>
      <c r="EF42" s="630"/>
      <c r="EG42" s="431"/>
      <c r="EH42" s="430"/>
      <c r="EI42" s="430"/>
      <c r="EJ42" s="430" t="s">
        <v>555</v>
      </c>
      <c r="EK42" s="430"/>
      <c r="EL42" s="430" t="s">
        <v>555</v>
      </c>
      <c r="EM42" s="430"/>
      <c r="EN42" s="430"/>
      <c r="EO42" s="430"/>
      <c r="EP42" s="477">
        <f t="shared" si="9"/>
        <v>19</v>
      </c>
    </row>
    <row r="43" spans="1:146" s="299" customFormat="1" ht="15" customHeight="1" x14ac:dyDescent="0.2">
      <c r="A43" s="621" t="s">
        <v>1379</v>
      </c>
      <c r="B43" s="479"/>
      <c r="C43" s="428"/>
      <c r="D43" s="429"/>
      <c r="E43" s="430"/>
      <c r="F43" s="430"/>
      <c r="G43" s="430"/>
      <c r="H43" s="430"/>
      <c r="I43" s="430"/>
      <c r="J43" s="430"/>
      <c r="K43" s="430"/>
      <c r="L43" s="430"/>
      <c r="M43" s="430"/>
      <c r="N43" s="430"/>
      <c r="O43" s="430"/>
      <c r="P43" s="430"/>
      <c r="Q43" s="430"/>
      <c r="R43" s="430"/>
      <c r="S43" s="431"/>
      <c r="T43" s="430"/>
      <c r="U43" s="430"/>
      <c r="V43" s="430"/>
      <c r="W43" s="430"/>
      <c r="X43" s="430"/>
      <c r="Y43" s="430"/>
      <c r="Z43" s="430"/>
      <c r="AA43" s="430"/>
      <c r="AB43" s="430"/>
      <c r="AC43" s="430"/>
      <c r="AD43" s="430"/>
      <c r="AE43" s="430"/>
      <c r="AF43" s="430"/>
      <c r="AG43" s="430"/>
      <c r="AH43" s="430"/>
      <c r="AI43" s="430"/>
      <c r="AJ43" s="430"/>
      <c r="AK43" s="430"/>
      <c r="AL43" s="430"/>
      <c r="AM43" s="430"/>
      <c r="AN43" s="430"/>
      <c r="AO43" s="430"/>
      <c r="AP43" s="430"/>
      <c r="AQ43" s="430"/>
      <c r="AR43" s="430"/>
      <c r="AS43" s="430"/>
      <c r="AT43" s="430"/>
      <c r="AU43" s="430"/>
      <c r="AV43" s="430"/>
      <c r="AW43" s="433"/>
      <c r="AX43" s="434"/>
      <c r="AY43" s="430"/>
      <c r="AZ43" s="430"/>
      <c r="BA43" s="430"/>
      <c r="BB43" s="430"/>
      <c r="BC43" s="430"/>
      <c r="BD43" s="430"/>
      <c r="BE43" s="430"/>
      <c r="BF43" s="430"/>
      <c r="BG43" s="430"/>
      <c r="BH43" s="430"/>
      <c r="BI43" s="430"/>
      <c r="BJ43" s="430"/>
      <c r="BK43" s="430"/>
      <c r="BL43" s="430"/>
      <c r="BM43" s="430"/>
      <c r="BN43" s="430"/>
      <c r="BO43" s="430"/>
      <c r="BP43" s="430"/>
      <c r="BQ43" s="430"/>
      <c r="BR43" s="430"/>
      <c r="BS43" s="430"/>
      <c r="BT43" s="430"/>
      <c r="BU43" s="430"/>
      <c r="BV43" s="430"/>
      <c r="BW43" s="430"/>
      <c r="BX43" s="430"/>
      <c r="BY43" s="430"/>
      <c r="BZ43" s="430"/>
      <c r="CA43" s="430"/>
      <c r="CB43" s="430"/>
      <c r="CC43" s="430"/>
      <c r="CD43" s="430"/>
      <c r="CE43" s="430"/>
      <c r="CF43" s="430"/>
      <c r="CG43" s="430"/>
      <c r="CH43" s="430"/>
      <c r="CI43" s="430"/>
      <c r="CJ43" s="430"/>
      <c r="CK43" s="430"/>
      <c r="CL43" s="430"/>
      <c r="CM43" s="430"/>
      <c r="CN43" s="430"/>
      <c r="CO43" s="430"/>
      <c r="CP43" s="430"/>
      <c r="CQ43" s="430"/>
      <c r="CR43" s="430"/>
      <c r="CS43" s="430" t="s">
        <v>555</v>
      </c>
      <c r="CT43" s="430"/>
      <c r="CU43" s="430"/>
      <c r="CV43" s="430"/>
      <c r="CW43" s="430" t="s">
        <v>555</v>
      </c>
      <c r="CX43" s="430"/>
      <c r="CY43" s="430"/>
      <c r="CZ43" s="430"/>
      <c r="DA43" s="430"/>
      <c r="DB43" s="430"/>
      <c r="DC43" s="430"/>
      <c r="DD43" s="615"/>
      <c r="DE43" s="429"/>
      <c r="DF43" s="430"/>
      <c r="DG43" s="430"/>
      <c r="DH43" s="630"/>
      <c r="DI43" s="431"/>
      <c r="DJ43" s="430"/>
      <c r="DK43" s="430"/>
      <c r="DL43" s="430"/>
      <c r="DM43" s="430"/>
      <c r="DN43" s="430"/>
      <c r="DO43" s="430"/>
      <c r="DP43" s="430"/>
      <c r="DQ43" s="430"/>
      <c r="DR43" s="430"/>
      <c r="DS43" s="430"/>
      <c r="DT43" s="430"/>
      <c r="DU43" s="430"/>
      <c r="DV43" s="430"/>
      <c r="DW43" s="430"/>
      <c r="DX43" s="430"/>
      <c r="DY43" s="430"/>
      <c r="DZ43" s="430"/>
      <c r="EA43" s="430"/>
      <c r="EB43" s="430"/>
      <c r="EC43" s="430"/>
      <c r="ED43" s="430"/>
      <c r="EE43" s="430"/>
      <c r="EF43" s="630"/>
      <c r="EG43" s="431"/>
      <c r="EH43" s="430"/>
      <c r="EI43" s="430"/>
      <c r="EJ43" s="430"/>
      <c r="EK43" s="430"/>
      <c r="EL43" s="430"/>
      <c r="EM43" s="430"/>
      <c r="EN43" s="430"/>
      <c r="EO43" s="430"/>
      <c r="EP43" s="477"/>
    </row>
    <row r="44" spans="1:146" s="426" customFormat="1" ht="15" customHeight="1" x14ac:dyDescent="0.2">
      <c r="A44" s="449" t="s">
        <v>1380</v>
      </c>
      <c r="B44" s="481" t="str">
        <f>IFERROR(VLOOKUP(A44,Tabla1[],2,FALSE),"")</f>
        <v/>
      </c>
      <c r="C44" s="450" t="s">
        <v>18</v>
      </c>
      <c r="D44" s="451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3"/>
      <c r="T44" s="452"/>
      <c r="U44" s="452"/>
      <c r="V44" s="452"/>
      <c r="W44" s="452"/>
      <c r="X44" s="452"/>
      <c r="Y44" s="452"/>
      <c r="Z44" s="452"/>
      <c r="AA44" s="452"/>
      <c r="AB44" s="452"/>
      <c r="AC44" s="452"/>
      <c r="AD44" s="452"/>
      <c r="AE44" s="452"/>
      <c r="AF44" s="452"/>
      <c r="AG44" s="452"/>
      <c r="AH44" s="452"/>
      <c r="AI44" s="452" t="s">
        <v>555</v>
      </c>
      <c r="AJ44" s="452"/>
      <c r="AK44" s="452"/>
      <c r="AL44" s="452"/>
      <c r="AM44" s="452"/>
      <c r="AN44" s="452"/>
      <c r="AO44" s="452"/>
      <c r="AP44" s="452"/>
      <c r="AQ44" s="452"/>
      <c r="AR44" s="452"/>
      <c r="AS44" s="452"/>
      <c r="AT44" s="452"/>
      <c r="AU44" s="452"/>
      <c r="AV44" s="452"/>
      <c r="AW44" s="452"/>
      <c r="AX44" s="452"/>
      <c r="AY44" s="452"/>
      <c r="AZ44" s="452"/>
      <c r="BA44" s="452"/>
      <c r="BB44" s="452"/>
      <c r="BC44" s="452"/>
      <c r="BD44" s="452"/>
      <c r="BE44" s="452"/>
      <c r="BF44" s="452"/>
      <c r="BG44" s="452"/>
      <c r="BH44" s="452"/>
      <c r="BI44" s="452"/>
      <c r="BJ44" s="452"/>
      <c r="BK44" s="452"/>
      <c r="BL44" s="452"/>
      <c r="BM44" s="452"/>
      <c r="BN44" s="452"/>
      <c r="BO44" s="452"/>
      <c r="BP44" s="452"/>
      <c r="BQ44" s="452" t="s">
        <v>555</v>
      </c>
      <c r="BR44" s="452"/>
      <c r="BS44" s="452"/>
      <c r="BT44" s="452" t="s">
        <v>555</v>
      </c>
      <c r="BU44" s="452"/>
      <c r="BV44" s="452"/>
      <c r="BW44" s="452"/>
      <c r="BX44" s="452"/>
      <c r="BY44" s="452"/>
      <c r="BZ44" s="452"/>
      <c r="CA44" s="452"/>
      <c r="CB44" s="452"/>
      <c r="CC44" s="452"/>
      <c r="CD44" s="452"/>
      <c r="CE44" s="452"/>
      <c r="CF44" s="452"/>
      <c r="CG44" s="452"/>
      <c r="CH44" s="452"/>
      <c r="CI44" s="452"/>
      <c r="CJ44" s="452"/>
      <c r="CK44" s="452"/>
      <c r="CL44" s="452"/>
      <c r="CM44" s="452"/>
      <c r="CN44" s="452"/>
      <c r="CO44" s="452"/>
      <c r="CP44" s="452"/>
      <c r="CQ44" s="452"/>
      <c r="CR44" s="452"/>
      <c r="CS44" s="452"/>
      <c r="CT44" s="452"/>
      <c r="CU44" s="452"/>
      <c r="CV44" s="452"/>
      <c r="CW44" s="452"/>
      <c r="CX44" s="452"/>
      <c r="CY44" s="452"/>
      <c r="CZ44" s="452"/>
      <c r="DA44" s="452"/>
      <c r="DB44" s="452"/>
      <c r="DC44" s="452"/>
      <c r="DD44" s="624"/>
      <c r="DE44" s="451"/>
      <c r="DF44" s="452"/>
      <c r="DG44" s="452"/>
      <c r="DH44" s="632"/>
      <c r="DI44" s="453"/>
      <c r="DJ44" s="452"/>
      <c r="DK44" s="452"/>
      <c r="DL44" s="452"/>
      <c r="DM44" s="452"/>
      <c r="DN44" s="452"/>
      <c r="DO44" s="452"/>
      <c r="DP44" s="452"/>
      <c r="DQ44" s="452"/>
      <c r="DR44" s="452"/>
      <c r="DS44" s="452"/>
      <c r="DT44" s="452"/>
      <c r="DU44" s="452"/>
      <c r="DV44" s="452"/>
      <c r="DW44" s="452"/>
      <c r="DX44" s="452"/>
      <c r="DY44" s="452"/>
      <c r="DZ44" s="452"/>
      <c r="EA44" s="452"/>
      <c r="EB44" s="452"/>
      <c r="EC44" s="452"/>
      <c r="ED44" s="452"/>
      <c r="EE44" s="452"/>
      <c r="EF44" s="632"/>
      <c r="EG44" s="453"/>
      <c r="EH44" s="452"/>
      <c r="EI44" s="452"/>
      <c r="EJ44" s="452"/>
      <c r="EK44" s="452"/>
      <c r="EL44" s="452"/>
      <c r="EM44" s="452"/>
      <c r="EN44" s="452"/>
      <c r="EO44" s="452"/>
      <c r="EP44" s="477">
        <f t="shared" si="9"/>
        <v>3</v>
      </c>
    </row>
    <row r="45" spans="1:146" x14ac:dyDescent="0.2">
      <c r="A45" s="427" t="s">
        <v>118</v>
      </c>
      <c r="B45" s="479" t="str">
        <f>IFERROR(VLOOKUP(A45,Tabla1[],2,FALSE),"")</f>
        <v>13.989.684-k</v>
      </c>
      <c r="C45" s="428" t="s">
        <v>1371</v>
      </c>
      <c r="D45" s="429"/>
      <c r="E45" s="430"/>
      <c r="F45" s="430"/>
      <c r="G45" s="430" t="s">
        <v>1212</v>
      </c>
      <c r="H45" s="430"/>
      <c r="I45" s="430"/>
      <c r="J45" s="430"/>
      <c r="K45" s="430"/>
      <c r="L45" s="430" t="s">
        <v>1212</v>
      </c>
      <c r="M45" s="430"/>
      <c r="N45" s="430"/>
      <c r="O45" s="430"/>
      <c r="P45" s="430"/>
      <c r="Q45" s="430"/>
      <c r="R45" s="430"/>
      <c r="S45" s="431"/>
      <c r="T45" s="430"/>
      <c r="U45" s="430"/>
      <c r="V45" s="430"/>
      <c r="W45" s="430" t="s">
        <v>1210</v>
      </c>
      <c r="X45" s="430"/>
      <c r="Y45" s="430"/>
      <c r="Z45" s="430"/>
      <c r="AA45" s="430"/>
      <c r="AB45" s="430"/>
      <c r="AC45" s="430"/>
      <c r="AD45" s="430"/>
      <c r="AE45" s="430"/>
      <c r="AF45" s="430"/>
      <c r="AG45" s="430"/>
      <c r="AH45" s="430"/>
      <c r="AI45" s="430"/>
      <c r="AJ45" s="430"/>
      <c r="AK45" s="430"/>
      <c r="AL45" s="430"/>
      <c r="AM45" s="430"/>
      <c r="AN45" s="430"/>
      <c r="AO45" s="430"/>
      <c r="AP45" s="430"/>
      <c r="AQ45" s="430"/>
      <c r="AR45" s="430"/>
      <c r="AS45" s="430"/>
      <c r="AT45" s="430"/>
      <c r="AU45" s="430"/>
      <c r="AV45" s="430"/>
      <c r="AW45" s="430"/>
      <c r="AX45" s="430" t="s">
        <v>1212</v>
      </c>
      <c r="AY45" s="430"/>
      <c r="AZ45" s="430"/>
      <c r="BA45" s="430"/>
      <c r="BB45" s="430"/>
      <c r="BC45" s="430"/>
      <c r="BD45" s="430"/>
      <c r="BE45" s="430"/>
      <c r="BF45" s="430"/>
      <c r="BG45" s="430"/>
      <c r="BH45" s="430"/>
      <c r="BI45" s="430"/>
      <c r="BJ45" s="430"/>
      <c r="BK45" s="430"/>
      <c r="BL45" s="430" t="s">
        <v>1212</v>
      </c>
      <c r="BM45" s="430" t="s">
        <v>1212</v>
      </c>
      <c r="BN45" s="430"/>
      <c r="BO45" s="430"/>
      <c r="BP45" s="430"/>
      <c r="BQ45" s="430"/>
      <c r="BR45" s="430" t="s">
        <v>1212</v>
      </c>
      <c r="BS45" s="430"/>
      <c r="BT45" s="430"/>
      <c r="BU45" s="430"/>
      <c r="BV45" s="430"/>
      <c r="BW45" s="430"/>
      <c r="BX45" s="430"/>
      <c r="BY45" s="430"/>
      <c r="BZ45" s="430"/>
      <c r="CA45" s="430"/>
      <c r="CB45" s="430" t="s">
        <v>1213</v>
      </c>
      <c r="CC45" s="430" t="s">
        <v>1212</v>
      </c>
      <c r="CD45" s="430"/>
      <c r="CE45" s="430"/>
      <c r="CF45" s="430" t="s">
        <v>1212</v>
      </c>
      <c r="CG45" s="430"/>
      <c r="CH45" s="430"/>
      <c r="CI45" s="430"/>
      <c r="CJ45" s="430"/>
      <c r="CK45" s="430"/>
      <c r="CL45" s="430"/>
      <c r="CM45" s="430"/>
      <c r="CN45" s="430"/>
      <c r="CO45" s="430"/>
      <c r="CP45" s="430"/>
      <c r="CQ45" s="430"/>
      <c r="CR45" s="430" t="s">
        <v>1212</v>
      </c>
      <c r="CS45" s="430"/>
      <c r="CT45" s="430"/>
      <c r="CU45" s="430"/>
      <c r="CV45" s="430"/>
      <c r="CW45" s="430"/>
      <c r="CX45" s="430"/>
      <c r="CY45" s="430"/>
      <c r="CZ45" s="430"/>
      <c r="DA45" s="430"/>
      <c r="DB45" s="430"/>
      <c r="DC45" s="430"/>
      <c r="DD45" s="615"/>
      <c r="DE45" s="429" t="s">
        <v>1212</v>
      </c>
      <c r="DF45" s="430"/>
      <c r="DG45" s="430"/>
      <c r="DH45" s="630"/>
      <c r="DI45" s="431"/>
      <c r="DJ45" s="430"/>
      <c r="DK45" s="430"/>
      <c r="DL45" s="430"/>
      <c r="DM45" s="430"/>
      <c r="DN45" s="430"/>
      <c r="DO45" s="430"/>
      <c r="DP45" s="430"/>
      <c r="DQ45" s="430"/>
      <c r="DR45" s="430"/>
      <c r="DS45" s="430"/>
      <c r="DT45" s="430"/>
      <c r="DU45" s="430"/>
      <c r="DV45" s="430"/>
      <c r="DW45" s="430"/>
      <c r="DX45" s="430"/>
      <c r="DY45" s="430"/>
      <c r="DZ45" s="430"/>
      <c r="EA45" s="430"/>
      <c r="EB45" s="430"/>
      <c r="EC45" s="430" t="s">
        <v>1212</v>
      </c>
      <c r="ED45" s="430"/>
      <c r="EE45" s="430"/>
      <c r="EF45" s="630"/>
      <c r="EG45" s="431"/>
      <c r="EH45" s="430" t="s">
        <v>1212</v>
      </c>
      <c r="EI45" s="430"/>
      <c r="EJ45" s="430"/>
      <c r="EK45" s="430" t="s">
        <v>1212</v>
      </c>
      <c r="EL45" s="430"/>
      <c r="EM45" s="430"/>
      <c r="EN45" s="430"/>
      <c r="EO45" s="430"/>
      <c r="EP45" s="477">
        <f t="shared" si="9"/>
        <v>15</v>
      </c>
    </row>
    <row r="46" spans="1:146" x14ac:dyDescent="0.2">
      <c r="A46" s="427" t="s">
        <v>128</v>
      </c>
      <c r="B46" s="479" t="str">
        <f>IFERROR(VLOOKUP(A46,Tabla1[],2,FALSE),"")</f>
        <v>26.631.361-6</v>
      </c>
      <c r="C46" s="428" t="s">
        <v>18</v>
      </c>
      <c r="D46" s="429"/>
      <c r="E46" s="433" t="s">
        <v>555</v>
      </c>
      <c r="F46" s="430"/>
      <c r="G46" s="430"/>
      <c r="H46" s="433" t="s">
        <v>555</v>
      </c>
      <c r="I46" s="430"/>
      <c r="J46" s="430"/>
      <c r="K46" s="430"/>
      <c r="L46" s="430" t="s">
        <v>555</v>
      </c>
      <c r="M46" s="430"/>
      <c r="N46" s="430"/>
      <c r="O46" s="430"/>
      <c r="P46" s="430"/>
      <c r="Q46" s="430"/>
      <c r="R46" s="430"/>
      <c r="S46" s="431" t="s">
        <v>555</v>
      </c>
      <c r="T46" s="430"/>
      <c r="U46" s="430"/>
      <c r="V46" s="430" t="s">
        <v>555</v>
      </c>
      <c r="W46" s="430"/>
      <c r="X46" s="430"/>
      <c r="Y46" s="430"/>
      <c r="Z46" s="430"/>
      <c r="AA46" s="430"/>
      <c r="AB46" s="430"/>
      <c r="AC46" s="430"/>
      <c r="AD46" s="430"/>
      <c r="AE46" s="430"/>
      <c r="AF46" s="430"/>
      <c r="AG46" s="430"/>
      <c r="AH46" s="430"/>
      <c r="AI46" s="430" t="s">
        <v>555</v>
      </c>
      <c r="AJ46" s="430"/>
      <c r="AK46" s="430"/>
      <c r="AL46" s="430" t="s">
        <v>555</v>
      </c>
      <c r="AM46" s="430"/>
      <c r="AN46" s="430"/>
      <c r="AO46" s="430"/>
      <c r="AP46" s="430"/>
      <c r="AQ46" s="430"/>
      <c r="AR46" s="430"/>
      <c r="AS46" s="430"/>
      <c r="AT46" s="430"/>
      <c r="AU46" s="430"/>
      <c r="AV46" s="430"/>
      <c r="AW46" s="430"/>
      <c r="AX46" s="430" t="s">
        <v>555</v>
      </c>
      <c r="AY46" s="430"/>
      <c r="AZ46" s="430" t="s">
        <v>555</v>
      </c>
      <c r="BA46" s="430"/>
      <c r="BB46" s="430"/>
      <c r="BC46" s="430"/>
      <c r="BD46" s="430"/>
      <c r="BE46" s="430"/>
      <c r="BF46" s="430"/>
      <c r="BG46" s="430"/>
      <c r="BH46" s="430"/>
      <c r="BI46" s="430"/>
      <c r="BJ46" s="430"/>
      <c r="BK46" s="430"/>
      <c r="BL46" s="430" t="s">
        <v>555</v>
      </c>
      <c r="BM46" s="430"/>
      <c r="BN46" s="430" t="s">
        <v>555</v>
      </c>
      <c r="BO46" s="430"/>
      <c r="BP46" s="430"/>
      <c r="BQ46" s="430"/>
      <c r="BR46" s="430"/>
      <c r="BS46" s="446" t="s">
        <v>1381</v>
      </c>
      <c r="BT46" s="430"/>
      <c r="BU46" s="430"/>
      <c r="BV46" s="430"/>
      <c r="BW46" s="430"/>
      <c r="BX46" s="430"/>
      <c r="BY46" s="430"/>
      <c r="BZ46" s="430"/>
      <c r="CA46" s="430" t="s">
        <v>555</v>
      </c>
      <c r="CB46" s="434" t="s">
        <v>555</v>
      </c>
      <c r="CC46" s="430"/>
      <c r="CD46" s="430"/>
      <c r="CE46" s="430" t="s">
        <v>555</v>
      </c>
      <c r="CF46" s="430"/>
      <c r="CG46" s="430"/>
      <c r="CH46" s="430"/>
      <c r="CI46" s="430"/>
      <c r="CJ46" s="430"/>
      <c r="CK46" s="430"/>
      <c r="CL46" s="430"/>
      <c r="CM46" s="430"/>
      <c r="CN46" s="430"/>
      <c r="CO46" s="430"/>
      <c r="CP46" s="430" t="s">
        <v>555</v>
      </c>
      <c r="CQ46" s="430"/>
      <c r="CR46" s="430"/>
      <c r="CS46" s="430"/>
      <c r="CT46" s="430" t="s">
        <v>555</v>
      </c>
      <c r="CU46" s="430"/>
      <c r="CV46" s="430"/>
      <c r="CW46" s="430" t="s">
        <v>555</v>
      </c>
      <c r="CX46" s="430"/>
      <c r="CY46" s="430"/>
      <c r="CZ46" s="430"/>
      <c r="DA46" s="430"/>
      <c r="DB46" s="430"/>
      <c r="DC46" s="430"/>
      <c r="DD46" s="615"/>
      <c r="DE46" s="429"/>
      <c r="DF46" s="430" t="s">
        <v>555</v>
      </c>
      <c r="DG46" s="430"/>
      <c r="DH46" s="630" t="s">
        <v>555</v>
      </c>
      <c r="DI46" s="431"/>
      <c r="DJ46" s="430"/>
      <c r="DK46" s="430"/>
      <c r="DL46" s="430"/>
      <c r="DM46" s="430"/>
      <c r="DN46" s="430"/>
      <c r="DO46" s="430"/>
      <c r="DP46" s="430"/>
      <c r="DQ46" s="430"/>
      <c r="DR46" s="430"/>
      <c r="DS46" s="430"/>
      <c r="DT46" s="430"/>
      <c r="DU46" s="430"/>
      <c r="DV46" s="430"/>
      <c r="DW46" s="430"/>
      <c r="DX46" s="430"/>
      <c r="DY46" s="430"/>
      <c r="DZ46" s="430"/>
      <c r="EA46" s="430"/>
      <c r="EB46" s="430"/>
      <c r="EC46" s="430"/>
      <c r="ED46" s="430" t="s">
        <v>555</v>
      </c>
      <c r="EE46" s="430"/>
      <c r="EF46" s="630" t="s">
        <v>555</v>
      </c>
      <c r="EG46" s="431"/>
      <c r="EH46" s="430"/>
      <c r="EI46" s="430" t="s">
        <v>555</v>
      </c>
      <c r="EJ46" s="430"/>
      <c r="EK46" s="430"/>
      <c r="EL46" s="430"/>
      <c r="EM46" s="430" t="s">
        <v>555</v>
      </c>
      <c r="EN46" s="430"/>
      <c r="EO46" s="430"/>
      <c r="EP46" s="477">
        <f t="shared" si="9"/>
        <v>24</v>
      </c>
    </row>
    <row r="47" spans="1:146" s="299" customFormat="1" x14ac:dyDescent="0.2">
      <c r="A47" s="427" t="s">
        <v>133</v>
      </c>
      <c r="B47" s="479" t="str">
        <f>IFERROR(VLOOKUP(A47,Tabla1[],2,FALSE),"")</f>
        <v>15.187.361-8</v>
      </c>
      <c r="C47" s="428" t="s">
        <v>18</v>
      </c>
      <c r="D47" s="429"/>
      <c r="E47" s="430"/>
      <c r="F47" s="430"/>
      <c r="G47" s="430"/>
      <c r="H47" s="430"/>
      <c r="I47" s="430"/>
      <c r="J47" s="430"/>
      <c r="K47" s="430"/>
      <c r="L47" s="430"/>
      <c r="M47" s="430"/>
      <c r="N47" s="430"/>
      <c r="O47" s="430"/>
      <c r="P47" s="430"/>
      <c r="Q47" s="430"/>
      <c r="R47" s="430"/>
      <c r="S47" s="431"/>
      <c r="T47" s="430"/>
      <c r="U47" s="430"/>
      <c r="V47" s="430"/>
      <c r="W47" s="430"/>
      <c r="X47" s="430"/>
      <c r="Y47" s="430"/>
      <c r="Z47" s="430"/>
      <c r="AA47" s="430"/>
      <c r="AB47" s="430"/>
      <c r="AC47" s="430"/>
      <c r="AD47" s="430"/>
      <c r="AE47" s="430"/>
      <c r="AF47" s="430"/>
      <c r="AG47" s="430"/>
      <c r="AH47" s="430"/>
      <c r="AI47" s="430"/>
      <c r="AJ47" s="430"/>
      <c r="AK47" s="430"/>
      <c r="AL47" s="430"/>
      <c r="AM47" s="430"/>
      <c r="AN47" s="430"/>
      <c r="AO47" s="430"/>
      <c r="AP47" s="430"/>
      <c r="AQ47" s="430"/>
      <c r="AR47" s="430"/>
      <c r="AS47" s="430"/>
      <c r="AT47" s="430"/>
      <c r="AU47" s="430"/>
      <c r="AV47" s="430"/>
      <c r="AW47" s="430"/>
      <c r="AX47" s="430"/>
      <c r="AY47" s="430"/>
      <c r="AZ47" s="430"/>
      <c r="BA47" s="430"/>
      <c r="BB47" s="430"/>
      <c r="BC47" s="430"/>
      <c r="BD47" s="430"/>
      <c r="BE47" s="430"/>
      <c r="BF47" s="430"/>
      <c r="BG47" s="430"/>
      <c r="BH47" s="430"/>
      <c r="BI47" s="430"/>
      <c r="BJ47" s="430"/>
      <c r="BK47" s="430"/>
      <c r="BL47" s="430"/>
      <c r="BM47" s="430"/>
      <c r="BN47" s="430"/>
      <c r="BO47" s="430" t="s">
        <v>555</v>
      </c>
      <c r="BP47" s="430"/>
      <c r="BQ47" s="430"/>
      <c r="BR47" s="430"/>
      <c r="BS47" s="430"/>
      <c r="BT47" s="430"/>
      <c r="BU47" s="430" t="s">
        <v>1085</v>
      </c>
      <c r="BV47" s="430" t="s">
        <v>555</v>
      </c>
      <c r="BW47" s="430"/>
      <c r="BX47" s="430"/>
      <c r="BY47" s="430"/>
      <c r="BZ47" s="430"/>
      <c r="CA47" s="430"/>
      <c r="CB47" s="430" t="s">
        <v>555</v>
      </c>
      <c r="CC47" s="430"/>
      <c r="CD47" s="430" t="s">
        <v>1085</v>
      </c>
      <c r="CE47" s="430"/>
      <c r="CF47" s="430" t="s">
        <v>555</v>
      </c>
      <c r="CG47" s="430"/>
      <c r="CH47" s="430"/>
      <c r="CI47" s="430"/>
      <c r="CJ47" s="430"/>
      <c r="CK47" s="430"/>
      <c r="CL47" s="430"/>
      <c r="CM47" s="430"/>
      <c r="CN47" s="430"/>
      <c r="CO47" s="430"/>
      <c r="CP47" s="430"/>
      <c r="CQ47" s="430" t="s">
        <v>555</v>
      </c>
      <c r="CR47" s="430"/>
      <c r="CS47" s="430" t="s">
        <v>555</v>
      </c>
      <c r="CT47" s="430"/>
      <c r="CU47" s="430"/>
      <c r="CV47" s="430" t="s">
        <v>1085</v>
      </c>
      <c r="CW47" s="430"/>
      <c r="CX47" s="430"/>
      <c r="CY47" s="430"/>
      <c r="CZ47" s="430"/>
      <c r="DA47" s="430"/>
      <c r="DB47" s="430"/>
      <c r="DC47" s="430"/>
      <c r="DD47" s="615"/>
      <c r="DE47" s="429"/>
      <c r="DF47" s="430" t="s">
        <v>1085</v>
      </c>
      <c r="DG47" s="430"/>
      <c r="DH47" s="630" t="s">
        <v>555</v>
      </c>
      <c r="DI47" s="431"/>
      <c r="DJ47" s="430"/>
      <c r="DK47" s="430"/>
      <c r="DL47" s="430"/>
      <c r="DM47" s="430"/>
      <c r="DN47" s="430"/>
      <c r="DO47" s="430"/>
      <c r="DP47" s="430"/>
      <c r="DQ47" s="430"/>
      <c r="DR47" s="430"/>
      <c r="DS47" s="430"/>
      <c r="DT47" s="430"/>
      <c r="DU47" s="430"/>
      <c r="DV47" s="430"/>
      <c r="DW47" s="430"/>
      <c r="DX47" s="430"/>
      <c r="DY47" s="430"/>
      <c r="DZ47" s="430"/>
      <c r="EA47" s="430"/>
      <c r="EB47" s="430"/>
      <c r="EC47" s="430"/>
      <c r="ED47" s="430"/>
      <c r="EE47" s="430" t="s">
        <v>555</v>
      </c>
      <c r="EF47" s="630"/>
      <c r="EG47" s="431"/>
      <c r="EH47" s="430" t="s">
        <v>555</v>
      </c>
      <c r="EI47" s="430"/>
      <c r="EJ47" s="430"/>
      <c r="EK47" s="430" t="s">
        <v>555</v>
      </c>
      <c r="EL47" s="430"/>
      <c r="EM47" s="430"/>
      <c r="EN47" s="430"/>
      <c r="EO47" s="430"/>
      <c r="EP47" s="477">
        <f t="shared" si="9"/>
        <v>14</v>
      </c>
    </row>
    <row r="48" spans="1:146" s="299" customFormat="1" x14ac:dyDescent="0.2">
      <c r="A48" s="454" t="s">
        <v>137</v>
      </c>
      <c r="B48" s="482" t="str">
        <f>IFERROR(VLOOKUP(A48,Tabla1[],2,FALSE),"")</f>
        <v>5.270.542-8</v>
      </c>
      <c r="C48" s="455" t="s">
        <v>29</v>
      </c>
      <c r="D48" s="429"/>
      <c r="E48" s="430" t="s">
        <v>1086</v>
      </c>
      <c r="F48" s="430"/>
      <c r="G48" s="430"/>
      <c r="H48" s="430"/>
      <c r="I48" s="430"/>
      <c r="J48" s="430"/>
      <c r="K48" s="430" t="s">
        <v>555</v>
      </c>
      <c r="L48" s="430"/>
      <c r="M48" s="430"/>
      <c r="N48" s="430"/>
      <c r="O48" s="430"/>
      <c r="P48" s="430"/>
      <c r="Q48" s="430"/>
      <c r="R48" s="430"/>
      <c r="S48" s="431" t="s">
        <v>555</v>
      </c>
      <c r="T48" s="430"/>
      <c r="U48" s="430"/>
      <c r="V48" s="430"/>
      <c r="W48" s="430"/>
      <c r="X48" s="430" t="s">
        <v>555</v>
      </c>
      <c r="Y48" s="430"/>
      <c r="Z48" s="430"/>
      <c r="AA48" s="430"/>
      <c r="AB48" s="430"/>
      <c r="AC48" s="430"/>
      <c r="AD48" s="430"/>
      <c r="AE48" s="430"/>
      <c r="AF48" s="430"/>
      <c r="AG48" s="430"/>
      <c r="AH48" s="430"/>
      <c r="AI48" s="430"/>
      <c r="AJ48" s="430" t="s">
        <v>555</v>
      </c>
      <c r="AK48" s="430"/>
      <c r="AL48" s="430"/>
      <c r="AM48" s="430" t="s">
        <v>1086</v>
      </c>
      <c r="AN48" s="430"/>
      <c r="AO48" s="430"/>
      <c r="AP48" s="430"/>
      <c r="AQ48" s="430"/>
      <c r="AR48" s="430"/>
      <c r="AS48" s="430"/>
      <c r="AT48" s="430"/>
      <c r="AU48" s="430"/>
      <c r="AV48" s="430"/>
      <c r="AW48" s="430"/>
      <c r="AX48" s="430"/>
      <c r="AY48" s="430"/>
      <c r="AZ48" s="430"/>
      <c r="BA48" s="430"/>
      <c r="BB48" s="430"/>
      <c r="BC48" s="430"/>
      <c r="BD48" s="430"/>
      <c r="BE48" s="430"/>
      <c r="BF48" s="430"/>
      <c r="BG48" s="430"/>
      <c r="BH48" s="430"/>
      <c r="BI48" s="430"/>
      <c r="BJ48" s="430"/>
      <c r="BK48" s="430"/>
      <c r="BL48" s="430"/>
      <c r="BM48" s="430"/>
      <c r="BN48" s="430"/>
      <c r="BO48" s="430"/>
      <c r="BP48" s="430"/>
      <c r="BQ48" s="430"/>
      <c r="BR48" s="430"/>
      <c r="BS48" s="430"/>
      <c r="BT48" s="430"/>
      <c r="BU48" s="430"/>
      <c r="BV48" s="430"/>
      <c r="BW48" s="430"/>
      <c r="BX48" s="430"/>
      <c r="BY48" s="430"/>
      <c r="BZ48" s="430"/>
      <c r="CA48" s="430"/>
      <c r="CB48" s="430"/>
      <c r="CC48" s="430"/>
      <c r="CD48" s="430"/>
      <c r="CE48" s="430"/>
      <c r="CF48" s="430"/>
      <c r="CG48" s="430"/>
      <c r="CH48" s="430"/>
      <c r="CI48" s="430"/>
      <c r="CJ48" s="430"/>
      <c r="CK48" s="430"/>
      <c r="CL48" s="430"/>
      <c r="CM48" s="430"/>
      <c r="CN48" s="430"/>
      <c r="CO48" s="430"/>
      <c r="CP48" s="430"/>
      <c r="CQ48" s="430"/>
      <c r="CR48" s="430"/>
      <c r="CS48" s="430"/>
      <c r="CT48" s="430"/>
      <c r="CU48" s="430"/>
      <c r="CV48" s="430"/>
      <c r="CW48" s="430"/>
      <c r="CX48" s="430"/>
      <c r="CY48" s="430"/>
      <c r="CZ48" s="430"/>
      <c r="DA48" s="430"/>
      <c r="DB48" s="430"/>
      <c r="DC48" s="430"/>
      <c r="DD48" s="615"/>
      <c r="DE48" s="429"/>
      <c r="DF48" s="430"/>
      <c r="DG48" s="430"/>
      <c r="DH48" s="630"/>
      <c r="DI48" s="431"/>
      <c r="DJ48" s="430"/>
      <c r="DK48" s="430"/>
      <c r="DL48" s="430"/>
      <c r="DM48" s="430"/>
      <c r="DN48" s="430"/>
      <c r="DO48" s="430"/>
      <c r="DP48" s="430"/>
      <c r="DQ48" s="430"/>
      <c r="DR48" s="430"/>
      <c r="DS48" s="430"/>
      <c r="DT48" s="430"/>
      <c r="DU48" s="430"/>
      <c r="DV48" s="430"/>
      <c r="DW48" s="430"/>
      <c r="DX48" s="430"/>
      <c r="DY48" s="430"/>
      <c r="DZ48" s="430"/>
      <c r="EA48" s="430"/>
      <c r="EB48" s="430"/>
      <c r="EC48" s="430"/>
      <c r="ED48" s="430"/>
      <c r="EE48" s="430"/>
      <c r="EF48" s="630"/>
      <c r="EG48" s="431"/>
      <c r="EH48" s="430"/>
      <c r="EI48" s="430"/>
      <c r="EJ48" s="430"/>
      <c r="EK48" s="430"/>
      <c r="EL48" s="430"/>
      <c r="EM48" s="430"/>
      <c r="EN48" s="430"/>
      <c r="EO48" s="430"/>
      <c r="EP48" s="477">
        <f t="shared" si="9"/>
        <v>6</v>
      </c>
    </row>
    <row r="49" spans="1:146" s="458" customFormat="1" ht="15.75" hidden="1" customHeight="1" x14ac:dyDescent="0.2">
      <c r="A49" s="454" t="s">
        <v>1215</v>
      </c>
      <c r="B49" s="482" t="str">
        <f>IFERROR(VLOOKUP(A49,Tabla1[],2,FALSE),"")</f>
        <v/>
      </c>
      <c r="C49" s="455" t="s">
        <v>18</v>
      </c>
      <c r="D49" s="456"/>
      <c r="E49" s="434"/>
      <c r="F49" s="434"/>
      <c r="G49" s="434"/>
      <c r="H49" s="434"/>
      <c r="I49" s="434"/>
      <c r="J49" s="434"/>
      <c r="K49" s="434"/>
      <c r="L49" s="434"/>
      <c r="M49" s="434" t="s">
        <v>555</v>
      </c>
      <c r="N49" s="434"/>
      <c r="O49" s="434"/>
      <c r="P49" s="434"/>
      <c r="Q49" s="434"/>
      <c r="R49" s="434"/>
      <c r="S49" s="457"/>
      <c r="T49" s="434"/>
      <c r="U49" s="434"/>
      <c r="V49" s="434"/>
      <c r="W49" s="434" t="s">
        <v>555</v>
      </c>
      <c r="X49" s="434"/>
      <c r="Y49" s="434"/>
      <c r="Z49" s="434"/>
      <c r="AA49" s="434"/>
      <c r="AB49" s="434"/>
      <c r="AC49" s="434"/>
      <c r="AD49" s="434"/>
      <c r="AE49" s="434"/>
      <c r="AF49" s="434"/>
      <c r="AG49" s="434"/>
      <c r="AH49" s="434"/>
      <c r="AI49" s="434"/>
      <c r="AJ49" s="434"/>
      <c r="AK49" s="434"/>
      <c r="AL49" s="434"/>
      <c r="AM49" s="434"/>
      <c r="AN49" s="434"/>
      <c r="AO49" s="434"/>
      <c r="AP49" s="434"/>
      <c r="AQ49" s="434"/>
      <c r="AR49" s="434"/>
      <c r="AS49" s="434"/>
      <c r="AT49" s="434"/>
      <c r="AU49" s="434"/>
      <c r="AV49" s="434"/>
      <c r="AW49" s="430"/>
      <c r="AX49" s="430"/>
      <c r="AY49" s="430" t="s">
        <v>555</v>
      </c>
      <c r="AZ49" s="430"/>
      <c r="BA49" s="430"/>
      <c r="BB49" s="430"/>
      <c r="BC49" s="430"/>
      <c r="BD49" s="430"/>
      <c r="BE49" s="430"/>
      <c r="BF49" s="430"/>
      <c r="BG49" s="430"/>
      <c r="BH49" s="430"/>
      <c r="BI49" s="430"/>
      <c r="BJ49" s="430"/>
      <c r="BK49" s="430"/>
      <c r="BL49" s="430"/>
      <c r="BM49" s="430"/>
      <c r="BN49" s="430"/>
      <c r="BO49" s="430"/>
      <c r="BP49" s="430"/>
      <c r="BQ49" s="430"/>
      <c r="BR49" s="430"/>
      <c r="BS49" s="430"/>
      <c r="BT49" s="430"/>
      <c r="BU49" s="430"/>
      <c r="BV49" s="430"/>
      <c r="BW49" s="430"/>
      <c r="BX49" s="430"/>
      <c r="BY49" s="430"/>
      <c r="BZ49" s="430"/>
      <c r="CA49" s="430"/>
      <c r="CB49" s="430"/>
      <c r="CC49" s="430"/>
      <c r="CD49" s="430"/>
      <c r="CE49" s="430"/>
      <c r="CF49" s="430"/>
      <c r="CG49" s="430"/>
      <c r="CH49" s="430"/>
      <c r="CI49" s="430"/>
      <c r="CJ49" s="430"/>
      <c r="CK49" s="430"/>
      <c r="CL49" s="430"/>
      <c r="CM49" s="430"/>
      <c r="CN49" s="430"/>
      <c r="CO49" s="430"/>
      <c r="CP49" s="430"/>
      <c r="CQ49" s="430"/>
      <c r="CR49" s="430"/>
      <c r="CS49" s="430"/>
      <c r="CT49" s="430"/>
      <c r="CU49" s="430"/>
      <c r="CV49" s="430"/>
      <c r="CW49" s="430"/>
      <c r="CX49" s="430"/>
      <c r="CY49" s="430"/>
      <c r="CZ49" s="430"/>
      <c r="DA49" s="430"/>
      <c r="DB49" s="430"/>
      <c r="DC49" s="430"/>
      <c r="DD49" s="615"/>
      <c r="DE49" s="429"/>
      <c r="DF49" s="430"/>
      <c r="DG49" s="430"/>
      <c r="DH49" s="630"/>
      <c r="DI49" s="431"/>
      <c r="DJ49" s="430"/>
      <c r="DK49" s="430"/>
      <c r="DL49" s="430"/>
      <c r="DM49" s="430"/>
      <c r="DN49" s="430"/>
      <c r="DO49" s="430"/>
      <c r="DP49" s="430"/>
      <c r="DQ49" s="430"/>
      <c r="DR49" s="430"/>
      <c r="DS49" s="430"/>
      <c r="DT49" s="430"/>
      <c r="DU49" s="430"/>
      <c r="DV49" s="430"/>
      <c r="DW49" s="430"/>
      <c r="DX49" s="430"/>
      <c r="DY49" s="430"/>
      <c r="DZ49" s="430"/>
      <c r="EA49" s="430"/>
      <c r="EB49" s="430"/>
      <c r="EC49" s="430"/>
      <c r="ED49" s="430"/>
      <c r="EE49" s="430"/>
      <c r="EF49" s="630"/>
      <c r="EG49" s="431"/>
      <c r="EH49" s="430"/>
      <c r="EI49" s="430"/>
      <c r="EJ49" s="430"/>
      <c r="EK49" s="430"/>
      <c r="EL49" s="430"/>
      <c r="EM49" s="430"/>
      <c r="EN49" s="430"/>
      <c r="EO49" s="430"/>
      <c r="EP49" s="477">
        <f t="shared" si="9"/>
        <v>3</v>
      </c>
    </row>
    <row r="50" spans="1:146" s="458" customFormat="1" x14ac:dyDescent="0.2">
      <c r="A50" s="454" t="s">
        <v>1100</v>
      </c>
      <c r="B50" s="482" t="str">
        <f>IFERROR(VLOOKUP(A50,Tabla1[],2,FALSE),"")</f>
        <v/>
      </c>
      <c r="C50" s="455" t="s">
        <v>29</v>
      </c>
      <c r="D50" s="456"/>
      <c r="E50" s="434"/>
      <c r="F50" s="434"/>
      <c r="G50" s="434"/>
      <c r="H50" s="434"/>
      <c r="I50" s="434" t="s">
        <v>555</v>
      </c>
      <c r="J50" s="434"/>
      <c r="K50" s="434"/>
      <c r="L50" s="434"/>
      <c r="M50" s="434"/>
      <c r="N50" s="434"/>
      <c r="O50" s="434"/>
      <c r="P50" s="434"/>
      <c r="Q50" s="434"/>
      <c r="R50" s="434"/>
      <c r="S50" s="457"/>
      <c r="T50" s="434"/>
      <c r="U50" s="434"/>
      <c r="V50" s="434"/>
      <c r="W50" s="434"/>
      <c r="X50" s="434"/>
      <c r="Y50" s="434"/>
      <c r="Z50" s="434"/>
      <c r="AA50" s="434"/>
      <c r="AB50" s="434"/>
      <c r="AC50" s="434"/>
      <c r="AD50" s="434"/>
      <c r="AE50" s="434"/>
      <c r="AF50" s="434"/>
      <c r="AG50" s="434"/>
      <c r="AH50" s="434"/>
      <c r="AI50" s="434"/>
      <c r="AJ50" s="434"/>
      <c r="AK50" s="434"/>
      <c r="AL50" s="434"/>
      <c r="AM50" s="434"/>
      <c r="AN50" s="434"/>
      <c r="AO50" s="434"/>
      <c r="AP50" s="434"/>
      <c r="AQ50" s="434"/>
      <c r="AR50" s="434"/>
      <c r="AS50" s="434"/>
      <c r="AT50" s="434"/>
      <c r="AU50" s="434"/>
      <c r="AV50" s="434"/>
      <c r="AW50" s="434"/>
      <c r="AX50" s="434"/>
      <c r="AY50" s="434"/>
      <c r="AZ50" s="430"/>
      <c r="BA50" s="434"/>
      <c r="BB50" s="434"/>
      <c r="BC50" s="434"/>
      <c r="BD50" s="434"/>
      <c r="BE50" s="434"/>
      <c r="BF50" s="434"/>
      <c r="BG50" s="434"/>
      <c r="BH50" s="434"/>
      <c r="BI50" s="434"/>
      <c r="BJ50" s="434"/>
      <c r="BK50" s="434"/>
      <c r="BL50" s="434"/>
      <c r="BM50" s="434"/>
      <c r="BN50" s="430"/>
      <c r="BO50" s="434"/>
      <c r="BP50" s="434"/>
      <c r="BQ50" s="434"/>
      <c r="BR50" s="430"/>
      <c r="BS50" s="434"/>
      <c r="BT50" s="434"/>
      <c r="BU50" s="434"/>
      <c r="BV50" s="434"/>
      <c r="BW50" s="434"/>
      <c r="BX50" s="434"/>
      <c r="BY50" s="434"/>
      <c r="BZ50" s="434"/>
      <c r="CA50" s="430"/>
      <c r="CB50" s="430"/>
      <c r="CC50" s="434"/>
      <c r="CD50" s="434"/>
      <c r="CE50" s="434"/>
      <c r="CF50" s="434"/>
      <c r="CG50" s="434"/>
      <c r="CH50" s="434"/>
      <c r="CI50" s="434"/>
      <c r="CJ50" s="434"/>
      <c r="CK50" s="434"/>
      <c r="CL50" s="434"/>
      <c r="CM50" s="434"/>
      <c r="CN50" s="434"/>
      <c r="CO50" s="434"/>
      <c r="CP50" s="434"/>
      <c r="CQ50" s="434"/>
      <c r="CR50" s="434"/>
      <c r="CS50" s="434"/>
      <c r="CT50" s="434"/>
      <c r="CU50" s="434"/>
      <c r="CV50" s="434"/>
      <c r="CW50" s="434" t="s">
        <v>555</v>
      </c>
      <c r="CX50" s="434"/>
      <c r="CY50" s="434"/>
      <c r="CZ50" s="434"/>
      <c r="DA50" s="434"/>
      <c r="DB50" s="434"/>
      <c r="DC50" s="434"/>
      <c r="DD50" s="625"/>
      <c r="DE50" s="456"/>
      <c r="DF50" s="434"/>
      <c r="DG50" s="434"/>
      <c r="DH50" s="633"/>
      <c r="DI50" s="457"/>
      <c r="DJ50" s="434"/>
      <c r="DK50" s="434"/>
      <c r="DL50" s="434"/>
      <c r="DM50" s="434"/>
      <c r="DN50" s="434"/>
      <c r="DO50" s="434"/>
      <c r="DP50" s="434"/>
      <c r="DQ50" s="434"/>
      <c r="DR50" s="434"/>
      <c r="DS50" s="434"/>
      <c r="DT50" s="434"/>
      <c r="DU50" s="434"/>
      <c r="DV50" s="434"/>
      <c r="DW50" s="434"/>
      <c r="DX50" s="434"/>
      <c r="DY50" s="434"/>
      <c r="DZ50" s="434"/>
      <c r="EA50" s="434"/>
      <c r="EB50" s="434"/>
      <c r="EC50" s="434"/>
      <c r="ED50" s="434"/>
      <c r="EE50" s="434"/>
      <c r="EF50" s="633"/>
      <c r="EG50" s="457"/>
      <c r="EH50" s="434"/>
      <c r="EI50" s="434"/>
      <c r="EJ50" s="434"/>
      <c r="EK50" s="434"/>
      <c r="EL50" s="434"/>
      <c r="EM50" s="434"/>
      <c r="EN50" s="434"/>
      <c r="EO50" s="434"/>
      <c r="EP50" s="477">
        <f t="shared" si="9"/>
        <v>2</v>
      </c>
    </row>
    <row r="51" spans="1:146" s="458" customFormat="1" ht="15" hidden="1" customHeight="1" x14ac:dyDescent="0.2">
      <c r="A51" s="454" t="s">
        <v>1216</v>
      </c>
      <c r="B51" s="482" t="str">
        <f>IFERROR(VLOOKUP(A51,Tabla1[],2,FALSE),"")</f>
        <v/>
      </c>
      <c r="C51" s="455" t="s">
        <v>18</v>
      </c>
      <c r="D51" s="456"/>
      <c r="E51" s="434"/>
      <c r="F51" s="434"/>
      <c r="G51" s="434"/>
      <c r="H51" s="434"/>
      <c r="I51" s="434"/>
      <c r="J51" s="434"/>
      <c r="K51" s="434"/>
      <c r="L51" s="434"/>
      <c r="M51" s="434" t="s">
        <v>555</v>
      </c>
      <c r="N51" s="434"/>
      <c r="O51" s="434"/>
      <c r="P51" s="434"/>
      <c r="Q51" s="434"/>
      <c r="R51" s="434"/>
      <c r="S51" s="457"/>
      <c r="T51" s="434"/>
      <c r="U51" s="434"/>
      <c r="V51" s="434"/>
      <c r="W51" s="434"/>
      <c r="X51" s="434"/>
      <c r="Y51" s="434"/>
      <c r="Z51" s="434"/>
      <c r="AA51" s="434"/>
      <c r="AB51" s="434"/>
      <c r="AC51" s="434"/>
      <c r="AD51" s="434"/>
      <c r="AE51" s="434"/>
      <c r="AF51" s="434"/>
      <c r="AG51" s="434"/>
      <c r="AH51" s="434"/>
      <c r="AI51" s="434"/>
      <c r="AJ51" s="434"/>
      <c r="AK51" s="434"/>
      <c r="AL51" s="434"/>
      <c r="AM51" s="434"/>
      <c r="AN51" s="434"/>
      <c r="AO51" s="434"/>
      <c r="AP51" s="434"/>
      <c r="AQ51" s="434"/>
      <c r="AR51" s="434"/>
      <c r="AS51" s="434"/>
      <c r="AT51" s="434"/>
      <c r="AU51" s="434"/>
      <c r="AV51" s="434"/>
      <c r="AW51" s="434"/>
      <c r="AX51" s="434"/>
      <c r="AY51" s="434"/>
      <c r="AZ51" s="430"/>
      <c r="BA51" s="434"/>
      <c r="BB51" s="434"/>
      <c r="BC51" s="434"/>
      <c r="BD51" s="434"/>
      <c r="BE51" s="434"/>
      <c r="BF51" s="434"/>
      <c r="BG51" s="434"/>
      <c r="BH51" s="434"/>
      <c r="BI51" s="434"/>
      <c r="BJ51" s="434"/>
      <c r="BK51" s="434"/>
      <c r="BL51" s="434"/>
      <c r="BM51" s="434"/>
      <c r="BN51" s="430"/>
      <c r="BO51" s="434"/>
      <c r="BP51" s="434"/>
      <c r="BQ51" s="434"/>
      <c r="BR51" s="430"/>
      <c r="BS51" s="434"/>
      <c r="BT51" s="434"/>
      <c r="BU51" s="434"/>
      <c r="BV51" s="434"/>
      <c r="BW51" s="434"/>
      <c r="BX51" s="434"/>
      <c r="BY51" s="434"/>
      <c r="BZ51" s="434"/>
      <c r="CA51" s="430"/>
      <c r="CB51" s="430"/>
      <c r="CC51" s="434"/>
      <c r="CD51" s="434"/>
      <c r="CE51" s="434"/>
      <c r="CF51" s="434"/>
      <c r="CG51" s="434"/>
      <c r="CH51" s="434"/>
      <c r="CI51" s="434"/>
      <c r="CJ51" s="434"/>
      <c r="CK51" s="434"/>
      <c r="CL51" s="434"/>
      <c r="CM51" s="434"/>
      <c r="CN51" s="434"/>
      <c r="CO51" s="434"/>
      <c r="CP51" s="434"/>
      <c r="CQ51" s="434"/>
      <c r="CR51" s="434"/>
      <c r="CS51" s="434"/>
      <c r="CT51" s="434"/>
      <c r="CU51" s="434"/>
      <c r="CV51" s="434"/>
      <c r="CW51" s="434"/>
      <c r="CX51" s="434"/>
      <c r="CY51" s="434"/>
      <c r="CZ51" s="434"/>
      <c r="DA51" s="434"/>
      <c r="DB51" s="434"/>
      <c r="DC51" s="434"/>
      <c r="DD51" s="625"/>
      <c r="DE51" s="456"/>
      <c r="DF51" s="434"/>
      <c r="DG51" s="434"/>
      <c r="DH51" s="633"/>
      <c r="DI51" s="457"/>
      <c r="DJ51" s="434"/>
      <c r="DK51" s="434"/>
      <c r="DL51" s="434"/>
      <c r="DM51" s="434"/>
      <c r="DN51" s="434"/>
      <c r="DO51" s="434"/>
      <c r="DP51" s="434"/>
      <c r="DQ51" s="434"/>
      <c r="DR51" s="434"/>
      <c r="DS51" s="434"/>
      <c r="DT51" s="434"/>
      <c r="DU51" s="434"/>
      <c r="DV51" s="434"/>
      <c r="DW51" s="434"/>
      <c r="DX51" s="434"/>
      <c r="DY51" s="434"/>
      <c r="DZ51" s="434"/>
      <c r="EA51" s="434"/>
      <c r="EB51" s="434"/>
      <c r="EC51" s="434"/>
      <c r="ED51" s="434"/>
      <c r="EE51" s="434"/>
      <c r="EF51" s="633"/>
      <c r="EG51" s="457"/>
      <c r="EH51" s="434"/>
      <c r="EI51" s="434"/>
      <c r="EJ51" s="434"/>
      <c r="EK51" s="434"/>
      <c r="EL51" s="434"/>
      <c r="EM51" s="434"/>
      <c r="EN51" s="434"/>
      <c r="EO51" s="434"/>
      <c r="EP51" s="477">
        <f t="shared" si="9"/>
        <v>1</v>
      </c>
    </row>
    <row r="52" spans="1:146" s="299" customFormat="1" x14ac:dyDescent="0.2">
      <c r="A52" s="427" t="s">
        <v>150</v>
      </c>
      <c r="B52" s="479" t="str">
        <f>IFERROR(VLOOKUP(A52,Tabla1[],2,FALSE),"")</f>
        <v>12.626.258-2</v>
      </c>
      <c r="C52" s="428" t="s">
        <v>18</v>
      </c>
      <c r="D52" s="435" t="s">
        <v>1085</v>
      </c>
      <c r="E52" s="430"/>
      <c r="F52" s="430"/>
      <c r="G52" s="430"/>
      <c r="H52" s="430"/>
      <c r="I52" s="433" t="s">
        <v>1085</v>
      </c>
      <c r="J52" s="430"/>
      <c r="K52" s="433" t="s">
        <v>555</v>
      </c>
      <c r="L52" s="430"/>
      <c r="M52" s="430"/>
      <c r="N52" s="430"/>
      <c r="O52" s="430"/>
      <c r="P52" s="430"/>
      <c r="Q52" s="430"/>
      <c r="R52" s="430"/>
      <c r="S52" s="431"/>
      <c r="T52" s="430"/>
      <c r="U52" s="430"/>
      <c r="V52" s="430" t="s">
        <v>555</v>
      </c>
      <c r="W52" s="430"/>
      <c r="X52" s="430" t="s">
        <v>555</v>
      </c>
      <c r="Y52" s="430"/>
      <c r="Z52" s="430"/>
      <c r="AA52" s="430"/>
      <c r="AB52" s="430"/>
      <c r="AC52" s="430"/>
      <c r="AD52" s="430"/>
      <c r="AE52" s="430"/>
      <c r="AF52" s="430"/>
      <c r="AG52" s="430"/>
      <c r="AH52" s="430"/>
      <c r="AI52" s="430"/>
      <c r="AJ52" s="430" t="s">
        <v>1085</v>
      </c>
      <c r="AK52" s="430"/>
      <c r="AL52" s="430"/>
      <c r="AM52" s="430" t="s">
        <v>555</v>
      </c>
      <c r="AN52" s="430"/>
      <c r="AO52" s="430"/>
      <c r="AP52" s="430"/>
      <c r="AQ52" s="430"/>
      <c r="AR52" s="430"/>
      <c r="AS52" s="430"/>
      <c r="AT52" s="430"/>
      <c r="AU52" s="430"/>
      <c r="AV52" s="430"/>
      <c r="AW52" s="430" t="s">
        <v>1085</v>
      </c>
      <c r="AX52" s="430"/>
      <c r="AY52" s="430" t="s">
        <v>555</v>
      </c>
      <c r="AZ52" s="430"/>
      <c r="BA52" s="430"/>
      <c r="BB52" s="430"/>
      <c r="BC52" s="430"/>
      <c r="BD52" s="430"/>
      <c r="BE52" s="430"/>
      <c r="BF52" s="430"/>
      <c r="BG52" s="430"/>
      <c r="BH52" s="430"/>
      <c r="BI52" s="430"/>
      <c r="BJ52" s="430"/>
      <c r="BK52" s="430"/>
      <c r="BL52" s="430"/>
      <c r="BM52" s="430"/>
      <c r="BN52" s="430" t="s">
        <v>1085</v>
      </c>
      <c r="BO52" s="430"/>
      <c r="BP52" s="430"/>
      <c r="BQ52" s="430"/>
      <c r="BR52" s="430"/>
      <c r="BS52" s="446" t="s">
        <v>1085</v>
      </c>
      <c r="BT52" s="430"/>
      <c r="BU52" s="430"/>
      <c r="BV52" s="430"/>
      <c r="BW52" s="430"/>
      <c r="BX52" s="430"/>
      <c r="BY52" s="430"/>
      <c r="BZ52" s="430"/>
      <c r="CA52" s="430" t="s">
        <v>555</v>
      </c>
      <c r="CB52" s="430"/>
      <c r="CC52" s="430" t="s">
        <v>1085</v>
      </c>
      <c r="CD52" s="430"/>
      <c r="CE52" s="430"/>
      <c r="CF52" s="430" t="s">
        <v>555</v>
      </c>
      <c r="CG52" s="430"/>
      <c r="CH52" s="430"/>
      <c r="CI52" s="430"/>
      <c r="CJ52" s="430"/>
      <c r="CK52" s="430"/>
      <c r="CL52" s="430"/>
      <c r="CM52" s="430"/>
      <c r="CN52" s="430"/>
      <c r="CO52" s="430"/>
      <c r="CP52" s="430"/>
      <c r="CQ52" s="430" t="s">
        <v>1085</v>
      </c>
      <c r="CR52" s="430"/>
      <c r="CS52" s="430" t="s">
        <v>555</v>
      </c>
      <c r="CT52" s="430"/>
      <c r="CU52" s="430" t="s">
        <v>555</v>
      </c>
      <c r="CV52" s="430"/>
      <c r="CW52" s="430"/>
      <c r="CX52" s="430"/>
      <c r="CY52" s="430"/>
      <c r="CZ52" s="430"/>
      <c r="DA52" s="430"/>
      <c r="DB52" s="430"/>
      <c r="DC52" s="430"/>
      <c r="DD52" s="615"/>
      <c r="DE52" s="429" t="s">
        <v>1085</v>
      </c>
      <c r="DF52" s="430"/>
      <c r="DG52" s="430" t="s">
        <v>1085</v>
      </c>
      <c r="DH52" s="630"/>
      <c r="DI52" s="431"/>
      <c r="DJ52" s="430"/>
      <c r="DK52" s="430"/>
      <c r="DL52" s="430"/>
      <c r="DM52" s="430"/>
      <c r="DN52" s="430"/>
      <c r="DO52" s="430"/>
      <c r="DP52" s="430"/>
      <c r="DQ52" s="430"/>
      <c r="DR52" s="430"/>
      <c r="DS52" s="430"/>
      <c r="DT52" s="430"/>
      <c r="DU52" s="430"/>
      <c r="DV52" s="430"/>
      <c r="DW52" s="430"/>
      <c r="DX52" s="430"/>
      <c r="DY52" s="430"/>
      <c r="DZ52" s="430"/>
      <c r="EA52" s="430"/>
      <c r="EB52" s="430" t="s">
        <v>555</v>
      </c>
      <c r="EC52" s="430" t="s">
        <v>1086</v>
      </c>
      <c r="ED52" s="430"/>
      <c r="EE52" s="430"/>
      <c r="EF52" s="630" t="s">
        <v>1085</v>
      </c>
      <c r="EG52" s="431"/>
      <c r="EH52" s="430"/>
      <c r="EI52" s="430" t="s">
        <v>1085</v>
      </c>
      <c r="EJ52" s="430" t="s">
        <v>555</v>
      </c>
      <c r="EK52" s="430"/>
      <c r="EL52" s="430" t="s">
        <v>555</v>
      </c>
      <c r="EM52" s="430"/>
      <c r="EN52" s="430"/>
      <c r="EO52" s="430" t="s">
        <v>1085</v>
      </c>
      <c r="EP52" s="477">
        <f t="shared" si="9"/>
        <v>26</v>
      </c>
    </row>
    <row r="53" spans="1:146" x14ac:dyDescent="0.2">
      <c r="A53" s="427" t="s">
        <v>1102</v>
      </c>
      <c r="B53" s="479" t="str">
        <f>IFERROR(VLOOKUP(A53,Tabla1[],2,FALSE),"")</f>
        <v/>
      </c>
      <c r="C53" s="428" t="s">
        <v>29</v>
      </c>
      <c r="D53" s="429"/>
      <c r="E53" s="430"/>
      <c r="F53" s="433" t="s">
        <v>555</v>
      </c>
      <c r="G53" s="430"/>
      <c r="H53" s="430"/>
      <c r="I53" s="433" t="s">
        <v>555</v>
      </c>
      <c r="J53" s="430"/>
      <c r="K53" s="433" t="s">
        <v>555</v>
      </c>
      <c r="L53" s="430"/>
      <c r="M53" s="430"/>
      <c r="N53" s="430"/>
      <c r="O53" s="430"/>
      <c r="P53" s="430"/>
      <c r="Q53" s="430"/>
      <c r="R53" s="430"/>
      <c r="S53" s="431"/>
      <c r="T53" s="430"/>
      <c r="U53" s="430" t="s">
        <v>555</v>
      </c>
      <c r="V53" s="430"/>
      <c r="W53" s="430" t="s">
        <v>555</v>
      </c>
      <c r="X53" s="430"/>
      <c r="Y53" s="430"/>
      <c r="Z53" s="430"/>
      <c r="AA53" s="430"/>
      <c r="AB53" s="430"/>
      <c r="AC53" s="430"/>
      <c r="AD53" s="430"/>
      <c r="AE53" s="430"/>
      <c r="AF53" s="430"/>
      <c r="AG53" s="430"/>
      <c r="AH53" s="430"/>
      <c r="AI53" s="430" t="s">
        <v>555</v>
      </c>
      <c r="AJ53" s="430"/>
      <c r="AK53" s="430"/>
      <c r="AL53" s="430" t="s">
        <v>555</v>
      </c>
      <c r="AM53" s="430" t="s">
        <v>555</v>
      </c>
      <c r="AN53" s="430"/>
      <c r="AO53" s="430"/>
      <c r="AP53" s="430"/>
      <c r="AQ53" s="430"/>
      <c r="AR53" s="430"/>
      <c r="AS53" s="430"/>
      <c r="AT53" s="430"/>
      <c r="AU53" s="430"/>
      <c r="AV53" s="430"/>
      <c r="AW53" s="430"/>
      <c r="AX53" s="430" t="s">
        <v>555</v>
      </c>
      <c r="AY53" s="430"/>
      <c r="AZ53" s="430"/>
      <c r="BA53" s="430"/>
      <c r="BB53" s="430"/>
      <c r="BC53" s="430"/>
      <c r="BD53" s="430"/>
      <c r="BE53" s="430"/>
      <c r="BF53" s="430"/>
      <c r="BG53" s="430"/>
      <c r="BH53" s="430"/>
      <c r="BI53" s="430"/>
      <c r="BJ53" s="430"/>
      <c r="BK53" s="430"/>
      <c r="BL53" s="430"/>
      <c r="BM53" s="430" t="s">
        <v>555</v>
      </c>
      <c r="BN53" s="430"/>
      <c r="BO53" s="430"/>
      <c r="BP53" s="430" t="s">
        <v>1086</v>
      </c>
      <c r="BQ53" s="430"/>
      <c r="BR53" s="430"/>
      <c r="BS53" s="430"/>
      <c r="BT53" s="430"/>
      <c r="BU53" s="430"/>
      <c r="BV53" s="430" t="s">
        <v>555</v>
      </c>
      <c r="BW53" s="430"/>
      <c r="BX53" s="430"/>
      <c r="BY53" s="430"/>
      <c r="BZ53" s="430"/>
      <c r="CA53" s="430" t="s">
        <v>555</v>
      </c>
      <c r="CB53" s="430"/>
      <c r="CC53" s="430"/>
      <c r="CD53" s="430" t="s">
        <v>555</v>
      </c>
      <c r="CE53" s="430"/>
      <c r="CF53" s="430" t="s">
        <v>555</v>
      </c>
      <c r="CG53" s="430"/>
      <c r="CH53" s="430"/>
      <c r="CI53" s="430"/>
      <c r="CJ53" s="430"/>
      <c r="CK53" s="430"/>
      <c r="CL53" s="430"/>
      <c r="CM53" s="430"/>
      <c r="CN53" s="430"/>
      <c r="CO53" s="430"/>
      <c r="CP53" s="430"/>
      <c r="CQ53" s="430"/>
      <c r="CR53" s="430" t="s">
        <v>555</v>
      </c>
      <c r="CS53" s="430"/>
      <c r="CT53" s="430"/>
      <c r="CU53" s="430"/>
      <c r="CV53" s="430" t="s">
        <v>555</v>
      </c>
      <c r="CW53" s="430"/>
      <c r="CX53" s="430"/>
      <c r="CY53" s="430"/>
      <c r="CZ53" s="430"/>
      <c r="DA53" s="430"/>
      <c r="DB53" s="430"/>
      <c r="DC53" s="430"/>
      <c r="DD53" s="615"/>
      <c r="DE53" s="429"/>
      <c r="DF53" s="430" t="s">
        <v>555</v>
      </c>
      <c r="DG53" s="430"/>
      <c r="DH53" s="630"/>
      <c r="DI53" s="431"/>
      <c r="DJ53" s="430"/>
      <c r="DK53" s="430"/>
      <c r="DL53" s="430"/>
      <c r="DM53" s="430"/>
      <c r="DN53" s="430"/>
      <c r="DO53" s="430"/>
      <c r="DP53" s="430"/>
      <c r="DQ53" s="430"/>
      <c r="DR53" s="430"/>
      <c r="DS53" s="430"/>
      <c r="DT53" s="430"/>
      <c r="DU53" s="430"/>
      <c r="DV53" s="430"/>
      <c r="DW53" s="430"/>
      <c r="DX53" s="430"/>
      <c r="DY53" s="430"/>
      <c r="DZ53" s="430"/>
      <c r="EA53" s="430"/>
      <c r="EB53" s="430"/>
      <c r="EC53" s="430"/>
      <c r="ED53" s="430"/>
      <c r="EE53" s="430"/>
      <c r="EF53" s="630"/>
      <c r="EG53" s="431"/>
      <c r="EH53" s="430"/>
      <c r="EI53" s="430"/>
      <c r="EJ53" s="430"/>
      <c r="EK53" s="430"/>
      <c r="EL53" s="430"/>
      <c r="EM53" s="430"/>
      <c r="EN53" s="430"/>
      <c r="EO53" s="430"/>
      <c r="EP53" s="477">
        <f t="shared" si="9"/>
        <v>18</v>
      </c>
    </row>
    <row r="54" spans="1:146" x14ac:dyDescent="0.2">
      <c r="A54" s="427" t="s">
        <v>1218</v>
      </c>
      <c r="B54" s="479" t="str">
        <f>IFERROR(VLOOKUP(A54,Tabla1[],2,FALSE),"")</f>
        <v/>
      </c>
      <c r="C54" s="428" t="s">
        <v>18</v>
      </c>
      <c r="D54" s="429"/>
      <c r="E54" s="430"/>
      <c r="F54" s="430"/>
      <c r="G54" s="430"/>
      <c r="H54" s="430"/>
      <c r="I54" s="430"/>
      <c r="J54" s="430"/>
      <c r="K54" s="430"/>
      <c r="L54" s="430"/>
      <c r="M54" s="433" t="s">
        <v>555</v>
      </c>
      <c r="N54" s="433"/>
      <c r="O54" s="433"/>
      <c r="P54" s="433"/>
      <c r="Q54" s="433"/>
      <c r="R54" s="433"/>
      <c r="S54" s="431"/>
      <c r="T54" s="430"/>
      <c r="U54" s="430"/>
      <c r="V54" s="430"/>
      <c r="W54" s="430"/>
      <c r="X54" s="430"/>
      <c r="Y54" s="430"/>
      <c r="Z54" s="430"/>
      <c r="AA54" s="430"/>
      <c r="AB54" s="430"/>
      <c r="AC54" s="430"/>
      <c r="AD54" s="430"/>
      <c r="AE54" s="430"/>
      <c r="AF54" s="430"/>
      <c r="AG54" s="430"/>
      <c r="AH54" s="430" t="s">
        <v>1094</v>
      </c>
      <c r="AI54" s="430"/>
      <c r="AJ54" s="430"/>
      <c r="AK54" s="430" t="s">
        <v>1085</v>
      </c>
      <c r="AL54" s="430"/>
      <c r="AM54" s="430"/>
      <c r="AN54" s="430"/>
      <c r="AO54" s="430"/>
      <c r="AP54" s="430"/>
      <c r="AQ54" s="430"/>
      <c r="AR54" s="430"/>
      <c r="AS54" s="430"/>
      <c r="AT54" s="430"/>
      <c r="AU54" s="430"/>
      <c r="AV54" s="430"/>
      <c r="AW54" s="430"/>
      <c r="AX54" s="430" t="s">
        <v>555</v>
      </c>
      <c r="AY54" s="430"/>
      <c r="AZ54" s="430"/>
      <c r="BA54" s="430" t="s">
        <v>1085</v>
      </c>
      <c r="BB54" s="430"/>
      <c r="BC54" s="430"/>
      <c r="BD54" s="430"/>
      <c r="BE54" s="430"/>
      <c r="BF54" s="430"/>
      <c r="BG54" s="430"/>
      <c r="BH54" s="430"/>
      <c r="BI54" s="430"/>
      <c r="BJ54" s="430"/>
      <c r="BK54" s="430"/>
      <c r="BL54" s="430"/>
      <c r="BM54" s="430" t="s">
        <v>1094</v>
      </c>
      <c r="BN54" s="430"/>
      <c r="BO54" s="430" t="s">
        <v>1085</v>
      </c>
      <c r="BP54" s="430"/>
      <c r="BQ54" s="430"/>
      <c r="BR54" s="430"/>
      <c r="BS54" s="430"/>
      <c r="BT54" s="430"/>
      <c r="BU54" s="430" t="s">
        <v>1085</v>
      </c>
      <c r="BV54" s="430" t="s">
        <v>555</v>
      </c>
      <c r="BW54" s="430"/>
      <c r="BX54" s="430"/>
      <c r="BY54" s="430"/>
      <c r="BZ54" s="430"/>
      <c r="CA54" s="430"/>
      <c r="CB54" s="430" t="s">
        <v>555</v>
      </c>
      <c r="CC54" s="430"/>
      <c r="CD54" s="430"/>
      <c r="CE54" s="430" t="s">
        <v>1085</v>
      </c>
      <c r="CF54" s="430"/>
      <c r="CG54" s="430"/>
      <c r="CH54" s="430"/>
      <c r="CI54" s="430"/>
      <c r="CJ54" s="430"/>
      <c r="CK54" s="430"/>
      <c r="CL54" s="430"/>
      <c r="CM54" s="430"/>
      <c r="CN54" s="430"/>
      <c r="CO54" s="430"/>
      <c r="CP54" s="430"/>
      <c r="CQ54" s="430" t="s">
        <v>1085</v>
      </c>
      <c r="CR54" s="430"/>
      <c r="CS54" s="430"/>
      <c r="CT54" s="442" t="s">
        <v>1085</v>
      </c>
      <c r="CU54" s="430"/>
      <c r="CV54" s="430"/>
      <c r="CW54" s="430"/>
      <c r="CX54" s="430"/>
      <c r="CY54" s="430"/>
      <c r="CZ54" s="430"/>
      <c r="DA54" s="430"/>
      <c r="DB54" s="430"/>
      <c r="DC54" s="430"/>
      <c r="DD54" s="615"/>
      <c r="DE54" s="429" t="s">
        <v>1085</v>
      </c>
      <c r="DF54" s="430"/>
      <c r="DG54" s="430"/>
      <c r="DH54" s="630" t="s">
        <v>1085</v>
      </c>
      <c r="DI54" s="431"/>
      <c r="DJ54" s="430"/>
      <c r="DK54" s="430"/>
      <c r="DL54" s="430"/>
      <c r="DM54" s="430"/>
      <c r="DN54" s="430"/>
      <c r="DO54" s="430"/>
      <c r="DP54" s="430"/>
      <c r="DQ54" s="430"/>
      <c r="DR54" s="430"/>
      <c r="DS54" s="430"/>
      <c r="DT54" s="430"/>
      <c r="DU54" s="430"/>
      <c r="DV54" s="430"/>
      <c r="DW54" s="430"/>
      <c r="DX54" s="430"/>
      <c r="DY54" s="430"/>
      <c r="DZ54" s="430"/>
      <c r="EA54" s="430"/>
      <c r="EB54" s="430"/>
      <c r="EC54" s="430"/>
      <c r="ED54" s="430"/>
      <c r="EE54" s="430" t="s">
        <v>1085</v>
      </c>
      <c r="EF54" s="630"/>
      <c r="EG54" s="431"/>
      <c r="EH54" s="430" t="s">
        <v>555</v>
      </c>
      <c r="EI54" s="430" t="s">
        <v>555</v>
      </c>
      <c r="EJ54" s="430"/>
      <c r="EK54" s="430"/>
      <c r="EL54" s="430" t="s">
        <v>1085</v>
      </c>
      <c r="EM54" s="430"/>
      <c r="EN54" s="430"/>
      <c r="EO54" s="430" t="s">
        <v>555</v>
      </c>
      <c r="EP54" s="477">
        <f t="shared" si="9"/>
        <v>20</v>
      </c>
    </row>
    <row r="55" spans="1:146" s="299" customFormat="1" x14ac:dyDescent="0.2">
      <c r="A55" s="427" t="s">
        <v>158</v>
      </c>
      <c r="B55" s="479" t="str">
        <f>IFERROR(VLOOKUP(A55,Tabla1[],2,FALSE),"")</f>
        <v>8.922.016-5</v>
      </c>
      <c r="C55" s="428" t="s">
        <v>29</v>
      </c>
      <c r="D55" s="429"/>
      <c r="E55" s="433" t="s">
        <v>1085</v>
      </c>
      <c r="F55" s="430"/>
      <c r="G55" s="433" t="s">
        <v>1085</v>
      </c>
      <c r="H55" s="430"/>
      <c r="I55" s="430"/>
      <c r="J55" s="433" t="s">
        <v>1085</v>
      </c>
      <c r="K55" s="430"/>
      <c r="L55" s="430"/>
      <c r="M55" s="433" t="s">
        <v>1086</v>
      </c>
      <c r="N55" s="433"/>
      <c r="O55" s="433"/>
      <c r="P55" s="433"/>
      <c r="Q55" s="433"/>
      <c r="R55" s="433"/>
      <c r="S55" s="431"/>
      <c r="T55" s="430" t="s">
        <v>555</v>
      </c>
      <c r="U55" s="430"/>
      <c r="V55" s="430"/>
      <c r="W55" s="430" t="s">
        <v>555</v>
      </c>
      <c r="X55" s="430"/>
      <c r="Y55" s="430"/>
      <c r="Z55" s="430"/>
      <c r="AA55" s="430"/>
      <c r="AB55" s="430"/>
      <c r="AC55" s="430"/>
      <c r="AD55" s="430"/>
      <c r="AE55" s="430"/>
      <c r="AF55" s="430"/>
      <c r="AG55" s="430"/>
      <c r="AH55" s="430"/>
      <c r="AI55" s="430" t="s">
        <v>1085</v>
      </c>
      <c r="AJ55" s="430"/>
      <c r="AK55" s="430"/>
      <c r="AL55" s="430" t="s">
        <v>555</v>
      </c>
      <c r="AM55" s="430" t="s">
        <v>555</v>
      </c>
      <c r="AN55" s="430"/>
      <c r="AO55" s="430"/>
      <c r="AP55" s="430"/>
      <c r="AQ55" s="430"/>
      <c r="AR55" s="430"/>
      <c r="AS55" s="430"/>
      <c r="AT55" s="430"/>
      <c r="AU55" s="430"/>
      <c r="AV55" s="430"/>
      <c r="AW55" s="430"/>
      <c r="AX55" s="434" t="s">
        <v>556</v>
      </c>
      <c r="AY55" s="430" t="s">
        <v>555</v>
      </c>
      <c r="AZ55" s="430" t="s">
        <v>1085</v>
      </c>
      <c r="BA55" s="430"/>
      <c r="BB55" s="430"/>
      <c r="BC55" s="430"/>
      <c r="BD55" s="430"/>
      <c r="BE55" s="430"/>
      <c r="BF55" s="430"/>
      <c r="BG55" s="430"/>
      <c r="BH55" s="430"/>
      <c r="BI55" s="430"/>
      <c r="BJ55" s="430"/>
      <c r="BK55" s="430"/>
      <c r="BL55" s="430" t="s">
        <v>555</v>
      </c>
      <c r="BM55" s="430"/>
      <c r="BN55" s="430" t="s">
        <v>555</v>
      </c>
      <c r="BO55" s="430"/>
      <c r="BP55" s="430"/>
      <c r="BQ55" s="430" t="s">
        <v>1085</v>
      </c>
      <c r="BR55" s="430"/>
      <c r="BS55" s="430"/>
      <c r="BT55" s="430" t="s">
        <v>1085</v>
      </c>
      <c r="BU55" s="430"/>
      <c r="BV55" s="430"/>
      <c r="BW55" s="430"/>
      <c r="BX55" s="430"/>
      <c r="BY55" s="430"/>
      <c r="BZ55" s="430"/>
      <c r="CA55" s="430"/>
      <c r="CB55" s="430" t="s">
        <v>1085</v>
      </c>
      <c r="CC55" s="430"/>
      <c r="CD55" s="430"/>
      <c r="CE55" s="430"/>
      <c r="CF55" s="430"/>
      <c r="CG55" s="430"/>
      <c r="CH55" s="430"/>
      <c r="CI55" s="430"/>
      <c r="CJ55" s="430"/>
      <c r="CK55" s="430"/>
      <c r="CL55" s="430"/>
      <c r="CM55" s="430"/>
      <c r="CN55" s="430"/>
      <c r="CO55" s="430"/>
      <c r="CP55" s="430" t="s">
        <v>1085</v>
      </c>
      <c r="CQ55" s="430"/>
      <c r="CR55" s="430"/>
      <c r="CS55" s="430"/>
      <c r="CT55" s="442" t="s">
        <v>1085</v>
      </c>
      <c r="CU55" s="430"/>
      <c r="CV55" s="430"/>
      <c r="CW55" s="430" t="s">
        <v>555</v>
      </c>
      <c r="CX55" s="430"/>
      <c r="CY55" s="430"/>
      <c r="CZ55" s="430"/>
      <c r="DA55" s="430"/>
      <c r="DB55" s="430"/>
      <c r="DC55" s="430"/>
      <c r="DD55" s="615"/>
      <c r="DE55" s="429"/>
      <c r="DF55" s="430" t="s">
        <v>1085</v>
      </c>
      <c r="DG55" s="430"/>
      <c r="DH55" s="630" t="s">
        <v>1085</v>
      </c>
      <c r="DI55" s="431"/>
      <c r="DJ55" s="430"/>
      <c r="DK55" s="430"/>
      <c r="DL55" s="430"/>
      <c r="DM55" s="430"/>
      <c r="DN55" s="430"/>
      <c r="DO55" s="430"/>
      <c r="DP55" s="430"/>
      <c r="DQ55" s="430"/>
      <c r="DR55" s="430"/>
      <c r="DS55" s="430"/>
      <c r="DT55" s="430"/>
      <c r="DU55" s="430"/>
      <c r="DV55" s="430"/>
      <c r="DW55" s="430"/>
      <c r="DX55" s="430"/>
      <c r="DY55" s="430"/>
      <c r="DZ55" s="430"/>
      <c r="EA55" s="430"/>
      <c r="EB55" s="430"/>
      <c r="EC55" s="430"/>
      <c r="ED55" s="430" t="s">
        <v>1085</v>
      </c>
      <c r="EE55" s="430"/>
      <c r="EF55" s="630" t="s">
        <v>1085</v>
      </c>
      <c r="EG55" s="431"/>
      <c r="EH55" s="430"/>
      <c r="EI55" s="430"/>
      <c r="EJ55" s="430" t="s">
        <v>555</v>
      </c>
      <c r="EK55" s="430" t="s">
        <v>555</v>
      </c>
      <c r="EL55" s="430"/>
      <c r="EM55" s="430" t="s">
        <v>555</v>
      </c>
      <c r="EN55" s="430"/>
      <c r="EO55" s="430"/>
      <c r="EP55" s="477">
        <f t="shared" si="9"/>
        <v>27</v>
      </c>
    </row>
    <row r="56" spans="1:146" s="299" customFormat="1" x14ac:dyDescent="0.2">
      <c r="A56" s="427" t="s">
        <v>160</v>
      </c>
      <c r="B56" s="479" t="str">
        <f>IFERROR(VLOOKUP(A56,Tabla1[],2,FALSE),"")</f>
        <v>15.082.438-9</v>
      </c>
      <c r="C56" s="428" t="s">
        <v>1371</v>
      </c>
      <c r="D56" s="435" t="s">
        <v>1086</v>
      </c>
      <c r="E56" s="430"/>
      <c r="F56" s="430"/>
      <c r="G56" s="430"/>
      <c r="H56" s="430"/>
      <c r="I56" s="433" t="s">
        <v>1119</v>
      </c>
      <c r="J56" s="430"/>
      <c r="K56" s="430"/>
      <c r="L56" s="430"/>
      <c r="M56" s="430"/>
      <c r="N56" s="430"/>
      <c r="O56" s="430"/>
      <c r="P56" s="430"/>
      <c r="Q56" s="430"/>
      <c r="R56" s="430"/>
      <c r="S56" s="431"/>
      <c r="T56" s="430" t="s">
        <v>1085</v>
      </c>
      <c r="U56" s="430"/>
      <c r="V56" s="430"/>
      <c r="W56" s="430"/>
      <c r="X56" s="430" t="s">
        <v>1085</v>
      </c>
      <c r="Y56" s="430"/>
      <c r="Z56" s="430"/>
      <c r="AA56" s="430"/>
      <c r="AB56" s="430"/>
      <c r="AC56" s="430"/>
      <c r="AD56" s="430"/>
      <c r="AE56" s="430"/>
      <c r="AF56" s="430"/>
      <c r="AG56" s="430"/>
      <c r="AH56" s="430"/>
      <c r="AI56" s="430"/>
      <c r="AJ56" s="430"/>
      <c r="AK56" s="434" t="s">
        <v>1085</v>
      </c>
      <c r="AL56" s="430"/>
      <c r="AM56" s="430" t="s">
        <v>1086</v>
      </c>
      <c r="AN56" s="430"/>
      <c r="AO56" s="430"/>
      <c r="AP56" s="430"/>
      <c r="AQ56" s="430"/>
      <c r="AR56" s="430"/>
      <c r="AS56" s="430"/>
      <c r="AT56" s="430"/>
      <c r="AU56" s="430"/>
      <c r="AV56" s="430"/>
      <c r="AW56" s="430"/>
      <c r="AX56" s="434" t="s">
        <v>556</v>
      </c>
      <c r="AY56" s="430" t="s">
        <v>1382</v>
      </c>
      <c r="AZ56" s="430"/>
      <c r="BA56" s="430" t="s">
        <v>1373</v>
      </c>
      <c r="BB56" s="430"/>
      <c r="BC56" s="430"/>
      <c r="BD56" s="430"/>
      <c r="BE56" s="430"/>
      <c r="BF56" s="430"/>
      <c r="BG56" s="430"/>
      <c r="BH56" s="430"/>
      <c r="BI56" s="430"/>
      <c r="BJ56" s="430"/>
      <c r="BK56" s="430"/>
      <c r="BL56" s="430"/>
      <c r="BM56" s="430"/>
      <c r="BN56" s="430"/>
      <c r="BO56" s="430" t="s">
        <v>1372</v>
      </c>
      <c r="BP56" s="430"/>
      <c r="BQ56" s="430"/>
      <c r="BR56" s="430"/>
      <c r="BS56" s="430"/>
      <c r="BT56" s="430"/>
      <c r="BU56" s="430" t="s">
        <v>1372</v>
      </c>
      <c r="BV56" s="430" t="s">
        <v>1305</v>
      </c>
      <c r="BW56" s="430"/>
      <c r="BX56" s="430"/>
      <c r="BY56" s="430"/>
      <c r="BZ56" s="430"/>
      <c r="CA56" s="430"/>
      <c r="CB56" s="430" t="s">
        <v>1230</v>
      </c>
      <c r="CC56" s="430"/>
      <c r="CD56" s="430" t="s">
        <v>1373</v>
      </c>
      <c r="CE56" s="430"/>
      <c r="CF56" s="430"/>
      <c r="CG56" s="430"/>
      <c r="CH56" s="430"/>
      <c r="CI56" s="430"/>
      <c r="CJ56" s="430"/>
      <c r="CK56" s="430"/>
      <c r="CL56" s="430"/>
      <c r="CM56" s="430"/>
      <c r="CN56" s="430"/>
      <c r="CO56" s="430"/>
      <c r="CP56" s="430"/>
      <c r="CQ56" s="430"/>
      <c r="CR56" s="430" t="s">
        <v>1305</v>
      </c>
      <c r="CS56" s="430" t="s">
        <v>1382</v>
      </c>
      <c r="CT56" s="430"/>
      <c r="CU56" s="430"/>
      <c r="CV56" s="430" t="s">
        <v>1372</v>
      </c>
      <c r="CW56" s="430"/>
      <c r="CX56" s="430"/>
      <c r="CY56" s="430"/>
      <c r="CZ56" s="430"/>
      <c r="DA56" s="430"/>
      <c r="DB56" s="430"/>
      <c r="DC56" s="430"/>
      <c r="DD56" s="615"/>
      <c r="DE56" s="429"/>
      <c r="DF56" s="430" t="s">
        <v>1373</v>
      </c>
      <c r="DG56" s="430" t="s">
        <v>1373</v>
      </c>
      <c r="DH56" s="630"/>
      <c r="DI56" s="431"/>
      <c r="DJ56" s="430"/>
      <c r="DK56" s="430"/>
      <c r="DL56" s="430"/>
      <c r="DM56" s="430"/>
      <c r="DN56" s="430"/>
      <c r="DO56" s="430"/>
      <c r="DP56" s="430"/>
      <c r="DQ56" s="430"/>
      <c r="DR56" s="430"/>
      <c r="DS56" s="430"/>
      <c r="DT56" s="430"/>
      <c r="DU56" s="430"/>
      <c r="DV56" s="430"/>
      <c r="DW56" s="430"/>
      <c r="DX56" s="430"/>
      <c r="DY56" s="430"/>
      <c r="DZ56" s="430"/>
      <c r="EA56" s="430"/>
      <c r="EB56" s="430" t="s">
        <v>1305</v>
      </c>
      <c r="EC56" s="430"/>
      <c r="ED56" s="430"/>
      <c r="EE56" s="430" t="s">
        <v>1373</v>
      </c>
      <c r="EF56" s="630"/>
      <c r="EG56" s="431"/>
      <c r="EH56" s="430" t="s">
        <v>1202</v>
      </c>
      <c r="EI56" s="430" t="s">
        <v>1383</v>
      </c>
      <c r="EJ56" s="430"/>
      <c r="EK56" s="430"/>
      <c r="EL56" s="430"/>
      <c r="EM56" s="430" t="s">
        <v>559</v>
      </c>
      <c r="EN56" s="430"/>
      <c r="EO56" s="430" t="s">
        <v>1230</v>
      </c>
      <c r="EP56" s="477">
        <f t="shared" si="9"/>
        <v>25</v>
      </c>
    </row>
    <row r="57" spans="1:146" s="299" customFormat="1" ht="14.25" customHeight="1" x14ac:dyDescent="0.2">
      <c r="A57" s="427" t="s">
        <v>1221</v>
      </c>
      <c r="B57" s="479" t="str">
        <f>IFERROR(VLOOKUP(A57,Tabla1[],2,FALSE),"")</f>
        <v/>
      </c>
      <c r="C57" s="428" t="s">
        <v>18</v>
      </c>
      <c r="D57" s="435" t="s">
        <v>1085</v>
      </c>
      <c r="E57" s="430"/>
      <c r="F57" s="433" t="s">
        <v>1085</v>
      </c>
      <c r="G57" s="430"/>
      <c r="H57" s="430"/>
      <c r="I57" s="430"/>
      <c r="J57" s="430"/>
      <c r="K57" s="433" t="s">
        <v>555</v>
      </c>
      <c r="L57" s="430"/>
      <c r="M57" s="430"/>
      <c r="N57" s="430"/>
      <c r="O57" s="430"/>
      <c r="P57" s="430"/>
      <c r="Q57" s="430"/>
      <c r="R57" s="430"/>
      <c r="S57" s="431"/>
      <c r="T57" s="430"/>
      <c r="U57" s="430"/>
      <c r="V57" s="430" t="s">
        <v>555</v>
      </c>
      <c r="W57" s="430"/>
      <c r="X57" s="430" t="s">
        <v>555</v>
      </c>
      <c r="Y57" s="430"/>
      <c r="Z57" s="430"/>
      <c r="AA57" s="430"/>
      <c r="AB57" s="430"/>
      <c r="AC57" s="430"/>
      <c r="AD57" s="430"/>
      <c r="AE57" s="430"/>
      <c r="AF57" s="430"/>
      <c r="AG57" s="430"/>
      <c r="AH57" s="430"/>
      <c r="AI57" s="430"/>
      <c r="AJ57" s="430" t="s">
        <v>1085</v>
      </c>
      <c r="AK57" s="430"/>
      <c r="AL57" s="430"/>
      <c r="AM57" s="430" t="s">
        <v>555</v>
      </c>
      <c r="AN57" s="430"/>
      <c r="AO57" s="430"/>
      <c r="AP57" s="430"/>
      <c r="AQ57" s="430"/>
      <c r="AR57" s="430"/>
      <c r="AS57" s="430"/>
      <c r="AT57" s="430"/>
      <c r="AU57" s="430"/>
      <c r="AV57" s="430"/>
      <c r="AW57" s="430" t="s">
        <v>1085</v>
      </c>
      <c r="AX57" s="430"/>
      <c r="AY57" s="430" t="s">
        <v>555</v>
      </c>
      <c r="AZ57" s="430"/>
      <c r="BA57" s="430"/>
      <c r="BB57" s="430"/>
      <c r="BC57" s="430"/>
      <c r="BD57" s="430"/>
      <c r="BE57" s="430"/>
      <c r="BF57" s="430"/>
      <c r="BG57" s="430"/>
      <c r="BH57" s="430"/>
      <c r="BI57" s="430"/>
      <c r="BJ57" s="430"/>
      <c r="BK57" s="430"/>
      <c r="BL57" s="430"/>
      <c r="BM57" s="430"/>
      <c r="BN57" s="436" t="s">
        <v>1085</v>
      </c>
      <c r="BO57" s="430"/>
      <c r="BP57" s="430"/>
      <c r="BQ57" s="430" t="s">
        <v>1085</v>
      </c>
      <c r="BR57" s="430"/>
      <c r="BS57" s="430"/>
      <c r="BT57" s="430" t="s">
        <v>1085</v>
      </c>
      <c r="BU57" s="430"/>
      <c r="BV57" s="430"/>
      <c r="BW57" s="430"/>
      <c r="BX57" s="430"/>
      <c r="BY57" s="430"/>
      <c r="BZ57" s="430"/>
      <c r="CA57" s="430"/>
      <c r="CB57" s="430" t="s">
        <v>555</v>
      </c>
      <c r="CC57" s="430" t="s">
        <v>1085</v>
      </c>
      <c r="CD57" s="430" t="s">
        <v>1085</v>
      </c>
      <c r="CE57" s="430"/>
      <c r="CF57" s="430"/>
      <c r="CG57" s="430"/>
      <c r="CH57" s="430"/>
      <c r="CI57" s="430"/>
      <c r="CJ57" s="430"/>
      <c r="CK57" s="430"/>
      <c r="CL57" s="430"/>
      <c r="CM57" s="430"/>
      <c r="CN57" s="430"/>
      <c r="CO57" s="430"/>
      <c r="CP57" s="430" t="s">
        <v>1085</v>
      </c>
      <c r="CQ57" s="430"/>
      <c r="CR57" s="430"/>
      <c r="CS57" s="430" t="s">
        <v>555</v>
      </c>
      <c r="CT57" s="430"/>
      <c r="CU57" s="430"/>
      <c r="CV57" s="430" t="s">
        <v>1085</v>
      </c>
      <c r="CW57" s="430"/>
      <c r="CX57" s="430"/>
      <c r="CY57" s="430"/>
      <c r="CZ57" s="430"/>
      <c r="DA57" s="430"/>
      <c r="DB57" s="430"/>
      <c r="DC57" s="430"/>
      <c r="DD57" s="615"/>
      <c r="DE57" s="429" t="s">
        <v>555</v>
      </c>
      <c r="DF57" s="430"/>
      <c r="DG57" s="430" t="s">
        <v>1085</v>
      </c>
      <c r="DH57" s="630"/>
      <c r="DI57" s="431"/>
      <c r="DJ57" s="430"/>
      <c r="DK57" s="430"/>
      <c r="DL57" s="430"/>
      <c r="DM57" s="430"/>
      <c r="DN57" s="430"/>
      <c r="DO57" s="430"/>
      <c r="DP57" s="430"/>
      <c r="DQ57" s="430"/>
      <c r="DR57" s="430"/>
      <c r="DS57" s="430"/>
      <c r="DT57" s="430"/>
      <c r="DU57" s="430"/>
      <c r="DV57" s="430"/>
      <c r="DW57" s="430"/>
      <c r="DX57" s="430"/>
      <c r="DY57" s="430"/>
      <c r="DZ57" s="430"/>
      <c r="EA57" s="430"/>
      <c r="EB57" s="430" t="s">
        <v>555</v>
      </c>
      <c r="EC57" s="430"/>
      <c r="ED57" s="430"/>
      <c r="EE57" s="430" t="s">
        <v>1085</v>
      </c>
      <c r="EF57" s="630"/>
      <c r="EG57" s="431"/>
      <c r="EH57" s="430" t="s">
        <v>555</v>
      </c>
      <c r="EI57" s="430"/>
      <c r="EJ57" s="430"/>
      <c r="EK57" s="430" t="s">
        <v>1085</v>
      </c>
      <c r="EL57" s="430"/>
      <c r="EM57" s="430" t="s">
        <v>555</v>
      </c>
      <c r="EN57" s="430"/>
      <c r="EO57" s="434" t="s">
        <v>1094</v>
      </c>
      <c r="EP57" s="477">
        <f t="shared" si="9"/>
        <v>26</v>
      </c>
    </row>
    <row r="58" spans="1:146" s="299" customFormat="1" x14ac:dyDescent="0.2">
      <c r="A58" s="427" t="s">
        <v>165</v>
      </c>
      <c r="B58" s="479" t="str">
        <f>IFERROR(VLOOKUP(A58,Tabla1[],2,FALSE),"")</f>
        <v>15.763.975-7</v>
      </c>
      <c r="C58" s="428" t="s">
        <v>1371</v>
      </c>
      <c r="D58" s="429"/>
      <c r="E58" s="430"/>
      <c r="F58" s="433" t="s">
        <v>1107</v>
      </c>
      <c r="G58" s="430"/>
      <c r="H58" s="430"/>
      <c r="I58" s="433" t="s">
        <v>559</v>
      </c>
      <c r="J58" s="430"/>
      <c r="K58" s="430"/>
      <c r="L58" s="430" t="s">
        <v>1104</v>
      </c>
      <c r="M58" s="430"/>
      <c r="N58" s="430"/>
      <c r="O58" s="430"/>
      <c r="P58" s="430"/>
      <c r="Q58" s="430"/>
      <c r="R58" s="430"/>
      <c r="S58" s="431"/>
      <c r="T58" s="430" t="s">
        <v>1107</v>
      </c>
      <c r="U58" s="430"/>
      <c r="V58" s="430"/>
      <c r="W58" s="430" t="s">
        <v>559</v>
      </c>
      <c r="X58" s="430"/>
      <c r="Y58" s="430"/>
      <c r="Z58" s="430"/>
      <c r="AA58" s="430"/>
      <c r="AB58" s="430"/>
      <c r="AC58" s="430"/>
      <c r="AD58" s="430"/>
      <c r="AE58" s="430"/>
      <c r="AF58" s="430"/>
      <c r="AG58" s="430"/>
      <c r="AH58" s="430"/>
      <c r="AI58" s="430" t="s">
        <v>1107</v>
      </c>
      <c r="AJ58" s="430"/>
      <c r="AK58" s="430"/>
      <c r="AL58" s="430"/>
      <c r="AM58" s="430"/>
      <c r="AN58" s="430"/>
      <c r="AO58" s="430"/>
      <c r="AP58" s="430"/>
      <c r="AQ58" s="430"/>
      <c r="AR58" s="430"/>
      <c r="AS58" s="430"/>
      <c r="AT58" s="430"/>
      <c r="AU58" s="430"/>
      <c r="AV58" s="430"/>
      <c r="AW58" s="430"/>
      <c r="AX58" s="430" t="s">
        <v>1105</v>
      </c>
      <c r="AY58" s="430"/>
      <c r="AZ58" s="430" t="s">
        <v>1107</v>
      </c>
      <c r="BA58" s="430" t="s">
        <v>1107</v>
      </c>
      <c r="BB58" s="430"/>
      <c r="BC58" s="430"/>
      <c r="BD58" s="430"/>
      <c r="BE58" s="430"/>
      <c r="BF58" s="430"/>
      <c r="BG58" s="430"/>
      <c r="BH58" s="430"/>
      <c r="BI58" s="430"/>
      <c r="BJ58" s="430"/>
      <c r="BK58" s="430"/>
      <c r="BL58" s="430"/>
      <c r="BM58" s="430" t="s">
        <v>1107</v>
      </c>
      <c r="BN58" s="430"/>
      <c r="BO58" s="430" t="s">
        <v>1107</v>
      </c>
      <c r="BP58" s="430"/>
      <c r="BQ58" s="430"/>
      <c r="BR58" s="430"/>
      <c r="BS58" s="430"/>
      <c r="BT58" s="430"/>
      <c r="BU58" s="430" t="s">
        <v>1107</v>
      </c>
      <c r="BV58" s="430" t="s">
        <v>559</v>
      </c>
      <c r="BW58" s="430"/>
      <c r="BX58" s="430"/>
      <c r="BY58" s="430"/>
      <c r="BZ58" s="430"/>
      <c r="CA58" s="430"/>
      <c r="CB58" s="430" t="s">
        <v>1104</v>
      </c>
      <c r="CC58" s="430"/>
      <c r="CD58" s="430" t="s">
        <v>1107</v>
      </c>
      <c r="CE58" s="430"/>
      <c r="CF58" s="430"/>
      <c r="CG58" s="430"/>
      <c r="CH58" s="430"/>
      <c r="CI58" s="430"/>
      <c r="CJ58" s="430"/>
      <c r="CK58" s="430"/>
      <c r="CL58" s="430"/>
      <c r="CM58" s="430"/>
      <c r="CN58" s="430"/>
      <c r="CO58" s="430"/>
      <c r="CP58" s="430" t="s">
        <v>1107</v>
      </c>
      <c r="CQ58" s="430"/>
      <c r="CR58" s="430"/>
      <c r="CS58" s="430"/>
      <c r="CT58" s="430"/>
      <c r="CU58" s="430"/>
      <c r="CV58" s="430" t="s">
        <v>1107</v>
      </c>
      <c r="CW58" s="430"/>
      <c r="CX58" s="430"/>
      <c r="CY58" s="430"/>
      <c r="CZ58" s="430"/>
      <c r="DA58" s="430"/>
      <c r="DB58" s="430"/>
      <c r="DC58" s="430"/>
      <c r="DD58" s="615"/>
      <c r="DE58" s="429" t="s">
        <v>1107</v>
      </c>
      <c r="DF58" s="430"/>
      <c r="DG58" s="430"/>
      <c r="DH58" s="630"/>
      <c r="DI58" s="431"/>
      <c r="DJ58" s="430"/>
      <c r="DK58" s="430"/>
      <c r="DL58" s="430"/>
      <c r="DM58" s="430"/>
      <c r="DN58" s="430"/>
      <c r="DO58" s="430"/>
      <c r="DP58" s="430"/>
      <c r="DQ58" s="430"/>
      <c r="DR58" s="430"/>
      <c r="DS58" s="430"/>
      <c r="DT58" s="430"/>
      <c r="DU58" s="430"/>
      <c r="DV58" s="430"/>
      <c r="DW58" s="430"/>
      <c r="DX58" s="430"/>
      <c r="DY58" s="430"/>
      <c r="DZ58" s="430"/>
      <c r="EA58" s="430"/>
      <c r="EB58" s="430"/>
      <c r="EC58" s="430"/>
      <c r="ED58" s="430" t="s">
        <v>1373</v>
      </c>
      <c r="EE58" s="430"/>
      <c r="EF58" s="630" t="s">
        <v>1107</v>
      </c>
      <c r="EG58" s="431"/>
      <c r="EH58" s="430" t="s">
        <v>1094</v>
      </c>
      <c r="EI58" s="430" t="s">
        <v>1107</v>
      </c>
      <c r="EJ58" s="430"/>
      <c r="EK58" s="430"/>
      <c r="EL58" s="430"/>
      <c r="EM58" s="430" t="s">
        <v>1305</v>
      </c>
      <c r="EN58" s="430"/>
      <c r="EO58" s="430" t="s">
        <v>1104</v>
      </c>
      <c r="EP58" s="477">
        <f t="shared" si="9"/>
        <v>24</v>
      </c>
    </row>
    <row r="59" spans="1:146" s="299" customFormat="1" x14ac:dyDescent="0.2">
      <c r="A59" s="427" t="s">
        <v>167</v>
      </c>
      <c r="B59" s="479" t="str">
        <f>IFERROR(VLOOKUP(A59,Tabla1[],2,FALSE),"")</f>
        <v>26.415.660-2</v>
      </c>
      <c r="C59" s="428" t="s">
        <v>18</v>
      </c>
      <c r="D59" s="429"/>
      <c r="E59" s="430"/>
      <c r="F59" s="433" t="s">
        <v>555</v>
      </c>
      <c r="G59" s="430"/>
      <c r="H59" s="430"/>
      <c r="I59" s="430"/>
      <c r="J59" s="430"/>
      <c r="K59" s="433" t="s">
        <v>555</v>
      </c>
      <c r="L59" s="430"/>
      <c r="M59" s="430"/>
      <c r="N59" s="430"/>
      <c r="O59" s="430"/>
      <c r="P59" s="430"/>
      <c r="Q59" s="430"/>
      <c r="R59" s="430"/>
      <c r="S59" s="431" t="s">
        <v>555</v>
      </c>
      <c r="T59" s="430"/>
      <c r="U59" s="430"/>
      <c r="V59" s="430" t="s">
        <v>555</v>
      </c>
      <c r="W59" s="430"/>
      <c r="X59" s="430"/>
      <c r="Y59" s="430"/>
      <c r="Z59" s="430"/>
      <c r="AA59" s="430"/>
      <c r="AB59" s="430"/>
      <c r="AC59" s="430"/>
      <c r="AD59" s="430"/>
      <c r="AE59" s="430"/>
      <c r="AF59" s="430"/>
      <c r="AG59" s="430"/>
      <c r="AH59" s="430"/>
      <c r="AI59" s="430"/>
      <c r="AJ59" s="430"/>
      <c r="AK59" s="430" t="s">
        <v>555</v>
      </c>
      <c r="AL59" s="430"/>
      <c r="AM59" s="430" t="s">
        <v>555</v>
      </c>
      <c r="AN59" s="430"/>
      <c r="AO59" s="430"/>
      <c r="AP59" s="430"/>
      <c r="AQ59" s="430"/>
      <c r="AR59" s="430"/>
      <c r="AS59" s="430"/>
      <c r="AT59" s="430"/>
      <c r="AU59" s="430"/>
      <c r="AV59" s="430"/>
      <c r="AW59" s="430"/>
      <c r="AX59" s="430" t="s">
        <v>555</v>
      </c>
      <c r="AY59" s="430"/>
      <c r="AZ59" s="430" t="s">
        <v>555</v>
      </c>
      <c r="BA59" s="430"/>
      <c r="BB59" s="430"/>
      <c r="BC59" s="430"/>
      <c r="BD59" s="430"/>
      <c r="BE59" s="430"/>
      <c r="BF59" s="430"/>
      <c r="BG59" s="430"/>
      <c r="BH59" s="430"/>
      <c r="BI59" s="430"/>
      <c r="BJ59" s="430"/>
      <c r="BK59" s="430"/>
      <c r="BL59" s="430"/>
      <c r="BM59" s="430"/>
      <c r="BN59" s="436" t="s">
        <v>555</v>
      </c>
      <c r="BO59" s="430"/>
      <c r="BP59" s="430"/>
      <c r="BQ59" s="430"/>
      <c r="BR59" s="430"/>
      <c r="BS59" s="446" t="s">
        <v>555</v>
      </c>
      <c r="BT59" s="430"/>
      <c r="BU59" s="430"/>
      <c r="BV59" s="430"/>
      <c r="BW59" s="430"/>
      <c r="BX59" s="430"/>
      <c r="BY59" s="430"/>
      <c r="BZ59" s="430"/>
      <c r="CA59" s="430" t="s">
        <v>555</v>
      </c>
      <c r="CB59" s="434" t="s">
        <v>555</v>
      </c>
      <c r="CC59" s="430" t="s">
        <v>555</v>
      </c>
      <c r="CD59" s="430"/>
      <c r="CE59" s="430" t="s">
        <v>555</v>
      </c>
      <c r="CF59" s="430"/>
      <c r="CG59" s="430"/>
      <c r="CH59" s="430"/>
      <c r="CI59" s="430"/>
      <c r="CJ59" s="430"/>
      <c r="CK59" s="430"/>
      <c r="CL59" s="430"/>
      <c r="CM59" s="430"/>
      <c r="CN59" s="430"/>
      <c r="CO59" s="430"/>
      <c r="CP59" s="430" t="s">
        <v>555</v>
      </c>
      <c r="CQ59" s="430"/>
      <c r="CR59" s="430"/>
      <c r="CS59" s="430"/>
      <c r="CT59" s="430" t="s">
        <v>555</v>
      </c>
      <c r="CU59" s="430"/>
      <c r="CV59" s="430"/>
      <c r="CW59" s="430" t="s">
        <v>555</v>
      </c>
      <c r="CX59" s="430"/>
      <c r="CY59" s="430"/>
      <c r="CZ59" s="430"/>
      <c r="DA59" s="430"/>
      <c r="DB59" s="430"/>
      <c r="DC59" s="430"/>
      <c r="DD59" s="615"/>
      <c r="DE59" s="429"/>
      <c r="DF59" s="430" t="s">
        <v>555</v>
      </c>
      <c r="DG59" s="430"/>
      <c r="DH59" s="630" t="s">
        <v>555</v>
      </c>
      <c r="DI59" s="431"/>
      <c r="DJ59" s="430"/>
      <c r="DK59" s="430"/>
      <c r="DL59" s="430"/>
      <c r="DM59" s="430"/>
      <c r="DN59" s="430"/>
      <c r="DO59" s="430"/>
      <c r="DP59" s="430"/>
      <c r="DQ59" s="430"/>
      <c r="DR59" s="430"/>
      <c r="DS59" s="430"/>
      <c r="DT59" s="430"/>
      <c r="DU59" s="430"/>
      <c r="DV59" s="430"/>
      <c r="DW59" s="430"/>
      <c r="DX59" s="430"/>
      <c r="DY59" s="430"/>
      <c r="DZ59" s="430"/>
      <c r="EA59" s="430"/>
      <c r="EB59" s="430" t="s">
        <v>555</v>
      </c>
      <c r="EC59" s="430" t="s">
        <v>555</v>
      </c>
      <c r="ED59" s="430"/>
      <c r="EE59" s="430" t="s">
        <v>555</v>
      </c>
      <c r="EF59" s="630"/>
      <c r="EG59" s="431"/>
      <c r="EH59" s="430"/>
      <c r="EI59" s="430" t="s">
        <v>555</v>
      </c>
      <c r="EJ59" s="430"/>
      <c r="EK59" s="430"/>
      <c r="EL59" s="430" t="s">
        <v>555</v>
      </c>
      <c r="EM59" s="430"/>
      <c r="EN59" s="430"/>
      <c r="EO59" s="430" t="s">
        <v>555</v>
      </c>
      <c r="EP59" s="477">
        <f t="shared" si="9"/>
        <v>25</v>
      </c>
    </row>
    <row r="60" spans="1:146" s="299" customFormat="1" ht="14.25" customHeight="1" x14ac:dyDescent="0.2">
      <c r="A60" s="427" t="s">
        <v>169</v>
      </c>
      <c r="B60" s="479" t="str">
        <f>IFERROR(VLOOKUP(A60,Tabla1[],2,FALSE),"")</f>
        <v>25.123.319-5</v>
      </c>
      <c r="C60" s="428" t="s">
        <v>29</v>
      </c>
      <c r="D60" s="429"/>
      <c r="E60" s="433" t="s">
        <v>1086</v>
      </c>
      <c r="F60" s="430"/>
      <c r="G60" s="430"/>
      <c r="H60" s="430"/>
      <c r="I60" s="430"/>
      <c r="J60" s="433" t="s">
        <v>1086</v>
      </c>
      <c r="K60" s="430"/>
      <c r="L60" s="430"/>
      <c r="M60" s="433" t="s">
        <v>555</v>
      </c>
      <c r="N60" s="433"/>
      <c r="O60" s="433"/>
      <c r="P60" s="433"/>
      <c r="Q60" s="433"/>
      <c r="R60" s="433"/>
      <c r="S60" s="431"/>
      <c r="T60" s="430"/>
      <c r="U60" s="430"/>
      <c r="V60" s="430" t="s">
        <v>555</v>
      </c>
      <c r="W60" s="430"/>
      <c r="X60" s="430" t="s">
        <v>555</v>
      </c>
      <c r="Y60" s="430"/>
      <c r="Z60" s="430"/>
      <c r="AA60" s="430"/>
      <c r="AB60" s="430"/>
      <c r="AC60" s="430"/>
      <c r="AD60" s="430"/>
      <c r="AE60" s="430"/>
      <c r="AF60" s="430"/>
      <c r="AG60" s="430"/>
      <c r="AH60" s="430"/>
      <c r="AI60" s="430"/>
      <c r="AJ60" s="430" t="s">
        <v>555</v>
      </c>
      <c r="AK60" s="430"/>
      <c r="AL60" s="430"/>
      <c r="AM60" s="430" t="s">
        <v>555</v>
      </c>
      <c r="AN60" s="430"/>
      <c r="AO60" s="430"/>
      <c r="AP60" s="430"/>
      <c r="AQ60" s="430"/>
      <c r="AR60" s="430"/>
      <c r="AS60" s="430"/>
      <c r="AT60" s="430"/>
      <c r="AU60" s="430"/>
      <c r="AV60" s="430"/>
      <c r="AW60" s="430" t="s">
        <v>555</v>
      </c>
      <c r="AX60" s="434" t="s">
        <v>556</v>
      </c>
      <c r="AY60" s="430" t="s">
        <v>555</v>
      </c>
      <c r="AZ60" s="430"/>
      <c r="BA60" s="430"/>
      <c r="BB60" s="430"/>
      <c r="BC60" s="430"/>
      <c r="BD60" s="430"/>
      <c r="BE60" s="430"/>
      <c r="BF60" s="430"/>
      <c r="BG60" s="430"/>
      <c r="BH60" s="430"/>
      <c r="BI60" s="430"/>
      <c r="BJ60" s="430"/>
      <c r="BK60" s="430"/>
      <c r="BL60" s="430" t="s">
        <v>555</v>
      </c>
      <c r="BM60" s="430"/>
      <c r="BN60" s="430" t="s">
        <v>555</v>
      </c>
      <c r="BO60" s="430"/>
      <c r="BP60" s="430"/>
      <c r="BQ60" s="430" t="s">
        <v>555</v>
      </c>
      <c r="BR60" s="430"/>
      <c r="BS60" s="430"/>
      <c r="BT60" s="430" t="s">
        <v>555</v>
      </c>
      <c r="BU60" s="430"/>
      <c r="BV60" s="430"/>
      <c r="BW60" s="430"/>
      <c r="BX60" s="430"/>
      <c r="BY60" s="430"/>
      <c r="BZ60" s="430"/>
      <c r="CA60" s="430" t="s">
        <v>555</v>
      </c>
      <c r="CB60" s="430"/>
      <c r="CC60" s="430" t="s">
        <v>555</v>
      </c>
      <c r="CD60" s="430"/>
      <c r="CE60" s="430"/>
      <c r="CF60" s="430" t="s">
        <v>555</v>
      </c>
      <c r="CG60" s="430"/>
      <c r="CH60" s="430"/>
      <c r="CI60" s="430"/>
      <c r="CJ60" s="430"/>
      <c r="CK60" s="430"/>
      <c r="CL60" s="430"/>
      <c r="CM60" s="430"/>
      <c r="CN60" s="430"/>
      <c r="CO60" s="430"/>
      <c r="CP60" s="430"/>
      <c r="CQ60" s="430"/>
      <c r="CR60" s="430" t="s">
        <v>555</v>
      </c>
      <c r="CS60" s="430"/>
      <c r="CT60" s="430" t="s">
        <v>555</v>
      </c>
      <c r="CU60" s="430"/>
      <c r="CV60" s="430"/>
      <c r="CW60" s="430"/>
      <c r="CX60" s="430"/>
      <c r="CY60" s="430"/>
      <c r="CZ60" s="430"/>
      <c r="DA60" s="430"/>
      <c r="DB60" s="430"/>
      <c r="DC60" s="430"/>
      <c r="DD60" s="615"/>
      <c r="DE60" s="429" t="s">
        <v>555</v>
      </c>
      <c r="DF60" s="430"/>
      <c r="DG60" s="430"/>
      <c r="DH60" s="630" t="s">
        <v>555</v>
      </c>
      <c r="DI60" s="431"/>
      <c r="DJ60" s="430"/>
      <c r="DK60" s="430"/>
      <c r="DL60" s="430"/>
      <c r="DM60" s="430"/>
      <c r="DN60" s="430"/>
      <c r="DO60" s="430"/>
      <c r="DP60" s="430"/>
      <c r="DQ60" s="430"/>
      <c r="DR60" s="430"/>
      <c r="DS60" s="430"/>
      <c r="DT60" s="430"/>
      <c r="DU60" s="430"/>
      <c r="DV60" s="430"/>
      <c r="DW60" s="430"/>
      <c r="DX60" s="430"/>
      <c r="DY60" s="430"/>
      <c r="DZ60" s="430"/>
      <c r="EA60" s="430"/>
      <c r="EB60" s="430" t="s">
        <v>555</v>
      </c>
      <c r="EC60" s="430" t="s">
        <v>555</v>
      </c>
      <c r="ED60" s="430"/>
      <c r="EE60" s="430"/>
      <c r="EF60" s="630" t="s">
        <v>1085</v>
      </c>
      <c r="EG60" s="431"/>
      <c r="EH60" s="430"/>
      <c r="EI60" s="430" t="s">
        <v>555</v>
      </c>
      <c r="EJ60" s="430"/>
      <c r="EK60" s="430"/>
      <c r="EL60" s="430" t="s">
        <v>555</v>
      </c>
      <c r="EM60" s="430"/>
      <c r="EN60" s="430"/>
      <c r="EO60" s="430" t="s">
        <v>555</v>
      </c>
      <c r="EP60" s="477">
        <f t="shared" si="9"/>
        <v>27</v>
      </c>
    </row>
    <row r="61" spans="1:146" s="299" customFormat="1" x14ac:dyDescent="0.2">
      <c r="A61" s="427" t="s">
        <v>173</v>
      </c>
      <c r="B61" s="479" t="str">
        <f>IFERROR(VLOOKUP(A61,Tabla1[],2,FALSE),"")</f>
        <v>16.539.866-1</v>
      </c>
      <c r="C61" s="428" t="s">
        <v>18</v>
      </c>
      <c r="D61" s="429"/>
      <c r="E61" s="433" t="s">
        <v>555</v>
      </c>
      <c r="F61" s="430"/>
      <c r="G61" s="433" t="s">
        <v>555</v>
      </c>
      <c r="H61" s="430"/>
      <c r="I61" s="430"/>
      <c r="J61" s="430"/>
      <c r="K61" s="430"/>
      <c r="L61" s="430"/>
      <c r="M61" s="433" t="s">
        <v>555</v>
      </c>
      <c r="N61" s="433"/>
      <c r="O61" s="433"/>
      <c r="P61" s="433"/>
      <c r="Q61" s="433"/>
      <c r="R61" s="433"/>
      <c r="S61" s="431" t="s">
        <v>555</v>
      </c>
      <c r="T61" s="430"/>
      <c r="U61" s="430"/>
      <c r="V61" s="430"/>
      <c r="W61" s="430"/>
      <c r="X61" s="430"/>
      <c r="Y61" s="430"/>
      <c r="Z61" s="430"/>
      <c r="AA61" s="430"/>
      <c r="AB61" s="430"/>
      <c r="AC61" s="430"/>
      <c r="AD61" s="430"/>
      <c r="AE61" s="430"/>
      <c r="AF61" s="430"/>
      <c r="AG61" s="430"/>
      <c r="AH61" s="430"/>
      <c r="AI61" s="430" t="s">
        <v>555</v>
      </c>
      <c r="AJ61" s="430"/>
      <c r="AK61" s="430"/>
      <c r="AL61" s="430" t="s">
        <v>555</v>
      </c>
      <c r="AM61" s="430"/>
      <c r="AN61" s="430"/>
      <c r="AO61" s="430"/>
      <c r="AP61" s="430"/>
      <c r="AQ61" s="430"/>
      <c r="AR61" s="430"/>
      <c r="AS61" s="430"/>
      <c r="AT61" s="430"/>
      <c r="AU61" s="430"/>
      <c r="AV61" s="430"/>
      <c r="AW61" s="430"/>
      <c r="AX61" s="434" t="s">
        <v>555</v>
      </c>
      <c r="AY61" s="430"/>
      <c r="AZ61" s="430"/>
      <c r="BA61" s="430" t="s">
        <v>555</v>
      </c>
      <c r="BB61" s="430"/>
      <c r="BC61" s="430"/>
      <c r="BD61" s="430"/>
      <c r="BE61" s="430"/>
      <c r="BF61" s="430"/>
      <c r="BG61" s="430"/>
      <c r="BH61" s="430"/>
      <c r="BI61" s="430"/>
      <c r="BJ61" s="430"/>
      <c r="BK61" s="430"/>
      <c r="BL61" s="430"/>
      <c r="BM61" s="430"/>
      <c r="BN61" s="430" t="s">
        <v>555</v>
      </c>
      <c r="BO61" s="430"/>
      <c r="BP61" s="430"/>
      <c r="BQ61" s="430"/>
      <c r="BR61" s="430"/>
      <c r="BS61" s="446" t="s">
        <v>555</v>
      </c>
      <c r="BT61" s="430"/>
      <c r="BU61" s="430"/>
      <c r="BV61" s="430"/>
      <c r="BW61" s="430"/>
      <c r="BX61" s="430"/>
      <c r="BY61" s="430"/>
      <c r="BZ61" s="430"/>
      <c r="CA61" s="430" t="s">
        <v>555</v>
      </c>
      <c r="CB61" s="430"/>
      <c r="CC61" s="430"/>
      <c r="CD61" s="430" t="s">
        <v>555</v>
      </c>
      <c r="CE61" s="430"/>
      <c r="CF61" s="430" t="s">
        <v>555</v>
      </c>
      <c r="CG61" s="430"/>
      <c r="CH61" s="430"/>
      <c r="CI61" s="430"/>
      <c r="CJ61" s="430"/>
      <c r="CK61" s="430"/>
      <c r="CL61" s="430"/>
      <c r="CM61" s="430"/>
      <c r="CN61" s="430"/>
      <c r="CO61" s="430"/>
      <c r="CP61" s="430"/>
      <c r="CQ61" s="430"/>
      <c r="CR61" s="430" t="s">
        <v>555</v>
      </c>
      <c r="CS61" s="430" t="s">
        <v>555</v>
      </c>
      <c r="CT61" s="430"/>
      <c r="CU61" s="430"/>
      <c r="CV61" s="430" t="s">
        <v>555</v>
      </c>
      <c r="CW61" s="430"/>
      <c r="CX61" s="430"/>
      <c r="CY61" s="430"/>
      <c r="CZ61" s="430"/>
      <c r="DA61" s="430"/>
      <c r="DB61" s="430"/>
      <c r="DC61" s="430"/>
      <c r="DD61" s="615"/>
      <c r="DE61" s="429"/>
      <c r="DF61" s="430"/>
      <c r="DG61" s="430" t="s">
        <v>555</v>
      </c>
      <c r="DH61" s="630"/>
      <c r="DI61" s="431"/>
      <c r="DJ61" s="430"/>
      <c r="DK61" s="430"/>
      <c r="DL61" s="430"/>
      <c r="DM61" s="430"/>
      <c r="DN61" s="430"/>
      <c r="DO61" s="430"/>
      <c r="DP61" s="430"/>
      <c r="DQ61" s="430"/>
      <c r="DR61" s="430"/>
      <c r="DS61" s="430"/>
      <c r="DT61" s="430"/>
      <c r="DU61" s="430"/>
      <c r="DV61" s="430"/>
      <c r="DW61" s="430"/>
      <c r="DX61" s="430"/>
      <c r="DY61" s="430"/>
      <c r="DZ61" s="430"/>
      <c r="EA61" s="430"/>
      <c r="EB61" s="430" t="s">
        <v>555</v>
      </c>
      <c r="EC61" s="430"/>
      <c r="ED61" s="430"/>
      <c r="EE61" s="430" t="s">
        <v>555</v>
      </c>
      <c r="EF61" s="630"/>
      <c r="EG61" s="431"/>
      <c r="EH61" s="430" t="s">
        <v>555</v>
      </c>
      <c r="EI61" s="430"/>
      <c r="EJ61" s="430" t="s">
        <v>555</v>
      </c>
      <c r="EK61" s="430"/>
      <c r="EL61" s="430" t="s">
        <v>555</v>
      </c>
      <c r="EM61" s="430" t="s">
        <v>555</v>
      </c>
      <c r="EN61" s="430"/>
      <c r="EO61" s="430" t="s">
        <v>555</v>
      </c>
      <c r="EP61" s="477">
        <f t="shared" si="9"/>
        <v>24</v>
      </c>
    </row>
    <row r="62" spans="1:146" s="299" customFormat="1" ht="14.25" customHeight="1" x14ac:dyDescent="0.2">
      <c r="A62" s="427" t="s">
        <v>179</v>
      </c>
      <c r="B62" s="479" t="str">
        <f>IFERROR(VLOOKUP(A62,Tabla1[],2,FALSE),"")</f>
        <v>26.404.568-1</v>
      </c>
      <c r="C62" s="428" t="s">
        <v>1371</v>
      </c>
      <c r="D62" s="429"/>
      <c r="E62" s="430"/>
      <c r="F62" s="430"/>
      <c r="G62" s="433" t="s">
        <v>555</v>
      </c>
      <c r="H62" s="430"/>
      <c r="I62" s="430"/>
      <c r="J62" s="430"/>
      <c r="K62" s="430"/>
      <c r="L62" s="430"/>
      <c r="M62" s="433" t="s">
        <v>555</v>
      </c>
      <c r="N62" s="433"/>
      <c r="O62" s="433"/>
      <c r="P62" s="433"/>
      <c r="Q62" s="433"/>
      <c r="R62" s="433"/>
      <c r="S62" s="431"/>
      <c r="T62" s="430"/>
      <c r="U62" s="430"/>
      <c r="V62" s="430"/>
      <c r="W62" s="430"/>
      <c r="X62" s="430"/>
      <c r="Y62" s="430"/>
      <c r="Z62" s="430"/>
      <c r="AA62" s="430"/>
      <c r="AB62" s="430"/>
      <c r="AC62" s="430"/>
      <c r="AD62" s="430"/>
      <c r="AE62" s="430"/>
      <c r="AF62" s="430"/>
      <c r="AG62" s="430"/>
      <c r="AH62" s="430"/>
      <c r="AI62" s="430"/>
      <c r="AJ62" s="430"/>
      <c r="AK62" s="434" t="s">
        <v>555</v>
      </c>
      <c r="AL62" s="430"/>
      <c r="AM62" s="430"/>
      <c r="AN62" s="430"/>
      <c r="AO62" s="430"/>
      <c r="AP62" s="430"/>
      <c r="AQ62" s="430"/>
      <c r="AR62" s="430"/>
      <c r="AS62" s="430"/>
      <c r="AT62" s="430"/>
      <c r="AU62" s="430"/>
      <c r="AV62" s="430"/>
      <c r="AW62" s="430"/>
      <c r="AX62" s="430" t="s">
        <v>555</v>
      </c>
      <c r="AY62" s="430"/>
      <c r="AZ62" s="430"/>
      <c r="BA62" s="430"/>
      <c r="BB62" s="430"/>
      <c r="BC62" s="430"/>
      <c r="BD62" s="430"/>
      <c r="BE62" s="430"/>
      <c r="BF62" s="430"/>
      <c r="BG62" s="430"/>
      <c r="BH62" s="430"/>
      <c r="BI62" s="430"/>
      <c r="BJ62" s="430"/>
      <c r="BK62" s="430"/>
      <c r="BL62" s="430"/>
      <c r="BM62" s="430"/>
      <c r="BN62" s="430" t="s">
        <v>555</v>
      </c>
      <c r="BO62" s="430"/>
      <c r="BP62" s="430"/>
      <c r="BQ62" s="430"/>
      <c r="BR62" s="430" t="s">
        <v>555</v>
      </c>
      <c r="BS62" s="430"/>
      <c r="BT62" s="430"/>
      <c r="BU62" s="430"/>
      <c r="BV62" s="430" t="s">
        <v>555</v>
      </c>
      <c r="BW62" s="430"/>
      <c r="BX62" s="430"/>
      <c r="BY62" s="430"/>
      <c r="BZ62" s="430"/>
      <c r="CA62" s="430"/>
      <c r="CB62" s="430"/>
      <c r="CC62" s="430"/>
      <c r="CD62" s="430"/>
      <c r="CE62" s="430"/>
      <c r="CF62" s="430" t="s">
        <v>555</v>
      </c>
      <c r="CG62" s="430"/>
      <c r="CH62" s="430"/>
      <c r="CI62" s="430"/>
      <c r="CJ62" s="430"/>
      <c r="CK62" s="430"/>
      <c r="CL62" s="430"/>
      <c r="CM62" s="430"/>
      <c r="CN62" s="430"/>
      <c r="CO62" s="430"/>
      <c r="CP62" s="430"/>
      <c r="CQ62" s="430"/>
      <c r="CR62" s="430"/>
      <c r="CS62" s="430" t="s">
        <v>555</v>
      </c>
      <c r="CT62" s="430"/>
      <c r="CU62" s="430"/>
      <c r="CV62" s="430"/>
      <c r="CW62" s="430" t="s">
        <v>555</v>
      </c>
      <c r="CX62" s="430"/>
      <c r="CY62" s="430"/>
      <c r="CZ62" s="430"/>
      <c r="DA62" s="430"/>
      <c r="DB62" s="430"/>
      <c r="DC62" s="430"/>
      <c r="DD62" s="615"/>
      <c r="DE62" s="429"/>
      <c r="DF62" s="430"/>
      <c r="DG62" s="430"/>
      <c r="DH62" s="630"/>
      <c r="DI62" s="431"/>
      <c r="DJ62" s="430"/>
      <c r="DK62" s="430"/>
      <c r="DL62" s="430"/>
      <c r="DM62" s="430"/>
      <c r="DN62" s="430"/>
      <c r="DO62" s="430"/>
      <c r="DP62" s="430"/>
      <c r="DQ62" s="430"/>
      <c r="DR62" s="430"/>
      <c r="DS62" s="430"/>
      <c r="DT62" s="430"/>
      <c r="DU62" s="430"/>
      <c r="DV62" s="430"/>
      <c r="DW62" s="430"/>
      <c r="DX62" s="430"/>
      <c r="DY62" s="430"/>
      <c r="DZ62" s="430"/>
      <c r="EA62" s="430"/>
      <c r="EB62" s="430" t="s">
        <v>555</v>
      </c>
      <c r="EC62" s="430"/>
      <c r="ED62" s="430"/>
      <c r="EE62" s="430" t="s">
        <v>555</v>
      </c>
      <c r="EF62" s="630"/>
      <c r="EG62" s="431"/>
      <c r="EH62" s="430" t="s">
        <v>555</v>
      </c>
      <c r="EI62" s="430"/>
      <c r="EJ62" s="430"/>
      <c r="EK62" s="430" t="s">
        <v>555</v>
      </c>
      <c r="EL62" s="430"/>
      <c r="EM62" s="430" t="s">
        <v>555</v>
      </c>
      <c r="EN62" s="430"/>
      <c r="EO62" s="430"/>
      <c r="EP62" s="477">
        <f t="shared" si="9"/>
        <v>15</v>
      </c>
    </row>
    <row r="63" spans="1:146" s="299" customFormat="1" ht="17.25" hidden="1" customHeight="1" x14ac:dyDescent="0.2">
      <c r="A63" s="427" t="s">
        <v>1110</v>
      </c>
      <c r="B63" s="479" t="str">
        <f>IFERROR(VLOOKUP(A63,Tabla1[],2,FALSE),"")</f>
        <v/>
      </c>
      <c r="C63" s="428"/>
      <c r="D63" s="429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0"/>
      <c r="P63" s="430"/>
      <c r="Q63" s="430"/>
      <c r="R63" s="430"/>
      <c r="S63" s="431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  <c r="AS63" s="430"/>
      <c r="AT63" s="430"/>
      <c r="AU63" s="430"/>
      <c r="AV63" s="430"/>
      <c r="AW63" s="430"/>
      <c r="AX63" s="430"/>
      <c r="AY63" s="430"/>
      <c r="AZ63" s="430"/>
      <c r="BA63" s="430"/>
      <c r="BB63" s="430"/>
      <c r="BC63" s="430"/>
      <c r="BD63" s="430"/>
      <c r="BE63" s="430"/>
      <c r="BF63" s="430"/>
      <c r="BG63" s="430"/>
      <c r="BH63" s="430"/>
      <c r="BI63" s="430"/>
      <c r="BJ63" s="430"/>
      <c r="BK63" s="430"/>
      <c r="BL63" s="430"/>
      <c r="BM63" s="430"/>
      <c r="BN63" s="430"/>
      <c r="BO63" s="430"/>
      <c r="BP63" s="430"/>
      <c r="BQ63" s="430"/>
      <c r="BR63" s="430"/>
      <c r="BS63" s="430"/>
      <c r="BT63" s="430"/>
      <c r="BU63" s="430"/>
      <c r="BV63" s="430"/>
      <c r="BW63" s="430"/>
      <c r="BX63" s="430"/>
      <c r="BY63" s="430"/>
      <c r="BZ63" s="430"/>
      <c r="CA63" s="430"/>
      <c r="CB63" s="430"/>
      <c r="CC63" s="430"/>
      <c r="CD63" s="430"/>
      <c r="CE63" s="430"/>
      <c r="CF63" s="430"/>
      <c r="CG63" s="430"/>
      <c r="CH63" s="430"/>
      <c r="CI63" s="430"/>
      <c r="CJ63" s="430"/>
      <c r="CK63" s="430"/>
      <c r="CL63" s="430"/>
      <c r="CM63" s="430"/>
      <c r="CN63" s="430"/>
      <c r="CO63" s="430"/>
      <c r="CP63" s="430"/>
      <c r="CQ63" s="430"/>
      <c r="CR63" s="430"/>
      <c r="CS63" s="430"/>
      <c r="CT63" s="430"/>
      <c r="CU63" s="430"/>
      <c r="CV63" s="430"/>
      <c r="CW63" s="430"/>
      <c r="CX63" s="430"/>
      <c r="CY63" s="430"/>
      <c r="CZ63" s="430"/>
      <c r="DA63" s="430"/>
      <c r="DB63" s="430"/>
      <c r="DC63" s="430"/>
      <c r="DD63" s="615"/>
      <c r="DE63" s="429"/>
      <c r="DF63" s="430"/>
      <c r="DG63" s="430"/>
      <c r="DH63" s="630"/>
      <c r="DI63" s="431"/>
      <c r="DJ63" s="430"/>
      <c r="DK63" s="430"/>
      <c r="DL63" s="430"/>
      <c r="DM63" s="430"/>
      <c r="DN63" s="430"/>
      <c r="DO63" s="430"/>
      <c r="DP63" s="430"/>
      <c r="DQ63" s="430"/>
      <c r="DR63" s="430"/>
      <c r="DS63" s="430"/>
      <c r="DT63" s="430"/>
      <c r="DU63" s="430"/>
      <c r="DV63" s="430"/>
      <c r="DW63" s="430"/>
      <c r="DX63" s="430"/>
      <c r="DY63" s="430"/>
      <c r="DZ63" s="430"/>
      <c r="EA63" s="430"/>
      <c r="EB63" s="430"/>
      <c r="EC63" s="430"/>
      <c r="ED63" s="430"/>
      <c r="EE63" s="430"/>
      <c r="EF63" s="630"/>
      <c r="EG63" s="431"/>
      <c r="EH63" s="430"/>
      <c r="EI63" s="430"/>
      <c r="EJ63" s="430"/>
      <c r="EK63" s="430"/>
      <c r="EL63" s="430"/>
      <c r="EM63" s="430"/>
      <c r="EN63" s="430"/>
      <c r="EO63" s="430"/>
      <c r="EP63" s="477">
        <f t="shared" si="9"/>
        <v>0</v>
      </c>
    </row>
    <row r="64" spans="1:146" s="299" customFormat="1" ht="15" customHeight="1" x14ac:dyDescent="0.2">
      <c r="A64" s="427" t="s">
        <v>1227</v>
      </c>
      <c r="B64" s="479" t="str">
        <f>IFERROR(VLOOKUP(A64,Tabla1[],2,FALSE),"")</f>
        <v/>
      </c>
      <c r="C64" s="428" t="s">
        <v>1371</v>
      </c>
      <c r="D64" s="429"/>
      <c r="E64" s="430"/>
      <c r="F64" s="430"/>
      <c r="G64" s="430" t="s">
        <v>1091</v>
      </c>
      <c r="H64" s="430"/>
      <c r="I64" s="430"/>
      <c r="J64" s="430" t="s">
        <v>1091</v>
      </c>
      <c r="K64" s="430"/>
      <c r="L64" s="430"/>
      <c r="M64" s="430"/>
      <c r="N64" s="430"/>
      <c r="O64" s="430"/>
      <c r="P64" s="430"/>
      <c r="Q64" s="430"/>
      <c r="R64" s="430"/>
      <c r="S64" s="431"/>
      <c r="T64" s="430"/>
      <c r="U64" s="430"/>
      <c r="V64" s="430"/>
      <c r="W64" s="430"/>
      <c r="X64" s="430"/>
      <c r="Y64" s="430"/>
      <c r="Z64" s="430"/>
      <c r="AA64" s="430"/>
      <c r="AB64" s="430"/>
      <c r="AC64" s="430"/>
      <c r="AD64" s="430"/>
      <c r="AE64" s="430"/>
      <c r="AF64" s="430"/>
      <c r="AG64" s="430"/>
      <c r="AH64" s="430"/>
      <c r="AI64" s="430"/>
      <c r="AJ64" s="430"/>
      <c r="AK64" s="430"/>
      <c r="AL64" s="430"/>
      <c r="AM64" s="430"/>
      <c r="AN64" s="430"/>
      <c r="AO64" s="430"/>
      <c r="AP64" s="430"/>
      <c r="AQ64" s="430"/>
      <c r="AR64" s="430"/>
      <c r="AS64" s="430"/>
      <c r="AT64" s="430"/>
      <c r="AU64" s="430"/>
      <c r="AV64" s="430"/>
      <c r="AW64" s="430"/>
      <c r="AX64" s="430"/>
      <c r="AY64" s="430"/>
      <c r="AZ64" s="430"/>
      <c r="BA64" s="430"/>
      <c r="BB64" s="430"/>
      <c r="BC64" s="430"/>
      <c r="BD64" s="430"/>
      <c r="BE64" s="430"/>
      <c r="BF64" s="430"/>
      <c r="BG64" s="430"/>
      <c r="BH64" s="430"/>
      <c r="BI64" s="430"/>
      <c r="BJ64" s="430"/>
      <c r="BK64" s="430"/>
      <c r="BL64" s="430"/>
      <c r="BM64" s="430"/>
      <c r="BN64" s="430"/>
      <c r="BO64" s="430"/>
      <c r="BP64" s="430"/>
      <c r="BQ64" s="430"/>
      <c r="BR64" s="430" t="s">
        <v>1091</v>
      </c>
      <c r="BS64" s="430"/>
      <c r="BT64" s="430"/>
      <c r="BU64" s="430"/>
      <c r="BV64" s="430"/>
      <c r="BW64" s="430"/>
      <c r="BX64" s="430"/>
      <c r="BY64" s="430"/>
      <c r="BZ64" s="430"/>
      <c r="CA64" s="430"/>
      <c r="CB64" s="430"/>
      <c r="CC64" s="430"/>
      <c r="CD64" s="430"/>
      <c r="CE64" s="430"/>
      <c r="CF64" s="430"/>
      <c r="CG64" s="430"/>
      <c r="CH64" s="430"/>
      <c r="CI64" s="430"/>
      <c r="CJ64" s="430"/>
      <c r="CK64" s="430"/>
      <c r="CL64" s="430"/>
      <c r="CM64" s="430"/>
      <c r="CN64" s="430"/>
      <c r="CO64" s="430"/>
      <c r="CP64" s="430"/>
      <c r="CQ64" s="430"/>
      <c r="CR64" s="430"/>
      <c r="CS64" s="430"/>
      <c r="CT64" s="430"/>
      <c r="CU64" s="430"/>
      <c r="CV64" s="430"/>
      <c r="CW64" s="430"/>
      <c r="CX64" s="430"/>
      <c r="CY64" s="430"/>
      <c r="CZ64" s="430"/>
      <c r="DA64" s="430"/>
      <c r="DB64" s="430"/>
      <c r="DC64" s="430"/>
      <c r="DD64" s="615"/>
      <c r="DE64" s="429"/>
      <c r="DF64" s="430"/>
      <c r="DG64" s="430"/>
      <c r="DH64" s="630"/>
      <c r="DI64" s="431"/>
      <c r="DJ64" s="430"/>
      <c r="DK64" s="430"/>
      <c r="DL64" s="430"/>
      <c r="DM64" s="430"/>
      <c r="DN64" s="430"/>
      <c r="DO64" s="430"/>
      <c r="DP64" s="430"/>
      <c r="DQ64" s="430"/>
      <c r="DR64" s="430"/>
      <c r="DS64" s="430"/>
      <c r="DT64" s="430"/>
      <c r="DU64" s="430"/>
      <c r="DV64" s="430"/>
      <c r="DW64" s="430"/>
      <c r="DX64" s="430"/>
      <c r="DY64" s="430"/>
      <c r="DZ64" s="430"/>
      <c r="EA64" s="430"/>
      <c r="EB64" s="430"/>
      <c r="EC64" s="430"/>
      <c r="ED64" s="430"/>
      <c r="EE64" s="430"/>
      <c r="EF64" s="630"/>
      <c r="EG64" s="431"/>
      <c r="EH64" s="430"/>
      <c r="EI64" s="430"/>
      <c r="EJ64" s="430"/>
      <c r="EK64" s="430"/>
      <c r="EL64" s="430"/>
      <c r="EM64" s="430"/>
      <c r="EN64" s="430"/>
      <c r="EO64" s="430"/>
      <c r="EP64" s="477">
        <f t="shared" si="9"/>
        <v>3</v>
      </c>
    </row>
    <row r="65" spans="1:146" s="299" customFormat="1" ht="15" customHeight="1" x14ac:dyDescent="0.2">
      <c r="A65" s="427" t="s">
        <v>187</v>
      </c>
      <c r="B65" s="479" t="str">
        <f>IFERROR(VLOOKUP(A65,Tabla1[],2,FALSE),"")</f>
        <v>10.078.246-4</v>
      </c>
      <c r="C65" s="428" t="s">
        <v>29</v>
      </c>
      <c r="D65" s="429"/>
      <c r="E65" s="430"/>
      <c r="F65" s="433" t="s">
        <v>555</v>
      </c>
      <c r="G65" s="430"/>
      <c r="H65" s="430"/>
      <c r="I65" s="433" t="s">
        <v>555</v>
      </c>
      <c r="J65" s="430"/>
      <c r="K65" s="430"/>
      <c r="L65" s="430" t="s">
        <v>1086</v>
      </c>
      <c r="M65" s="430"/>
      <c r="N65" s="430"/>
      <c r="O65" s="430"/>
      <c r="P65" s="430"/>
      <c r="Q65" s="430"/>
      <c r="R65" s="430"/>
      <c r="S65" s="431"/>
      <c r="T65" s="430"/>
      <c r="U65" s="430" t="s">
        <v>555</v>
      </c>
      <c r="V65" s="430" t="s">
        <v>555</v>
      </c>
      <c r="W65" s="430"/>
      <c r="X65" s="430"/>
      <c r="Y65" s="430"/>
      <c r="Z65" s="430"/>
      <c r="AA65" s="430"/>
      <c r="AB65" s="430"/>
      <c r="AC65" s="430"/>
      <c r="AD65" s="430"/>
      <c r="AE65" s="430"/>
      <c r="AF65" s="430"/>
      <c r="AG65" s="430"/>
      <c r="AH65" s="430" t="s">
        <v>1086</v>
      </c>
      <c r="AI65" s="430"/>
      <c r="AJ65" s="430"/>
      <c r="AK65" s="430" t="s">
        <v>1086</v>
      </c>
      <c r="AL65" s="430"/>
      <c r="AM65" s="430"/>
      <c r="AN65" s="430"/>
      <c r="AO65" s="430"/>
      <c r="AP65" s="430"/>
      <c r="AQ65" s="430"/>
      <c r="AR65" s="430"/>
      <c r="AS65" s="430"/>
      <c r="AT65" s="430"/>
      <c r="AU65" s="430"/>
      <c r="AV65" s="430"/>
      <c r="AW65" s="430"/>
      <c r="AX65" s="430" t="s">
        <v>1086</v>
      </c>
      <c r="AY65" s="430"/>
      <c r="AZ65" s="430"/>
      <c r="BA65" s="430" t="s">
        <v>555</v>
      </c>
      <c r="BB65" s="430"/>
      <c r="BC65" s="430"/>
      <c r="BD65" s="430"/>
      <c r="BE65" s="430"/>
      <c r="BF65" s="430"/>
      <c r="BG65" s="430"/>
      <c r="BH65" s="430"/>
      <c r="BI65" s="430"/>
      <c r="BJ65" s="430"/>
      <c r="BK65" s="430"/>
      <c r="BL65" s="430"/>
      <c r="BM65" s="430" t="s">
        <v>555</v>
      </c>
      <c r="BN65" s="430"/>
      <c r="BO65" s="430"/>
      <c r="BP65" s="430" t="s">
        <v>1086</v>
      </c>
      <c r="BQ65" s="430"/>
      <c r="BR65" s="430"/>
      <c r="BS65" s="430"/>
      <c r="BT65" s="430"/>
      <c r="BU65" s="430"/>
      <c r="BV65" s="430" t="s">
        <v>555</v>
      </c>
      <c r="BW65" s="430"/>
      <c r="BX65" s="430"/>
      <c r="BY65" s="430"/>
      <c r="BZ65" s="430"/>
      <c r="CA65" s="430" t="s">
        <v>555</v>
      </c>
      <c r="CB65" s="430"/>
      <c r="CC65" s="430" t="s">
        <v>555</v>
      </c>
      <c r="CD65" s="430"/>
      <c r="CE65" s="430"/>
      <c r="CF65" s="430" t="s">
        <v>555</v>
      </c>
      <c r="CG65" s="430"/>
      <c r="CH65" s="430"/>
      <c r="CI65" s="430"/>
      <c r="CJ65" s="430"/>
      <c r="CK65" s="430"/>
      <c r="CL65" s="430"/>
      <c r="CM65" s="430"/>
      <c r="CN65" s="430"/>
      <c r="CO65" s="430"/>
      <c r="CP65" s="430"/>
      <c r="CQ65" s="430"/>
      <c r="CR65" s="430" t="s">
        <v>555</v>
      </c>
      <c r="CS65" s="430" t="s">
        <v>555</v>
      </c>
      <c r="CT65" s="430"/>
      <c r="CU65" s="430" t="s">
        <v>555</v>
      </c>
      <c r="CV65" s="430"/>
      <c r="CW65" s="430"/>
      <c r="CX65" s="430"/>
      <c r="CY65" s="430"/>
      <c r="CZ65" s="430"/>
      <c r="DA65" s="430"/>
      <c r="DB65" s="430"/>
      <c r="DC65" s="430"/>
      <c r="DD65" s="615"/>
      <c r="DE65" s="429" t="s">
        <v>555</v>
      </c>
      <c r="DF65" s="430"/>
      <c r="DG65" s="430" t="s">
        <v>555</v>
      </c>
      <c r="DH65" s="630"/>
      <c r="DI65" s="431"/>
      <c r="DJ65" s="430"/>
      <c r="DK65" s="430"/>
      <c r="DL65" s="430"/>
      <c r="DM65" s="430"/>
      <c r="DN65" s="430"/>
      <c r="DO65" s="430"/>
      <c r="DP65" s="430"/>
      <c r="DQ65" s="430"/>
      <c r="DR65" s="430"/>
      <c r="DS65" s="430"/>
      <c r="DT65" s="430"/>
      <c r="DU65" s="430"/>
      <c r="DV65" s="430"/>
      <c r="DW65" s="430"/>
      <c r="DX65" s="430"/>
      <c r="DY65" s="430"/>
      <c r="DZ65" s="430"/>
      <c r="EA65" s="430"/>
      <c r="EB65" s="430" t="s">
        <v>555</v>
      </c>
      <c r="EC65" s="430"/>
      <c r="ED65" s="430"/>
      <c r="EE65" s="430" t="s">
        <v>555</v>
      </c>
      <c r="EF65" s="630"/>
      <c r="EG65" s="431"/>
      <c r="EH65" s="430" t="s">
        <v>1086</v>
      </c>
      <c r="EI65" s="430"/>
      <c r="EJ65" s="430" t="s">
        <v>555</v>
      </c>
      <c r="EK65" s="430"/>
      <c r="EL65" s="430" t="s">
        <v>555</v>
      </c>
      <c r="EM65" s="430"/>
      <c r="EN65" s="430"/>
      <c r="EO65" s="430"/>
      <c r="EP65" s="477">
        <f t="shared" si="9"/>
        <v>25</v>
      </c>
    </row>
    <row r="66" spans="1:146" s="299" customFormat="1" ht="13.5" customHeight="1" x14ac:dyDescent="0.2">
      <c r="A66" s="427" t="s">
        <v>191</v>
      </c>
      <c r="B66" s="479" t="str">
        <f>IFERROR(VLOOKUP(A66,Tabla1[],2,FALSE),"")</f>
        <v>18.567.382-0</v>
      </c>
      <c r="C66" s="428" t="s">
        <v>29</v>
      </c>
      <c r="D66" s="429"/>
      <c r="E66" s="430"/>
      <c r="F66" s="430"/>
      <c r="G66" s="430"/>
      <c r="H66" s="430"/>
      <c r="I66" s="430" t="s">
        <v>555</v>
      </c>
      <c r="J66" s="430"/>
      <c r="K66" s="430" t="s">
        <v>555</v>
      </c>
      <c r="L66" s="430"/>
      <c r="M66" s="430"/>
      <c r="N66" s="430"/>
      <c r="O66" s="430"/>
      <c r="P66" s="430"/>
      <c r="Q66" s="430"/>
      <c r="R66" s="430"/>
      <c r="S66" s="431"/>
      <c r="T66" s="430"/>
      <c r="U66" s="430" t="s">
        <v>555</v>
      </c>
      <c r="V66" s="430" t="s">
        <v>555</v>
      </c>
      <c r="W66" s="430"/>
      <c r="X66" s="430"/>
      <c r="Y66" s="430"/>
      <c r="Z66" s="430"/>
      <c r="AA66" s="430"/>
      <c r="AB66" s="430"/>
      <c r="AC66" s="430"/>
      <c r="AD66" s="430"/>
      <c r="AE66" s="430"/>
      <c r="AF66" s="430"/>
      <c r="AG66" s="430"/>
      <c r="AH66" s="430" t="s">
        <v>1086</v>
      </c>
      <c r="AI66" s="430"/>
      <c r="AJ66" s="430"/>
      <c r="AK66" s="430"/>
      <c r="AL66" s="430" t="s">
        <v>555</v>
      </c>
      <c r="AM66" s="430" t="s">
        <v>555</v>
      </c>
      <c r="AN66" s="430"/>
      <c r="AO66" s="430"/>
      <c r="AP66" s="430"/>
      <c r="AQ66" s="430"/>
      <c r="AR66" s="430"/>
      <c r="AS66" s="430"/>
      <c r="AT66" s="430"/>
      <c r="AU66" s="430"/>
      <c r="AV66" s="430"/>
      <c r="AW66" s="430"/>
      <c r="AX66" s="430" t="s">
        <v>1086</v>
      </c>
      <c r="AY66" s="430"/>
      <c r="AZ66" s="430"/>
      <c r="BA66" s="430" t="s">
        <v>555</v>
      </c>
      <c r="BB66" s="430"/>
      <c r="BC66" s="430"/>
      <c r="BD66" s="430"/>
      <c r="BE66" s="430"/>
      <c r="BF66" s="430"/>
      <c r="BG66" s="430"/>
      <c r="BH66" s="430"/>
      <c r="BI66" s="430"/>
      <c r="BJ66" s="430"/>
      <c r="BK66" s="430"/>
      <c r="BL66" s="430"/>
      <c r="BM66" s="430" t="s">
        <v>555</v>
      </c>
      <c r="BN66" s="430"/>
      <c r="BO66" s="430"/>
      <c r="BP66" s="430"/>
      <c r="BQ66" s="430" t="s">
        <v>555</v>
      </c>
      <c r="BR66" s="430"/>
      <c r="BS66" s="430"/>
      <c r="BT66" s="430" t="s">
        <v>555</v>
      </c>
      <c r="BU66" s="430"/>
      <c r="BV66" s="430"/>
      <c r="BW66" s="430"/>
      <c r="BX66" s="430"/>
      <c r="BY66" s="430"/>
      <c r="BZ66" s="430"/>
      <c r="CA66" s="430"/>
      <c r="CB66" s="430"/>
      <c r="CC66" s="430"/>
      <c r="CD66" s="430"/>
      <c r="CE66" s="430"/>
      <c r="CF66" s="430"/>
      <c r="CG66" s="430"/>
      <c r="CH66" s="430"/>
      <c r="CI66" s="430"/>
      <c r="CJ66" s="430"/>
      <c r="CK66" s="430"/>
      <c r="CL66" s="430"/>
      <c r="CM66" s="430"/>
      <c r="CN66" s="430"/>
      <c r="CO66" s="430"/>
      <c r="CP66" s="430"/>
      <c r="CQ66" s="430"/>
      <c r="CR66" s="430"/>
      <c r="CS66" s="430"/>
      <c r="CT66" s="430"/>
      <c r="CU66" s="430"/>
      <c r="CV66" s="430"/>
      <c r="CW66" s="430"/>
      <c r="CX66" s="430"/>
      <c r="CY66" s="430"/>
      <c r="CZ66" s="430"/>
      <c r="DA66" s="430"/>
      <c r="DB66" s="430"/>
      <c r="DC66" s="430"/>
      <c r="DD66" s="615"/>
      <c r="DE66" s="429"/>
      <c r="DF66" s="430"/>
      <c r="DG66" s="430"/>
      <c r="DH66" s="630"/>
      <c r="DI66" s="431"/>
      <c r="DJ66" s="430"/>
      <c r="DK66" s="430"/>
      <c r="DL66" s="430"/>
      <c r="DM66" s="430"/>
      <c r="DN66" s="430"/>
      <c r="DO66" s="430"/>
      <c r="DP66" s="430"/>
      <c r="DQ66" s="430"/>
      <c r="DR66" s="430"/>
      <c r="DS66" s="430"/>
      <c r="DT66" s="430"/>
      <c r="DU66" s="430"/>
      <c r="DV66" s="430"/>
      <c r="DW66" s="430"/>
      <c r="DX66" s="430"/>
      <c r="DY66" s="430"/>
      <c r="DZ66" s="430"/>
      <c r="EA66" s="430"/>
      <c r="EB66" s="430"/>
      <c r="EC66" s="430"/>
      <c r="ED66" s="430"/>
      <c r="EE66" s="430"/>
      <c r="EF66" s="630"/>
      <c r="EG66" s="431"/>
      <c r="EH66" s="430"/>
      <c r="EI66" s="430"/>
      <c r="EJ66" s="430"/>
      <c r="EK66" s="430"/>
      <c r="EL66" s="430"/>
      <c r="EM66" s="430"/>
      <c r="EN66" s="430"/>
      <c r="EO66" s="430"/>
      <c r="EP66" s="477">
        <f t="shared" si="9"/>
        <v>12</v>
      </c>
    </row>
    <row r="67" spans="1:146" s="458" customFormat="1" ht="13.5" customHeight="1" x14ac:dyDescent="0.2">
      <c r="A67" s="427" t="s">
        <v>1112</v>
      </c>
      <c r="B67" s="479" t="str">
        <f>IFERROR(VLOOKUP(A67,Tabla1[],2,FALSE),"")</f>
        <v/>
      </c>
      <c r="C67" s="428" t="s">
        <v>29</v>
      </c>
      <c r="D67" s="456"/>
      <c r="E67" s="434"/>
      <c r="F67" s="434" t="s">
        <v>555</v>
      </c>
      <c r="G67" s="434"/>
      <c r="H67" s="434"/>
      <c r="I67" s="434"/>
      <c r="J67" s="434"/>
      <c r="K67" s="434"/>
      <c r="L67" s="434"/>
      <c r="M67" s="434" t="s">
        <v>555</v>
      </c>
      <c r="N67" s="434"/>
      <c r="O67" s="434"/>
      <c r="P67" s="434"/>
      <c r="Q67" s="434"/>
      <c r="R67" s="434"/>
      <c r="S67" s="457"/>
      <c r="T67" s="434" t="s">
        <v>555</v>
      </c>
      <c r="U67" s="434"/>
      <c r="V67" s="434"/>
      <c r="W67" s="434"/>
      <c r="X67" s="434"/>
      <c r="Y67" s="434"/>
      <c r="Z67" s="434"/>
      <c r="AA67" s="434"/>
      <c r="AB67" s="434"/>
      <c r="AC67" s="434"/>
      <c r="AD67" s="434"/>
      <c r="AE67" s="434"/>
      <c r="AF67" s="434"/>
      <c r="AG67" s="434"/>
      <c r="AH67" s="434"/>
      <c r="AI67" s="434"/>
      <c r="AJ67" s="434"/>
      <c r="AK67" s="434"/>
      <c r="AL67" s="434"/>
      <c r="AM67" s="434"/>
      <c r="AN67" s="434"/>
      <c r="AO67" s="434"/>
      <c r="AP67" s="434"/>
      <c r="AQ67" s="434"/>
      <c r="AR67" s="434"/>
      <c r="AS67" s="434"/>
      <c r="AT67" s="434"/>
      <c r="AU67" s="434"/>
      <c r="AV67" s="434"/>
      <c r="AW67" s="430"/>
      <c r="AX67" s="430"/>
      <c r="AY67" s="430" t="s">
        <v>555</v>
      </c>
      <c r="AZ67" s="430"/>
      <c r="BA67" s="430"/>
      <c r="BB67" s="430"/>
      <c r="BC67" s="430"/>
      <c r="BD67" s="430"/>
      <c r="BE67" s="430"/>
      <c r="BF67" s="430"/>
      <c r="BG67" s="430"/>
      <c r="BH67" s="430"/>
      <c r="BI67" s="430"/>
      <c r="BJ67" s="430"/>
      <c r="BK67" s="430"/>
      <c r="BL67" s="430"/>
      <c r="BM67" s="430"/>
      <c r="BN67" s="430"/>
      <c r="BO67" s="430"/>
      <c r="BP67" s="430"/>
      <c r="BQ67" s="430"/>
      <c r="BR67" s="430"/>
      <c r="BS67" s="430" t="s">
        <v>555</v>
      </c>
      <c r="BT67" s="430"/>
      <c r="BU67" s="430"/>
      <c r="BV67" s="430"/>
      <c r="BW67" s="430"/>
      <c r="BX67" s="430"/>
      <c r="BY67" s="430"/>
      <c r="BZ67" s="430"/>
      <c r="CA67" s="430" t="s">
        <v>555</v>
      </c>
      <c r="CB67" s="430"/>
      <c r="CC67" s="430"/>
      <c r="CD67" s="430"/>
      <c r="CE67" s="430"/>
      <c r="CF67" s="430"/>
      <c r="CG67" s="430"/>
      <c r="CH67" s="430"/>
      <c r="CI67" s="430"/>
      <c r="CJ67" s="430"/>
      <c r="CK67" s="430"/>
      <c r="CL67" s="430"/>
      <c r="CM67" s="430"/>
      <c r="CN67" s="430"/>
      <c r="CO67" s="430"/>
      <c r="CP67" s="430"/>
      <c r="CQ67" s="430"/>
      <c r="CR67" s="430"/>
      <c r="CS67" s="430" t="s">
        <v>555</v>
      </c>
      <c r="CT67" s="430"/>
      <c r="CU67" s="430"/>
      <c r="CV67" s="430"/>
      <c r="CW67" s="430" t="s">
        <v>555</v>
      </c>
      <c r="CX67" s="430"/>
      <c r="CY67" s="430"/>
      <c r="CZ67" s="430"/>
      <c r="DA67" s="430"/>
      <c r="DB67" s="430"/>
      <c r="DC67" s="430"/>
      <c r="DD67" s="615"/>
      <c r="DE67" s="429"/>
      <c r="DF67" s="430"/>
      <c r="DG67" s="430"/>
      <c r="DH67" s="630"/>
      <c r="DI67" s="431"/>
      <c r="DJ67" s="430"/>
      <c r="DK67" s="430"/>
      <c r="DL67" s="430"/>
      <c r="DM67" s="430"/>
      <c r="DN67" s="430"/>
      <c r="DO67" s="430"/>
      <c r="DP67" s="430"/>
      <c r="DQ67" s="430"/>
      <c r="DR67" s="430"/>
      <c r="DS67" s="430"/>
      <c r="DT67" s="430"/>
      <c r="DU67" s="430"/>
      <c r="DV67" s="430"/>
      <c r="DW67" s="430"/>
      <c r="DX67" s="430"/>
      <c r="DY67" s="430"/>
      <c r="DZ67" s="430"/>
      <c r="EA67" s="430"/>
      <c r="EB67" s="430"/>
      <c r="EC67" s="430"/>
      <c r="ED67" s="430"/>
      <c r="EE67" s="430"/>
      <c r="EF67" s="630"/>
      <c r="EG67" s="431"/>
      <c r="EH67" s="430"/>
      <c r="EI67" s="430"/>
      <c r="EJ67" s="430"/>
      <c r="EK67" s="430"/>
      <c r="EL67" s="430"/>
      <c r="EM67" s="430"/>
      <c r="EN67" s="430"/>
      <c r="EO67" s="430"/>
      <c r="EP67" s="477">
        <f t="shared" si="9"/>
        <v>8</v>
      </c>
    </row>
    <row r="68" spans="1:146" s="299" customFormat="1" ht="14.25" customHeight="1" x14ac:dyDescent="0.2">
      <c r="A68" s="427" t="s">
        <v>1384</v>
      </c>
      <c r="B68" s="479" t="str">
        <f>IFERROR(VLOOKUP(A68,Tabla1[],2,FALSE),"")</f>
        <v/>
      </c>
      <c r="C68" s="428" t="s">
        <v>18</v>
      </c>
      <c r="D68" s="429"/>
      <c r="E68" s="430"/>
      <c r="F68" s="430"/>
      <c r="G68" s="430"/>
      <c r="H68" s="430"/>
      <c r="I68" s="430"/>
      <c r="J68" s="430"/>
      <c r="K68" s="430"/>
      <c r="L68" s="430"/>
      <c r="M68" s="433" t="s">
        <v>555</v>
      </c>
      <c r="N68" s="433"/>
      <c r="O68" s="433"/>
      <c r="P68" s="433"/>
      <c r="Q68" s="433"/>
      <c r="R68" s="433"/>
      <c r="S68" s="431"/>
      <c r="T68" s="430"/>
      <c r="U68" s="430"/>
      <c r="V68" s="430"/>
      <c r="W68" s="430"/>
      <c r="X68" s="430"/>
      <c r="Y68" s="430"/>
      <c r="Z68" s="430"/>
      <c r="AA68" s="430"/>
      <c r="AB68" s="430"/>
      <c r="AC68" s="430"/>
      <c r="AD68" s="430"/>
      <c r="AE68" s="430"/>
      <c r="AF68" s="430"/>
      <c r="AG68" s="430"/>
      <c r="AH68" s="430"/>
      <c r="AI68" s="430"/>
      <c r="AJ68" s="430"/>
      <c r="AK68" s="430"/>
      <c r="AL68" s="430"/>
      <c r="AM68" s="430"/>
      <c r="AN68" s="430"/>
      <c r="AO68" s="430"/>
      <c r="AP68" s="430"/>
      <c r="AQ68" s="430"/>
      <c r="AR68" s="430"/>
      <c r="AS68" s="430"/>
      <c r="AT68" s="430"/>
      <c r="AU68" s="430"/>
      <c r="AV68" s="430"/>
      <c r="AW68" s="430"/>
      <c r="AX68" s="430"/>
      <c r="AY68" s="430"/>
      <c r="AZ68" s="430"/>
      <c r="BA68" s="430"/>
      <c r="BB68" s="430"/>
      <c r="BC68" s="430"/>
      <c r="BD68" s="430"/>
      <c r="BE68" s="430"/>
      <c r="BF68" s="430"/>
      <c r="BG68" s="430"/>
      <c r="BH68" s="430"/>
      <c r="BI68" s="430"/>
      <c r="BJ68" s="430"/>
      <c r="BK68" s="430"/>
      <c r="BL68" s="430"/>
      <c r="BM68" s="430"/>
      <c r="BN68" s="430"/>
      <c r="BO68" s="430"/>
      <c r="BP68" s="430"/>
      <c r="BQ68" s="430"/>
      <c r="BR68" s="430"/>
      <c r="BS68" s="430"/>
      <c r="BT68" s="430"/>
      <c r="BU68" s="430"/>
      <c r="BV68" s="430"/>
      <c r="BW68" s="430"/>
      <c r="BX68" s="430"/>
      <c r="BY68" s="430"/>
      <c r="BZ68" s="430"/>
      <c r="CA68" s="430"/>
      <c r="CB68" s="430"/>
      <c r="CC68" s="430"/>
      <c r="CD68" s="430"/>
      <c r="CE68" s="430"/>
      <c r="CF68" s="430"/>
      <c r="CG68" s="430"/>
      <c r="CH68" s="430"/>
      <c r="CI68" s="430"/>
      <c r="CJ68" s="430"/>
      <c r="CK68" s="430"/>
      <c r="CL68" s="430"/>
      <c r="CM68" s="430"/>
      <c r="CN68" s="430"/>
      <c r="CO68" s="430"/>
      <c r="CP68" s="430"/>
      <c r="CQ68" s="430"/>
      <c r="CR68" s="430"/>
      <c r="CS68" s="430"/>
      <c r="CT68" s="430"/>
      <c r="CU68" s="430"/>
      <c r="CV68" s="430"/>
      <c r="CW68" s="430"/>
      <c r="CX68" s="430"/>
      <c r="CY68" s="430"/>
      <c r="CZ68" s="430"/>
      <c r="DA68" s="430"/>
      <c r="DB68" s="430"/>
      <c r="DC68" s="430"/>
      <c r="DD68" s="615"/>
      <c r="DE68" s="429"/>
      <c r="DF68" s="430"/>
      <c r="DG68" s="430"/>
      <c r="DH68" s="630"/>
      <c r="DI68" s="431"/>
      <c r="DJ68" s="430"/>
      <c r="DK68" s="430"/>
      <c r="DL68" s="430"/>
      <c r="DM68" s="430"/>
      <c r="DN68" s="430"/>
      <c r="DO68" s="430"/>
      <c r="DP68" s="430"/>
      <c r="DQ68" s="430"/>
      <c r="DR68" s="430"/>
      <c r="DS68" s="430"/>
      <c r="DT68" s="430"/>
      <c r="DU68" s="430"/>
      <c r="DV68" s="430"/>
      <c r="DW68" s="430"/>
      <c r="DX68" s="430"/>
      <c r="DY68" s="430"/>
      <c r="DZ68" s="430"/>
      <c r="EA68" s="430"/>
      <c r="EB68" s="430"/>
      <c r="EC68" s="430"/>
      <c r="ED68" s="430"/>
      <c r="EE68" s="430"/>
      <c r="EF68" s="630"/>
      <c r="EG68" s="431"/>
      <c r="EH68" s="430"/>
      <c r="EI68" s="430"/>
      <c r="EJ68" s="430"/>
      <c r="EK68" s="430"/>
      <c r="EL68" s="430"/>
      <c r="EM68" s="430"/>
      <c r="EN68" s="430"/>
      <c r="EO68" s="430"/>
      <c r="EP68" s="477">
        <f t="shared" si="9"/>
        <v>1</v>
      </c>
    </row>
    <row r="69" spans="1:146" s="299" customFormat="1" ht="14.25" customHeight="1" x14ac:dyDescent="0.2">
      <c r="A69" s="582" t="s">
        <v>1385</v>
      </c>
      <c r="B69" s="479"/>
      <c r="C69" s="428"/>
      <c r="D69" s="429"/>
      <c r="E69" s="430"/>
      <c r="F69" s="430"/>
      <c r="G69" s="430"/>
      <c r="H69" s="430"/>
      <c r="I69" s="430"/>
      <c r="J69" s="430"/>
      <c r="K69" s="430"/>
      <c r="L69" s="430"/>
      <c r="M69" s="433"/>
      <c r="N69" s="433"/>
      <c r="O69" s="433"/>
      <c r="P69" s="433"/>
      <c r="Q69" s="433"/>
      <c r="R69" s="433"/>
      <c r="S69" s="431"/>
      <c r="T69" s="430"/>
      <c r="U69" s="430"/>
      <c r="V69" s="430"/>
      <c r="W69" s="430"/>
      <c r="X69" s="430"/>
      <c r="Y69" s="430"/>
      <c r="Z69" s="430"/>
      <c r="AA69" s="430"/>
      <c r="AB69" s="430"/>
      <c r="AC69" s="430"/>
      <c r="AD69" s="430"/>
      <c r="AE69" s="430"/>
      <c r="AF69" s="430"/>
      <c r="AG69" s="430"/>
      <c r="AH69" s="430"/>
      <c r="AI69" s="430"/>
      <c r="AJ69" s="430"/>
      <c r="AK69" s="430"/>
      <c r="AL69" s="430"/>
      <c r="AM69" s="430"/>
      <c r="AN69" s="430"/>
      <c r="AO69" s="430"/>
      <c r="AP69" s="430"/>
      <c r="AQ69" s="430"/>
      <c r="AR69" s="430"/>
      <c r="AS69" s="430"/>
      <c r="AT69" s="430"/>
      <c r="AU69" s="430"/>
      <c r="AV69" s="430"/>
      <c r="AW69" s="430"/>
      <c r="AX69" s="430"/>
      <c r="AY69" s="430"/>
      <c r="AZ69" s="430"/>
      <c r="BA69" s="430"/>
      <c r="BB69" s="430"/>
      <c r="BC69" s="430"/>
      <c r="BD69" s="430"/>
      <c r="BE69" s="430"/>
      <c r="BF69" s="430"/>
      <c r="BG69" s="430"/>
      <c r="BH69" s="430"/>
      <c r="BI69" s="430"/>
      <c r="BJ69" s="430"/>
      <c r="BK69" s="430"/>
      <c r="BL69" s="430"/>
      <c r="BM69" s="430"/>
      <c r="BN69" s="430"/>
      <c r="BO69" s="430"/>
      <c r="BP69" s="430"/>
      <c r="BQ69" s="430"/>
      <c r="BR69" s="430"/>
      <c r="BS69" s="430"/>
      <c r="BT69" s="430"/>
      <c r="BU69" s="430"/>
      <c r="BV69" s="430"/>
      <c r="BW69" s="430"/>
      <c r="BX69" s="430"/>
      <c r="BY69" s="430"/>
      <c r="BZ69" s="430"/>
      <c r="CA69" s="430"/>
      <c r="CB69" s="430"/>
      <c r="CC69" s="430"/>
      <c r="CD69" s="430"/>
      <c r="CE69" s="430"/>
      <c r="CF69" s="430"/>
      <c r="CG69" s="430"/>
      <c r="CH69" s="430"/>
      <c r="CI69" s="430"/>
      <c r="CJ69" s="430"/>
      <c r="CK69" s="430"/>
      <c r="CL69" s="430"/>
      <c r="CM69" s="430"/>
      <c r="CN69" s="430"/>
      <c r="CO69" s="430"/>
      <c r="CP69" s="430"/>
      <c r="CQ69" s="430"/>
      <c r="CR69" s="430"/>
      <c r="CS69" s="430" t="s">
        <v>555</v>
      </c>
      <c r="CT69" s="430"/>
      <c r="CU69" s="430"/>
      <c r="CV69" s="430"/>
      <c r="CW69" s="430" t="s">
        <v>555</v>
      </c>
      <c r="CX69" s="430"/>
      <c r="CY69" s="430"/>
      <c r="CZ69" s="430"/>
      <c r="DA69" s="430"/>
      <c r="DB69" s="430"/>
      <c r="DC69" s="430"/>
      <c r="DD69" s="615"/>
      <c r="DE69" s="429"/>
      <c r="DF69" s="430"/>
      <c r="DG69" s="430"/>
      <c r="DH69" s="630"/>
      <c r="DI69" s="431"/>
      <c r="DJ69" s="430"/>
      <c r="DK69" s="430"/>
      <c r="DL69" s="430"/>
      <c r="DM69" s="430"/>
      <c r="DN69" s="430"/>
      <c r="DO69" s="430"/>
      <c r="DP69" s="430"/>
      <c r="DQ69" s="430"/>
      <c r="DR69" s="430"/>
      <c r="DS69" s="430"/>
      <c r="DT69" s="430"/>
      <c r="DU69" s="430"/>
      <c r="DV69" s="430"/>
      <c r="DW69" s="430"/>
      <c r="DX69" s="430"/>
      <c r="DY69" s="430"/>
      <c r="DZ69" s="430"/>
      <c r="EA69" s="430"/>
      <c r="EB69" s="430" t="s">
        <v>555</v>
      </c>
      <c r="EC69" s="430"/>
      <c r="ED69" s="430"/>
      <c r="EE69" s="430"/>
      <c r="EF69" s="630" t="s">
        <v>555</v>
      </c>
      <c r="EG69" s="431"/>
      <c r="EH69" s="430"/>
      <c r="EI69" s="430"/>
      <c r="EJ69" s="430"/>
      <c r="EK69" s="430" t="s">
        <v>555</v>
      </c>
      <c r="EL69" s="430"/>
      <c r="EM69" s="430" t="s">
        <v>555</v>
      </c>
      <c r="EN69" s="430"/>
      <c r="EO69" s="430"/>
      <c r="EP69" s="477"/>
    </row>
    <row r="70" spans="1:146" s="299" customFormat="1" ht="15" customHeight="1" x14ac:dyDescent="0.2">
      <c r="A70" s="427" t="s">
        <v>197</v>
      </c>
      <c r="B70" s="479" t="str">
        <f>IFERROR(VLOOKUP(A70,Tabla1[],2,FALSE),"")</f>
        <v>25.273.922-k</v>
      </c>
      <c r="C70" s="428" t="s">
        <v>1371</v>
      </c>
      <c r="D70" s="435" t="s">
        <v>1105</v>
      </c>
      <c r="E70" s="430"/>
      <c r="F70" s="430"/>
      <c r="G70" s="430"/>
      <c r="H70" s="430"/>
      <c r="I70" s="430"/>
      <c r="J70" s="433" t="s">
        <v>1105</v>
      </c>
      <c r="K70" s="430"/>
      <c r="L70" s="430"/>
      <c r="M70" s="433" t="s">
        <v>1086</v>
      </c>
      <c r="N70" s="433"/>
      <c r="O70" s="433"/>
      <c r="P70" s="433"/>
      <c r="Q70" s="433"/>
      <c r="R70" s="433"/>
      <c r="S70" s="431" t="s">
        <v>555</v>
      </c>
      <c r="T70" s="430"/>
      <c r="U70" s="430"/>
      <c r="V70" s="430"/>
      <c r="W70" s="430" t="s">
        <v>555</v>
      </c>
      <c r="X70" s="430"/>
      <c r="Y70" s="430"/>
      <c r="Z70" s="430"/>
      <c r="AA70" s="430"/>
      <c r="AB70" s="430"/>
      <c r="AC70" s="430"/>
      <c r="AD70" s="430"/>
      <c r="AE70" s="430"/>
      <c r="AF70" s="430"/>
      <c r="AG70" s="430"/>
      <c r="AH70" s="430"/>
      <c r="AI70" s="430"/>
      <c r="AJ70" s="430"/>
      <c r="AK70" s="430" t="s">
        <v>1105</v>
      </c>
      <c r="AL70" s="430"/>
      <c r="AM70" s="430"/>
      <c r="AN70" s="430"/>
      <c r="AO70" s="430"/>
      <c r="AP70" s="430"/>
      <c r="AQ70" s="430"/>
      <c r="AR70" s="430"/>
      <c r="AS70" s="430"/>
      <c r="AT70" s="430"/>
      <c r="AU70" s="430"/>
      <c r="AV70" s="430"/>
      <c r="AW70" s="430" t="s">
        <v>555</v>
      </c>
      <c r="AX70" s="430" t="s">
        <v>555</v>
      </c>
      <c r="AY70" s="430"/>
      <c r="AZ70" s="430"/>
      <c r="BA70" s="430"/>
      <c r="BB70" s="430"/>
      <c r="BC70" s="430"/>
      <c r="BD70" s="430"/>
      <c r="BE70" s="430"/>
      <c r="BF70" s="430"/>
      <c r="BG70" s="430"/>
      <c r="BH70" s="430"/>
      <c r="BI70" s="430"/>
      <c r="BJ70" s="430"/>
      <c r="BK70" s="430"/>
      <c r="BL70" s="430" t="s">
        <v>555</v>
      </c>
      <c r="BM70" s="430"/>
      <c r="BN70" s="436" t="s">
        <v>1382</v>
      </c>
      <c r="BO70" s="430"/>
      <c r="BP70" s="430"/>
      <c r="BQ70" s="430"/>
      <c r="BR70" s="430"/>
      <c r="BS70" s="446" t="s">
        <v>559</v>
      </c>
      <c r="BT70" s="430"/>
      <c r="BU70" s="430"/>
      <c r="BV70" s="430"/>
      <c r="BW70" s="430"/>
      <c r="BX70" s="430"/>
      <c r="BY70" s="430"/>
      <c r="BZ70" s="430"/>
      <c r="CA70" s="430" t="s">
        <v>555</v>
      </c>
      <c r="CB70" s="430"/>
      <c r="CC70" s="430"/>
      <c r="CD70" s="430"/>
      <c r="CE70" s="430" t="s">
        <v>1386</v>
      </c>
      <c r="CF70" s="430"/>
      <c r="CG70" s="430"/>
      <c r="CH70" s="430"/>
      <c r="CI70" s="430"/>
      <c r="CJ70" s="430"/>
      <c r="CK70" s="430"/>
      <c r="CL70" s="430"/>
      <c r="CM70" s="430"/>
      <c r="CN70" s="430"/>
      <c r="CO70" s="430"/>
      <c r="CP70" s="430" t="s">
        <v>1386</v>
      </c>
      <c r="CQ70" s="430"/>
      <c r="CR70" s="430"/>
      <c r="CS70" s="430"/>
      <c r="CT70" s="430" t="s">
        <v>559</v>
      </c>
      <c r="CU70" s="430"/>
      <c r="CV70" s="430"/>
      <c r="CW70" s="430"/>
      <c r="CX70" s="430"/>
      <c r="CY70" s="430"/>
      <c r="CZ70" s="430"/>
      <c r="DA70" s="430"/>
      <c r="DB70" s="430"/>
      <c r="DC70" s="430"/>
      <c r="DD70" s="615"/>
      <c r="DE70" s="429" t="s">
        <v>555</v>
      </c>
      <c r="DF70" s="430"/>
      <c r="DG70" s="430" t="s">
        <v>559</v>
      </c>
      <c r="DH70" s="630"/>
      <c r="DI70" s="431"/>
      <c r="DJ70" s="430"/>
      <c r="DK70" s="430"/>
      <c r="DL70" s="430"/>
      <c r="DM70" s="430"/>
      <c r="DN70" s="430"/>
      <c r="DO70" s="430"/>
      <c r="DP70" s="430"/>
      <c r="DQ70" s="430"/>
      <c r="DR70" s="430"/>
      <c r="DS70" s="430"/>
      <c r="DT70" s="430"/>
      <c r="DU70" s="430"/>
      <c r="DV70" s="430"/>
      <c r="DW70" s="430"/>
      <c r="DX70" s="430"/>
      <c r="DY70" s="430"/>
      <c r="DZ70" s="430"/>
      <c r="EA70" s="430"/>
      <c r="EB70" s="430"/>
      <c r="EC70" s="430"/>
      <c r="ED70" s="430" t="s">
        <v>1107</v>
      </c>
      <c r="EE70" s="430"/>
      <c r="EF70" s="630" t="s">
        <v>1373</v>
      </c>
      <c r="EG70" s="431"/>
      <c r="EH70" s="430" t="s">
        <v>555</v>
      </c>
      <c r="EI70" s="430"/>
      <c r="EJ70" s="430" t="s">
        <v>559</v>
      </c>
      <c r="EK70" s="430"/>
      <c r="EL70" s="430" t="s">
        <v>1107</v>
      </c>
      <c r="EM70" s="430" t="s">
        <v>555</v>
      </c>
      <c r="EN70" s="430"/>
      <c r="EO70" s="430"/>
      <c r="EP70" s="477">
        <f t="shared" si="9"/>
        <v>23</v>
      </c>
    </row>
    <row r="71" spans="1:146" s="299" customFormat="1" ht="14.25" customHeight="1" x14ac:dyDescent="0.2">
      <c r="A71" s="427" t="s">
        <v>1114</v>
      </c>
      <c r="B71" s="479" t="str">
        <f>IFERROR(VLOOKUP(A71,Tabla1[],2,FALSE),"")</f>
        <v/>
      </c>
      <c r="C71" s="428" t="s">
        <v>29</v>
      </c>
      <c r="D71" s="429" t="s">
        <v>1086</v>
      </c>
      <c r="E71" s="430"/>
      <c r="F71" s="430"/>
      <c r="G71" s="430"/>
      <c r="H71" s="430" t="s">
        <v>1086</v>
      </c>
      <c r="I71" s="430"/>
      <c r="J71" s="430"/>
      <c r="K71" s="430"/>
      <c r="L71" s="430"/>
      <c r="M71" s="430" t="s">
        <v>1086</v>
      </c>
      <c r="N71" s="430"/>
      <c r="O71" s="430"/>
      <c r="P71" s="430"/>
      <c r="Q71" s="430"/>
      <c r="R71" s="430"/>
      <c r="S71" s="431"/>
      <c r="T71" s="430" t="s">
        <v>555</v>
      </c>
      <c r="U71" s="430"/>
      <c r="V71" s="430"/>
      <c r="W71" s="430" t="s">
        <v>555</v>
      </c>
      <c r="X71" s="430"/>
      <c r="Y71" s="430"/>
      <c r="Z71" s="430"/>
      <c r="AA71" s="430"/>
      <c r="AB71" s="430"/>
      <c r="AC71" s="430"/>
      <c r="AD71" s="430"/>
      <c r="AE71" s="430"/>
      <c r="AF71" s="430"/>
      <c r="AG71" s="430"/>
      <c r="AH71" s="430"/>
      <c r="AI71" s="430"/>
      <c r="AJ71" s="430"/>
      <c r="AK71" s="430" t="s">
        <v>1086</v>
      </c>
      <c r="AL71" s="430"/>
      <c r="AM71" s="430"/>
      <c r="AN71" s="430"/>
      <c r="AO71" s="430"/>
      <c r="AP71" s="430"/>
      <c r="AQ71" s="430"/>
      <c r="AR71" s="430"/>
      <c r="AS71" s="430"/>
      <c r="AT71" s="430"/>
      <c r="AU71" s="430"/>
      <c r="AV71" s="430"/>
      <c r="AW71" s="430"/>
      <c r="AX71" s="430"/>
      <c r="AY71" s="430"/>
      <c r="AZ71" s="430"/>
      <c r="BA71" s="430"/>
      <c r="BB71" s="430"/>
      <c r="BC71" s="430"/>
      <c r="BD71" s="430"/>
      <c r="BE71" s="430"/>
      <c r="BF71" s="430"/>
      <c r="BG71" s="430"/>
      <c r="BH71" s="430"/>
      <c r="BI71" s="430"/>
      <c r="BJ71" s="430"/>
      <c r="BK71" s="430"/>
      <c r="BL71" s="430"/>
      <c r="BM71" s="430"/>
      <c r="BN71" s="430"/>
      <c r="BO71" s="430" t="s">
        <v>555</v>
      </c>
      <c r="BP71" s="430"/>
      <c r="BQ71" s="430"/>
      <c r="BR71" s="430"/>
      <c r="BS71" s="430"/>
      <c r="BT71" s="430" t="s">
        <v>555</v>
      </c>
      <c r="BU71" s="430"/>
      <c r="BV71" s="430"/>
      <c r="BW71" s="430"/>
      <c r="BX71" s="430"/>
      <c r="BY71" s="430"/>
      <c r="BZ71" s="430"/>
      <c r="CA71" s="430"/>
      <c r="CB71" s="430"/>
      <c r="CC71" s="430"/>
      <c r="CD71" s="430"/>
      <c r="CE71" s="430"/>
      <c r="CF71" s="430"/>
      <c r="CG71" s="430"/>
      <c r="CH71" s="430"/>
      <c r="CI71" s="430"/>
      <c r="CJ71" s="430"/>
      <c r="CK71" s="430"/>
      <c r="CL71" s="430"/>
      <c r="CM71" s="430"/>
      <c r="CN71" s="430"/>
      <c r="CO71" s="430"/>
      <c r="CP71" s="430"/>
      <c r="CQ71" s="430"/>
      <c r="CR71" s="430"/>
      <c r="CS71" s="430"/>
      <c r="CT71" s="430"/>
      <c r="CU71" s="430"/>
      <c r="CV71" s="430"/>
      <c r="CW71" s="430"/>
      <c r="CX71" s="430"/>
      <c r="CY71" s="430"/>
      <c r="CZ71" s="430"/>
      <c r="DA71" s="430"/>
      <c r="DB71" s="430"/>
      <c r="DC71" s="430"/>
      <c r="DD71" s="615"/>
      <c r="DE71" s="429"/>
      <c r="DF71" s="430"/>
      <c r="DG71" s="430"/>
      <c r="DH71" s="630"/>
      <c r="DI71" s="431"/>
      <c r="DJ71" s="430"/>
      <c r="DK71" s="430"/>
      <c r="DL71" s="430"/>
      <c r="DM71" s="430"/>
      <c r="DN71" s="430"/>
      <c r="DO71" s="430"/>
      <c r="DP71" s="430"/>
      <c r="DQ71" s="430"/>
      <c r="DR71" s="430"/>
      <c r="DS71" s="430"/>
      <c r="DT71" s="430"/>
      <c r="DU71" s="430"/>
      <c r="DV71" s="430"/>
      <c r="DW71" s="430"/>
      <c r="DX71" s="430"/>
      <c r="DY71" s="430"/>
      <c r="DZ71" s="430"/>
      <c r="EA71" s="430"/>
      <c r="EB71" s="430"/>
      <c r="EC71" s="430"/>
      <c r="ED71" s="430"/>
      <c r="EE71" s="430"/>
      <c r="EF71" s="630"/>
      <c r="EG71" s="431"/>
      <c r="EH71" s="430"/>
      <c r="EI71" s="430"/>
      <c r="EJ71" s="430"/>
      <c r="EK71" s="430"/>
      <c r="EL71" s="430"/>
      <c r="EM71" s="430"/>
      <c r="EN71" s="430"/>
      <c r="EO71" s="430"/>
      <c r="EP71" s="477">
        <f t="shared" si="9"/>
        <v>8</v>
      </c>
    </row>
    <row r="72" spans="1:146" s="299" customFormat="1" ht="14.25" customHeight="1" x14ac:dyDescent="0.2">
      <c r="A72" s="427" t="s">
        <v>201</v>
      </c>
      <c r="B72" s="479" t="str">
        <f>IFERROR(VLOOKUP(A72,Tabla1[],2,FALSE),"")</f>
        <v>14.577.855-7</v>
      </c>
      <c r="C72" s="428" t="s">
        <v>29</v>
      </c>
      <c r="D72" s="435"/>
      <c r="E72" s="430"/>
      <c r="F72" s="430"/>
      <c r="G72" s="430"/>
      <c r="H72" s="433"/>
      <c r="I72" s="430"/>
      <c r="J72" s="430"/>
      <c r="K72" s="430"/>
      <c r="L72" s="430"/>
      <c r="M72" s="433"/>
      <c r="N72" s="433"/>
      <c r="O72" s="433"/>
      <c r="P72" s="433"/>
      <c r="Q72" s="433"/>
      <c r="R72" s="433"/>
      <c r="S72" s="431"/>
      <c r="T72" s="430"/>
      <c r="U72" s="430"/>
      <c r="V72" s="430"/>
      <c r="W72" s="430"/>
      <c r="X72" s="430"/>
      <c r="Y72" s="430"/>
      <c r="Z72" s="430"/>
      <c r="AA72" s="430"/>
      <c r="AB72" s="430"/>
      <c r="AC72" s="430"/>
      <c r="AD72" s="430"/>
      <c r="AE72" s="430"/>
      <c r="AF72" s="430"/>
      <c r="AG72" s="430"/>
      <c r="AH72" s="430"/>
      <c r="AI72" s="430"/>
      <c r="AJ72" s="430"/>
      <c r="AK72" s="430"/>
      <c r="AL72" s="430"/>
      <c r="AM72" s="430"/>
      <c r="AN72" s="430"/>
      <c r="AO72" s="430"/>
      <c r="AP72" s="430"/>
      <c r="AQ72" s="430"/>
      <c r="AR72" s="430"/>
      <c r="AS72" s="430"/>
      <c r="AT72" s="430"/>
      <c r="AU72" s="430"/>
      <c r="AV72" s="430"/>
      <c r="AW72" s="430"/>
      <c r="AX72" s="430"/>
      <c r="AY72" s="430" t="s">
        <v>555</v>
      </c>
      <c r="AZ72" s="430" t="s">
        <v>1085</v>
      </c>
      <c r="BA72" s="430"/>
      <c r="BB72" s="430"/>
      <c r="BC72" s="430"/>
      <c r="BD72" s="430"/>
      <c r="BE72" s="430"/>
      <c r="BF72" s="430"/>
      <c r="BG72" s="430"/>
      <c r="BH72" s="430"/>
      <c r="BI72" s="430"/>
      <c r="BJ72" s="430"/>
      <c r="BK72" s="430"/>
      <c r="BL72" s="430"/>
      <c r="BM72" s="430"/>
      <c r="BN72" s="430"/>
      <c r="BO72" s="430" t="s">
        <v>555</v>
      </c>
      <c r="BP72" s="430"/>
      <c r="BQ72" s="430"/>
      <c r="BR72" s="430"/>
      <c r="BS72" s="430"/>
      <c r="BT72" s="430"/>
      <c r="BU72" s="430" t="s">
        <v>1085</v>
      </c>
      <c r="BV72" s="430" t="s">
        <v>555</v>
      </c>
      <c r="BW72" s="430"/>
      <c r="BX72" s="430"/>
      <c r="BY72" s="430"/>
      <c r="BZ72" s="430"/>
      <c r="CA72" s="430"/>
      <c r="CB72" s="430" t="s">
        <v>1085</v>
      </c>
      <c r="CC72" s="430"/>
      <c r="CD72" s="430"/>
      <c r="CE72" s="430" t="s">
        <v>555</v>
      </c>
      <c r="CF72" s="430"/>
      <c r="CG72" s="430"/>
      <c r="CH72" s="430"/>
      <c r="CI72" s="430"/>
      <c r="CJ72" s="430"/>
      <c r="CK72" s="430"/>
      <c r="CL72" s="430"/>
      <c r="CM72" s="430"/>
      <c r="CN72" s="430"/>
      <c r="CO72" s="430"/>
      <c r="CP72" s="430" t="s">
        <v>555</v>
      </c>
      <c r="CQ72" s="430"/>
      <c r="CR72" s="430"/>
      <c r="CS72" s="430"/>
      <c r="CT72" s="442" t="s">
        <v>1085</v>
      </c>
      <c r="CU72" s="430"/>
      <c r="CV72" s="430"/>
      <c r="CW72" s="430"/>
      <c r="CX72" s="430"/>
      <c r="CY72" s="430"/>
      <c r="CZ72" s="430"/>
      <c r="DA72" s="430"/>
      <c r="DB72" s="430"/>
      <c r="DC72" s="430"/>
      <c r="DD72" s="615"/>
      <c r="DE72" s="429" t="s">
        <v>555</v>
      </c>
      <c r="DF72" s="430"/>
      <c r="DG72" s="430"/>
      <c r="DH72" s="630" t="s">
        <v>555</v>
      </c>
      <c r="DI72" s="431"/>
      <c r="DJ72" s="430"/>
      <c r="DK72" s="430"/>
      <c r="DL72" s="430"/>
      <c r="DM72" s="430"/>
      <c r="DN72" s="430"/>
      <c r="DO72" s="430"/>
      <c r="DP72" s="430"/>
      <c r="DQ72" s="430"/>
      <c r="DR72" s="430"/>
      <c r="DS72" s="430"/>
      <c r="DT72" s="430"/>
      <c r="DU72" s="430"/>
      <c r="DV72" s="430"/>
      <c r="DW72" s="430"/>
      <c r="DX72" s="430"/>
      <c r="DY72" s="430"/>
      <c r="DZ72" s="430"/>
      <c r="EA72" s="430"/>
      <c r="EB72" s="430"/>
      <c r="EC72" s="430"/>
      <c r="ED72" s="430" t="s">
        <v>555</v>
      </c>
      <c r="EE72" s="430"/>
      <c r="EF72" s="630" t="s">
        <v>555</v>
      </c>
      <c r="EG72" s="431"/>
      <c r="EH72" s="430" t="s">
        <v>555</v>
      </c>
      <c r="EI72" s="430"/>
      <c r="EJ72" s="430"/>
      <c r="EK72" s="430" t="s">
        <v>1085</v>
      </c>
      <c r="EL72" s="430"/>
      <c r="EM72" s="430" t="s">
        <v>555</v>
      </c>
      <c r="EN72" s="430"/>
      <c r="EO72" s="430" t="s">
        <v>1086</v>
      </c>
      <c r="EP72" s="477">
        <f t="shared" si="9"/>
        <v>17</v>
      </c>
    </row>
    <row r="73" spans="1:146" s="299" customFormat="1" ht="14.25" customHeight="1" x14ac:dyDescent="0.2">
      <c r="A73" s="583" t="s">
        <v>1387</v>
      </c>
      <c r="B73" s="479"/>
      <c r="C73" s="428"/>
      <c r="D73" s="435"/>
      <c r="E73" s="430"/>
      <c r="F73" s="430"/>
      <c r="G73" s="430"/>
      <c r="H73" s="433"/>
      <c r="I73" s="430"/>
      <c r="J73" s="430"/>
      <c r="K73" s="430"/>
      <c r="L73" s="430"/>
      <c r="M73" s="433"/>
      <c r="N73" s="433"/>
      <c r="O73" s="433"/>
      <c r="P73" s="433"/>
      <c r="Q73" s="433"/>
      <c r="R73" s="433"/>
      <c r="S73" s="431"/>
      <c r="T73" s="430"/>
      <c r="U73" s="430"/>
      <c r="V73" s="430"/>
      <c r="W73" s="430"/>
      <c r="X73" s="430"/>
      <c r="Y73" s="430"/>
      <c r="Z73" s="430"/>
      <c r="AA73" s="430"/>
      <c r="AB73" s="430"/>
      <c r="AC73" s="430"/>
      <c r="AD73" s="430"/>
      <c r="AE73" s="430"/>
      <c r="AF73" s="430"/>
      <c r="AG73" s="430"/>
      <c r="AH73" s="430"/>
      <c r="AI73" s="430"/>
      <c r="AJ73" s="430"/>
      <c r="AK73" s="430"/>
      <c r="AL73" s="430"/>
      <c r="AM73" s="430"/>
      <c r="AN73" s="430"/>
      <c r="AO73" s="430"/>
      <c r="AP73" s="430"/>
      <c r="AQ73" s="430"/>
      <c r="AR73" s="430"/>
      <c r="AS73" s="430"/>
      <c r="AT73" s="430"/>
      <c r="AU73" s="430"/>
      <c r="AV73" s="430"/>
      <c r="AW73" s="430"/>
      <c r="AX73" s="430"/>
      <c r="AY73" s="430"/>
      <c r="AZ73" s="430"/>
      <c r="BA73" s="430"/>
      <c r="BB73" s="430"/>
      <c r="BC73" s="430"/>
      <c r="BD73" s="430"/>
      <c r="BE73" s="430"/>
      <c r="BF73" s="430"/>
      <c r="BG73" s="430"/>
      <c r="BH73" s="430"/>
      <c r="BI73" s="430"/>
      <c r="BJ73" s="430"/>
      <c r="BK73" s="430"/>
      <c r="BL73" s="430"/>
      <c r="BM73" s="430"/>
      <c r="BN73" s="430"/>
      <c r="BO73" s="430"/>
      <c r="BP73" s="430"/>
      <c r="BQ73" s="430"/>
      <c r="BR73" s="430"/>
      <c r="BS73" s="430"/>
      <c r="BT73" s="430"/>
      <c r="BU73" s="430"/>
      <c r="BV73" s="430"/>
      <c r="BW73" s="430"/>
      <c r="BX73" s="430"/>
      <c r="BY73" s="430"/>
      <c r="BZ73" s="430"/>
      <c r="CA73" s="430"/>
      <c r="CB73" s="430"/>
      <c r="CC73" s="430"/>
      <c r="CD73" s="430"/>
      <c r="CE73" s="430"/>
      <c r="CF73" s="430"/>
      <c r="CG73" s="430"/>
      <c r="CH73" s="430"/>
      <c r="CI73" s="430"/>
      <c r="CJ73" s="430"/>
      <c r="CK73" s="430"/>
      <c r="CL73" s="430"/>
      <c r="CM73" s="430"/>
      <c r="CN73" s="430"/>
      <c r="CO73" s="430"/>
      <c r="CP73" s="430"/>
      <c r="CQ73" s="430"/>
      <c r="CR73" s="430"/>
      <c r="CS73" s="430"/>
      <c r="CT73" s="442"/>
      <c r="CU73" s="430"/>
      <c r="CV73" s="430"/>
      <c r="CW73" s="430" t="s">
        <v>555</v>
      </c>
      <c r="CX73" s="430"/>
      <c r="CY73" s="430"/>
      <c r="CZ73" s="430"/>
      <c r="DA73" s="430"/>
      <c r="DB73" s="430"/>
      <c r="DC73" s="430"/>
      <c r="DD73" s="615"/>
      <c r="DE73" s="429"/>
      <c r="DF73" s="430"/>
      <c r="DG73" s="430"/>
      <c r="DH73" s="630"/>
      <c r="DI73" s="431"/>
      <c r="DJ73" s="430"/>
      <c r="DK73" s="430"/>
      <c r="DL73" s="430"/>
      <c r="DM73" s="430"/>
      <c r="DN73" s="430"/>
      <c r="DO73" s="430"/>
      <c r="DP73" s="430"/>
      <c r="DQ73" s="430"/>
      <c r="DR73" s="430"/>
      <c r="DS73" s="430"/>
      <c r="DT73" s="430"/>
      <c r="DU73" s="430"/>
      <c r="DV73" s="430"/>
      <c r="DW73" s="430"/>
      <c r="DX73" s="430"/>
      <c r="DY73" s="430"/>
      <c r="DZ73" s="430"/>
      <c r="EA73" s="430"/>
      <c r="EB73" s="430" t="s">
        <v>555</v>
      </c>
      <c r="EC73" s="430"/>
      <c r="ED73" s="430"/>
      <c r="EE73" s="430"/>
      <c r="EF73" s="630" t="s">
        <v>555</v>
      </c>
      <c r="EG73" s="431"/>
      <c r="EH73" s="430"/>
      <c r="EI73" s="430"/>
      <c r="EJ73" s="430"/>
      <c r="EK73" s="430"/>
      <c r="EL73" s="430"/>
      <c r="EM73" s="430" t="s">
        <v>555</v>
      </c>
      <c r="EN73" s="430"/>
      <c r="EO73" s="430"/>
      <c r="EP73" s="477"/>
    </row>
    <row r="74" spans="1:146" s="299" customFormat="1" ht="12.75" customHeight="1" x14ac:dyDescent="0.2">
      <c r="A74" s="427" t="s">
        <v>205</v>
      </c>
      <c r="B74" s="479" t="str">
        <f>IFERROR(VLOOKUP(A74,Tabla1[],2,FALSE),"")</f>
        <v>17.553.442-3</v>
      </c>
      <c r="C74" s="428" t="s">
        <v>1371</v>
      </c>
      <c r="D74" s="429"/>
      <c r="E74" s="433" t="s">
        <v>1107</v>
      </c>
      <c r="F74" s="430"/>
      <c r="G74" s="430"/>
      <c r="H74" s="433" t="s">
        <v>1107</v>
      </c>
      <c r="I74" s="430"/>
      <c r="J74" s="430"/>
      <c r="K74" s="430"/>
      <c r="L74" s="430"/>
      <c r="M74" s="433" t="s">
        <v>559</v>
      </c>
      <c r="N74" s="433"/>
      <c r="O74" s="433"/>
      <c r="P74" s="433"/>
      <c r="Q74" s="433"/>
      <c r="R74" s="433"/>
      <c r="S74" s="431"/>
      <c r="T74" s="430"/>
      <c r="U74" s="430" t="s">
        <v>555</v>
      </c>
      <c r="V74" s="430" t="s">
        <v>1107</v>
      </c>
      <c r="W74" s="430"/>
      <c r="X74" s="430"/>
      <c r="Y74" s="430"/>
      <c r="Z74" s="430"/>
      <c r="AA74" s="430"/>
      <c r="AB74" s="430"/>
      <c r="AC74" s="430"/>
      <c r="AD74" s="430"/>
      <c r="AE74" s="430"/>
      <c r="AF74" s="430"/>
      <c r="AG74" s="430"/>
      <c r="AH74" s="430" t="s">
        <v>1104</v>
      </c>
      <c r="AI74" s="430"/>
      <c r="AJ74" s="430"/>
      <c r="AK74" s="430"/>
      <c r="AL74" s="430" t="s">
        <v>1107</v>
      </c>
      <c r="AM74" s="430"/>
      <c r="AN74" s="430"/>
      <c r="AO74" s="430"/>
      <c r="AP74" s="430"/>
      <c r="AQ74" s="430"/>
      <c r="AR74" s="430"/>
      <c r="AS74" s="430"/>
      <c r="AT74" s="430"/>
      <c r="AU74" s="430"/>
      <c r="AV74" s="430"/>
      <c r="AW74" s="430"/>
      <c r="AX74" s="434" t="s">
        <v>556</v>
      </c>
      <c r="AY74" s="430" t="s">
        <v>559</v>
      </c>
      <c r="AZ74" s="430"/>
      <c r="BA74" s="430"/>
      <c r="BB74" s="430"/>
      <c r="BC74" s="430"/>
      <c r="BD74" s="430"/>
      <c r="BE74" s="430"/>
      <c r="BF74" s="430"/>
      <c r="BG74" s="430"/>
      <c r="BH74" s="430"/>
      <c r="BI74" s="430"/>
      <c r="BJ74" s="430"/>
      <c r="BK74" s="430"/>
      <c r="BL74" s="430" t="s">
        <v>1107</v>
      </c>
      <c r="BM74" s="430"/>
      <c r="BN74" s="436" t="s">
        <v>1107</v>
      </c>
      <c r="BO74" s="430"/>
      <c r="BP74" s="430"/>
      <c r="BQ74" s="430" t="s">
        <v>1107</v>
      </c>
      <c r="BR74" s="430"/>
      <c r="BS74" s="430"/>
      <c r="BT74" s="430" t="s">
        <v>1107</v>
      </c>
      <c r="BU74" s="430"/>
      <c r="BV74" s="430"/>
      <c r="BW74" s="430"/>
      <c r="BX74" s="430"/>
      <c r="BY74" s="430"/>
      <c r="BZ74" s="430"/>
      <c r="CA74" s="430" t="s">
        <v>555</v>
      </c>
      <c r="CB74" s="430"/>
      <c r="CC74" s="430"/>
      <c r="CD74" s="430"/>
      <c r="CE74" s="430" t="s">
        <v>1107</v>
      </c>
      <c r="CF74" s="430"/>
      <c r="CG74" s="430"/>
      <c r="CH74" s="430"/>
      <c r="CI74" s="430"/>
      <c r="CJ74" s="430"/>
      <c r="CK74" s="430"/>
      <c r="CL74" s="430"/>
      <c r="CM74" s="430"/>
      <c r="CN74" s="430"/>
      <c r="CO74" s="430"/>
      <c r="CP74" s="430"/>
      <c r="CQ74" s="430" t="s">
        <v>1107</v>
      </c>
      <c r="CR74" s="430"/>
      <c r="CS74" s="430" t="s">
        <v>559</v>
      </c>
      <c r="CT74" s="430"/>
      <c r="CU74" s="430"/>
      <c r="CV74" s="430"/>
      <c r="CW74" s="430" t="s">
        <v>559</v>
      </c>
      <c r="CX74" s="430"/>
      <c r="CY74" s="430"/>
      <c r="CZ74" s="430"/>
      <c r="DA74" s="430"/>
      <c r="DB74" s="430"/>
      <c r="DC74" s="430"/>
      <c r="DD74" s="615"/>
      <c r="DE74" s="429"/>
      <c r="DF74" s="430" t="s">
        <v>1107</v>
      </c>
      <c r="DG74" s="430"/>
      <c r="DH74" s="630" t="s">
        <v>1107</v>
      </c>
      <c r="DI74" s="431"/>
      <c r="DJ74" s="430"/>
      <c r="DK74" s="430"/>
      <c r="DL74" s="430"/>
      <c r="DM74" s="430"/>
      <c r="DN74" s="430"/>
      <c r="DO74" s="430"/>
      <c r="DP74" s="430"/>
      <c r="DQ74" s="430"/>
      <c r="DR74" s="430"/>
      <c r="DS74" s="430"/>
      <c r="DT74" s="430"/>
      <c r="DU74" s="430"/>
      <c r="DV74" s="430"/>
      <c r="DW74" s="430"/>
      <c r="DX74" s="430"/>
      <c r="DY74" s="430"/>
      <c r="DZ74" s="430"/>
      <c r="EA74" s="430"/>
      <c r="EB74" s="430"/>
      <c r="EC74" s="430" t="s">
        <v>1119</v>
      </c>
      <c r="ED74" s="430"/>
      <c r="EE74" s="430" t="s">
        <v>1107</v>
      </c>
      <c r="EF74" s="630"/>
      <c r="EG74" s="431"/>
      <c r="EH74" s="430" t="s">
        <v>559</v>
      </c>
      <c r="EI74" s="430"/>
      <c r="EJ74" s="430"/>
      <c r="EK74" s="430" t="s">
        <v>1104</v>
      </c>
      <c r="EL74" s="430"/>
      <c r="EM74" s="430"/>
      <c r="EN74" s="430" t="s">
        <v>1107</v>
      </c>
      <c r="EO74" s="430"/>
      <c r="EP74" s="477">
        <f t="shared" si="9"/>
        <v>25</v>
      </c>
    </row>
    <row r="75" spans="1:146" s="426" customFormat="1" ht="13.5" customHeight="1" x14ac:dyDescent="0.2">
      <c r="A75" s="449" t="s">
        <v>1388</v>
      </c>
      <c r="B75" s="481" t="str">
        <f>IFERROR(VLOOKUP(A75,Tabla1[],2,FALSE),"")</f>
        <v/>
      </c>
      <c r="C75" s="459" t="s">
        <v>18</v>
      </c>
      <c r="D75" s="451"/>
      <c r="E75" s="452"/>
      <c r="F75" s="452"/>
      <c r="G75" s="452"/>
      <c r="H75" s="452"/>
      <c r="I75" s="452"/>
      <c r="J75" s="452"/>
      <c r="K75" s="452"/>
      <c r="L75" s="452"/>
      <c r="M75" s="452"/>
      <c r="N75" s="452"/>
      <c r="O75" s="452"/>
      <c r="P75" s="452"/>
      <c r="Q75" s="452"/>
      <c r="R75" s="452"/>
      <c r="S75" s="453"/>
      <c r="T75" s="452"/>
      <c r="U75" s="452"/>
      <c r="V75" s="452"/>
      <c r="W75" s="452"/>
      <c r="X75" s="452"/>
      <c r="Y75" s="452"/>
      <c r="Z75" s="452"/>
      <c r="AA75" s="452"/>
      <c r="AB75" s="452"/>
      <c r="AC75" s="452"/>
      <c r="AD75" s="452"/>
      <c r="AE75" s="452"/>
      <c r="AF75" s="452"/>
      <c r="AG75" s="452"/>
      <c r="AH75" s="452"/>
      <c r="AI75" s="452"/>
      <c r="AJ75" s="452" t="s">
        <v>555</v>
      </c>
      <c r="AK75" s="452"/>
      <c r="AL75" s="452"/>
      <c r="AM75" s="452"/>
      <c r="AN75" s="452"/>
      <c r="AO75" s="452"/>
      <c r="AP75" s="452"/>
      <c r="AQ75" s="452"/>
      <c r="AR75" s="452"/>
      <c r="AS75" s="452"/>
      <c r="AT75" s="452"/>
      <c r="AU75" s="452"/>
      <c r="AV75" s="452"/>
      <c r="AW75" s="452"/>
      <c r="AX75" s="452"/>
      <c r="AY75" s="452"/>
      <c r="AZ75" s="452"/>
      <c r="BA75" s="452"/>
      <c r="BB75" s="452"/>
      <c r="BC75" s="452"/>
      <c r="BD75" s="452"/>
      <c r="BE75" s="452"/>
      <c r="BF75" s="452"/>
      <c r="BG75" s="452"/>
      <c r="BH75" s="452"/>
      <c r="BI75" s="452"/>
      <c r="BJ75" s="452"/>
      <c r="BK75" s="452"/>
      <c r="BL75" s="452"/>
      <c r="BM75" s="452"/>
      <c r="BN75" s="452"/>
      <c r="BO75" s="452"/>
      <c r="BP75" s="452"/>
      <c r="BQ75" s="452" t="s">
        <v>555</v>
      </c>
      <c r="BR75" s="452"/>
      <c r="BS75" s="452"/>
      <c r="BT75" s="452"/>
      <c r="BU75" s="452"/>
      <c r="BV75" s="452"/>
      <c r="BW75" s="452"/>
      <c r="BX75" s="452"/>
      <c r="BY75" s="452"/>
      <c r="BZ75" s="452"/>
      <c r="CA75" s="452"/>
      <c r="CB75" s="452"/>
      <c r="CC75" s="452"/>
      <c r="CD75" s="452"/>
      <c r="CE75" s="452"/>
      <c r="CF75" s="452"/>
      <c r="CG75" s="452"/>
      <c r="CH75" s="452"/>
      <c r="CI75" s="452"/>
      <c r="CJ75" s="452"/>
      <c r="CK75" s="452"/>
      <c r="CL75" s="452"/>
      <c r="CM75" s="452"/>
      <c r="CN75" s="452"/>
      <c r="CO75" s="452"/>
      <c r="CP75" s="452"/>
      <c r="CQ75" s="452"/>
      <c r="CR75" s="452"/>
      <c r="CS75" s="452"/>
      <c r="CT75" s="452"/>
      <c r="CU75" s="452"/>
      <c r="CV75" s="452"/>
      <c r="CW75" s="452"/>
      <c r="CX75" s="452"/>
      <c r="CY75" s="452"/>
      <c r="CZ75" s="452"/>
      <c r="DA75" s="452"/>
      <c r="DB75" s="452"/>
      <c r="DC75" s="452"/>
      <c r="DD75" s="624"/>
      <c r="DE75" s="451"/>
      <c r="DF75" s="452"/>
      <c r="DG75" s="452"/>
      <c r="DH75" s="632"/>
      <c r="DI75" s="453"/>
      <c r="DJ75" s="452"/>
      <c r="DK75" s="452"/>
      <c r="DL75" s="452"/>
      <c r="DM75" s="452"/>
      <c r="DN75" s="452"/>
      <c r="DO75" s="452"/>
      <c r="DP75" s="452"/>
      <c r="DQ75" s="452"/>
      <c r="DR75" s="452"/>
      <c r="DS75" s="452"/>
      <c r="DT75" s="452"/>
      <c r="DU75" s="452"/>
      <c r="DV75" s="452"/>
      <c r="DW75" s="452"/>
      <c r="DX75" s="452"/>
      <c r="DY75" s="452"/>
      <c r="DZ75" s="452"/>
      <c r="EA75" s="452"/>
      <c r="EB75" s="452"/>
      <c r="EC75" s="452"/>
      <c r="ED75" s="452"/>
      <c r="EE75" s="452"/>
      <c r="EF75" s="632"/>
      <c r="EG75" s="453"/>
      <c r="EH75" s="452"/>
      <c r="EI75" s="452"/>
      <c r="EJ75" s="452"/>
      <c r="EK75" s="452"/>
      <c r="EL75" s="452"/>
      <c r="EM75" s="452"/>
      <c r="EN75" s="452"/>
      <c r="EO75" s="452"/>
      <c r="EP75" s="477">
        <f t="shared" si="9"/>
        <v>2</v>
      </c>
    </row>
    <row r="76" spans="1:146" x14ac:dyDescent="0.2">
      <c r="A76" s="427" t="s">
        <v>209</v>
      </c>
      <c r="B76" s="479" t="str">
        <f>IFERROR(VLOOKUP(A76,Tabla1[],2,FALSE),"")</f>
        <v>17.142.269-8</v>
      </c>
      <c r="C76" s="428" t="s">
        <v>1371</v>
      </c>
      <c r="D76" s="429"/>
      <c r="E76" s="430"/>
      <c r="F76" s="430"/>
      <c r="G76" s="433" t="s">
        <v>559</v>
      </c>
      <c r="H76" s="430"/>
      <c r="I76" s="430"/>
      <c r="J76" s="430"/>
      <c r="K76" s="433" t="s">
        <v>559</v>
      </c>
      <c r="L76" s="430"/>
      <c r="M76" s="430"/>
      <c r="N76" s="430"/>
      <c r="O76" s="430"/>
      <c r="P76" s="430"/>
      <c r="Q76" s="430"/>
      <c r="R76" s="430"/>
      <c r="S76" s="431" t="s">
        <v>1107</v>
      </c>
      <c r="T76" s="430"/>
      <c r="U76" s="430"/>
      <c r="V76" s="430"/>
      <c r="W76" s="430"/>
      <c r="X76" s="430" t="s">
        <v>1107</v>
      </c>
      <c r="Y76" s="430"/>
      <c r="Z76" s="430"/>
      <c r="AA76" s="430"/>
      <c r="AB76" s="430"/>
      <c r="AC76" s="430"/>
      <c r="AD76" s="430"/>
      <c r="AE76" s="430"/>
      <c r="AF76" s="430"/>
      <c r="AG76" s="430"/>
      <c r="AH76" s="430"/>
      <c r="AI76" s="430"/>
      <c r="AJ76" s="430" t="s">
        <v>1107</v>
      </c>
      <c r="AK76" s="430"/>
      <c r="AL76" s="430"/>
      <c r="AM76" s="430" t="s">
        <v>1105</v>
      </c>
      <c r="AN76" s="430"/>
      <c r="AO76" s="430"/>
      <c r="AP76" s="430"/>
      <c r="AQ76" s="430"/>
      <c r="AR76" s="430"/>
      <c r="AS76" s="430"/>
      <c r="AT76" s="430"/>
      <c r="AU76" s="430"/>
      <c r="AV76" s="430"/>
      <c r="AW76" s="430" t="s">
        <v>1107</v>
      </c>
      <c r="AX76" s="430"/>
      <c r="AY76" s="430" t="s">
        <v>555</v>
      </c>
      <c r="AZ76" s="430"/>
      <c r="BA76" s="430"/>
      <c r="BB76" s="430"/>
      <c r="BC76" s="430"/>
      <c r="BD76" s="430"/>
      <c r="BE76" s="430"/>
      <c r="BF76" s="430"/>
      <c r="BG76" s="430"/>
      <c r="BH76" s="430"/>
      <c r="BI76" s="430"/>
      <c r="BJ76" s="430"/>
      <c r="BK76" s="430"/>
      <c r="BL76" s="430"/>
      <c r="BM76" s="430"/>
      <c r="BN76" s="430"/>
      <c r="BO76" s="430"/>
      <c r="BP76" s="430" t="s">
        <v>1106</v>
      </c>
      <c r="BQ76" s="430"/>
      <c r="BR76" s="430"/>
      <c r="BS76" s="430" t="s">
        <v>1373</v>
      </c>
      <c r="BT76" s="430"/>
      <c r="BU76" s="430"/>
      <c r="BV76" s="430"/>
      <c r="BW76" s="430"/>
      <c r="BX76" s="430"/>
      <c r="BY76" s="430"/>
      <c r="BZ76" s="430"/>
      <c r="CA76" s="526" t="s">
        <v>1389</v>
      </c>
      <c r="CB76" s="526"/>
      <c r="CC76" s="526"/>
      <c r="CD76" s="526"/>
      <c r="CE76" s="526"/>
      <c r="CF76" s="526"/>
      <c r="CG76" s="526"/>
      <c r="CH76" s="526"/>
      <c r="CI76" s="526"/>
      <c r="CJ76" s="526"/>
      <c r="CK76" s="526"/>
      <c r="CL76" s="526"/>
      <c r="CM76" s="526"/>
      <c r="CN76" s="526"/>
      <c r="CO76" s="526"/>
      <c r="CP76" s="526" t="s">
        <v>1390</v>
      </c>
      <c r="CQ76" s="526"/>
      <c r="CR76" s="526"/>
      <c r="CS76" s="430"/>
      <c r="CT76" s="430"/>
      <c r="CU76" s="430"/>
      <c r="CV76" s="430"/>
      <c r="CW76" s="430"/>
      <c r="CX76" s="430"/>
      <c r="CY76" s="430"/>
      <c r="CZ76" s="430"/>
      <c r="DA76" s="430"/>
      <c r="DB76" s="430"/>
      <c r="DC76" s="430"/>
      <c r="DD76" s="615"/>
      <c r="DE76" s="429"/>
      <c r="DF76" s="430"/>
      <c r="DG76" s="430"/>
      <c r="DH76" s="630"/>
      <c r="DI76" s="431"/>
      <c r="DJ76" s="430"/>
      <c r="DK76" s="430"/>
      <c r="DL76" s="430"/>
      <c r="DM76" s="430"/>
      <c r="DN76" s="430"/>
      <c r="DO76" s="430"/>
      <c r="DP76" s="430"/>
      <c r="DQ76" s="430"/>
      <c r="DR76" s="430"/>
      <c r="DS76" s="430"/>
      <c r="DT76" s="430"/>
      <c r="DU76" s="430"/>
      <c r="DV76" s="430"/>
      <c r="DW76" s="430"/>
      <c r="DX76" s="430"/>
      <c r="DY76" s="430"/>
      <c r="DZ76" s="430"/>
      <c r="EA76" s="430"/>
      <c r="EB76" s="430" t="s">
        <v>555</v>
      </c>
      <c r="EC76" s="430" t="s">
        <v>1104</v>
      </c>
      <c r="ED76" s="430"/>
      <c r="EE76" s="430"/>
      <c r="EF76" s="630" t="s">
        <v>1085</v>
      </c>
      <c r="EG76" s="431"/>
      <c r="EH76" s="430"/>
      <c r="EI76" s="430"/>
      <c r="EJ76" s="430"/>
      <c r="EK76" s="430" t="s">
        <v>1373</v>
      </c>
      <c r="EL76" s="430"/>
      <c r="EM76" s="430"/>
      <c r="EN76" s="430"/>
      <c r="EO76" s="430"/>
      <c r="EP76" s="477">
        <f t="shared" si="9"/>
        <v>16</v>
      </c>
    </row>
    <row r="77" spans="1:146" s="299" customFormat="1" x14ac:dyDescent="0.2">
      <c r="A77" s="427" t="s">
        <v>215</v>
      </c>
      <c r="B77" s="479" t="str">
        <f>IFERROR(VLOOKUP(A77,Tabla1[],2,FALSE),"")</f>
        <v>18.398.330-k</v>
      </c>
      <c r="C77" s="428" t="s">
        <v>29</v>
      </c>
      <c r="D77" s="429"/>
      <c r="E77" s="430"/>
      <c r="F77" s="433" t="s">
        <v>555</v>
      </c>
      <c r="G77" s="430"/>
      <c r="H77" s="430"/>
      <c r="I77" s="433" t="s">
        <v>555</v>
      </c>
      <c r="J77" s="430"/>
      <c r="K77" s="433" t="s">
        <v>555</v>
      </c>
      <c r="L77" s="430"/>
      <c r="M77" s="430"/>
      <c r="N77" s="430"/>
      <c r="O77" s="430"/>
      <c r="P77" s="430"/>
      <c r="Q77" s="430"/>
      <c r="R77" s="430"/>
      <c r="S77" s="431"/>
      <c r="T77" s="430" t="s">
        <v>555</v>
      </c>
      <c r="U77" s="430"/>
      <c r="V77" s="430"/>
      <c r="W77" s="430" t="s">
        <v>555</v>
      </c>
      <c r="X77" s="430"/>
      <c r="Y77" s="430"/>
      <c r="Z77" s="430"/>
      <c r="AA77" s="430"/>
      <c r="AB77" s="430"/>
      <c r="AC77" s="430"/>
      <c r="AD77" s="430"/>
      <c r="AE77" s="430"/>
      <c r="AF77" s="430"/>
      <c r="AG77" s="430"/>
      <c r="AH77" s="430"/>
      <c r="AI77" s="430" t="s">
        <v>555</v>
      </c>
      <c r="AJ77" s="430"/>
      <c r="AK77" s="430"/>
      <c r="AL77" s="430"/>
      <c r="AM77" s="430" t="s">
        <v>555</v>
      </c>
      <c r="AN77" s="430"/>
      <c r="AO77" s="430"/>
      <c r="AP77" s="430"/>
      <c r="AQ77" s="430"/>
      <c r="AR77" s="430"/>
      <c r="AS77" s="430"/>
      <c r="AT77" s="430"/>
      <c r="AU77" s="430"/>
      <c r="AV77" s="430"/>
      <c r="AW77" s="430" t="s">
        <v>555</v>
      </c>
      <c r="AX77" s="430"/>
      <c r="AY77" s="430" t="s">
        <v>555</v>
      </c>
      <c r="AZ77" s="430"/>
      <c r="BA77" s="430"/>
      <c r="BB77" s="430"/>
      <c r="BC77" s="430"/>
      <c r="BD77" s="430"/>
      <c r="BE77" s="430"/>
      <c r="BF77" s="430"/>
      <c r="BG77" s="430"/>
      <c r="BH77" s="430"/>
      <c r="BI77" s="430"/>
      <c r="BJ77" s="430"/>
      <c r="BK77" s="430"/>
      <c r="BL77" s="430"/>
      <c r="BM77" s="430"/>
      <c r="BN77" s="430"/>
      <c r="BO77" s="430"/>
      <c r="BP77" s="430" t="s">
        <v>1086</v>
      </c>
      <c r="BQ77" s="430"/>
      <c r="BR77" s="430"/>
      <c r="BS77" s="430"/>
      <c r="BT77" s="430"/>
      <c r="BU77" s="430" t="s">
        <v>555</v>
      </c>
      <c r="BV77" s="430" t="s">
        <v>555</v>
      </c>
      <c r="BW77" s="430"/>
      <c r="BX77" s="430"/>
      <c r="BY77" s="430"/>
      <c r="BZ77" s="430"/>
      <c r="CA77" s="430"/>
      <c r="CB77" s="430" t="s">
        <v>1086</v>
      </c>
      <c r="CC77" s="430" t="s">
        <v>555</v>
      </c>
      <c r="CD77" s="430"/>
      <c r="CE77" s="430"/>
      <c r="CF77" s="430" t="s">
        <v>555</v>
      </c>
      <c r="CG77" s="430"/>
      <c r="CH77" s="430"/>
      <c r="CI77" s="430"/>
      <c r="CJ77" s="430"/>
      <c r="CK77" s="430"/>
      <c r="CL77" s="430"/>
      <c r="CM77" s="430"/>
      <c r="CN77" s="430"/>
      <c r="CO77" s="430"/>
      <c r="CP77" s="430"/>
      <c r="CQ77" s="430" t="s">
        <v>555</v>
      </c>
      <c r="CR77" s="430"/>
      <c r="CS77" s="430" t="s">
        <v>555</v>
      </c>
      <c r="CT77" s="430"/>
      <c r="CU77" s="430"/>
      <c r="CV77" s="430" t="s">
        <v>555</v>
      </c>
      <c r="CW77" s="430"/>
      <c r="CX77" s="430"/>
      <c r="CY77" s="430"/>
      <c r="CZ77" s="430"/>
      <c r="DA77" s="430"/>
      <c r="DB77" s="430"/>
      <c r="DC77" s="430"/>
      <c r="DD77" s="615"/>
      <c r="DE77" s="429"/>
      <c r="DF77" s="430" t="s">
        <v>555</v>
      </c>
      <c r="DG77" s="430"/>
      <c r="DH77" s="630"/>
      <c r="DI77" s="431"/>
      <c r="DJ77" s="430"/>
      <c r="DK77" s="430"/>
      <c r="DL77" s="430"/>
      <c r="DM77" s="430"/>
      <c r="DN77" s="430"/>
      <c r="DO77" s="430"/>
      <c r="DP77" s="430"/>
      <c r="DQ77" s="430"/>
      <c r="DR77" s="430"/>
      <c r="DS77" s="430"/>
      <c r="DT77" s="430"/>
      <c r="DU77" s="430"/>
      <c r="DV77" s="430"/>
      <c r="DW77" s="430"/>
      <c r="DX77" s="430"/>
      <c r="DY77" s="430"/>
      <c r="DZ77" s="430"/>
      <c r="EA77" s="430"/>
      <c r="EB77" s="430"/>
      <c r="EC77" s="430"/>
      <c r="ED77" s="430" t="s">
        <v>555</v>
      </c>
      <c r="EE77" s="430"/>
      <c r="EF77" s="630" t="s">
        <v>1085</v>
      </c>
      <c r="EG77" s="431"/>
      <c r="EH77" s="430"/>
      <c r="EI77" s="430" t="s">
        <v>555</v>
      </c>
      <c r="EJ77" s="430"/>
      <c r="EK77" s="430" t="s">
        <v>1086</v>
      </c>
      <c r="EL77" s="430"/>
      <c r="EM77" s="430"/>
      <c r="EN77" s="430"/>
      <c r="EO77" s="430"/>
      <c r="EP77" s="477">
        <f t="shared" si="9"/>
        <v>23</v>
      </c>
    </row>
    <row r="78" spans="1:146" s="299" customFormat="1" x14ac:dyDescent="0.2">
      <c r="A78" s="427" t="s">
        <v>1123</v>
      </c>
      <c r="B78" s="479" t="str">
        <f>IFERROR(VLOOKUP(A78,Tabla1[],2,FALSE),"")</f>
        <v/>
      </c>
      <c r="C78" s="428"/>
      <c r="D78" s="460"/>
      <c r="E78" s="461"/>
      <c r="F78" s="461"/>
      <c r="G78" s="461"/>
      <c r="H78" s="430"/>
      <c r="I78" s="430"/>
      <c r="J78" s="430"/>
      <c r="K78" s="430"/>
      <c r="L78" s="430"/>
      <c r="M78" s="430"/>
      <c r="N78" s="430"/>
      <c r="O78" s="430"/>
      <c r="P78" s="430"/>
      <c r="Q78" s="430"/>
      <c r="R78" s="430"/>
      <c r="S78" s="431"/>
      <c r="T78" s="430"/>
      <c r="U78" s="430"/>
      <c r="V78" s="430"/>
      <c r="W78" s="430"/>
      <c r="X78" s="430"/>
      <c r="Y78" s="430"/>
      <c r="Z78" s="430"/>
      <c r="AA78" s="430"/>
      <c r="AB78" s="430"/>
      <c r="AC78" s="430"/>
      <c r="AD78" s="430"/>
      <c r="AE78" s="430"/>
      <c r="AF78" s="430"/>
      <c r="AG78" s="430"/>
      <c r="AH78" s="430"/>
      <c r="AI78" s="430"/>
      <c r="AJ78" s="430"/>
      <c r="AK78" s="430"/>
      <c r="AL78" s="430"/>
      <c r="AM78" s="430"/>
      <c r="AN78" s="430"/>
      <c r="AO78" s="430"/>
      <c r="AP78" s="430"/>
      <c r="AQ78" s="430"/>
      <c r="AR78" s="430"/>
      <c r="AS78" s="430"/>
      <c r="AT78" s="430"/>
      <c r="AU78" s="430"/>
      <c r="AV78" s="430"/>
      <c r="AW78" s="430"/>
      <c r="AX78" s="430"/>
      <c r="AY78" s="430"/>
      <c r="AZ78" s="430"/>
      <c r="BA78" s="430"/>
      <c r="BB78" s="430"/>
      <c r="BC78" s="430"/>
      <c r="BD78" s="430"/>
      <c r="BE78" s="430"/>
      <c r="BF78" s="430"/>
      <c r="BG78" s="430"/>
      <c r="BH78" s="430"/>
      <c r="BI78" s="430"/>
      <c r="BJ78" s="430"/>
      <c r="BK78" s="430"/>
      <c r="BL78" s="430"/>
      <c r="BM78" s="430"/>
      <c r="BN78" s="430"/>
      <c r="BO78" s="430"/>
      <c r="BP78" s="430"/>
      <c r="BQ78" s="430"/>
      <c r="BR78" s="430"/>
      <c r="BS78" s="430"/>
      <c r="BT78" s="430"/>
      <c r="BU78" s="430"/>
      <c r="BV78" s="430"/>
      <c r="BW78" s="430"/>
      <c r="BX78" s="430"/>
      <c r="BY78" s="430"/>
      <c r="BZ78" s="430"/>
      <c r="CA78" s="430"/>
      <c r="CB78" s="430"/>
      <c r="CC78" s="430"/>
      <c r="CD78" s="430"/>
      <c r="CE78" s="430"/>
      <c r="CF78" s="430"/>
      <c r="CG78" s="430"/>
      <c r="CH78" s="430"/>
      <c r="CI78" s="430"/>
      <c r="CJ78" s="430"/>
      <c r="CK78" s="430"/>
      <c r="CL78" s="430"/>
      <c r="CM78" s="430"/>
      <c r="CN78" s="430"/>
      <c r="CO78" s="430"/>
      <c r="CP78" s="430"/>
      <c r="CQ78" s="430"/>
      <c r="CR78" s="430"/>
      <c r="CS78" s="430"/>
      <c r="CT78" s="430"/>
      <c r="CU78" s="430"/>
      <c r="CV78" s="430"/>
      <c r="CW78" s="430"/>
      <c r="CX78" s="430"/>
      <c r="CY78" s="430"/>
      <c r="CZ78" s="430"/>
      <c r="DA78" s="430"/>
      <c r="DB78" s="430"/>
      <c r="DC78" s="430"/>
      <c r="DD78" s="615"/>
      <c r="DE78" s="429"/>
      <c r="DF78" s="430"/>
      <c r="DG78" s="430"/>
      <c r="DH78" s="630"/>
      <c r="DI78" s="431"/>
      <c r="DJ78" s="430"/>
      <c r="DK78" s="430"/>
      <c r="DL78" s="430"/>
      <c r="DM78" s="430"/>
      <c r="DN78" s="430"/>
      <c r="DO78" s="430"/>
      <c r="DP78" s="430"/>
      <c r="DQ78" s="430"/>
      <c r="DR78" s="430"/>
      <c r="DS78" s="430"/>
      <c r="DT78" s="430"/>
      <c r="DU78" s="430"/>
      <c r="DV78" s="430"/>
      <c r="DW78" s="430"/>
      <c r="DX78" s="430"/>
      <c r="DY78" s="430"/>
      <c r="DZ78" s="430"/>
      <c r="EA78" s="430"/>
      <c r="EB78" s="430"/>
      <c r="EC78" s="430"/>
      <c r="ED78" s="430"/>
      <c r="EE78" s="430"/>
      <c r="EF78" s="630"/>
      <c r="EG78" s="431"/>
      <c r="EH78" s="430"/>
      <c r="EI78" s="430"/>
      <c r="EJ78" s="430"/>
      <c r="EK78" s="430"/>
      <c r="EL78" s="430"/>
      <c r="EM78" s="430"/>
      <c r="EN78" s="430"/>
      <c r="EO78" s="430"/>
      <c r="EP78" s="477">
        <f t="shared" si="9"/>
        <v>0</v>
      </c>
    </row>
    <row r="79" spans="1:146" x14ac:dyDescent="0.2">
      <c r="A79" s="427" t="s">
        <v>1124</v>
      </c>
      <c r="B79" s="479" t="str">
        <f>IFERROR(VLOOKUP(A79,Tabla1[],2,FALSE),"")</f>
        <v/>
      </c>
      <c r="C79" s="428" t="s">
        <v>29</v>
      </c>
      <c r="D79" s="460"/>
      <c r="E79" s="461"/>
      <c r="F79" s="461"/>
      <c r="G79" s="461"/>
      <c r="H79" s="430"/>
      <c r="I79" s="430"/>
      <c r="J79" s="430"/>
      <c r="K79" s="430"/>
      <c r="L79" s="430"/>
      <c r="M79" s="433" t="s">
        <v>555</v>
      </c>
      <c r="N79" s="433"/>
      <c r="O79" s="433"/>
      <c r="P79" s="433"/>
      <c r="Q79" s="433"/>
      <c r="R79" s="433"/>
      <c r="S79" s="431"/>
      <c r="T79" s="430" t="s">
        <v>555</v>
      </c>
      <c r="U79" s="430"/>
      <c r="V79" s="430"/>
      <c r="W79" s="430"/>
      <c r="X79" s="430"/>
      <c r="Y79" s="430"/>
      <c r="Z79" s="430"/>
      <c r="AA79" s="430"/>
      <c r="AB79" s="430"/>
      <c r="AC79" s="430"/>
      <c r="AD79" s="430"/>
      <c r="AE79" s="430"/>
      <c r="AF79" s="430"/>
      <c r="AG79" s="430"/>
      <c r="AH79" s="430"/>
      <c r="AI79" s="430" t="s">
        <v>555</v>
      </c>
      <c r="AJ79" s="430"/>
      <c r="AK79" s="430"/>
      <c r="AL79" s="430" t="s">
        <v>555</v>
      </c>
      <c r="AM79" s="430"/>
      <c r="AN79" s="430"/>
      <c r="AO79" s="430"/>
      <c r="AP79" s="430"/>
      <c r="AQ79" s="430"/>
      <c r="AR79" s="430"/>
      <c r="AS79" s="430"/>
      <c r="AT79" s="430"/>
      <c r="AU79" s="430"/>
      <c r="AV79" s="430"/>
      <c r="AW79" s="430"/>
      <c r="AX79" s="430" t="s">
        <v>555</v>
      </c>
      <c r="AY79" s="430"/>
      <c r="AZ79" s="430"/>
      <c r="BA79" s="430" t="s">
        <v>555</v>
      </c>
      <c r="BB79" s="430"/>
      <c r="BC79" s="430"/>
      <c r="BD79" s="430"/>
      <c r="BE79" s="430"/>
      <c r="BF79" s="430"/>
      <c r="BG79" s="430"/>
      <c r="BH79" s="430"/>
      <c r="BI79" s="430"/>
      <c r="BJ79" s="430"/>
      <c r="BK79" s="430"/>
      <c r="BL79" s="430"/>
      <c r="BM79" s="430"/>
      <c r="BN79" s="430" t="s">
        <v>555</v>
      </c>
      <c r="BO79" s="430"/>
      <c r="BP79" s="430"/>
      <c r="BQ79" s="430"/>
      <c r="BR79" s="430"/>
      <c r="BS79" s="446" t="s">
        <v>555</v>
      </c>
      <c r="BT79" s="430"/>
      <c r="BU79" s="430"/>
      <c r="BV79" s="430"/>
      <c r="BW79" s="430"/>
      <c r="BX79" s="430"/>
      <c r="BY79" s="430"/>
      <c r="BZ79" s="430"/>
      <c r="CA79" s="430" t="s">
        <v>555</v>
      </c>
      <c r="CB79" s="430"/>
      <c r="CC79" s="430"/>
      <c r="CD79" s="430" t="s">
        <v>555</v>
      </c>
      <c r="CE79" s="430"/>
      <c r="CF79" s="430" t="s">
        <v>555</v>
      </c>
      <c r="CG79" s="430"/>
      <c r="CH79" s="430"/>
      <c r="CI79" s="430"/>
      <c r="CJ79" s="430"/>
      <c r="CK79" s="430"/>
      <c r="CL79" s="430"/>
      <c r="CM79" s="430"/>
      <c r="CN79" s="430"/>
      <c r="CO79" s="430"/>
      <c r="CP79" s="430"/>
      <c r="CQ79" s="430" t="s">
        <v>555</v>
      </c>
      <c r="CR79" s="430"/>
      <c r="CS79" s="430" t="s">
        <v>555</v>
      </c>
      <c r="CT79" s="430"/>
      <c r="CU79" s="430" t="s">
        <v>555</v>
      </c>
      <c r="CV79" s="430"/>
      <c r="CW79" s="430" t="s">
        <v>555</v>
      </c>
      <c r="CX79" s="430"/>
      <c r="CY79" s="430"/>
      <c r="CZ79" s="430"/>
      <c r="DA79" s="430"/>
      <c r="DB79" s="430"/>
      <c r="DC79" s="430"/>
      <c r="DD79" s="615"/>
      <c r="DE79" s="429"/>
      <c r="DF79" s="430" t="s">
        <v>555</v>
      </c>
      <c r="DG79" s="430" t="s">
        <v>555</v>
      </c>
      <c r="DH79" s="630"/>
      <c r="DI79" s="431"/>
      <c r="DJ79" s="430"/>
      <c r="DK79" s="430"/>
      <c r="DL79" s="430"/>
      <c r="DM79" s="430"/>
      <c r="DN79" s="430"/>
      <c r="DO79" s="430"/>
      <c r="DP79" s="430"/>
      <c r="DQ79" s="430"/>
      <c r="DR79" s="430"/>
      <c r="DS79" s="430"/>
      <c r="DT79" s="430"/>
      <c r="DU79" s="430"/>
      <c r="DV79" s="430"/>
      <c r="DW79" s="430"/>
      <c r="DX79" s="430"/>
      <c r="DY79" s="430"/>
      <c r="DZ79" s="430"/>
      <c r="EA79" s="430"/>
      <c r="EB79" s="430"/>
      <c r="EC79" s="430"/>
      <c r="ED79" s="430" t="s">
        <v>555</v>
      </c>
      <c r="EE79" s="430"/>
      <c r="EF79" s="630" t="s">
        <v>555</v>
      </c>
      <c r="EG79" s="431"/>
      <c r="EH79" s="430"/>
      <c r="EI79" s="430" t="s">
        <v>555</v>
      </c>
      <c r="EJ79" s="430"/>
      <c r="EK79" s="430"/>
      <c r="EL79" s="430"/>
      <c r="EM79" s="430" t="s">
        <v>555</v>
      </c>
      <c r="EN79" s="430"/>
      <c r="EO79" s="430"/>
      <c r="EP79" s="477">
        <f t="shared" si="9"/>
        <v>21</v>
      </c>
    </row>
    <row r="80" spans="1:146" s="462" customFormat="1" x14ac:dyDescent="0.2">
      <c r="A80" s="427" t="s">
        <v>1128</v>
      </c>
      <c r="B80" s="479" t="str">
        <f>IFERROR(VLOOKUP(A80,Tabla1[],2,FALSE),"")</f>
        <v/>
      </c>
      <c r="C80" s="428" t="s">
        <v>29</v>
      </c>
      <c r="D80" s="460"/>
      <c r="E80" s="461"/>
      <c r="F80" s="461"/>
      <c r="G80" s="461"/>
      <c r="H80" s="430"/>
      <c r="I80" s="433" t="s">
        <v>555</v>
      </c>
      <c r="J80" s="430"/>
      <c r="K80" s="433" t="s">
        <v>555</v>
      </c>
      <c r="L80" s="430"/>
      <c r="M80" s="430"/>
      <c r="N80" s="430"/>
      <c r="O80" s="430"/>
      <c r="P80" s="430"/>
      <c r="Q80" s="430"/>
      <c r="R80" s="430"/>
      <c r="S80" s="431" t="s">
        <v>555</v>
      </c>
      <c r="T80" s="430"/>
      <c r="U80" s="430"/>
      <c r="V80" s="430"/>
      <c r="W80" s="430" t="s">
        <v>555</v>
      </c>
      <c r="X80" s="430"/>
      <c r="Y80" s="430"/>
      <c r="Z80" s="430"/>
      <c r="AA80" s="430"/>
      <c r="AB80" s="430"/>
      <c r="AC80" s="430"/>
      <c r="AD80" s="430"/>
      <c r="AE80" s="430"/>
      <c r="AF80" s="430"/>
      <c r="AG80" s="430"/>
      <c r="AH80" s="430"/>
      <c r="AI80" s="430"/>
      <c r="AJ80" s="430"/>
      <c r="AK80" s="430" t="s">
        <v>555</v>
      </c>
      <c r="AL80" s="430"/>
      <c r="AM80" s="430" t="s">
        <v>555</v>
      </c>
      <c r="AN80" s="430"/>
      <c r="AO80" s="430"/>
      <c r="AP80" s="430"/>
      <c r="AQ80" s="430"/>
      <c r="AR80" s="430"/>
      <c r="AS80" s="430"/>
      <c r="AT80" s="430"/>
      <c r="AU80" s="430"/>
      <c r="AV80" s="430"/>
      <c r="AW80" s="430"/>
      <c r="AX80" s="430" t="s">
        <v>555</v>
      </c>
      <c r="AY80" s="430"/>
      <c r="AZ80" s="430" t="s">
        <v>555</v>
      </c>
      <c r="BA80" s="430" t="s">
        <v>555</v>
      </c>
      <c r="BB80" s="430"/>
      <c r="BC80" s="430"/>
      <c r="BD80" s="430"/>
      <c r="BE80" s="430"/>
      <c r="BF80" s="430"/>
      <c r="BG80" s="430"/>
      <c r="BH80" s="430"/>
      <c r="BI80" s="430"/>
      <c r="BJ80" s="430"/>
      <c r="BK80" s="430"/>
      <c r="BL80" s="430"/>
      <c r="BM80" s="430"/>
      <c r="BN80" s="436" t="s">
        <v>555</v>
      </c>
      <c r="BO80" s="430"/>
      <c r="BP80" s="430"/>
      <c r="BQ80" s="430" t="s">
        <v>555</v>
      </c>
      <c r="BR80" s="430"/>
      <c r="BS80" s="430"/>
      <c r="BT80" s="430" t="s">
        <v>555</v>
      </c>
      <c r="BU80" s="430"/>
      <c r="BV80" s="430"/>
      <c r="BW80" s="430"/>
      <c r="BX80" s="430"/>
      <c r="BY80" s="430"/>
      <c r="BZ80" s="430"/>
      <c r="CA80" s="430" t="s">
        <v>555</v>
      </c>
      <c r="CB80" s="430"/>
      <c r="CC80" s="430" t="s">
        <v>555</v>
      </c>
      <c r="CD80" s="430"/>
      <c r="CE80" s="430"/>
      <c r="CF80" s="430" t="s">
        <v>555</v>
      </c>
      <c r="CG80" s="430"/>
      <c r="CH80" s="430"/>
      <c r="CI80" s="430"/>
      <c r="CJ80" s="430"/>
      <c r="CK80" s="430"/>
      <c r="CL80" s="430"/>
      <c r="CM80" s="430"/>
      <c r="CN80" s="430"/>
      <c r="CO80" s="430"/>
      <c r="CP80" s="430"/>
      <c r="CQ80" s="430" t="s">
        <v>555</v>
      </c>
      <c r="CR80" s="430"/>
      <c r="CS80" s="430" t="s">
        <v>555</v>
      </c>
      <c r="CT80" s="430"/>
      <c r="CU80" s="430"/>
      <c r="CV80" s="430" t="s">
        <v>555</v>
      </c>
      <c r="CW80" s="430"/>
      <c r="CX80" s="430"/>
      <c r="CY80" s="430"/>
      <c r="CZ80" s="430"/>
      <c r="DA80" s="430"/>
      <c r="DB80" s="430"/>
      <c r="DC80" s="430"/>
      <c r="DD80" s="615"/>
      <c r="DE80" s="429" t="s">
        <v>555</v>
      </c>
      <c r="DF80" s="430"/>
      <c r="DG80" s="430"/>
      <c r="DH80" s="630"/>
      <c r="DI80" s="431"/>
      <c r="DJ80" s="430"/>
      <c r="DK80" s="430"/>
      <c r="DL80" s="430"/>
      <c r="DM80" s="430"/>
      <c r="DN80" s="430"/>
      <c r="DO80" s="430"/>
      <c r="DP80" s="430"/>
      <c r="DQ80" s="430"/>
      <c r="DR80" s="430"/>
      <c r="DS80" s="430"/>
      <c r="DT80" s="430"/>
      <c r="DU80" s="430"/>
      <c r="DV80" s="430"/>
      <c r="DW80" s="430"/>
      <c r="DX80" s="430"/>
      <c r="DY80" s="430"/>
      <c r="DZ80" s="430"/>
      <c r="EA80" s="430"/>
      <c r="EB80" s="430" t="s">
        <v>555</v>
      </c>
      <c r="EC80" s="430"/>
      <c r="ED80" s="430"/>
      <c r="EE80" s="430" t="s">
        <v>555</v>
      </c>
      <c r="EF80" s="630"/>
      <c r="EG80" s="431"/>
      <c r="EH80" s="430" t="s">
        <v>555</v>
      </c>
      <c r="EI80" s="430"/>
      <c r="EJ80" s="430" t="s">
        <v>555</v>
      </c>
      <c r="EK80" s="430"/>
      <c r="EL80" s="430" t="s">
        <v>555</v>
      </c>
      <c r="EM80" s="430" t="s">
        <v>555</v>
      </c>
      <c r="EN80" s="430"/>
      <c r="EO80" s="430"/>
      <c r="EP80" s="477">
        <f t="shared" si="9"/>
        <v>25</v>
      </c>
    </row>
    <row r="81" spans="1:145" x14ac:dyDescent="0.2">
      <c r="A81" s="463"/>
      <c r="B81" s="479" t="str">
        <f>IFERROR(VLOOKUP(A81,Tabla1[],2,FALSE),"")</f>
        <v/>
      </c>
      <c r="C81" s="464"/>
      <c r="D81" s="460"/>
      <c r="E81" s="461"/>
      <c r="F81" s="461"/>
      <c r="G81" s="461"/>
      <c r="H81" s="461"/>
      <c r="I81" s="461"/>
      <c r="J81" s="461"/>
      <c r="K81" s="461"/>
      <c r="L81" s="461"/>
      <c r="M81" s="461"/>
      <c r="N81" s="461"/>
      <c r="O81" s="461"/>
      <c r="P81" s="461"/>
      <c r="Q81" s="461"/>
      <c r="R81" s="461"/>
      <c r="S81" s="465"/>
      <c r="T81" s="461"/>
      <c r="U81" s="461"/>
      <c r="V81" s="461"/>
      <c r="W81" s="461"/>
      <c r="X81" s="461"/>
      <c r="Y81" s="461"/>
      <c r="Z81" s="461"/>
      <c r="AA81" s="461"/>
      <c r="AB81" s="461"/>
      <c r="AC81" s="461"/>
      <c r="AD81" s="461"/>
      <c r="AE81" s="461"/>
      <c r="AF81" s="461"/>
      <c r="AG81" s="461"/>
      <c r="AH81" s="461"/>
      <c r="AI81" s="461"/>
      <c r="AJ81" s="461"/>
      <c r="AK81" s="461"/>
      <c r="AL81" s="461"/>
      <c r="AM81" s="461"/>
      <c r="AN81" s="461"/>
      <c r="AO81" s="461"/>
      <c r="AP81" s="461"/>
      <c r="AQ81" s="461"/>
      <c r="AR81" s="461"/>
      <c r="AS81" s="461"/>
      <c r="AT81" s="461"/>
      <c r="AU81" s="461"/>
      <c r="AV81" s="461"/>
      <c r="AW81" s="461"/>
      <c r="AX81" s="461"/>
      <c r="AY81" s="461"/>
      <c r="AZ81" s="461"/>
      <c r="BA81" s="461"/>
      <c r="BB81" s="461"/>
      <c r="BC81" s="461"/>
      <c r="BD81" s="461"/>
      <c r="BE81" s="461"/>
      <c r="BF81" s="461"/>
      <c r="BG81" s="461"/>
      <c r="BH81" s="461"/>
      <c r="BI81" s="461"/>
      <c r="BJ81" s="461"/>
      <c r="BK81" s="461"/>
      <c r="BL81" s="461"/>
      <c r="BM81" s="461"/>
      <c r="BN81" s="461"/>
      <c r="BO81" s="461"/>
      <c r="BP81" s="461"/>
      <c r="BQ81" s="461"/>
      <c r="BR81" s="461"/>
      <c r="BS81" s="461"/>
      <c r="BT81" s="461"/>
      <c r="BU81" s="461"/>
      <c r="BV81" s="461"/>
      <c r="BW81" s="461"/>
      <c r="BX81" s="461"/>
      <c r="BY81" s="461"/>
      <c r="BZ81" s="461"/>
      <c r="CA81" s="461"/>
      <c r="CB81" s="461"/>
      <c r="CC81" s="461"/>
      <c r="CD81" s="461"/>
      <c r="CE81" s="461"/>
      <c r="CF81" s="461"/>
      <c r="CG81" s="461"/>
      <c r="CH81" s="461"/>
      <c r="CI81" s="461"/>
      <c r="CJ81" s="461"/>
      <c r="CK81" s="461"/>
      <c r="CL81" s="461"/>
      <c r="CM81" s="461"/>
      <c r="CN81" s="461"/>
      <c r="CO81" s="461"/>
      <c r="CP81" s="461"/>
      <c r="CQ81" s="461"/>
      <c r="CR81" s="461"/>
      <c r="CS81" s="461"/>
      <c r="CT81" s="461"/>
      <c r="CU81" s="461"/>
      <c r="CV81" s="461"/>
      <c r="CW81" s="461"/>
      <c r="CX81" s="461"/>
      <c r="CY81" s="461"/>
      <c r="CZ81" s="461"/>
      <c r="DA81" s="461"/>
      <c r="DB81" s="461"/>
      <c r="DC81" s="461"/>
      <c r="DD81" s="617"/>
      <c r="DE81" s="460"/>
      <c r="DF81" s="461"/>
      <c r="DG81" s="461"/>
      <c r="DH81" s="634"/>
      <c r="DI81" s="465"/>
      <c r="DJ81" s="461"/>
      <c r="DK81" s="461"/>
      <c r="DL81" s="461"/>
      <c r="DM81" s="461"/>
      <c r="DN81" s="461"/>
      <c r="DO81" s="461"/>
      <c r="DP81" s="461"/>
      <c r="DQ81" s="461"/>
      <c r="DR81" s="461"/>
      <c r="DS81" s="461"/>
      <c r="DT81" s="461"/>
      <c r="DU81" s="461"/>
      <c r="DV81" s="461"/>
      <c r="DW81" s="461"/>
      <c r="DX81" s="461"/>
      <c r="DY81" s="461"/>
      <c r="DZ81" s="461"/>
      <c r="EA81" s="461"/>
      <c r="EB81" s="461"/>
      <c r="EC81" s="461"/>
      <c r="ED81" s="461"/>
      <c r="EE81" s="461"/>
      <c r="EF81" s="634"/>
      <c r="EG81" s="465"/>
      <c r="EH81" s="461"/>
      <c r="EI81" s="461"/>
      <c r="EJ81" s="461"/>
      <c r="EK81" s="461"/>
      <c r="EL81" s="461"/>
      <c r="EM81" s="461"/>
      <c r="EN81" s="461"/>
      <c r="EO81" s="461"/>
    </row>
    <row r="82" spans="1:145" ht="16" thickBot="1" x14ac:dyDescent="0.25">
      <c r="A82" s="466"/>
      <c r="B82" s="483" t="str">
        <f>IFERROR(VLOOKUP(A82,Tabla1[],2,FALSE),"")</f>
        <v/>
      </c>
      <c r="C82" s="467"/>
      <c r="D82" s="468"/>
      <c r="E82" s="469"/>
      <c r="F82" s="469"/>
      <c r="G82" s="469"/>
      <c r="H82" s="469"/>
      <c r="I82" s="469"/>
      <c r="J82" s="469"/>
      <c r="K82" s="469"/>
      <c r="L82" s="469"/>
      <c r="M82" s="461"/>
      <c r="N82" s="461"/>
      <c r="O82" s="461"/>
      <c r="P82" s="461"/>
      <c r="Q82" s="461"/>
      <c r="R82" s="461"/>
      <c r="S82" s="470"/>
      <c r="T82" s="469"/>
      <c r="U82" s="469"/>
      <c r="V82" s="469"/>
      <c r="W82" s="469"/>
      <c r="X82" s="469"/>
      <c r="Y82" s="469"/>
      <c r="Z82" s="469"/>
      <c r="AA82" s="469"/>
      <c r="AB82" s="469"/>
      <c r="AC82" s="469"/>
      <c r="AD82" s="469"/>
      <c r="AE82" s="469"/>
      <c r="AF82" s="469"/>
      <c r="AG82" s="469"/>
      <c r="AH82" s="469"/>
      <c r="AI82" s="469"/>
      <c r="AJ82" s="469"/>
      <c r="AK82" s="469"/>
      <c r="AL82" s="469"/>
      <c r="AM82" s="469"/>
      <c r="AN82" s="469"/>
      <c r="AO82" s="469"/>
      <c r="AP82" s="469"/>
      <c r="AQ82" s="469"/>
      <c r="AR82" s="469"/>
      <c r="AS82" s="469"/>
      <c r="AT82" s="469"/>
      <c r="AU82" s="469"/>
      <c r="AV82" s="469"/>
      <c r="AW82" s="469"/>
      <c r="AX82" s="469"/>
      <c r="AY82" s="469"/>
      <c r="AZ82" s="469"/>
      <c r="BA82" s="469"/>
      <c r="BB82" s="469"/>
      <c r="BC82" s="469"/>
      <c r="BD82" s="469"/>
      <c r="BE82" s="469"/>
      <c r="BF82" s="469"/>
      <c r="BG82" s="469"/>
      <c r="BH82" s="469"/>
      <c r="BI82" s="469"/>
      <c r="BJ82" s="469"/>
      <c r="BK82" s="469"/>
      <c r="BL82" s="469"/>
      <c r="BM82" s="469"/>
      <c r="BN82" s="469"/>
      <c r="BO82" s="469"/>
      <c r="BP82" s="469"/>
      <c r="BQ82" s="469"/>
      <c r="BR82" s="469"/>
      <c r="BS82" s="469"/>
      <c r="BT82" s="469"/>
      <c r="BU82" s="469"/>
      <c r="BV82" s="469"/>
      <c r="BW82" s="469"/>
      <c r="BX82" s="469"/>
      <c r="BY82" s="469"/>
      <c r="BZ82" s="469"/>
      <c r="CA82" s="469"/>
      <c r="CB82" s="469"/>
      <c r="CC82" s="469"/>
      <c r="CD82" s="469"/>
      <c r="CE82" s="469"/>
      <c r="CF82" s="469"/>
      <c r="CG82" s="469"/>
      <c r="CH82" s="469"/>
      <c r="CI82" s="469"/>
      <c r="CJ82" s="469"/>
      <c r="CK82" s="469"/>
      <c r="CL82" s="469"/>
      <c r="CM82" s="469"/>
      <c r="CN82" s="469"/>
      <c r="CO82" s="469"/>
      <c r="CP82" s="469"/>
      <c r="CQ82" s="469"/>
      <c r="CR82" s="469"/>
      <c r="CS82" s="469"/>
      <c r="CT82" s="469"/>
      <c r="CU82" s="469"/>
      <c r="CV82" s="469"/>
      <c r="CW82" s="469"/>
      <c r="CX82" s="469"/>
      <c r="CY82" s="469"/>
      <c r="CZ82" s="469"/>
      <c r="DA82" s="469"/>
      <c r="DB82" s="469"/>
      <c r="DC82" s="469"/>
      <c r="DD82" s="618"/>
      <c r="DE82" s="468"/>
      <c r="DF82" s="469"/>
      <c r="DG82" s="469"/>
      <c r="DH82" s="635"/>
      <c r="DI82" s="470"/>
      <c r="DJ82" s="469"/>
      <c r="DK82" s="469"/>
      <c r="DL82" s="469"/>
      <c r="DM82" s="469"/>
      <c r="DN82" s="469"/>
      <c r="DO82" s="469"/>
      <c r="DP82" s="469"/>
      <c r="DQ82" s="469"/>
      <c r="DR82" s="469"/>
      <c r="DS82" s="469"/>
      <c r="DT82" s="469"/>
      <c r="DU82" s="469"/>
      <c r="DV82" s="469"/>
      <c r="DW82" s="469"/>
      <c r="DX82" s="469"/>
      <c r="DY82" s="469"/>
      <c r="DZ82" s="469"/>
      <c r="EA82" s="469"/>
      <c r="EB82" s="469"/>
      <c r="EC82" s="469"/>
      <c r="ED82" s="469"/>
      <c r="EE82" s="469"/>
      <c r="EF82" s="635"/>
      <c r="EG82" s="470"/>
      <c r="EH82" s="469"/>
      <c r="EI82" s="469"/>
      <c r="EJ82" s="469"/>
      <c r="EK82" s="469"/>
      <c r="EL82" s="469"/>
      <c r="EM82" s="469"/>
      <c r="EN82" s="469"/>
      <c r="EO82" s="469"/>
    </row>
    <row r="83" spans="1:145" s="299" customFormat="1" ht="16" thickBot="1" x14ac:dyDescent="0.25">
      <c r="A83" s="1318" t="s">
        <v>446</v>
      </c>
      <c r="B83" s="1319"/>
      <c r="C83" s="471"/>
      <c r="D83" s="484">
        <f t="shared" ref="D83:M83" si="10">COUNTIF(D32:D82,"*")</f>
        <v>6</v>
      </c>
      <c r="E83" s="485">
        <f t="shared" si="10"/>
        <v>9</v>
      </c>
      <c r="F83" s="485">
        <f t="shared" si="10"/>
        <v>9</v>
      </c>
      <c r="G83" s="485">
        <f t="shared" si="10"/>
        <v>7</v>
      </c>
      <c r="H83" s="485">
        <f t="shared" si="10"/>
        <v>5</v>
      </c>
      <c r="I83" s="485">
        <f t="shared" si="10"/>
        <v>9</v>
      </c>
      <c r="J83" s="485">
        <f t="shared" si="10"/>
        <v>4</v>
      </c>
      <c r="K83" s="485">
        <f t="shared" si="10"/>
        <v>9</v>
      </c>
      <c r="L83" s="485">
        <f t="shared" si="10"/>
        <v>6</v>
      </c>
      <c r="M83" s="509">
        <f t="shared" si="10"/>
        <v>14</v>
      </c>
      <c r="N83" s="516"/>
      <c r="O83" s="516"/>
      <c r="P83" s="516"/>
      <c r="Q83" s="516"/>
      <c r="R83" s="516"/>
      <c r="S83" s="485">
        <f t="shared" ref="S83:X83" si="11">COUNTIF(S32:S82,"*")</f>
        <v>9</v>
      </c>
      <c r="T83" s="485">
        <f t="shared" si="11"/>
        <v>9</v>
      </c>
      <c r="U83" s="485">
        <f t="shared" si="11"/>
        <v>5</v>
      </c>
      <c r="V83" s="485">
        <f t="shared" si="11"/>
        <v>9</v>
      </c>
      <c r="W83" s="485">
        <f t="shared" si="11"/>
        <v>10</v>
      </c>
      <c r="X83" s="485">
        <f t="shared" si="11"/>
        <v>9</v>
      </c>
      <c r="Y83" s="485"/>
      <c r="Z83" s="485"/>
      <c r="AA83" s="485"/>
      <c r="AB83" s="485"/>
      <c r="AC83" s="485"/>
      <c r="AD83" s="485"/>
      <c r="AE83" s="485"/>
      <c r="AF83" s="485"/>
      <c r="AG83" s="485"/>
      <c r="AH83" s="485">
        <f t="shared" ref="AH83:AM83" si="12">COUNTIF(AH32:AH82,"*")</f>
        <v>5</v>
      </c>
      <c r="AI83" s="485">
        <f t="shared" si="12"/>
        <v>9</v>
      </c>
      <c r="AJ83" s="485">
        <f t="shared" si="12"/>
        <v>9</v>
      </c>
      <c r="AK83" s="485">
        <f t="shared" si="12"/>
        <v>10</v>
      </c>
      <c r="AL83" s="485">
        <f t="shared" si="12"/>
        <v>9</v>
      </c>
      <c r="AM83" s="485">
        <f t="shared" si="12"/>
        <v>15</v>
      </c>
      <c r="AN83" s="485"/>
      <c r="AO83" s="485"/>
      <c r="AP83" s="485"/>
      <c r="AQ83" s="485"/>
      <c r="AR83" s="485"/>
      <c r="AS83" s="485"/>
      <c r="AT83" s="485"/>
      <c r="AU83" s="485"/>
      <c r="AV83" s="485"/>
      <c r="AW83" s="485">
        <f>COUNTIF(AW32:AW82,"*")</f>
        <v>9</v>
      </c>
      <c r="AX83" s="485">
        <f>COUNTIF(AX32:AX82,"*")</f>
        <v>21</v>
      </c>
      <c r="AY83" s="485">
        <f>COUNTIF(AY32:AY82,"*")</f>
        <v>14</v>
      </c>
      <c r="AZ83" s="485">
        <f>COUNTIF(AZ32:AZ82,"*")</f>
        <v>9</v>
      </c>
      <c r="BA83" s="485">
        <f>COUNTIF(BA32:BA82,"*")</f>
        <v>9</v>
      </c>
      <c r="BB83" s="485"/>
      <c r="BC83" s="485"/>
      <c r="BD83" s="485"/>
      <c r="BE83" s="485"/>
      <c r="BF83" s="485"/>
      <c r="BG83" s="485"/>
      <c r="BH83" s="485"/>
      <c r="BI83" s="485"/>
      <c r="BJ83" s="485"/>
      <c r="BK83" s="485"/>
      <c r="BL83" s="485">
        <f t="shared" ref="BL83:BV83" si="13">COUNTIF(BL32:BL82,"*")</f>
        <v>7</v>
      </c>
      <c r="BM83" s="485">
        <f t="shared" si="13"/>
        <v>7</v>
      </c>
      <c r="BN83" s="485">
        <f t="shared" si="13"/>
        <v>14</v>
      </c>
      <c r="BO83" s="485">
        <f t="shared" si="13"/>
        <v>9</v>
      </c>
      <c r="BP83" s="485">
        <f t="shared" si="13"/>
        <v>6</v>
      </c>
      <c r="BQ83" s="485">
        <f t="shared" si="13"/>
        <v>9</v>
      </c>
      <c r="BR83" s="485">
        <f t="shared" si="13"/>
        <v>4</v>
      </c>
      <c r="BS83" s="485">
        <f t="shared" si="13"/>
        <v>9</v>
      </c>
      <c r="BT83" s="485">
        <f t="shared" si="13"/>
        <v>9</v>
      </c>
      <c r="BU83" s="485">
        <f t="shared" si="13"/>
        <v>9</v>
      </c>
      <c r="BV83" s="485">
        <f t="shared" si="13"/>
        <v>14</v>
      </c>
      <c r="BW83" s="485"/>
      <c r="BX83" s="485"/>
      <c r="BY83" s="485"/>
      <c r="BZ83" s="485"/>
      <c r="CA83" s="485">
        <f t="shared" ref="CA83:CF83" si="14">COUNTIF(CA32:CA82,"*")</f>
        <v>16</v>
      </c>
      <c r="CB83" s="485">
        <f t="shared" si="14"/>
        <v>14</v>
      </c>
      <c r="CC83" s="485">
        <f t="shared" si="14"/>
        <v>10</v>
      </c>
      <c r="CD83" s="485">
        <f t="shared" si="14"/>
        <v>9</v>
      </c>
      <c r="CE83" s="485">
        <f t="shared" si="14"/>
        <v>9</v>
      </c>
      <c r="CF83" s="485">
        <f t="shared" si="14"/>
        <v>15</v>
      </c>
      <c r="CG83" s="485"/>
      <c r="CH83" s="485"/>
      <c r="CI83" s="485"/>
      <c r="CJ83" s="485"/>
      <c r="CK83" s="485"/>
      <c r="CL83" s="485"/>
      <c r="CM83" s="485"/>
      <c r="CN83" s="485"/>
      <c r="CO83" s="485"/>
      <c r="CP83" s="485">
        <f t="shared" ref="CP83:CW83" si="15">COUNTIF(CP32:CP82,"*")</f>
        <v>10</v>
      </c>
      <c r="CQ83" s="485">
        <f t="shared" si="15"/>
        <v>9</v>
      </c>
      <c r="CR83" s="485">
        <f t="shared" si="15"/>
        <v>8</v>
      </c>
      <c r="CS83" s="485">
        <f t="shared" si="15"/>
        <v>17</v>
      </c>
      <c r="CT83" s="485">
        <f t="shared" si="15"/>
        <v>9</v>
      </c>
      <c r="CU83" s="485">
        <f t="shared" si="15"/>
        <v>5</v>
      </c>
      <c r="CV83" s="485">
        <f t="shared" si="15"/>
        <v>9</v>
      </c>
      <c r="CW83" s="485">
        <f t="shared" si="15"/>
        <v>14</v>
      </c>
      <c r="CX83" s="472"/>
      <c r="CY83" s="472"/>
      <c r="CZ83" s="472"/>
      <c r="DA83" s="472"/>
      <c r="DB83" s="472"/>
      <c r="DC83" s="472"/>
      <c r="DD83" s="626"/>
      <c r="DE83" s="484">
        <f>COUNTIF(DE32:DE82,"*")</f>
        <v>16</v>
      </c>
      <c r="DF83" s="485">
        <f>COUNTIF(DF32:DF82,"*")</f>
        <v>9</v>
      </c>
      <c r="DG83" s="485">
        <f>COUNTIF(DG32:DG82,"*")</f>
        <v>9</v>
      </c>
      <c r="DH83" s="636">
        <f>COUNTIF(DH32:DH82,"*")</f>
        <v>9</v>
      </c>
      <c r="DI83" s="472"/>
      <c r="DJ83" s="472"/>
      <c r="DK83" s="472"/>
      <c r="DL83" s="472"/>
      <c r="DM83" s="472"/>
      <c r="DN83" s="472"/>
      <c r="DO83" s="472"/>
      <c r="DP83" s="472"/>
      <c r="DQ83" s="472"/>
      <c r="DR83" s="472"/>
      <c r="DS83" s="472"/>
      <c r="DT83" s="485">
        <f t="shared" ref="DT83:EO83" si="16">COUNTIF(DT32:DT82,"*")</f>
        <v>0</v>
      </c>
      <c r="DU83" s="485">
        <f t="shared" si="16"/>
        <v>0</v>
      </c>
      <c r="DV83" s="485">
        <f t="shared" si="16"/>
        <v>0</v>
      </c>
      <c r="DW83" s="485">
        <f t="shared" si="16"/>
        <v>0</v>
      </c>
      <c r="DX83" s="485">
        <f t="shared" si="16"/>
        <v>0</v>
      </c>
      <c r="DY83" s="485">
        <f t="shared" si="16"/>
        <v>0</v>
      </c>
      <c r="DZ83" s="485">
        <f t="shared" si="16"/>
        <v>0</v>
      </c>
      <c r="EA83" s="485">
        <f t="shared" si="16"/>
        <v>0</v>
      </c>
      <c r="EB83" s="485">
        <f t="shared" si="16"/>
        <v>14</v>
      </c>
      <c r="EC83" s="485">
        <f t="shared" si="16"/>
        <v>9</v>
      </c>
      <c r="ED83" s="485">
        <f t="shared" si="16"/>
        <v>9</v>
      </c>
      <c r="EE83" s="485">
        <f t="shared" si="16"/>
        <v>14</v>
      </c>
      <c r="EF83" s="636">
        <f t="shared" si="16"/>
        <v>14</v>
      </c>
      <c r="EG83" s="485">
        <f t="shared" si="16"/>
        <v>0</v>
      </c>
      <c r="EH83" s="485">
        <f t="shared" si="16"/>
        <v>17</v>
      </c>
      <c r="EI83" s="485">
        <f t="shared" si="16"/>
        <v>10</v>
      </c>
      <c r="EJ83" s="485">
        <f t="shared" si="16"/>
        <v>9</v>
      </c>
      <c r="EK83" s="485">
        <f t="shared" si="16"/>
        <v>13</v>
      </c>
      <c r="EL83" s="485">
        <f t="shared" si="16"/>
        <v>11</v>
      </c>
      <c r="EM83" s="485">
        <f t="shared" si="16"/>
        <v>15</v>
      </c>
      <c r="EN83" s="485">
        <f t="shared" si="16"/>
        <v>2</v>
      </c>
      <c r="EO83" s="485">
        <f t="shared" si="16"/>
        <v>10</v>
      </c>
    </row>
  </sheetData>
  <mergeCells count="14">
    <mergeCell ref="A83:B83"/>
    <mergeCell ref="EP10:EQ10"/>
    <mergeCell ref="EK5:EO5"/>
    <mergeCell ref="DE5:DS5"/>
    <mergeCell ref="AH5:AV5"/>
    <mergeCell ref="AW5:BK5"/>
    <mergeCell ref="BL5:BZ5"/>
    <mergeCell ref="CA5:CO5"/>
    <mergeCell ref="CP5:DD5"/>
    <mergeCell ref="D5:R5"/>
    <mergeCell ref="S5:AG5"/>
    <mergeCell ref="DT5:EA5"/>
    <mergeCell ref="EB5:EF5"/>
    <mergeCell ref="EG5:EJ5"/>
  </mergeCells>
  <phoneticPr fontId="23" type="noConversion"/>
  <conditionalFormatting sqref="D9:EO9">
    <cfRule type="cellIs" dxfId="7" priority="5" operator="equal">
      <formula>"NO"</formula>
    </cfRule>
    <cfRule type="cellIs" dxfId="6" priority="6" operator="equal">
      <formula>"SI"</formula>
    </cfRule>
  </conditionalFormatting>
  <pageMargins left="0.7" right="0.7" top="0.75" bottom="0.75" header="0.3" footer="0.3"/>
  <pageSetup orientation="portrait" r:id="rId1"/>
  <ignoredErrors>
    <ignoredError sqref="S6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DATA!$G$3:$G$13</xm:f>
          </x14:formula1>
          <xm:sqref>D8:EO8</xm:sqref>
        </x14:dataValidation>
        <x14:dataValidation type="list" allowBlank="1" showInputMessage="1" showErrorMessage="1" xr:uid="{00000000-0002-0000-0700-000001000000}">
          <x14:formula1>
            <xm:f>DATA!$I$3:$I$4</xm:f>
          </x14:formula1>
          <xm:sqref>D18:EO18 D9:EO9</xm:sqref>
        </x14:dataValidation>
        <x14:dataValidation type="list" allowBlank="1" showInputMessage="1" showErrorMessage="1" xr:uid="{00000000-0002-0000-0700-000002000000}">
          <x14:formula1>
            <xm:f>DATA!$K$3:$K$18</xm:f>
          </x14:formula1>
          <xm:sqref>D11:EO11</xm:sqref>
        </x14:dataValidation>
        <x14:dataValidation type="list" allowBlank="1" showInputMessage="1" showErrorMessage="1" xr:uid="{00000000-0002-0000-0700-000003000000}">
          <x14:formula1>
            <xm:f>DATA!$M$3:$M$12</xm:f>
          </x14:formula1>
          <xm:sqref>D12:EO12</xm:sqref>
        </x14:dataValidation>
        <x14:dataValidation type="list" allowBlank="1" showInputMessage="1" showErrorMessage="1" xr:uid="{00000000-0002-0000-0700-000004000000}">
          <x14:formula1>
            <xm:f>DATA!$O$3:$O$21</xm:f>
          </x14:formula1>
          <xm:sqref>D19:EO19 D14:EO14</xm:sqref>
        </x14:dataValidation>
        <x14:dataValidation type="list" allowBlank="1" showInputMessage="1" showErrorMessage="1" xr:uid="{00000000-0002-0000-0700-000005000000}">
          <x14:formula1>
            <xm:f>DATA!$S$3:$S$20</xm:f>
          </x14:formula1>
          <xm:sqref>D21:EO24</xm:sqref>
        </x14:dataValidation>
        <x14:dataValidation type="list" allowBlank="1" showInputMessage="1" showErrorMessage="1" xr:uid="{00000000-0002-0000-0700-000006000000}">
          <x14:formula1>
            <xm:f>DATA!$U$3:$U$16</xm:f>
          </x14:formula1>
          <xm:sqref>D13:EO13</xm:sqref>
        </x14:dataValidation>
        <x14:dataValidation type="list" allowBlank="1" showInputMessage="1" showErrorMessage="1" xr:uid="{00000000-0002-0000-0700-000007000000}">
          <x14:formula1>
            <xm:f>DATA!$E$3:$E$5</xm:f>
          </x14:formula1>
          <xm:sqref>C32:C82</xm:sqref>
        </x14:dataValidation>
        <x14:dataValidation type="list" allowBlank="1" showInputMessage="1" showErrorMessage="1" xr:uid="{00000000-0002-0000-0700-000008000000}">
          <x14:formula1>
            <xm:f>DATA!$B$3:$B$81</xm:f>
          </x14:formula1>
          <xm:sqref>A32:A82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K101"/>
  <sheetViews>
    <sheetView showGridLines="0" topLeftCell="A5" zoomScaleNormal="100" workbookViewId="0">
      <pane xSplit="3" ySplit="10" topLeftCell="DQ15" activePane="bottomRight" state="frozen"/>
      <selection pane="topRight" activeCell="B5" sqref="B5"/>
      <selection pane="bottomLeft" activeCell="A8" sqref="A8"/>
      <selection pane="bottomRight" activeCell="DQ7" sqref="DQ7"/>
    </sheetView>
  </sheetViews>
  <sheetFormatPr baseColWidth="10" defaultColWidth="11.5" defaultRowHeight="15" x14ac:dyDescent="0.2"/>
  <cols>
    <col min="1" max="1" width="28" style="299" customWidth="1"/>
    <col min="2" max="2" width="10.1640625" style="253" bestFit="1" customWidth="1"/>
    <col min="3" max="3" width="28.83203125" style="253" hidden="1" customWidth="1"/>
    <col min="4" max="4" width="18.33203125" style="253" customWidth="1"/>
    <col min="5" max="5" width="22.5" style="253" bestFit="1" customWidth="1"/>
    <col min="6" max="6" width="21" style="253" customWidth="1"/>
    <col min="7" max="7" width="17.6640625" style="253" customWidth="1"/>
    <col min="8" max="8" width="19.1640625" style="253" customWidth="1"/>
    <col min="9" max="9" width="21" style="300" customWidth="1"/>
    <col min="10" max="10" width="20.5" style="300" customWidth="1"/>
    <col min="11" max="11" width="22.6640625" style="300" bestFit="1" customWidth="1"/>
    <col min="12" max="12" width="18.33203125" style="300" customWidth="1"/>
    <col min="13" max="13" width="19" style="300" customWidth="1"/>
    <col min="14" max="19" width="9.33203125" style="300" hidden="1" customWidth="1"/>
    <col min="20" max="20" width="20.5" style="300" customWidth="1"/>
    <col min="21" max="21" width="22.6640625" style="300" customWidth="1"/>
    <col min="22" max="22" width="21.33203125" style="300" customWidth="1"/>
    <col min="23" max="23" width="17.83203125" style="300" customWidth="1"/>
    <col min="24" max="24" width="19.5" style="300" customWidth="1"/>
    <col min="25" max="26" width="18.5" style="300" customWidth="1"/>
    <col min="27" max="27" width="22.6640625" style="300" bestFit="1" customWidth="1"/>
    <col min="28" max="28" width="18.5" style="300" customWidth="1"/>
    <col min="29" max="29" width="18.1640625" style="300" customWidth="1"/>
    <col min="30" max="30" width="19" style="300" customWidth="1"/>
    <col min="31" max="31" width="18" style="300" customWidth="1"/>
    <col min="32" max="33" width="17.83203125" style="300" customWidth="1"/>
    <col min="34" max="34" width="18" style="300" customWidth="1"/>
    <col min="35" max="35" width="18.5" style="300" customWidth="1"/>
    <col min="36" max="37" width="18.1640625" style="300" customWidth="1"/>
    <col min="38" max="38" width="18" style="300" customWidth="1"/>
    <col min="39" max="39" width="18.5" style="300" bestFit="1" customWidth="1"/>
    <col min="40" max="40" width="18.83203125" style="300" customWidth="1"/>
    <col min="41" max="41" width="19" style="300" customWidth="1"/>
    <col min="42" max="42" width="18.1640625" style="300" customWidth="1"/>
    <col min="43" max="43" width="18.5" style="300" customWidth="1"/>
    <col min="44" max="44" width="18.1640625" style="300" customWidth="1"/>
    <col min="45" max="45" width="23.33203125" style="300" bestFit="1" customWidth="1"/>
    <col min="46" max="47" width="18.5" style="300" bestFit="1" customWidth="1"/>
    <col min="48" max="48" width="18.5" style="300" customWidth="1"/>
    <col min="49" max="49" width="22.5" style="300" customWidth="1"/>
    <col min="50" max="50" width="19.33203125" style="300" customWidth="1"/>
    <col min="51" max="51" width="21.83203125" style="612" customWidth="1"/>
    <col min="52" max="52" width="15.6640625" style="300" bestFit="1" customWidth="1"/>
    <col min="53" max="59" width="6.6640625" style="300" hidden="1" customWidth="1"/>
    <col min="60" max="60" width="21.6640625" style="300" bestFit="1" customWidth="1"/>
    <col min="61" max="63" width="18.6640625" style="300" customWidth="1"/>
    <col min="64" max="64" width="19" style="300" customWidth="1"/>
    <col min="65" max="65" width="22.6640625" style="300" customWidth="1"/>
    <col min="66" max="66" width="22.5" style="300" bestFit="1" customWidth="1"/>
    <col min="67" max="68" width="18.5" style="300" bestFit="1" customWidth="1"/>
    <col min="69" max="69" width="21.6640625" style="300" bestFit="1" customWidth="1"/>
    <col min="70" max="72" width="6" style="300" hidden="1" customWidth="1"/>
    <col min="73" max="73" width="21.83203125" style="300" bestFit="1" customWidth="1"/>
    <col min="74" max="74" width="18.5" style="612" bestFit="1" customWidth="1"/>
    <col min="75" max="75" width="19.33203125" style="300" bestFit="1" customWidth="1"/>
    <col min="76" max="77" width="19.83203125" style="300" bestFit="1" customWidth="1"/>
    <col min="78" max="78" width="16.6640625" style="300" bestFit="1" customWidth="1"/>
    <col min="79" max="79" width="22.6640625" style="300" bestFit="1" customWidth="1"/>
    <col min="80" max="80" width="20.6640625" style="300" bestFit="1" customWidth="1"/>
    <col min="81" max="81" width="22.6640625" style="300" bestFit="1" customWidth="1"/>
    <col min="82" max="82" width="18.5" style="300" bestFit="1" customWidth="1"/>
    <col min="83" max="84" width="20.1640625" style="300" customWidth="1"/>
    <col min="85" max="85" width="20.1640625" style="708" customWidth="1"/>
    <col min="86" max="91" width="20.1640625" style="300" customWidth="1"/>
    <col min="92" max="93" width="20.1640625" style="300" hidden="1" customWidth="1"/>
    <col min="94" max="98" width="20.1640625" style="300" customWidth="1"/>
    <col min="99" max="99" width="20.1640625" style="715" customWidth="1"/>
    <col min="100" max="103" width="20.1640625" style="300" customWidth="1"/>
    <col min="104" max="107" width="20.1640625" style="300" hidden="1" customWidth="1"/>
    <col min="108" max="116" width="20.1640625" style="300" customWidth="1"/>
    <col min="117" max="117" width="20.1640625" style="817" customWidth="1"/>
    <col min="118" max="118" width="20.1640625" style="300" customWidth="1"/>
    <col min="119" max="119" width="20.1640625" style="817" customWidth="1"/>
    <col min="120" max="120" width="27" style="817" bestFit="1" customWidth="1"/>
    <col min="121" max="122" width="20.1640625" style="300" customWidth="1"/>
    <col min="123" max="123" width="25.1640625" style="817" bestFit="1" customWidth="1"/>
    <col min="124" max="124" width="11.1640625" style="253" bestFit="1" customWidth="1"/>
    <col min="125" max="125" width="15.6640625" style="301" bestFit="1" customWidth="1"/>
    <col min="126" max="635" width="11.5" style="299"/>
    <col min="636" max="16384" width="11.5" style="253"/>
  </cols>
  <sheetData>
    <row r="1" spans="1:125" ht="15.75" hidden="1" customHeight="1" x14ac:dyDescent="0.2">
      <c r="BH1" s="492" t="s">
        <v>765</v>
      </c>
      <c r="BI1" s="492"/>
      <c r="BJ1" s="492"/>
      <c r="BK1" s="492"/>
      <c r="BL1" s="492"/>
      <c r="BM1" s="492"/>
      <c r="BN1" s="492"/>
      <c r="BO1" s="492"/>
      <c r="BP1" s="492"/>
      <c r="BQ1" s="492"/>
    </row>
    <row r="2" spans="1:125" ht="15.75" hidden="1" customHeight="1" x14ac:dyDescent="0.2">
      <c r="BH2" s="492"/>
      <c r="BI2" s="492"/>
      <c r="BJ2" s="492"/>
      <c r="BK2" s="492"/>
      <c r="BL2" s="492"/>
      <c r="BM2" s="492"/>
      <c r="BN2" s="492"/>
      <c r="BO2" s="492"/>
      <c r="BP2" s="492"/>
      <c r="BQ2" s="492"/>
    </row>
    <row r="3" spans="1:125" ht="15.75" hidden="1" customHeight="1" x14ac:dyDescent="0.2">
      <c r="BH3" s="492"/>
      <c r="BI3" s="492"/>
      <c r="BJ3" s="492"/>
      <c r="BK3" s="492"/>
      <c r="BL3" s="492"/>
      <c r="BM3" s="492"/>
      <c r="BN3" s="492"/>
      <c r="BO3" s="492"/>
      <c r="BP3" s="492"/>
      <c r="BQ3" s="492"/>
    </row>
    <row r="4" spans="1:125" ht="15.75" hidden="1" customHeight="1" x14ac:dyDescent="0.2">
      <c r="BH4" s="492"/>
      <c r="BI4" s="492"/>
      <c r="BJ4" s="492"/>
      <c r="BK4" s="492"/>
      <c r="BL4" s="492"/>
      <c r="BM4" s="492"/>
      <c r="BN4" s="492"/>
      <c r="BO4" s="492"/>
      <c r="BP4" s="492"/>
      <c r="BQ4" s="492"/>
    </row>
    <row r="5" spans="1:125" s="302" customFormat="1" x14ac:dyDescent="0.2">
      <c r="A5" s="303" t="s">
        <v>14</v>
      </c>
      <c r="B5" s="304"/>
      <c r="C5" s="305"/>
      <c r="D5" s="1322" t="s">
        <v>723</v>
      </c>
      <c r="E5" s="1323"/>
      <c r="F5" s="1323"/>
      <c r="G5" s="1323"/>
      <c r="H5" s="1323"/>
      <c r="I5" s="1322" t="s">
        <v>730</v>
      </c>
      <c r="J5" s="1323"/>
      <c r="K5" s="1323"/>
      <c r="L5" s="1323"/>
      <c r="M5" s="1323"/>
      <c r="N5" s="641"/>
      <c r="O5" s="641"/>
      <c r="P5" s="641"/>
      <c r="Q5" s="641"/>
      <c r="R5" s="641"/>
      <c r="S5" s="641"/>
      <c r="T5" s="1322" t="s">
        <v>737</v>
      </c>
      <c r="U5" s="1323"/>
      <c r="V5" s="1323"/>
      <c r="W5" s="1323"/>
      <c r="X5" s="1323"/>
      <c r="Y5" s="1323"/>
      <c r="Z5" s="1323"/>
      <c r="AA5" s="1323"/>
      <c r="AB5" s="1323"/>
      <c r="AC5" s="1323"/>
      <c r="AD5" s="1323"/>
      <c r="AE5" s="1322" t="s">
        <v>745</v>
      </c>
      <c r="AF5" s="1323"/>
      <c r="AG5" s="1323"/>
      <c r="AH5" s="1323"/>
      <c r="AI5" s="1323"/>
      <c r="AJ5" s="1323"/>
      <c r="AK5" s="1322" t="s">
        <v>750</v>
      </c>
      <c r="AL5" s="1323"/>
      <c r="AM5" s="1323"/>
      <c r="AN5" s="1323"/>
      <c r="AO5" s="1323"/>
      <c r="AP5" s="1323"/>
      <c r="AQ5" s="1322" t="s">
        <v>758</v>
      </c>
      <c r="AR5" s="1323"/>
      <c r="AS5" s="1323"/>
      <c r="AT5" s="1323"/>
      <c r="AU5" s="1323"/>
      <c r="AV5" s="1323"/>
      <c r="AW5" s="1323"/>
      <c r="AX5" s="1323"/>
      <c r="AY5" s="1323"/>
      <c r="AZ5" s="1323"/>
      <c r="BA5" s="1323"/>
      <c r="BB5" s="1323"/>
      <c r="BC5" s="1323"/>
      <c r="BD5" s="1323"/>
      <c r="BE5" s="1323"/>
      <c r="BF5" s="1323"/>
      <c r="BG5" s="1324"/>
      <c r="BH5" s="1322" t="s">
        <v>765</v>
      </c>
      <c r="BI5" s="1323"/>
      <c r="BJ5" s="1323"/>
      <c r="BK5" s="1323"/>
      <c r="BL5" s="1323"/>
      <c r="BM5" s="1323"/>
      <c r="BN5" s="1323"/>
      <c r="BO5" s="1323"/>
      <c r="BP5" s="1323"/>
      <c r="BQ5" s="1324"/>
      <c r="BR5" s="641"/>
      <c r="BS5" s="641"/>
      <c r="BT5" s="641"/>
      <c r="BU5" s="1322" t="s">
        <v>774</v>
      </c>
      <c r="BV5" s="1323"/>
      <c r="BW5" s="1323"/>
      <c r="BX5" s="1323"/>
      <c r="BY5" s="1323"/>
      <c r="BZ5" s="1323"/>
      <c r="CA5" s="1323"/>
      <c r="CB5" s="1323"/>
      <c r="CC5" s="1323"/>
      <c r="CD5" s="1324"/>
      <c r="CE5" s="1322" t="s">
        <v>783</v>
      </c>
      <c r="CF5" s="1323"/>
      <c r="CG5" s="1323"/>
      <c r="CH5" s="1323"/>
      <c r="CI5" s="1323"/>
      <c r="CJ5" s="1323"/>
      <c r="CK5" s="1323"/>
      <c r="CL5" s="1323"/>
      <c r="CM5" s="1323"/>
      <c r="CN5" s="641"/>
      <c r="CO5" s="641"/>
      <c r="CP5" s="1330" t="s">
        <v>791</v>
      </c>
      <c r="CQ5" s="1331"/>
      <c r="CR5" s="1331"/>
      <c r="CS5" s="1331"/>
      <c r="CT5" s="1331"/>
      <c r="CU5" s="1331"/>
      <c r="CV5" s="1331"/>
      <c r="CW5" s="1331"/>
      <c r="CX5" s="1331"/>
      <c r="CY5" s="1332"/>
      <c r="CZ5" s="741"/>
      <c r="DA5" s="741"/>
      <c r="DB5" s="741"/>
      <c r="DC5" s="741"/>
      <c r="DD5" s="1330" t="s">
        <v>798</v>
      </c>
      <c r="DE5" s="1331"/>
      <c r="DF5" s="1331"/>
      <c r="DG5" s="1331"/>
      <c r="DH5" s="1331"/>
      <c r="DI5" s="1332"/>
      <c r="DJ5" s="1325" t="s">
        <v>807</v>
      </c>
      <c r="DK5" s="1326"/>
      <c r="DL5" s="1326"/>
      <c r="DM5" s="1326"/>
      <c r="DN5" s="1326"/>
      <c r="DO5" s="1326"/>
      <c r="DP5" s="1326"/>
      <c r="DQ5" s="1326"/>
      <c r="DR5" s="1326"/>
      <c r="DS5" s="1326"/>
      <c r="DU5" s="306"/>
    </row>
    <row r="6" spans="1:125" s="302" customFormat="1" hidden="1" x14ac:dyDescent="0.2">
      <c r="A6" s="489"/>
      <c r="B6" s="490"/>
      <c r="C6" s="491"/>
      <c r="D6" s="494" t="str">
        <f>$D$5</f>
        <v>ENERO</v>
      </c>
      <c r="E6" s="492" t="str">
        <f>$D$5</f>
        <v>ENERO</v>
      </c>
      <c r="F6" s="492" t="str">
        <f>$D$5</f>
        <v>ENERO</v>
      </c>
      <c r="G6" s="492" t="str">
        <f>$D$5</f>
        <v>ENERO</v>
      </c>
      <c r="H6" s="492" t="str">
        <f>$D$5</f>
        <v>ENERO</v>
      </c>
      <c r="I6" s="492" t="str">
        <f>$I$5</f>
        <v>FEBRERO</v>
      </c>
      <c r="J6" s="492" t="str">
        <f t="shared" ref="J6:W6" si="0">$I$5</f>
        <v>FEBRERO</v>
      </c>
      <c r="K6" s="492" t="str">
        <f t="shared" si="0"/>
        <v>FEBRERO</v>
      </c>
      <c r="L6" s="492" t="str">
        <f t="shared" si="0"/>
        <v>FEBRERO</v>
      </c>
      <c r="M6" s="492" t="str">
        <f t="shared" si="0"/>
        <v>FEBRERO</v>
      </c>
      <c r="N6" s="492" t="str">
        <f t="shared" si="0"/>
        <v>FEBRERO</v>
      </c>
      <c r="O6" s="492" t="str">
        <f t="shared" si="0"/>
        <v>FEBRERO</v>
      </c>
      <c r="P6" s="492" t="str">
        <f t="shared" si="0"/>
        <v>FEBRERO</v>
      </c>
      <c r="Q6" s="492" t="str">
        <f t="shared" si="0"/>
        <v>FEBRERO</v>
      </c>
      <c r="R6" s="492" t="str">
        <f t="shared" si="0"/>
        <v>FEBRERO</v>
      </c>
      <c r="S6" s="492" t="str">
        <f t="shared" si="0"/>
        <v>FEBRERO</v>
      </c>
      <c r="T6" s="492" t="str">
        <f t="shared" si="0"/>
        <v>FEBRERO</v>
      </c>
      <c r="U6" s="492" t="str">
        <f t="shared" si="0"/>
        <v>FEBRERO</v>
      </c>
      <c r="V6" s="492" t="str">
        <f t="shared" si="0"/>
        <v>FEBRERO</v>
      </c>
      <c r="W6" s="492" t="str">
        <f t="shared" si="0"/>
        <v>FEBRERO</v>
      </c>
      <c r="X6" s="494" t="str">
        <f t="shared" ref="X6:AD6" si="1">$T$5</f>
        <v>MARZO</v>
      </c>
      <c r="Y6" s="494" t="str">
        <f t="shared" si="1"/>
        <v>MARZO</v>
      </c>
      <c r="Z6" s="494" t="str">
        <f t="shared" si="1"/>
        <v>MARZO</v>
      </c>
      <c r="AA6" s="494" t="str">
        <f t="shared" si="1"/>
        <v>MARZO</v>
      </c>
      <c r="AB6" s="494" t="str">
        <f t="shared" si="1"/>
        <v>MARZO</v>
      </c>
      <c r="AC6" s="494" t="str">
        <f t="shared" si="1"/>
        <v>MARZO</v>
      </c>
      <c r="AD6" s="494" t="str">
        <f t="shared" si="1"/>
        <v>MARZO</v>
      </c>
      <c r="AE6" s="494" t="str">
        <f t="shared" ref="AE6:AJ6" si="2">$AE$5</f>
        <v>ABRIL</v>
      </c>
      <c r="AF6" s="494" t="str">
        <f t="shared" si="2"/>
        <v>ABRIL</v>
      </c>
      <c r="AG6" s="494" t="str">
        <f t="shared" si="2"/>
        <v>ABRIL</v>
      </c>
      <c r="AH6" s="494" t="str">
        <f t="shared" si="2"/>
        <v>ABRIL</v>
      </c>
      <c r="AI6" s="494" t="str">
        <f t="shared" si="2"/>
        <v>ABRIL</v>
      </c>
      <c r="AJ6" s="494" t="str">
        <f t="shared" si="2"/>
        <v>ABRIL</v>
      </c>
      <c r="AK6" s="528" t="str">
        <f t="shared" ref="AK6:AP6" si="3">$AK$5</f>
        <v>MAYO</v>
      </c>
      <c r="AL6" s="529" t="str">
        <f t="shared" si="3"/>
        <v>MAYO</v>
      </c>
      <c r="AM6" s="529" t="str">
        <f t="shared" si="3"/>
        <v>MAYO</v>
      </c>
      <c r="AN6" s="529" t="str">
        <f t="shared" si="3"/>
        <v>MAYO</v>
      </c>
      <c r="AO6" s="529" t="str">
        <f t="shared" si="3"/>
        <v>MAYO</v>
      </c>
      <c r="AP6" s="529" t="str">
        <f t="shared" si="3"/>
        <v>MAYO</v>
      </c>
      <c r="AQ6" s="527" t="str">
        <f>$AQ$5</f>
        <v>JUNIO</v>
      </c>
      <c r="AR6" s="529" t="str">
        <f t="shared" ref="AR6:BG6" si="4">$AQ$5</f>
        <v>JUNIO</v>
      </c>
      <c r="AS6" s="529" t="str">
        <f t="shared" si="4"/>
        <v>JUNIO</v>
      </c>
      <c r="AT6" s="529" t="str">
        <f t="shared" si="4"/>
        <v>JUNIO</v>
      </c>
      <c r="AU6" s="529" t="str">
        <f t="shared" si="4"/>
        <v>JUNIO</v>
      </c>
      <c r="AV6" s="529"/>
      <c r="AW6" s="529"/>
      <c r="AX6" s="529" t="str">
        <f t="shared" si="4"/>
        <v>JUNIO</v>
      </c>
      <c r="AY6" s="653" t="str">
        <f t="shared" si="4"/>
        <v>JUNIO</v>
      </c>
      <c r="AZ6" s="529" t="str">
        <f t="shared" si="4"/>
        <v>JUNIO</v>
      </c>
      <c r="BA6" s="529" t="str">
        <f t="shared" si="4"/>
        <v>JUNIO</v>
      </c>
      <c r="BB6" s="529" t="str">
        <f t="shared" si="4"/>
        <v>JUNIO</v>
      </c>
      <c r="BC6" s="529" t="str">
        <f t="shared" si="4"/>
        <v>JUNIO</v>
      </c>
      <c r="BD6" s="529" t="str">
        <f t="shared" si="4"/>
        <v>JUNIO</v>
      </c>
      <c r="BE6" s="529" t="str">
        <f t="shared" si="4"/>
        <v>JUNIO</v>
      </c>
      <c r="BF6" s="529" t="str">
        <f t="shared" si="4"/>
        <v>JUNIO</v>
      </c>
      <c r="BG6" s="530" t="str">
        <f t="shared" si="4"/>
        <v>JUNIO</v>
      </c>
      <c r="BH6" s="487" t="str">
        <f>$BH$1</f>
        <v>JULIO</v>
      </c>
      <c r="BI6" s="487" t="str">
        <f>$BH$1</f>
        <v>JULIO</v>
      </c>
      <c r="BJ6" s="487"/>
      <c r="BK6" s="487" t="str">
        <f t="shared" ref="BK6:BT6" si="5">$BH$1</f>
        <v>JULIO</v>
      </c>
      <c r="BL6" s="487" t="str">
        <f t="shared" si="5"/>
        <v>JULIO</v>
      </c>
      <c r="BM6" s="487" t="str">
        <f t="shared" si="5"/>
        <v>JULIO</v>
      </c>
      <c r="BN6" s="487" t="str">
        <f t="shared" si="5"/>
        <v>JULIO</v>
      </c>
      <c r="BO6" s="487" t="str">
        <f t="shared" si="5"/>
        <v>JULIO</v>
      </c>
      <c r="BP6" s="487" t="str">
        <f t="shared" si="5"/>
        <v>JULIO</v>
      </c>
      <c r="BQ6" s="487" t="str">
        <f t="shared" si="5"/>
        <v>JULIO</v>
      </c>
      <c r="BR6" s="487" t="str">
        <f t="shared" si="5"/>
        <v>JULIO</v>
      </c>
      <c r="BS6" s="487" t="str">
        <f t="shared" si="5"/>
        <v>JULIO</v>
      </c>
      <c r="BT6" s="487" t="str">
        <f t="shared" si="5"/>
        <v>JULIO</v>
      </c>
      <c r="BU6" s="677"/>
      <c r="BV6" s="668" t="str">
        <f>$BH$1</f>
        <v>JULIO</v>
      </c>
      <c r="BW6" s="487"/>
      <c r="BX6" s="487" t="str">
        <f>$BH$1</f>
        <v>JULIO</v>
      </c>
      <c r="BY6" s="487" t="str">
        <f>$BH$1</f>
        <v>JULIO</v>
      </c>
      <c r="BZ6" s="492"/>
      <c r="CA6" s="492"/>
      <c r="CB6" s="492"/>
      <c r="CC6" s="492"/>
      <c r="CD6" s="492" t="str">
        <f t="shared" ref="CD6:CQ6" si="6">$BU$5</f>
        <v>AGOSTO</v>
      </c>
      <c r="CE6" s="492"/>
      <c r="CF6" s="492"/>
      <c r="CG6" s="709" t="str">
        <f t="shared" si="6"/>
        <v>AGOSTO</v>
      </c>
      <c r="CH6" s="492" t="str">
        <f t="shared" si="6"/>
        <v>AGOSTO</v>
      </c>
      <c r="CI6" s="492" t="str">
        <f t="shared" si="6"/>
        <v>AGOSTO</v>
      </c>
      <c r="CJ6" s="492" t="str">
        <f t="shared" si="6"/>
        <v>AGOSTO</v>
      </c>
      <c r="CK6" s="492" t="str">
        <f t="shared" si="6"/>
        <v>AGOSTO</v>
      </c>
      <c r="CL6" s="492"/>
      <c r="CM6" s="492" t="str">
        <f t="shared" si="6"/>
        <v>AGOSTO</v>
      </c>
      <c r="CN6" s="492" t="str">
        <f t="shared" si="6"/>
        <v>AGOSTO</v>
      </c>
      <c r="CO6" s="492" t="str">
        <f t="shared" si="6"/>
        <v>AGOSTO</v>
      </c>
      <c r="CP6" s="494" t="str">
        <f t="shared" si="6"/>
        <v>AGOSTO</v>
      </c>
      <c r="CQ6" s="492" t="str">
        <f t="shared" si="6"/>
        <v>AGOSTO</v>
      </c>
      <c r="CR6" s="492" t="e">
        <f>#REF!</f>
        <v>#REF!</v>
      </c>
      <c r="CS6" s="492" t="e">
        <f>#REF!</f>
        <v>#REF!</v>
      </c>
      <c r="CT6" s="492" t="e">
        <f>#REF!</f>
        <v>#REF!</v>
      </c>
      <c r="CU6" s="716" t="e">
        <f>#REF!</f>
        <v>#REF!</v>
      </c>
      <c r="CV6" s="492" t="e">
        <f>#REF!</f>
        <v>#REF!</v>
      </c>
      <c r="CW6" s="492" t="e">
        <f>#REF!</f>
        <v>#REF!</v>
      </c>
      <c r="CX6" s="492" t="e">
        <f>#REF!</f>
        <v>#REF!</v>
      </c>
      <c r="CY6" s="492" t="e">
        <f>#REF!</f>
        <v>#REF!</v>
      </c>
      <c r="CZ6" s="492" t="e">
        <f>#REF!</f>
        <v>#REF!</v>
      </c>
      <c r="DA6" s="492" t="e">
        <f>#REF!</f>
        <v>#REF!</v>
      </c>
      <c r="DB6" s="492" t="e">
        <f>#REF!</f>
        <v>#REF!</v>
      </c>
      <c r="DC6" s="492" t="e">
        <f>#REF!</f>
        <v>#REF!</v>
      </c>
      <c r="DD6" s="492" t="e">
        <f>#REF!</f>
        <v>#REF!</v>
      </c>
      <c r="DE6" s="492" t="e">
        <f>#REF!</f>
        <v>#REF!</v>
      </c>
      <c r="DF6" s="492"/>
      <c r="DG6" s="492" t="e">
        <f>#REF!</f>
        <v>#REF!</v>
      </c>
      <c r="DH6" s="493" t="e">
        <f>#REF!</f>
        <v>#REF!</v>
      </c>
      <c r="DI6" s="492" t="e">
        <f>#REF!</f>
        <v>#REF!</v>
      </c>
      <c r="DJ6" s="492" t="e">
        <f>#REF!</f>
        <v>#REF!</v>
      </c>
      <c r="DK6" s="492"/>
      <c r="DL6" s="492" t="e">
        <f>#REF!</f>
        <v>#REF!</v>
      </c>
      <c r="DM6" s="818" t="e">
        <f>#REF!</f>
        <v>#REF!</v>
      </c>
      <c r="DN6" s="492" t="e">
        <f>#REF!</f>
        <v>#REF!</v>
      </c>
      <c r="DO6" s="818" t="e">
        <f>#REF!</f>
        <v>#REF!</v>
      </c>
      <c r="DP6" s="818" t="e">
        <f>#REF!</f>
        <v>#REF!</v>
      </c>
      <c r="DQ6" s="492" t="e">
        <f>#REF!</f>
        <v>#REF!</v>
      </c>
      <c r="DR6" s="492" t="e">
        <f>#REF!</f>
        <v>#REF!</v>
      </c>
      <c r="DS6" s="818" t="e">
        <f>#REF!</f>
        <v>#REF!</v>
      </c>
      <c r="DU6" s="306"/>
    </row>
    <row r="7" spans="1:125" ht="15" customHeight="1" x14ac:dyDescent="0.2">
      <c r="A7" s="307" t="s">
        <v>1242</v>
      </c>
      <c r="B7" s="308"/>
      <c r="C7" s="309"/>
      <c r="D7" s="552" t="s">
        <v>1391</v>
      </c>
      <c r="E7" s="326" t="s">
        <v>1392</v>
      </c>
      <c r="F7" s="326" t="s">
        <v>1393</v>
      </c>
      <c r="G7" s="326" t="s">
        <v>1394</v>
      </c>
      <c r="H7" s="326" t="s">
        <v>1395</v>
      </c>
      <c r="I7" s="554" t="s">
        <v>1396</v>
      </c>
      <c r="J7" s="553" t="s">
        <v>1397</v>
      </c>
      <c r="K7" s="554" t="s">
        <v>1398</v>
      </c>
      <c r="L7" s="554" t="s">
        <v>831</v>
      </c>
      <c r="M7" s="554" t="s">
        <v>1399</v>
      </c>
      <c r="N7" s="554"/>
      <c r="O7" s="554"/>
      <c r="P7" s="554"/>
      <c r="Q7" s="554"/>
      <c r="R7" s="554"/>
      <c r="S7" s="554"/>
      <c r="T7" s="554" t="s">
        <v>1263</v>
      </c>
      <c r="U7" s="554" t="s">
        <v>1400</v>
      </c>
      <c r="V7" s="554" t="s">
        <v>1401</v>
      </c>
      <c r="W7" s="554" t="s">
        <v>1402</v>
      </c>
      <c r="X7" s="554" t="s">
        <v>846</v>
      </c>
      <c r="Y7" s="554" t="s">
        <v>1403</v>
      </c>
      <c r="Z7" s="554" t="s">
        <v>854</v>
      </c>
      <c r="AA7" s="554" t="s">
        <v>1269</v>
      </c>
      <c r="AB7" s="554" t="s">
        <v>1404</v>
      </c>
      <c r="AC7" s="554" t="s">
        <v>1405</v>
      </c>
      <c r="AD7" s="554" t="s">
        <v>1406</v>
      </c>
      <c r="AE7" s="554" t="s">
        <v>1407</v>
      </c>
      <c r="AF7" s="553" t="s">
        <v>826</v>
      </c>
      <c r="AG7" s="553" t="s">
        <v>1408</v>
      </c>
      <c r="AH7" s="553" t="s">
        <v>1409</v>
      </c>
      <c r="AI7" s="553" t="s">
        <v>1410</v>
      </c>
      <c r="AJ7" s="553" t="s">
        <v>1258</v>
      </c>
      <c r="AK7" s="328" t="s">
        <v>1411</v>
      </c>
      <c r="AL7" s="325" t="s">
        <v>1280</v>
      </c>
      <c r="AM7" s="325" t="s">
        <v>1268</v>
      </c>
      <c r="AN7" s="325" t="s">
        <v>1412</v>
      </c>
      <c r="AO7" s="325" t="s">
        <v>852</v>
      </c>
      <c r="AP7" s="327" t="s">
        <v>1413</v>
      </c>
      <c r="AQ7" s="325" t="s">
        <v>1259</v>
      </c>
      <c r="AR7" s="325" t="s">
        <v>1414</v>
      </c>
      <c r="AS7" s="325" t="s">
        <v>1415</v>
      </c>
      <c r="AT7" s="325" t="s">
        <v>1243</v>
      </c>
      <c r="AU7" s="324" t="s">
        <v>1416</v>
      </c>
      <c r="AV7" s="324" t="s">
        <v>1279</v>
      </c>
      <c r="AW7" s="324" t="s">
        <v>1417</v>
      </c>
      <c r="AX7" s="325" t="s">
        <v>1418</v>
      </c>
      <c r="AY7" s="325" t="s">
        <v>1419</v>
      </c>
      <c r="AZ7" s="325" t="s">
        <v>1420</v>
      </c>
      <c r="BA7" s="325"/>
      <c r="BB7" s="325"/>
      <c r="BC7" s="325"/>
      <c r="BD7" s="325"/>
      <c r="BE7" s="325"/>
      <c r="BF7" s="325"/>
      <c r="BG7" s="329"/>
      <c r="BH7" s="555" t="s">
        <v>1416</v>
      </c>
      <c r="BI7" s="555" t="s">
        <v>872</v>
      </c>
      <c r="BJ7" s="555" t="s">
        <v>864</v>
      </c>
      <c r="BK7" s="555" t="s">
        <v>1421</v>
      </c>
      <c r="BL7" s="555" t="s">
        <v>1422</v>
      </c>
      <c r="BM7" s="670" t="s">
        <v>1423</v>
      </c>
      <c r="BN7" s="556" t="s">
        <v>879</v>
      </c>
      <c r="BO7" s="556" t="s">
        <v>1272</v>
      </c>
      <c r="BP7" s="556" t="s">
        <v>1258</v>
      </c>
      <c r="BQ7" s="553" t="s">
        <v>1259</v>
      </c>
      <c r="BR7" s="553"/>
      <c r="BS7" s="553"/>
      <c r="BT7" s="671"/>
      <c r="BU7" s="678" t="s">
        <v>1424</v>
      </c>
      <c r="BV7" s="556" t="s">
        <v>854</v>
      </c>
      <c r="BW7" s="556" t="s">
        <v>1425</v>
      </c>
      <c r="BX7" s="553" t="s">
        <v>1426</v>
      </c>
      <c r="BY7" s="553" t="s">
        <v>1427</v>
      </c>
      <c r="BZ7" s="553" t="s">
        <v>1428</v>
      </c>
      <c r="CA7" s="553" t="s">
        <v>1429</v>
      </c>
      <c r="CB7" s="553" t="s">
        <v>1430</v>
      </c>
      <c r="CC7" s="553" t="s">
        <v>1431</v>
      </c>
      <c r="CD7" s="553" t="s">
        <v>1432</v>
      </c>
      <c r="CE7" s="553" t="s">
        <v>1419</v>
      </c>
      <c r="CF7" s="553" t="s">
        <v>1433</v>
      </c>
      <c r="CG7" s="553" t="s">
        <v>1434</v>
      </c>
      <c r="CH7" s="553" t="s">
        <v>1435</v>
      </c>
      <c r="CI7" s="553" t="s">
        <v>879</v>
      </c>
      <c r="CJ7" s="553" t="s">
        <v>1393</v>
      </c>
      <c r="CK7" s="553" t="s">
        <v>1436</v>
      </c>
      <c r="CL7" s="553" t="s">
        <v>1257</v>
      </c>
      <c r="CM7" s="553" t="s">
        <v>1412</v>
      </c>
      <c r="CN7" s="326"/>
      <c r="CO7" s="326"/>
      <c r="CP7" s="553" t="s">
        <v>1437</v>
      </c>
      <c r="CQ7" s="553" t="s">
        <v>1438</v>
      </c>
      <c r="CR7" s="712" t="s">
        <v>1439</v>
      </c>
      <c r="CS7" s="743" t="s">
        <v>1440</v>
      </c>
      <c r="CT7" s="742" t="s">
        <v>1441</v>
      </c>
      <c r="CU7" s="742" t="s">
        <v>864</v>
      </c>
      <c r="CV7" s="320" t="s">
        <v>1243</v>
      </c>
      <c r="CW7" s="320" t="s">
        <v>849</v>
      </c>
      <c r="CX7" s="320" t="s">
        <v>1442</v>
      </c>
      <c r="CY7" s="320" t="s">
        <v>1443</v>
      </c>
      <c r="CZ7" s="320"/>
      <c r="DA7" s="320"/>
      <c r="DB7" s="320"/>
      <c r="DC7" s="320"/>
      <c r="DD7" s="320" t="s">
        <v>1444</v>
      </c>
      <c r="DE7" s="320" t="s">
        <v>1445</v>
      </c>
      <c r="DF7" s="320" t="s">
        <v>1446</v>
      </c>
      <c r="DG7" s="418" t="s">
        <v>1447</v>
      </c>
      <c r="DH7" s="804" t="s">
        <v>1448</v>
      </c>
      <c r="DI7" s="320" t="s">
        <v>1449</v>
      </c>
      <c r="DJ7" s="320" t="s">
        <v>1450</v>
      </c>
      <c r="DK7" s="320" t="s">
        <v>1451</v>
      </c>
      <c r="DL7" s="320" t="s">
        <v>1452</v>
      </c>
      <c r="DM7" s="320" t="s">
        <v>1279</v>
      </c>
      <c r="DN7" s="320" t="s">
        <v>1453</v>
      </c>
      <c r="DO7" s="320" t="s">
        <v>1454</v>
      </c>
      <c r="DP7" s="320" t="s">
        <v>1455</v>
      </c>
      <c r="DQ7" s="320" t="s">
        <v>1413</v>
      </c>
      <c r="DR7" s="320" t="s">
        <v>1456</v>
      </c>
      <c r="DS7" s="320" t="s">
        <v>1285</v>
      </c>
      <c r="DT7" s="323" t="s">
        <v>1025</v>
      </c>
    </row>
    <row r="8" spans="1:125" ht="15" customHeight="1" x14ac:dyDescent="0.2">
      <c r="A8" s="307" t="s">
        <v>385</v>
      </c>
      <c r="B8" s="308"/>
      <c r="C8" s="309"/>
      <c r="D8" s="328" t="s">
        <v>19</v>
      </c>
      <c r="E8" s="325" t="s">
        <v>48</v>
      </c>
      <c r="F8" s="325" t="s">
        <v>19</v>
      </c>
      <c r="G8" s="325" t="s">
        <v>19</v>
      </c>
      <c r="H8" s="325" t="s">
        <v>19</v>
      </c>
      <c r="I8" s="328" t="s">
        <v>19</v>
      </c>
      <c r="J8" s="325" t="s">
        <v>19</v>
      </c>
      <c r="K8" s="325" t="s">
        <v>48</v>
      </c>
      <c r="L8" s="325" t="s">
        <v>19</v>
      </c>
      <c r="M8" s="325" t="s">
        <v>19</v>
      </c>
      <c r="N8" s="325"/>
      <c r="O8" s="325"/>
      <c r="P8" s="325"/>
      <c r="Q8" s="325"/>
      <c r="R8" s="325"/>
      <c r="S8" s="327"/>
      <c r="T8" s="328" t="s">
        <v>19</v>
      </c>
      <c r="U8" s="325" t="s">
        <v>48</v>
      </c>
      <c r="V8" s="325" t="s">
        <v>19</v>
      </c>
      <c r="W8" s="325" t="s">
        <v>19</v>
      </c>
      <c r="X8" s="325" t="s">
        <v>19</v>
      </c>
      <c r="Y8" s="325" t="s">
        <v>19</v>
      </c>
      <c r="Z8" s="325" t="s">
        <v>19</v>
      </c>
      <c r="AA8" s="325" t="s">
        <v>48</v>
      </c>
      <c r="AB8" s="325" t="s">
        <v>89</v>
      </c>
      <c r="AC8" s="325" t="s">
        <v>19</v>
      </c>
      <c r="AD8" s="325" t="s">
        <v>19</v>
      </c>
      <c r="AE8" s="328" t="s">
        <v>19</v>
      </c>
      <c r="AF8" s="325" t="s">
        <v>19</v>
      </c>
      <c r="AG8" s="325" t="s">
        <v>48</v>
      </c>
      <c r="AH8" s="325" t="s">
        <v>19</v>
      </c>
      <c r="AI8" s="325" t="s">
        <v>19</v>
      </c>
      <c r="AJ8" s="325" t="s">
        <v>19</v>
      </c>
      <c r="AK8" s="328" t="s">
        <v>19</v>
      </c>
      <c r="AL8" s="325" t="s">
        <v>19</v>
      </c>
      <c r="AM8" s="325" t="s">
        <v>19</v>
      </c>
      <c r="AN8" s="325" t="s">
        <v>19</v>
      </c>
      <c r="AO8" s="325" t="s">
        <v>19</v>
      </c>
      <c r="AP8" s="327" t="s">
        <v>19</v>
      </c>
      <c r="AQ8" s="328" t="s">
        <v>19</v>
      </c>
      <c r="AR8" s="325" t="s">
        <v>19</v>
      </c>
      <c r="AS8" s="327" t="s">
        <v>19</v>
      </c>
      <c r="AT8" s="325" t="s">
        <v>19</v>
      </c>
      <c r="AU8" s="324" t="s">
        <v>19</v>
      </c>
      <c r="AV8" s="324" t="s">
        <v>19</v>
      </c>
      <c r="AW8" s="324" t="s">
        <v>19</v>
      </c>
      <c r="AX8" s="325" t="s">
        <v>19</v>
      </c>
      <c r="AY8" s="325" t="s">
        <v>19</v>
      </c>
      <c r="AZ8" s="325" t="s">
        <v>57</v>
      </c>
      <c r="BA8" s="325"/>
      <c r="BB8" s="325"/>
      <c r="BC8" s="325"/>
      <c r="BD8" s="325"/>
      <c r="BE8" s="325"/>
      <c r="BF8" s="325"/>
      <c r="BG8" s="329"/>
      <c r="BH8" s="324" t="s">
        <v>19</v>
      </c>
      <c r="BI8" s="325" t="s">
        <v>19</v>
      </c>
      <c r="BJ8" s="325" t="s">
        <v>19</v>
      </c>
      <c r="BK8" s="325" t="s">
        <v>19</v>
      </c>
      <c r="BL8" s="325" t="s">
        <v>19</v>
      </c>
      <c r="BM8" s="325" t="s">
        <v>48</v>
      </c>
      <c r="BN8" s="325" t="s">
        <v>19</v>
      </c>
      <c r="BO8" s="325" t="s">
        <v>19</v>
      </c>
      <c r="BP8" s="325" t="s">
        <v>19</v>
      </c>
      <c r="BQ8" s="325" t="s">
        <v>19</v>
      </c>
      <c r="BR8" s="325"/>
      <c r="BS8" s="325"/>
      <c r="BT8" s="346"/>
      <c r="BU8" s="328" t="s">
        <v>48</v>
      </c>
      <c r="BV8" s="325" t="s">
        <v>19</v>
      </c>
      <c r="BW8" s="325" t="s">
        <v>19</v>
      </c>
      <c r="BX8" s="325" t="s">
        <v>19</v>
      </c>
      <c r="BY8" s="325" t="s">
        <v>19</v>
      </c>
      <c r="BZ8" s="325" t="s">
        <v>19</v>
      </c>
      <c r="CA8" s="325" t="s">
        <v>48</v>
      </c>
      <c r="CB8" s="325" t="s">
        <v>19</v>
      </c>
      <c r="CC8" s="325" t="s">
        <v>48</v>
      </c>
      <c r="CD8" s="325" t="s">
        <v>19</v>
      </c>
      <c r="CE8" s="325" t="s">
        <v>19</v>
      </c>
      <c r="CF8" s="325" t="s">
        <v>48</v>
      </c>
      <c r="CG8" s="325" t="s">
        <v>19</v>
      </c>
      <c r="CH8" s="325" t="s">
        <v>19</v>
      </c>
      <c r="CI8" s="325" t="s">
        <v>19</v>
      </c>
      <c r="CJ8" s="325" t="s">
        <v>19</v>
      </c>
      <c r="CK8" s="325" t="s">
        <v>19</v>
      </c>
      <c r="CL8" s="325" t="s">
        <v>19</v>
      </c>
      <c r="CM8" s="325" t="s">
        <v>19</v>
      </c>
      <c r="CN8" s="325"/>
      <c r="CO8" s="325"/>
      <c r="CP8" s="328" t="s">
        <v>19</v>
      </c>
      <c r="CQ8" s="325" t="s">
        <v>19</v>
      </c>
      <c r="CR8" s="324" t="s">
        <v>73</v>
      </c>
      <c r="CS8" s="324" t="s">
        <v>19</v>
      </c>
      <c r="CT8" s="324" t="s">
        <v>19</v>
      </c>
      <c r="CU8" s="324" t="s">
        <v>19</v>
      </c>
      <c r="CV8" s="324" t="s">
        <v>19</v>
      </c>
      <c r="CW8" s="324" t="s">
        <v>19</v>
      </c>
      <c r="CX8" s="324" t="s">
        <v>48</v>
      </c>
      <c r="CY8" s="324" t="s">
        <v>19</v>
      </c>
      <c r="CZ8" s="324"/>
      <c r="DA8" s="324"/>
      <c r="DB8" s="324"/>
      <c r="DC8" s="324"/>
      <c r="DD8" s="324" t="s">
        <v>19</v>
      </c>
      <c r="DE8" s="324" t="s">
        <v>19</v>
      </c>
      <c r="DF8" s="324" t="s">
        <v>19</v>
      </c>
      <c r="DG8" s="346" t="s">
        <v>48</v>
      </c>
      <c r="DH8" s="745" t="s">
        <v>48</v>
      </c>
      <c r="DI8" s="324" t="s">
        <v>19</v>
      </c>
      <c r="DJ8" s="324" t="s">
        <v>48</v>
      </c>
      <c r="DK8" s="324" t="s">
        <v>48</v>
      </c>
      <c r="DL8" s="324" t="s">
        <v>19</v>
      </c>
      <c r="DM8" s="324" t="s">
        <v>19</v>
      </c>
      <c r="DN8" s="324" t="s">
        <v>19</v>
      </c>
      <c r="DO8" s="324" t="s">
        <v>19</v>
      </c>
      <c r="DP8" s="324" t="s">
        <v>19</v>
      </c>
      <c r="DQ8" s="324" t="s">
        <v>57</v>
      </c>
      <c r="DR8" s="324" t="s">
        <v>19</v>
      </c>
      <c r="DS8" s="324" t="s">
        <v>19</v>
      </c>
      <c r="DT8" s="475">
        <f>COUNTIF(D7:DS7,"*")</f>
        <v>98</v>
      </c>
    </row>
    <row r="9" spans="1:125" s="551" customFormat="1" ht="15.75" customHeight="1" x14ac:dyDescent="0.2">
      <c r="A9" s="544" t="s">
        <v>6</v>
      </c>
      <c r="B9" s="545"/>
      <c r="C9" s="546"/>
      <c r="D9" s="547" t="s">
        <v>20</v>
      </c>
      <c r="E9" s="548" t="s">
        <v>20</v>
      </c>
      <c r="F9" s="548" t="s">
        <v>20</v>
      </c>
      <c r="G9" s="548" t="s">
        <v>20</v>
      </c>
      <c r="H9" s="548" t="s">
        <v>20</v>
      </c>
      <c r="I9" s="547" t="s">
        <v>20</v>
      </c>
      <c r="J9" s="545" t="s">
        <v>20</v>
      </c>
      <c r="K9" s="545" t="s">
        <v>20</v>
      </c>
      <c r="L9" s="545" t="s">
        <v>20</v>
      </c>
      <c r="M9" s="545" t="s">
        <v>20</v>
      </c>
      <c r="N9" s="545"/>
      <c r="O9" s="545"/>
      <c r="P9" s="545"/>
      <c r="Q9" s="545"/>
      <c r="R9" s="545"/>
      <c r="S9" s="549"/>
      <c r="T9" s="547" t="s">
        <v>20</v>
      </c>
      <c r="U9" s="545" t="s">
        <v>20</v>
      </c>
      <c r="V9" s="545" t="s">
        <v>20</v>
      </c>
      <c r="W9" s="545" t="s">
        <v>20</v>
      </c>
      <c r="X9" s="545" t="s">
        <v>20</v>
      </c>
      <c r="Y9" s="545" t="s">
        <v>20</v>
      </c>
      <c r="Z9" s="545" t="s">
        <v>20</v>
      </c>
      <c r="AA9" s="545" t="s">
        <v>20</v>
      </c>
      <c r="AB9" s="545" t="s">
        <v>20</v>
      </c>
      <c r="AC9" s="545" t="s">
        <v>20</v>
      </c>
      <c r="AD9" s="545" t="s">
        <v>20</v>
      </c>
      <c r="AE9" s="547" t="s">
        <v>20</v>
      </c>
      <c r="AF9" s="545" t="s">
        <v>20</v>
      </c>
      <c r="AG9" s="545" t="s">
        <v>20</v>
      </c>
      <c r="AH9" s="545" t="s">
        <v>20</v>
      </c>
      <c r="AI9" s="545" t="s">
        <v>20</v>
      </c>
      <c r="AJ9" s="545" t="s">
        <v>20</v>
      </c>
      <c r="AK9" s="547" t="s">
        <v>20</v>
      </c>
      <c r="AL9" s="545" t="s">
        <v>20</v>
      </c>
      <c r="AM9" s="545" t="s">
        <v>20</v>
      </c>
      <c r="AN9" s="545" t="s">
        <v>20</v>
      </c>
      <c r="AO9" s="545" t="s">
        <v>20</v>
      </c>
      <c r="AP9" s="549" t="s">
        <v>20</v>
      </c>
      <c r="AQ9" s="547" t="s">
        <v>20</v>
      </c>
      <c r="AR9" s="545" t="s">
        <v>20</v>
      </c>
      <c r="AS9" s="549" t="s">
        <v>20</v>
      </c>
      <c r="AT9" s="545" t="s">
        <v>20</v>
      </c>
      <c r="AU9" s="548" t="s">
        <v>20</v>
      </c>
      <c r="AV9" s="548" t="s">
        <v>20</v>
      </c>
      <c r="AW9" s="548" t="s">
        <v>20</v>
      </c>
      <c r="AX9" s="545" t="s">
        <v>20</v>
      </c>
      <c r="AY9" s="545" t="s">
        <v>20</v>
      </c>
      <c r="AZ9" s="545" t="s">
        <v>20</v>
      </c>
      <c r="BA9" s="545"/>
      <c r="BB9" s="545"/>
      <c r="BC9" s="545"/>
      <c r="BD9" s="545"/>
      <c r="BE9" s="545"/>
      <c r="BF9" s="545"/>
      <c r="BG9" s="546"/>
      <c r="BH9" s="548" t="s">
        <v>20</v>
      </c>
      <c r="BI9" s="548" t="s">
        <v>20</v>
      </c>
      <c r="BJ9" s="548" t="s">
        <v>20</v>
      </c>
      <c r="BK9" s="548" t="s">
        <v>20</v>
      </c>
      <c r="BL9" s="548" t="s">
        <v>20</v>
      </c>
      <c r="BM9" s="548" t="s">
        <v>20</v>
      </c>
      <c r="BN9" s="548" t="s">
        <v>20</v>
      </c>
      <c r="BO9" s="548" t="s">
        <v>20</v>
      </c>
      <c r="BP9" s="548" t="s">
        <v>20</v>
      </c>
      <c r="BQ9" s="548" t="s">
        <v>20</v>
      </c>
      <c r="BR9" s="545"/>
      <c r="BS9" s="545"/>
      <c r="BT9" s="672"/>
      <c r="BU9" s="547" t="s">
        <v>20</v>
      </c>
      <c r="BV9" s="548" t="s">
        <v>20</v>
      </c>
      <c r="BW9" s="548" t="s">
        <v>20</v>
      </c>
      <c r="BX9" s="548" t="s">
        <v>20</v>
      </c>
      <c r="BY9" s="548" t="s">
        <v>20</v>
      </c>
      <c r="BZ9" s="548" t="s">
        <v>20</v>
      </c>
      <c r="CA9" s="548" t="s">
        <v>31</v>
      </c>
      <c r="CB9" s="548" t="s">
        <v>20</v>
      </c>
      <c r="CC9" s="548" t="s">
        <v>20</v>
      </c>
      <c r="CD9" s="548" t="s">
        <v>20</v>
      </c>
      <c r="CE9" s="548" t="s">
        <v>20</v>
      </c>
      <c r="CF9" s="548" t="s">
        <v>20</v>
      </c>
      <c r="CG9" s="548" t="s">
        <v>20</v>
      </c>
      <c r="CH9" s="548" t="s">
        <v>20</v>
      </c>
      <c r="CI9" s="548" t="s">
        <v>20</v>
      </c>
      <c r="CJ9" s="548" t="s">
        <v>20</v>
      </c>
      <c r="CK9" s="548" t="s">
        <v>20</v>
      </c>
      <c r="CL9" s="548" t="s">
        <v>20</v>
      </c>
      <c r="CM9" s="548" t="s">
        <v>20</v>
      </c>
      <c r="CN9" s="545"/>
      <c r="CO9" s="545"/>
      <c r="CP9" s="547" t="s">
        <v>20</v>
      </c>
      <c r="CQ9" s="548" t="s">
        <v>20</v>
      </c>
      <c r="CR9" s="548" t="s">
        <v>20</v>
      </c>
      <c r="CS9" s="548" t="s">
        <v>20</v>
      </c>
      <c r="CT9" s="548" t="s">
        <v>20</v>
      </c>
      <c r="CU9" s="717" t="s">
        <v>20</v>
      </c>
      <c r="CV9" s="548" t="s">
        <v>20</v>
      </c>
      <c r="CW9" s="548" t="s">
        <v>20</v>
      </c>
      <c r="CX9" s="548" t="s">
        <v>20</v>
      </c>
      <c r="CY9" s="548" t="s">
        <v>20</v>
      </c>
      <c r="CZ9" s="548" t="s">
        <v>31</v>
      </c>
      <c r="DA9" s="548" t="s">
        <v>31</v>
      </c>
      <c r="DB9" s="548" t="s">
        <v>31</v>
      </c>
      <c r="DC9" s="548" t="s">
        <v>31</v>
      </c>
      <c r="DD9" s="548" t="s">
        <v>20</v>
      </c>
      <c r="DE9" s="548" t="s">
        <v>20</v>
      </c>
      <c r="DF9" s="548" t="s">
        <v>20</v>
      </c>
      <c r="DG9" s="672" t="s">
        <v>20</v>
      </c>
      <c r="DH9" s="746" t="s">
        <v>20</v>
      </c>
      <c r="DI9" s="548" t="s">
        <v>20</v>
      </c>
      <c r="DJ9" s="548" t="s">
        <v>20</v>
      </c>
      <c r="DK9" s="548" t="s">
        <v>20</v>
      </c>
      <c r="DL9" s="548" t="s">
        <v>20</v>
      </c>
      <c r="DM9" s="548" t="s">
        <v>20</v>
      </c>
      <c r="DN9" s="548" t="s">
        <v>20</v>
      </c>
      <c r="DO9" s="548" t="s">
        <v>20</v>
      </c>
      <c r="DP9" s="548" t="s">
        <v>20</v>
      </c>
      <c r="DQ9" s="548" t="s">
        <v>20</v>
      </c>
      <c r="DR9" s="548" t="s">
        <v>20</v>
      </c>
      <c r="DS9" s="548" t="s">
        <v>20</v>
      </c>
      <c r="DT9" s="550"/>
    </row>
    <row r="10" spans="1:125" ht="15" customHeight="1" x14ac:dyDescent="0.2">
      <c r="A10" s="307" t="s">
        <v>1133</v>
      </c>
      <c r="B10" s="308"/>
      <c r="C10" s="309"/>
      <c r="D10" s="328">
        <v>1</v>
      </c>
      <c r="E10" s="325">
        <v>1</v>
      </c>
      <c r="F10" s="325">
        <v>1</v>
      </c>
      <c r="G10" s="325">
        <v>1</v>
      </c>
      <c r="H10" s="325">
        <v>1</v>
      </c>
      <c r="I10" s="328">
        <v>1</v>
      </c>
      <c r="J10" s="325">
        <v>1</v>
      </c>
      <c r="K10" s="325">
        <v>1</v>
      </c>
      <c r="L10" s="325">
        <v>2</v>
      </c>
      <c r="M10" s="325">
        <v>1</v>
      </c>
      <c r="N10" s="325"/>
      <c r="O10" s="325"/>
      <c r="P10" s="325"/>
      <c r="Q10" s="325"/>
      <c r="R10" s="325"/>
      <c r="S10" s="327"/>
      <c r="T10" s="328">
        <v>13</v>
      </c>
      <c r="U10" s="325">
        <v>45</v>
      </c>
      <c r="V10" s="325">
        <v>1</v>
      </c>
      <c r="W10" s="325">
        <v>1</v>
      </c>
      <c r="X10" s="325">
        <v>1</v>
      </c>
      <c r="Y10" s="325">
        <v>1</v>
      </c>
      <c r="Z10" s="325">
        <v>2</v>
      </c>
      <c r="AA10" s="325">
        <v>2</v>
      </c>
      <c r="AB10" s="325">
        <v>1</v>
      </c>
      <c r="AC10" s="325">
        <v>1</v>
      </c>
      <c r="AD10" s="325">
        <v>1</v>
      </c>
      <c r="AE10" s="328">
        <v>21</v>
      </c>
      <c r="AF10" s="325">
        <v>1</v>
      </c>
      <c r="AG10" s="325">
        <v>1</v>
      </c>
      <c r="AH10" s="325">
        <v>2</v>
      </c>
      <c r="AI10" s="325">
        <v>8</v>
      </c>
      <c r="AJ10" s="325">
        <v>2</v>
      </c>
      <c r="AK10" s="328">
        <v>3</v>
      </c>
      <c r="AL10" s="325">
        <v>6</v>
      </c>
      <c r="AM10" s="325">
        <v>11</v>
      </c>
      <c r="AN10" s="325">
        <v>11</v>
      </c>
      <c r="AO10" s="325">
        <v>14</v>
      </c>
      <c r="AP10" s="327">
        <v>104</v>
      </c>
      <c r="AQ10" s="328">
        <v>13</v>
      </c>
      <c r="AR10" s="325">
        <v>7</v>
      </c>
      <c r="AS10" s="327">
        <v>26</v>
      </c>
      <c r="AT10" s="325">
        <v>13</v>
      </c>
      <c r="AU10" s="324">
        <v>7</v>
      </c>
      <c r="AV10" s="324"/>
      <c r="AW10" s="324"/>
      <c r="AX10" s="325">
        <v>50</v>
      </c>
      <c r="AY10" s="325">
        <v>11</v>
      </c>
      <c r="AZ10" s="325">
        <v>1</v>
      </c>
      <c r="BA10" s="325"/>
      <c r="BB10" s="325"/>
      <c r="BC10" s="325"/>
      <c r="BD10" s="325"/>
      <c r="BE10" s="325"/>
      <c r="BF10" s="325"/>
      <c r="BG10" s="329"/>
      <c r="BH10" s="324">
        <v>7</v>
      </c>
      <c r="BI10" s="325">
        <v>11</v>
      </c>
      <c r="BJ10" s="325">
        <v>22</v>
      </c>
      <c r="BK10" s="325">
        <v>16</v>
      </c>
      <c r="BL10" s="325">
        <v>3</v>
      </c>
      <c r="BM10" s="325"/>
      <c r="BN10" s="325">
        <v>1</v>
      </c>
      <c r="BO10" s="325">
        <v>23</v>
      </c>
      <c r="BP10" s="325">
        <v>4</v>
      </c>
      <c r="BQ10" s="325">
        <v>11</v>
      </c>
      <c r="BR10" s="325"/>
      <c r="BS10" s="325"/>
      <c r="BT10" s="346"/>
      <c r="BU10" s="325">
        <v>4</v>
      </c>
      <c r="BV10" s="325">
        <v>13</v>
      </c>
      <c r="BW10" s="325"/>
      <c r="BX10" s="325">
        <v>1</v>
      </c>
      <c r="BY10" s="325">
        <v>2</v>
      </c>
      <c r="BZ10" s="325">
        <v>42</v>
      </c>
      <c r="CA10" s="325"/>
      <c r="CB10" s="325">
        <v>2</v>
      </c>
      <c r="CC10" s="325">
        <v>1</v>
      </c>
      <c r="CD10" s="325"/>
      <c r="CE10" s="325"/>
      <c r="CF10" s="325">
        <v>2</v>
      </c>
      <c r="CG10" s="325">
        <v>1</v>
      </c>
      <c r="CH10" s="325">
        <v>17</v>
      </c>
      <c r="CI10" s="324">
        <v>3</v>
      </c>
      <c r="CJ10" s="324">
        <v>1</v>
      </c>
      <c r="CK10" s="324">
        <v>3</v>
      </c>
      <c r="CL10" s="324">
        <v>42</v>
      </c>
      <c r="CM10" s="324">
        <v>13</v>
      </c>
      <c r="CN10" s="325"/>
      <c r="CO10" s="325"/>
      <c r="CP10" s="328"/>
      <c r="CQ10" s="324">
        <v>3</v>
      </c>
      <c r="CR10" s="341">
        <v>23</v>
      </c>
      <c r="CS10" s="341">
        <v>2</v>
      </c>
      <c r="CT10" s="341">
        <v>10</v>
      </c>
      <c r="CU10" s="388">
        <v>24</v>
      </c>
      <c r="CV10" s="341">
        <v>15</v>
      </c>
      <c r="CW10" s="341">
        <v>21</v>
      </c>
      <c r="CX10" s="341">
        <v>1</v>
      </c>
      <c r="CY10" s="341">
        <v>4</v>
      </c>
      <c r="CZ10" s="341"/>
      <c r="DA10" s="341"/>
      <c r="DB10" s="341"/>
      <c r="DC10" s="341"/>
      <c r="DD10" s="341">
        <v>9</v>
      </c>
      <c r="DE10" s="341">
        <v>3</v>
      </c>
      <c r="DF10" s="341">
        <v>1</v>
      </c>
      <c r="DG10" s="758"/>
      <c r="DH10" s="744"/>
      <c r="DI10" s="541">
        <v>12</v>
      </c>
      <c r="DJ10" s="541"/>
      <c r="DK10" s="541"/>
      <c r="DL10" s="541">
        <v>25</v>
      </c>
      <c r="DM10" s="541">
        <v>11</v>
      </c>
      <c r="DN10" s="541">
        <v>5</v>
      </c>
      <c r="DO10" s="541">
        <v>37</v>
      </c>
      <c r="DP10" s="541">
        <v>11</v>
      </c>
      <c r="DQ10" s="341">
        <v>106</v>
      </c>
      <c r="DR10" s="341">
        <v>33</v>
      </c>
      <c r="DS10" s="541">
        <v>14</v>
      </c>
      <c r="DT10" s="1320" t="s">
        <v>1087</v>
      </c>
      <c r="DU10" s="1321"/>
    </row>
    <row r="11" spans="1:125" x14ac:dyDescent="0.2">
      <c r="A11" s="307" t="s">
        <v>7</v>
      </c>
      <c r="B11" s="308"/>
      <c r="C11" s="309"/>
      <c r="D11" s="328" t="s">
        <v>120</v>
      </c>
      <c r="E11" s="324" t="s">
        <v>103</v>
      </c>
      <c r="F11" s="324" t="s">
        <v>49</v>
      </c>
      <c r="G11" s="324" t="s">
        <v>120</v>
      </c>
      <c r="H11" s="325" t="s">
        <v>49</v>
      </c>
      <c r="I11" s="328" t="s">
        <v>120</v>
      </c>
      <c r="J11" s="325" t="s">
        <v>120</v>
      </c>
      <c r="K11" s="325" t="s">
        <v>58</v>
      </c>
      <c r="L11" s="325" t="s">
        <v>120</v>
      </c>
      <c r="M11" s="325" t="s">
        <v>120</v>
      </c>
      <c r="N11" s="325"/>
      <c r="O11" s="325"/>
      <c r="P11" s="325"/>
      <c r="Q11" s="325"/>
      <c r="R11" s="325"/>
      <c r="S11" s="327"/>
      <c r="T11" s="328" t="s">
        <v>120</v>
      </c>
      <c r="U11" s="325" t="s">
        <v>21</v>
      </c>
      <c r="V11" s="325" t="s">
        <v>120</v>
      </c>
      <c r="W11" s="325" t="s">
        <v>120</v>
      </c>
      <c r="X11" s="325" t="s">
        <v>49</v>
      </c>
      <c r="Y11" s="325" t="s">
        <v>120</v>
      </c>
      <c r="Z11" s="325" t="s">
        <v>120</v>
      </c>
      <c r="AA11" s="325" t="s">
        <v>58</v>
      </c>
      <c r="AB11" s="325" t="s">
        <v>125</v>
      </c>
      <c r="AC11" s="325" t="s">
        <v>120</v>
      </c>
      <c r="AD11" s="325" t="s">
        <v>120</v>
      </c>
      <c r="AE11" s="328" t="s">
        <v>120</v>
      </c>
      <c r="AF11" s="325" t="s">
        <v>21</v>
      </c>
      <c r="AG11" s="325" t="s">
        <v>58</v>
      </c>
      <c r="AH11" s="325" t="s">
        <v>120</v>
      </c>
      <c r="AI11" s="325" t="s">
        <v>49</v>
      </c>
      <c r="AJ11" s="325" t="s">
        <v>120</v>
      </c>
      <c r="AK11" s="328" t="s">
        <v>120</v>
      </c>
      <c r="AL11" s="325" t="s">
        <v>120</v>
      </c>
      <c r="AM11" s="325" t="s">
        <v>120</v>
      </c>
      <c r="AN11" s="325" t="s">
        <v>120</v>
      </c>
      <c r="AO11" s="325" t="s">
        <v>120</v>
      </c>
      <c r="AP11" s="327" t="s">
        <v>21</v>
      </c>
      <c r="AQ11" s="328" t="s">
        <v>120</v>
      </c>
      <c r="AR11" s="325" t="s">
        <v>120</v>
      </c>
      <c r="AS11" s="327" t="s">
        <v>49</v>
      </c>
      <c r="AT11" s="325" t="s">
        <v>120</v>
      </c>
      <c r="AU11" s="324" t="s">
        <v>120</v>
      </c>
      <c r="AV11" s="324" t="s">
        <v>120</v>
      </c>
      <c r="AW11" s="324" t="s">
        <v>120</v>
      </c>
      <c r="AX11" s="325" t="s">
        <v>21</v>
      </c>
      <c r="AY11" s="325" t="s">
        <v>120</v>
      </c>
      <c r="AZ11" s="325"/>
      <c r="BA11" s="325"/>
      <c r="BB11" s="325"/>
      <c r="BC11" s="325"/>
      <c r="BD11" s="325"/>
      <c r="BE11" s="325"/>
      <c r="BF11" s="325"/>
      <c r="BG11" s="329"/>
      <c r="BH11" s="324" t="s">
        <v>120</v>
      </c>
      <c r="BI11" s="325" t="s">
        <v>120</v>
      </c>
      <c r="BJ11" s="325" t="s">
        <v>120</v>
      </c>
      <c r="BK11" s="325" t="s">
        <v>120</v>
      </c>
      <c r="BL11" s="325" t="s">
        <v>120</v>
      </c>
      <c r="BM11" s="325" t="s">
        <v>58</v>
      </c>
      <c r="BN11" s="325" t="s">
        <v>120</v>
      </c>
      <c r="BO11" s="325" t="s">
        <v>120</v>
      </c>
      <c r="BP11" s="325" t="s">
        <v>120</v>
      </c>
      <c r="BQ11" s="325" t="s">
        <v>120</v>
      </c>
      <c r="BR11" s="325"/>
      <c r="BS11" s="325"/>
      <c r="BT11" s="346"/>
      <c r="BU11" s="325" t="s">
        <v>125</v>
      </c>
      <c r="BV11" s="325" t="s">
        <v>120</v>
      </c>
      <c r="BW11" s="325" t="s">
        <v>21</v>
      </c>
      <c r="BX11" s="325" t="s">
        <v>120</v>
      </c>
      <c r="BY11" s="325" t="s">
        <v>120</v>
      </c>
      <c r="BZ11" s="325" t="s">
        <v>49</v>
      </c>
      <c r="CA11" s="325" t="s">
        <v>58</v>
      </c>
      <c r="CB11" s="325" t="s">
        <v>21</v>
      </c>
      <c r="CC11" s="325" t="s">
        <v>58</v>
      </c>
      <c r="CD11" s="325" t="s">
        <v>120</v>
      </c>
      <c r="CE11" s="325" t="s">
        <v>120</v>
      </c>
      <c r="CF11" s="325" t="s">
        <v>21</v>
      </c>
      <c r="CG11" s="325" t="s">
        <v>120</v>
      </c>
      <c r="CH11" s="325" t="s">
        <v>120</v>
      </c>
      <c r="CI11" s="325" t="s">
        <v>120</v>
      </c>
      <c r="CJ11" s="325" t="s">
        <v>130</v>
      </c>
      <c r="CK11" s="325" t="s">
        <v>120</v>
      </c>
      <c r="CL11" s="325" t="s">
        <v>120</v>
      </c>
      <c r="CM11" s="325" t="s">
        <v>120</v>
      </c>
      <c r="CN11" s="325"/>
      <c r="CO11" s="325"/>
      <c r="CP11" s="328" t="s">
        <v>120</v>
      </c>
      <c r="CQ11" s="325" t="s">
        <v>120</v>
      </c>
      <c r="CR11" s="324" t="s">
        <v>21</v>
      </c>
      <c r="CS11" s="324" t="s">
        <v>120</v>
      </c>
      <c r="CT11" s="324" t="s">
        <v>120</v>
      </c>
      <c r="CU11" s="373" t="s">
        <v>120</v>
      </c>
      <c r="CV11" s="324" t="s">
        <v>120</v>
      </c>
      <c r="CW11" s="324" t="s">
        <v>120</v>
      </c>
      <c r="CX11" s="324" t="s">
        <v>103</v>
      </c>
      <c r="CY11" s="324" t="s">
        <v>120</v>
      </c>
      <c r="CZ11" s="324"/>
      <c r="DA11" s="324"/>
      <c r="DB11" s="324"/>
      <c r="DC11" s="324"/>
      <c r="DD11" s="324" t="s">
        <v>120</v>
      </c>
      <c r="DE11" s="324" t="s">
        <v>120</v>
      </c>
      <c r="DF11" s="324" t="s">
        <v>120</v>
      </c>
      <c r="DG11" s="346" t="s">
        <v>58</v>
      </c>
      <c r="DH11" s="745" t="s">
        <v>21</v>
      </c>
      <c r="DI11" s="324" t="s">
        <v>120</v>
      </c>
      <c r="DJ11" s="324" t="s">
        <v>58</v>
      </c>
      <c r="DK11" s="324" t="s">
        <v>58</v>
      </c>
      <c r="DL11" s="324" t="s">
        <v>120</v>
      </c>
      <c r="DM11" s="324" t="s">
        <v>120</v>
      </c>
      <c r="DN11" s="324" t="s">
        <v>120</v>
      </c>
      <c r="DO11" s="324" t="s">
        <v>120</v>
      </c>
      <c r="DP11" s="324" t="s">
        <v>120</v>
      </c>
      <c r="DQ11" s="324" t="s">
        <v>21</v>
      </c>
      <c r="DR11" s="324" t="s">
        <v>21</v>
      </c>
      <c r="DS11" s="324" t="s">
        <v>120</v>
      </c>
      <c r="DT11" s="347" t="s">
        <v>554</v>
      </c>
      <c r="DU11" s="348" t="s">
        <v>1088</v>
      </c>
    </row>
    <row r="12" spans="1:125" x14ac:dyDescent="0.2">
      <c r="A12" s="307" t="s">
        <v>535</v>
      </c>
      <c r="B12" s="308"/>
      <c r="C12" s="309"/>
      <c r="D12" s="349" t="s">
        <v>22</v>
      </c>
      <c r="E12" s="327" t="s">
        <v>22</v>
      </c>
      <c r="F12" s="327" t="s">
        <v>42</v>
      </c>
      <c r="G12" s="327" t="s">
        <v>22</v>
      </c>
      <c r="H12" s="327" t="s">
        <v>42</v>
      </c>
      <c r="I12" s="328" t="s">
        <v>22</v>
      </c>
      <c r="J12" s="325" t="s">
        <v>22</v>
      </c>
      <c r="K12" s="325" t="s">
        <v>22</v>
      </c>
      <c r="L12" s="325" t="s">
        <v>22</v>
      </c>
      <c r="M12" s="325" t="s">
        <v>22</v>
      </c>
      <c r="N12" s="325"/>
      <c r="O12" s="325"/>
      <c r="P12" s="325"/>
      <c r="Q12" s="325"/>
      <c r="R12" s="325"/>
      <c r="S12" s="327"/>
      <c r="T12" s="328" t="s">
        <v>22</v>
      </c>
      <c r="U12" s="325" t="s">
        <v>22</v>
      </c>
      <c r="V12" s="325" t="s">
        <v>22</v>
      </c>
      <c r="W12" s="325" t="s">
        <v>22</v>
      </c>
      <c r="X12" s="325" t="s">
        <v>42</v>
      </c>
      <c r="Y12" s="325" t="s">
        <v>22</v>
      </c>
      <c r="Z12" s="325" t="s">
        <v>22</v>
      </c>
      <c r="AA12" s="325" t="s">
        <v>22</v>
      </c>
      <c r="AB12" s="325" t="s">
        <v>42</v>
      </c>
      <c r="AC12" s="325" t="s">
        <v>22</v>
      </c>
      <c r="AD12" s="325" t="s">
        <v>22</v>
      </c>
      <c r="AE12" s="328" t="s">
        <v>22</v>
      </c>
      <c r="AF12" s="325" t="s">
        <v>22</v>
      </c>
      <c r="AG12" s="325" t="s">
        <v>22</v>
      </c>
      <c r="AH12" s="325" t="s">
        <v>22</v>
      </c>
      <c r="AI12" s="325" t="s">
        <v>22</v>
      </c>
      <c r="AJ12" s="325" t="s">
        <v>22</v>
      </c>
      <c r="AK12" s="328" t="s">
        <v>22</v>
      </c>
      <c r="AL12" s="325" t="s">
        <v>22</v>
      </c>
      <c r="AM12" s="325" t="s">
        <v>22</v>
      </c>
      <c r="AN12" s="325" t="s">
        <v>22</v>
      </c>
      <c r="AO12" s="325" t="s">
        <v>22</v>
      </c>
      <c r="AP12" s="327" t="s">
        <v>22</v>
      </c>
      <c r="AQ12" s="328" t="s">
        <v>22</v>
      </c>
      <c r="AR12" s="325" t="s">
        <v>22</v>
      </c>
      <c r="AS12" s="327" t="s">
        <v>42</v>
      </c>
      <c r="AT12" s="325" t="s">
        <v>22</v>
      </c>
      <c r="AU12" s="324" t="s">
        <v>22</v>
      </c>
      <c r="AV12" s="324" t="s">
        <v>22</v>
      </c>
      <c r="AW12" s="324" t="s">
        <v>22</v>
      </c>
      <c r="AX12" s="325" t="s">
        <v>22</v>
      </c>
      <c r="AY12" s="325" t="s">
        <v>22</v>
      </c>
      <c r="AZ12" s="325" t="s">
        <v>22</v>
      </c>
      <c r="BA12" s="325"/>
      <c r="BB12" s="325"/>
      <c r="BC12" s="325"/>
      <c r="BD12" s="325"/>
      <c r="BE12" s="325"/>
      <c r="BF12" s="325"/>
      <c r="BG12" s="329"/>
      <c r="BH12" s="324" t="s">
        <v>22</v>
      </c>
      <c r="BI12" s="325" t="s">
        <v>22</v>
      </c>
      <c r="BJ12" s="325" t="s">
        <v>22</v>
      </c>
      <c r="BK12" s="325" t="s">
        <v>22</v>
      </c>
      <c r="BL12" s="325" t="s">
        <v>22</v>
      </c>
      <c r="BM12" s="325" t="s">
        <v>22</v>
      </c>
      <c r="BN12" s="325" t="s">
        <v>22</v>
      </c>
      <c r="BO12" s="325" t="s">
        <v>22</v>
      </c>
      <c r="BP12" s="325" t="s">
        <v>22</v>
      </c>
      <c r="BQ12" s="325" t="s">
        <v>22</v>
      </c>
      <c r="BR12" s="325"/>
      <c r="BS12" s="325"/>
      <c r="BT12" s="346"/>
      <c r="BU12" s="325" t="s">
        <v>22</v>
      </c>
      <c r="BV12" s="325" t="s">
        <v>22</v>
      </c>
      <c r="BW12" s="325" t="s">
        <v>22</v>
      </c>
      <c r="BX12" s="325" t="s">
        <v>22</v>
      </c>
      <c r="BY12" s="325" t="s">
        <v>22</v>
      </c>
      <c r="BZ12" s="325" t="s">
        <v>42</v>
      </c>
      <c r="CA12" s="325" t="s">
        <v>22</v>
      </c>
      <c r="CB12" s="325" t="s">
        <v>22</v>
      </c>
      <c r="CC12" s="325" t="s">
        <v>22</v>
      </c>
      <c r="CD12" s="325" t="s">
        <v>22</v>
      </c>
      <c r="CE12" s="325" t="s">
        <v>22</v>
      </c>
      <c r="CF12" s="325" t="s">
        <v>22</v>
      </c>
      <c r="CG12" s="325" t="s">
        <v>22</v>
      </c>
      <c r="CH12" s="325" t="s">
        <v>22</v>
      </c>
      <c r="CI12" s="325" t="s">
        <v>22</v>
      </c>
      <c r="CJ12" s="325" t="s">
        <v>42</v>
      </c>
      <c r="CK12" s="325" t="s">
        <v>22</v>
      </c>
      <c r="CL12" s="325" t="s">
        <v>22</v>
      </c>
      <c r="CM12" s="325" t="s">
        <v>22</v>
      </c>
      <c r="CN12" s="325"/>
      <c r="CO12" s="325"/>
      <c r="CP12" s="328" t="s">
        <v>22</v>
      </c>
      <c r="CQ12" s="325" t="s">
        <v>22</v>
      </c>
      <c r="CR12" s="324" t="s">
        <v>22</v>
      </c>
      <c r="CS12" s="324" t="s">
        <v>22</v>
      </c>
      <c r="CT12" s="324" t="s">
        <v>22</v>
      </c>
      <c r="CU12" s="324" t="s">
        <v>22</v>
      </c>
      <c r="CV12" s="324" t="s">
        <v>22</v>
      </c>
      <c r="CW12" s="324" t="s">
        <v>22</v>
      </c>
      <c r="CX12" s="324" t="s">
        <v>22</v>
      </c>
      <c r="CY12" s="324" t="s">
        <v>22</v>
      </c>
      <c r="CZ12" s="324"/>
      <c r="DA12" s="324"/>
      <c r="DB12" s="324"/>
      <c r="DC12" s="324"/>
      <c r="DD12" s="324" t="s">
        <v>22</v>
      </c>
      <c r="DE12" s="324" t="s">
        <v>22</v>
      </c>
      <c r="DF12" s="324" t="s">
        <v>22</v>
      </c>
      <c r="DG12" s="346" t="s">
        <v>22</v>
      </c>
      <c r="DH12" s="745" t="s">
        <v>22</v>
      </c>
      <c r="DI12" s="324" t="s">
        <v>22</v>
      </c>
      <c r="DJ12" s="324" t="s">
        <v>22</v>
      </c>
      <c r="DK12" s="324" t="s">
        <v>22</v>
      </c>
      <c r="DL12" s="324" t="s">
        <v>22</v>
      </c>
      <c r="DM12" s="324" t="s">
        <v>22</v>
      </c>
      <c r="DN12" s="324" t="s">
        <v>22</v>
      </c>
      <c r="DO12" s="324" t="s">
        <v>22</v>
      </c>
      <c r="DP12" s="324" t="s">
        <v>22</v>
      </c>
      <c r="DQ12" s="324" t="s">
        <v>22</v>
      </c>
      <c r="DR12" s="324" t="s">
        <v>22</v>
      </c>
      <c r="DS12" s="324" t="s">
        <v>22</v>
      </c>
      <c r="DT12" s="347" t="s">
        <v>1210</v>
      </c>
      <c r="DU12" s="350" t="s">
        <v>1302</v>
      </c>
    </row>
    <row r="13" spans="1:125" ht="14.25" customHeight="1" x14ac:dyDescent="0.2">
      <c r="A13" s="307" t="s">
        <v>13</v>
      </c>
      <c r="B13" s="308"/>
      <c r="C13" s="309"/>
      <c r="D13" s="349" t="s">
        <v>50</v>
      </c>
      <c r="E13" s="327" t="s">
        <v>50</v>
      </c>
      <c r="F13" s="327" t="s">
        <v>42</v>
      </c>
      <c r="G13" s="327" t="s">
        <v>50</v>
      </c>
      <c r="H13" s="327" t="s">
        <v>42</v>
      </c>
      <c r="I13" s="328" t="s">
        <v>93</v>
      </c>
      <c r="J13" s="325" t="s">
        <v>42</v>
      </c>
      <c r="K13" s="325" t="s">
        <v>50</v>
      </c>
      <c r="L13" s="325" t="s">
        <v>42</v>
      </c>
      <c r="M13" s="325" t="s">
        <v>61</v>
      </c>
      <c r="N13" s="325"/>
      <c r="O13" s="325"/>
      <c r="P13" s="325"/>
      <c r="Q13" s="325"/>
      <c r="R13" s="325"/>
      <c r="S13" s="327"/>
      <c r="T13" s="328" t="s">
        <v>50</v>
      </c>
      <c r="U13" s="325" t="s">
        <v>50</v>
      </c>
      <c r="V13" s="325" t="s">
        <v>33</v>
      </c>
      <c r="W13" s="325" t="s">
        <v>25</v>
      </c>
      <c r="X13" s="325" t="s">
        <v>42</v>
      </c>
      <c r="Y13" s="325" t="s">
        <v>69</v>
      </c>
      <c r="Z13" s="325" t="s">
        <v>25</v>
      </c>
      <c r="AA13" s="325" t="s">
        <v>50</v>
      </c>
      <c r="AB13" s="325" t="s">
        <v>42</v>
      </c>
      <c r="AC13" s="325" t="s">
        <v>42</v>
      </c>
      <c r="AD13" s="325" t="s">
        <v>85</v>
      </c>
      <c r="AE13" s="328" t="s">
        <v>33</v>
      </c>
      <c r="AF13" s="325" t="s">
        <v>85</v>
      </c>
      <c r="AG13" s="325" t="s">
        <v>42</v>
      </c>
      <c r="AH13" s="325" t="s">
        <v>50</v>
      </c>
      <c r="AI13" s="325" t="s">
        <v>42</v>
      </c>
      <c r="AJ13" s="325" t="s">
        <v>77</v>
      </c>
      <c r="AK13" s="328" t="s">
        <v>42</v>
      </c>
      <c r="AL13" s="325" t="s">
        <v>25</v>
      </c>
      <c r="AM13" s="325" t="s">
        <v>33</v>
      </c>
      <c r="AN13" s="325" t="s">
        <v>25</v>
      </c>
      <c r="AO13" s="325" t="s">
        <v>61</v>
      </c>
      <c r="AP13" s="327" t="s">
        <v>33</v>
      </c>
      <c r="AQ13" s="328" t="s">
        <v>33</v>
      </c>
      <c r="AR13" s="325" t="s">
        <v>42</v>
      </c>
      <c r="AS13" s="327" t="s">
        <v>42</v>
      </c>
      <c r="AT13" s="325" t="s">
        <v>93</v>
      </c>
      <c r="AU13" s="324" t="s">
        <v>93</v>
      </c>
      <c r="AV13" s="324" t="s">
        <v>42</v>
      </c>
      <c r="AW13" s="324" t="s">
        <v>50</v>
      </c>
      <c r="AX13" s="325" t="s">
        <v>50</v>
      </c>
      <c r="AY13" s="325" t="s">
        <v>61</v>
      </c>
      <c r="AZ13" s="325" t="s">
        <v>85</v>
      </c>
      <c r="BA13" s="325"/>
      <c r="BB13" s="325"/>
      <c r="BC13" s="325"/>
      <c r="BD13" s="325"/>
      <c r="BE13" s="325"/>
      <c r="BF13" s="325"/>
      <c r="BG13" s="329"/>
      <c r="BH13" s="324" t="s">
        <v>93</v>
      </c>
      <c r="BI13" s="325" t="s">
        <v>61</v>
      </c>
      <c r="BJ13" s="325" t="s">
        <v>85</v>
      </c>
      <c r="BK13" s="325" t="s">
        <v>50</v>
      </c>
      <c r="BL13" s="325" t="s">
        <v>85</v>
      </c>
      <c r="BM13" s="325" t="s">
        <v>42</v>
      </c>
      <c r="BN13" s="325" t="s">
        <v>33</v>
      </c>
      <c r="BO13" s="325" t="s">
        <v>33</v>
      </c>
      <c r="BP13" s="325" t="s">
        <v>33</v>
      </c>
      <c r="BQ13" s="325" t="s">
        <v>33</v>
      </c>
      <c r="BR13" s="325"/>
      <c r="BS13" s="325"/>
      <c r="BT13" s="346"/>
      <c r="BU13" s="325" t="s">
        <v>50</v>
      </c>
      <c r="BV13" s="325" t="s">
        <v>42</v>
      </c>
      <c r="BW13" s="325" t="s">
        <v>50</v>
      </c>
      <c r="BX13" s="325" t="s">
        <v>93</v>
      </c>
      <c r="BY13" s="325" t="s">
        <v>50</v>
      </c>
      <c r="BZ13" s="325" t="s">
        <v>42</v>
      </c>
      <c r="CA13" s="325" t="s">
        <v>50</v>
      </c>
      <c r="CB13" s="325" t="s">
        <v>50</v>
      </c>
      <c r="CC13" s="325" t="s">
        <v>50</v>
      </c>
      <c r="CD13" s="325" t="s">
        <v>25</v>
      </c>
      <c r="CE13" s="325" t="s">
        <v>85</v>
      </c>
      <c r="CF13" s="325" t="s">
        <v>50</v>
      </c>
      <c r="CG13" s="325" t="s">
        <v>33</v>
      </c>
      <c r="CH13" s="325" t="s">
        <v>50</v>
      </c>
      <c r="CI13" s="324" t="s">
        <v>61</v>
      </c>
      <c r="CJ13" s="324" t="s">
        <v>42</v>
      </c>
      <c r="CK13" s="324" t="s">
        <v>77</v>
      </c>
      <c r="CL13" s="324" t="s">
        <v>61</v>
      </c>
      <c r="CM13" s="324" t="s">
        <v>61</v>
      </c>
      <c r="CN13" s="325"/>
      <c r="CO13" s="325"/>
      <c r="CP13" s="328" t="s">
        <v>50</v>
      </c>
      <c r="CQ13" s="324" t="s">
        <v>93</v>
      </c>
      <c r="CR13" s="324" t="s">
        <v>33</v>
      </c>
      <c r="CS13" s="324" t="s">
        <v>42</v>
      </c>
      <c r="CT13" s="324" t="s">
        <v>33</v>
      </c>
      <c r="CU13" s="373" t="s">
        <v>25</v>
      </c>
      <c r="CV13" s="324" t="s">
        <v>61</v>
      </c>
      <c r="CW13" s="324" t="s">
        <v>85</v>
      </c>
      <c r="CX13" s="324" t="s">
        <v>42</v>
      </c>
      <c r="CY13" s="324" t="s">
        <v>33</v>
      </c>
      <c r="CZ13" s="324"/>
      <c r="DA13" s="324"/>
      <c r="DB13" s="324"/>
      <c r="DC13" s="324"/>
      <c r="DD13" s="324" t="s">
        <v>42</v>
      </c>
      <c r="DE13" s="324" t="s">
        <v>61</v>
      </c>
      <c r="DF13" s="324" t="s">
        <v>42</v>
      </c>
      <c r="DG13" s="346" t="s">
        <v>50</v>
      </c>
      <c r="DH13" s="745" t="s">
        <v>33</v>
      </c>
      <c r="DI13" s="324" t="s">
        <v>50</v>
      </c>
      <c r="DJ13" s="324" t="s">
        <v>42</v>
      </c>
      <c r="DK13" s="324" t="s">
        <v>50</v>
      </c>
      <c r="DL13" s="324" t="s">
        <v>85</v>
      </c>
      <c r="DM13" s="324" t="s">
        <v>93</v>
      </c>
      <c r="DN13" s="324" t="s">
        <v>33</v>
      </c>
      <c r="DO13" s="324" t="s">
        <v>85</v>
      </c>
      <c r="DP13" s="324" t="s">
        <v>42</v>
      </c>
      <c r="DQ13" s="324" t="s">
        <v>50</v>
      </c>
      <c r="DR13" s="324" t="s">
        <v>50</v>
      </c>
      <c r="DS13" s="324" t="s">
        <v>50</v>
      </c>
      <c r="DT13" s="347" t="s">
        <v>1457</v>
      </c>
      <c r="DU13" s="348" t="s">
        <v>1458</v>
      </c>
    </row>
    <row r="14" spans="1:125" x14ac:dyDescent="0.2">
      <c r="A14" s="307" t="s">
        <v>536</v>
      </c>
      <c r="B14" s="308"/>
      <c r="C14" s="309"/>
      <c r="D14" s="349" t="s">
        <v>59</v>
      </c>
      <c r="E14" s="327" t="s">
        <v>104</v>
      </c>
      <c r="F14" s="327" t="s">
        <v>43</v>
      </c>
      <c r="G14" s="327" t="s">
        <v>75</v>
      </c>
      <c r="H14" s="327" t="s">
        <v>104</v>
      </c>
      <c r="I14" s="328" t="s">
        <v>104</v>
      </c>
      <c r="J14" s="351" t="s">
        <v>75</v>
      </c>
      <c r="K14" s="351" t="s">
        <v>116</v>
      </c>
      <c r="L14" s="325" t="s">
        <v>43</v>
      </c>
      <c r="M14" s="325" t="s">
        <v>75</v>
      </c>
      <c r="N14" s="325"/>
      <c r="O14" s="325"/>
      <c r="P14" s="325"/>
      <c r="Q14" s="325"/>
      <c r="R14" s="325"/>
      <c r="S14" s="327"/>
      <c r="T14" s="328" t="s">
        <v>59</v>
      </c>
      <c r="U14" s="325" t="s">
        <v>970</v>
      </c>
      <c r="V14" s="325" t="s">
        <v>110</v>
      </c>
      <c r="W14" s="325" t="s">
        <v>75</v>
      </c>
      <c r="X14" s="325" t="s">
        <v>970</v>
      </c>
      <c r="Y14" s="325" t="s">
        <v>75</v>
      </c>
      <c r="Z14" s="325" t="s">
        <v>104</v>
      </c>
      <c r="AA14" s="325" t="s">
        <v>116</v>
      </c>
      <c r="AB14" s="325" t="s">
        <v>135</v>
      </c>
      <c r="AC14" s="325" t="s">
        <v>75</v>
      </c>
      <c r="AD14" s="325" t="s">
        <v>43</v>
      </c>
      <c r="AE14" s="328" t="s">
        <v>43</v>
      </c>
      <c r="AF14" s="325" t="s">
        <v>116</v>
      </c>
      <c r="AG14" s="325" t="s">
        <v>91</v>
      </c>
      <c r="AH14" s="325" t="s">
        <v>116</v>
      </c>
      <c r="AI14" s="325" t="s">
        <v>75</v>
      </c>
      <c r="AJ14" s="325" t="s">
        <v>43</v>
      </c>
      <c r="AK14" s="328" t="s">
        <v>59</v>
      </c>
      <c r="AL14" s="325" t="s">
        <v>43</v>
      </c>
      <c r="AM14" s="325" t="s">
        <v>59</v>
      </c>
      <c r="AN14" s="325" t="s">
        <v>75</v>
      </c>
      <c r="AO14" s="325" t="s">
        <v>110</v>
      </c>
      <c r="AP14" s="327" t="s">
        <v>75</v>
      </c>
      <c r="AQ14" s="328" t="s">
        <v>59</v>
      </c>
      <c r="AR14" s="325" t="s">
        <v>43</v>
      </c>
      <c r="AS14" s="327" t="s">
        <v>75</v>
      </c>
      <c r="AT14" s="325" t="s">
        <v>104</v>
      </c>
      <c r="AU14" s="324" t="s">
        <v>104</v>
      </c>
      <c r="AV14" s="324" t="s">
        <v>59</v>
      </c>
      <c r="AW14" s="324" t="s">
        <v>59</v>
      </c>
      <c r="AX14" s="325" t="s">
        <v>51</v>
      </c>
      <c r="AY14" s="325" t="s">
        <v>116</v>
      </c>
      <c r="AZ14" s="325" t="s">
        <v>110</v>
      </c>
      <c r="BA14" s="325"/>
      <c r="BB14" s="325"/>
      <c r="BC14" s="325"/>
      <c r="BD14" s="325"/>
      <c r="BE14" s="325"/>
      <c r="BF14" s="325"/>
      <c r="BG14" s="329"/>
      <c r="BH14" s="324" t="s">
        <v>110</v>
      </c>
      <c r="BI14" s="325" t="s">
        <v>75</v>
      </c>
      <c r="BJ14" s="325" t="s">
        <v>75</v>
      </c>
      <c r="BK14" s="325" t="s">
        <v>59</v>
      </c>
      <c r="BL14" s="325" t="s">
        <v>43</v>
      </c>
      <c r="BM14" s="325" t="s">
        <v>91</v>
      </c>
      <c r="BN14" s="325" t="s">
        <v>75</v>
      </c>
      <c r="BO14" s="325" t="s">
        <v>43</v>
      </c>
      <c r="BP14" s="325" t="s">
        <v>59</v>
      </c>
      <c r="BQ14" s="325" t="s">
        <v>59</v>
      </c>
      <c r="BR14" s="325"/>
      <c r="BS14" s="325"/>
      <c r="BT14" s="346"/>
      <c r="BU14" s="325" t="s">
        <v>91</v>
      </c>
      <c r="BV14" s="325" t="s">
        <v>104</v>
      </c>
      <c r="BW14" s="325" t="s">
        <v>98</v>
      </c>
      <c r="BX14" s="325" t="s">
        <v>75</v>
      </c>
      <c r="BY14" s="325" t="s">
        <v>59</v>
      </c>
      <c r="BZ14" s="325" t="s">
        <v>75</v>
      </c>
      <c r="CA14" s="325" t="s">
        <v>110</v>
      </c>
      <c r="CB14" s="325" t="s">
        <v>98</v>
      </c>
      <c r="CC14" s="325" t="s">
        <v>91</v>
      </c>
      <c r="CD14" s="325" t="s">
        <v>43</v>
      </c>
      <c r="CE14" s="325" t="s">
        <v>75</v>
      </c>
      <c r="CF14" s="325" t="s">
        <v>121</v>
      </c>
      <c r="CG14" s="325" t="s">
        <v>75</v>
      </c>
      <c r="CH14" s="325" t="s">
        <v>59</v>
      </c>
      <c r="CI14" s="324" t="s">
        <v>75</v>
      </c>
      <c r="CJ14" s="324" t="s">
        <v>43</v>
      </c>
      <c r="CK14" s="324" t="s">
        <v>43</v>
      </c>
      <c r="CL14" s="324" t="s">
        <v>75</v>
      </c>
      <c r="CM14" s="324" t="s">
        <v>75</v>
      </c>
      <c r="CN14" s="325"/>
      <c r="CO14" s="325"/>
      <c r="CP14" s="328" t="s">
        <v>59</v>
      </c>
      <c r="CQ14" s="324" t="s">
        <v>104</v>
      </c>
      <c r="CR14" s="324" t="s">
        <v>43</v>
      </c>
      <c r="CS14" s="324" t="s">
        <v>75</v>
      </c>
      <c r="CT14" s="324" t="s">
        <v>59</v>
      </c>
      <c r="CU14" s="373" t="s">
        <v>75</v>
      </c>
      <c r="CV14" s="324" t="s">
        <v>116</v>
      </c>
      <c r="CW14" s="324" t="s">
        <v>75</v>
      </c>
      <c r="CX14" s="324" t="s">
        <v>91</v>
      </c>
      <c r="CY14" s="324" t="s">
        <v>59</v>
      </c>
      <c r="CZ14" s="324"/>
      <c r="DA14" s="324"/>
      <c r="DB14" s="324"/>
      <c r="DC14" s="324"/>
      <c r="DD14" s="324" t="s">
        <v>43</v>
      </c>
      <c r="DE14" s="324" t="s">
        <v>75</v>
      </c>
      <c r="DF14" s="324" t="s">
        <v>75</v>
      </c>
      <c r="DG14" s="346" t="s">
        <v>116</v>
      </c>
      <c r="DH14" s="745" t="s">
        <v>23</v>
      </c>
      <c r="DI14" s="324" t="s">
        <v>59</v>
      </c>
      <c r="DJ14" s="324" t="s">
        <v>91</v>
      </c>
      <c r="DK14" s="324" t="s">
        <v>116</v>
      </c>
      <c r="DL14" s="324" t="s">
        <v>75</v>
      </c>
      <c r="DM14" s="324" t="s">
        <v>104</v>
      </c>
      <c r="DN14" s="324" t="s">
        <v>43</v>
      </c>
      <c r="DO14" s="324" t="s">
        <v>43</v>
      </c>
      <c r="DP14" s="324" t="s">
        <v>75</v>
      </c>
      <c r="DQ14" s="324" t="s">
        <v>67</v>
      </c>
      <c r="DR14" s="324" t="s">
        <v>43</v>
      </c>
      <c r="DS14" s="324" t="s">
        <v>75</v>
      </c>
      <c r="DT14" s="347" t="s">
        <v>1091</v>
      </c>
      <c r="DU14" s="348" t="s">
        <v>1098</v>
      </c>
    </row>
    <row r="15" spans="1:125" s="302" customFormat="1" ht="16.5" customHeight="1" x14ac:dyDescent="0.2">
      <c r="A15" s="353" t="s">
        <v>1459</v>
      </c>
      <c r="B15" s="354"/>
      <c r="C15" s="355"/>
      <c r="D15" s="557">
        <v>44204</v>
      </c>
      <c r="E15" s="558"/>
      <c r="F15" s="558">
        <v>44215</v>
      </c>
      <c r="G15" s="558">
        <v>44227</v>
      </c>
      <c r="H15" s="558">
        <v>44226</v>
      </c>
      <c r="I15" s="561">
        <v>44231</v>
      </c>
      <c r="J15" s="559">
        <v>44233</v>
      </c>
      <c r="K15" s="559">
        <v>44243</v>
      </c>
      <c r="L15" s="559">
        <v>44247</v>
      </c>
      <c r="M15" s="559">
        <v>44249</v>
      </c>
      <c r="N15" s="559"/>
      <c r="O15" s="559"/>
      <c r="P15" s="559"/>
      <c r="Q15" s="559"/>
      <c r="R15" s="559"/>
      <c r="S15" s="560"/>
      <c r="T15" s="561">
        <v>44259</v>
      </c>
      <c r="U15" s="559">
        <v>44260</v>
      </c>
      <c r="V15" s="559">
        <v>44259</v>
      </c>
      <c r="W15" s="559">
        <v>44265</v>
      </c>
      <c r="X15" s="559">
        <v>44267</v>
      </c>
      <c r="Y15" s="559">
        <v>44269</v>
      </c>
      <c r="Z15" s="559">
        <v>44274</v>
      </c>
      <c r="AA15" s="559">
        <v>44273</v>
      </c>
      <c r="AB15" s="559">
        <v>44275</v>
      </c>
      <c r="AC15" s="559">
        <v>44279</v>
      </c>
      <c r="AD15" s="560">
        <v>44281</v>
      </c>
      <c r="AE15" s="561">
        <v>44287</v>
      </c>
      <c r="AF15" s="559">
        <v>44287</v>
      </c>
      <c r="AG15" s="559">
        <v>44290</v>
      </c>
      <c r="AH15" s="559">
        <v>44303</v>
      </c>
      <c r="AI15" s="559">
        <v>44306</v>
      </c>
      <c r="AJ15" s="559">
        <v>44309</v>
      </c>
      <c r="AK15" s="561">
        <v>44319</v>
      </c>
      <c r="AL15" s="559">
        <v>44323</v>
      </c>
      <c r="AM15" s="559">
        <v>44325</v>
      </c>
      <c r="AN15" s="559">
        <v>44329</v>
      </c>
      <c r="AO15" s="559">
        <v>44329</v>
      </c>
      <c r="AP15" s="560">
        <v>44334</v>
      </c>
      <c r="AQ15" s="649">
        <v>44346</v>
      </c>
      <c r="AR15" s="559">
        <v>44347</v>
      </c>
      <c r="AS15" s="563">
        <v>44347</v>
      </c>
      <c r="AT15" s="559">
        <v>44354</v>
      </c>
      <c r="AU15" s="563"/>
      <c r="AV15" s="563">
        <v>44365</v>
      </c>
      <c r="AW15" s="563">
        <v>44372</v>
      </c>
      <c r="AX15" s="559">
        <v>44367</v>
      </c>
      <c r="AY15" s="559">
        <v>44369</v>
      </c>
      <c r="AZ15" s="559">
        <v>44377</v>
      </c>
      <c r="BA15" s="559"/>
      <c r="BB15" s="559"/>
      <c r="BC15" s="559"/>
      <c r="BD15" s="559"/>
      <c r="BE15" s="559"/>
      <c r="BF15" s="559"/>
      <c r="BG15" s="562"/>
      <c r="BH15" s="563">
        <v>44379</v>
      </c>
      <c r="BI15" s="559">
        <v>44379</v>
      </c>
      <c r="BJ15" s="559">
        <v>44385</v>
      </c>
      <c r="BK15" s="559">
        <v>44382</v>
      </c>
      <c r="BL15" s="559">
        <v>44384</v>
      </c>
      <c r="BM15" s="559">
        <v>44396</v>
      </c>
      <c r="BN15" s="559">
        <v>44390</v>
      </c>
      <c r="BO15" s="559">
        <v>44400</v>
      </c>
      <c r="BP15" s="559">
        <v>44400</v>
      </c>
      <c r="BQ15" s="559">
        <v>44406</v>
      </c>
      <c r="BR15" s="559"/>
      <c r="BS15" s="559"/>
      <c r="BT15" s="673"/>
      <c r="BU15" s="564">
        <v>44403</v>
      </c>
      <c r="BV15" s="564" t="s">
        <v>1460</v>
      </c>
      <c r="BW15" s="564">
        <v>44410</v>
      </c>
      <c r="BX15" s="564">
        <v>44412</v>
      </c>
      <c r="BY15" s="564">
        <v>44414</v>
      </c>
      <c r="BZ15" s="564">
        <v>44421</v>
      </c>
      <c r="CA15" s="564"/>
      <c r="CB15" s="564" t="s">
        <v>1461</v>
      </c>
      <c r="CC15" s="564" t="s">
        <v>1035</v>
      </c>
      <c r="CD15" s="564">
        <v>44433</v>
      </c>
      <c r="CE15" s="564">
        <v>44440</v>
      </c>
      <c r="CF15" s="564">
        <v>44442</v>
      </c>
      <c r="CG15" s="564">
        <v>44447</v>
      </c>
      <c r="CH15" s="564">
        <v>44449</v>
      </c>
      <c r="CI15" s="738">
        <v>44453</v>
      </c>
      <c r="CJ15" s="568">
        <v>44458</v>
      </c>
      <c r="CK15" s="568">
        <v>44462</v>
      </c>
      <c r="CL15" s="568">
        <v>44458</v>
      </c>
      <c r="CM15" s="568">
        <v>44464</v>
      </c>
      <c r="CN15" s="564"/>
      <c r="CO15" s="564"/>
      <c r="CP15" s="367">
        <v>44477</v>
      </c>
      <c r="CQ15" s="568" t="s">
        <v>1462</v>
      </c>
      <c r="CR15" s="568">
        <v>44479</v>
      </c>
      <c r="CS15" s="568">
        <v>44479</v>
      </c>
      <c r="CT15" s="563">
        <v>44487</v>
      </c>
      <c r="CU15" s="563">
        <v>44485</v>
      </c>
      <c r="CV15" s="563">
        <v>44498</v>
      </c>
      <c r="CW15" s="563">
        <v>44491</v>
      </c>
      <c r="CX15" s="563">
        <v>44492</v>
      </c>
      <c r="CY15" s="563">
        <v>44499</v>
      </c>
      <c r="CZ15" s="361"/>
      <c r="DA15" s="361"/>
      <c r="DB15" s="361"/>
      <c r="DC15" s="361"/>
      <c r="DD15" s="563">
        <v>44506</v>
      </c>
      <c r="DE15" s="563">
        <v>44510</v>
      </c>
      <c r="DF15" s="563">
        <v>44516</v>
      </c>
      <c r="DG15" s="673">
        <v>44516</v>
      </c>
      <c r="DH15" s="747">
        <v>44520</v>
      </c>
      <c r="DI15" s="361">
        <v>44498</v>
      </c>
      <c r="DJ15" s="361">
        <v>44535</v>
      </c>
      <c r="DK15" s="361">
        <v>44542</v>
      </c>
      <c r="DL15" s="361">
        <v>44535</v>
      </c>
      <c r="DM15" s="361">
        <v>44540</v>
      </c>
      <c r="DN15" s="361">
        <v>44535</v>
      </c>
      <c r="DO15" s="361">
        <v>44540</v>
      </c>
      <c r="DP15" s="361">
        <v>44544</v>
      </c>
      <c r="DQ15" s="865">
        <v>44549</v>
      </c>
      <c r="DR15" s="865">
        <v>44550</v>
      </c>
      <c r="DS15" s="865">
        <v>44556</v>
      </c>
      <c r="DT15" s="347" t="s">
        <v>559</v>
      </c>
      <c r="DU15" s="348" t="s">
        <v>1096</v>
      </c>
    </row>
    <row r="16" spans="1:125" ht="16.5" customHeight="1" x14ac:dyDescent="0.2">
      <c r="A16" s="307" t="s">
        <v>1147</v>
      </c>
      <c r="B16" s="308"/>
      <c r="C16" s="309"/>
      <c r="D16" s="557">
        <v>44204</v>
      </c>
      <c r="E16" s="558"/>
      <c r="F16" s="558">
        <v>44216</v>
      </c>
      <c r="G16" s="558">
        <v>44227</v>
      </c>
      <c r="H16" s="558">
        <v>44227</v>
      </c>
      <c r="I16" s="561">
        <v>44231</v>
      </c>
      <c r="J16" s="559">
        <v>44233</v>
      </c>
      <c r="K16" s="564">
        <v>44243</v>
      </c>
      <c r="L16" s="559">
        <v>44247</v>
      </c>
      <c r="M16" s="559">
        <v>44249</v>
      </c>
      <c r="N16" s="559"/>
      <c r="O16" s="559"/>
      <c r="P16" s="559"/>
      <c r="Q16" s="559"/>
      <c r="R16" s="559"/>
      <c r="S16" s="560"/>
      <c r="T16" s="561">
        <v>44259</v>
      </c>
      <c r="U16" s="560">
        <v>44260</v>
      </c>
      <c r="V16" s="559">
        <v>44259</v>
      </c>
      <c r="W16" s="559">
        <v>44265</v>
      </c>
      <c r="X16" s="559">
        <v>44267</v>
      </c>
      <c r="Y16" s="559">
        <v>44269</v>
      </c>
      <c r="Z16" s="559">
        <v>44274</v>
      </c>
      <c r="AA16" s="559">
        <v>44274</v>
      </c>
      <c r="AB16" s="559">
        <v>44275</v>
      </c>
      <c r="AC16" s="559">
        <v>44279</v>
      </c>
      <c r="AD16" s="559">
        <v>44281</v>
      </c>
      <c r="AE16" s="561">
        <v>44287</v>
      </c>
      <c r="AF16" s="559">
        <v>44288</v>
      </c>
      <c r="AG16" s="559">
        <v>44291</v>
      </c>
      <c r="AH16" s="559">
        <v>44303</v>
      </c>
      <c r="AI16" s="559">
        <v>44306</v>
      </c>
      <c r="AJ16" s="559">
        <v>44309</v>
      </c>
      <c r="AK16" s="561">
        <v>44320</v>
      </c>
      <c r="AL16" s="559" t="s">
        <v>1463</v>
      </c>
      <c r="AM16" s="559">
        <v>44325</v>
      </c>
      <c r="AN16" s="559">
        <v>44330</v>
      </c>
      <c r="AO16" s="559">
        <v>44329</v>
      </c>
      <c r="AP16" s="560">
        <v>44334</v>
      </c>
      <c r="AQ16" s="649">
        <v>44346</v>
      </c>
      <c r="AR16" s="559">
        <v>44347</v>
      </c>
      <c r="AS16" s="563">
        <v>44347</v>
      </c>
      <c r="AT16" s="559">
        <v>44354</v>
      </c>
      <c r="AU16" s="563"/>
      <c r="AV16" s="563">
        <v>44365</v>
      </c>
      <c r="AW16" s="563">
        <v>44375</v>
      </c>
      <c r="AX16" s="559">
        <v>44367</v>
      </c>
      <c r="AY16" s="559"/>
      <c r="AZ16" s="559">
        <v>44378</v>
      </c>
      <c r="BA16" s="559"/>
      <c r="BB16" s="559"/>
      <c r="BC16" s="559"/>
      <c r="BD16" s="559"/>
      <c r="BE16" s="559"/>
      <c r="BF16" s="559"/>
      <c r="BG16" s="562"/>
      <c r="BH16" s="563">
        <v>44379</v>
      </c>
      <c r="BI16" s="559">
        <v>44379</v>
      </c>
      <c r="BJ16" s="559">
        <v>44385</v>
      </c>
      <c r="BK16" s="559">
        <v>44382</v>
      </c>
      <c r="BL16" s="559">
        <v>44384</v>
      </c>
      <c r="BM16" s="559">
        <v>44396</v>
      </c>
      <c r="BN16" s="559">
        <v>44390</v>
      </c>
      <c r="BO16" s="559">
        <v>44400</v>
      </c>
      <c r="BP16" s="559">
        <v>44400</v>
      </c>
      <c r="BQ16" s="559">
        <v>44406</v>
      </c>
      <c r="BR16" s="559"/>
      <c r="BS16" s="559"/>
      <c r="BT16" s="673"/>
      <c r="BU16" s="564">
        <v>44403</v>
      </c>
      <c r="BV16" s="564">
        <v>44408</v>
      </c>
      <c r="BW16" s="564">
        <v>44411</v>
      </c>
      <c r="BX16" s="564">
        <v>44412</v>
      </c>
      <c r="BY16" s="564">
        <v>44418</v>
      </c>
      <c r="BZ16" s="564">
        <v>44421</v>
      </c>
      <c r="CA16" s="564"/>
      <c r="CB16" s="564" t="s">
        <v>1464</v>
      </c>
      <c r="CC16" s="564" t="s">
        <v>1035</v>
      </c>
      <c r="CD16" s="564">
        <v>44433</v>
      </c>
      <c r="CE16" s="564">
        <v>44440</v>
      </c>
      <c r="CF16" s="564" t="s">
        <v>1465</v>
      </c>
      <c r="CG16" s="564">
        <v>44447</v>
      </c>
      <c r="CH16" s="564">
        <v>0.33333333333333331</v>
      </c>
      <c r="CI16" s="738">
        <v>44453</v>
      </c>
      <c r="CJ16" s="568">
        <v>44459</v>
      </c>
      <c r="CK16" s="568">
        <v>44463</v>
      </c>
      <c r="CL16" s="568">
        <v>44458</v>
      </c>
      <c r="CM16" s="568">
        <v>44465</v>
      </c>
      <c r="CN16" s="564"/>
      <c r="CO16" s="564"/>
      <c r="CP16" s="367">
        <v>44478</v>
      </c>
      <c r="CQ16" s="568" t="s">
        <v>1466</v>
      </c>
      <c r="CR16" s="367">
        <v>44479</v>
      </c>
      <c r="CS16" s="367">
        <v>44479</v>
      </c>
      <c r="CT16" s="563">
        <v>44489</v>
      </c>
      <c r="CU16" s="563">
        <v>44486</v>
      </c>
      <c r="CV16" s="563">
        <v>44498</v>
      </c>
      <c r="CW16" s="563">
        <v>44494</v>
      </c>
      <c r="CX16" s="563">
        <v>44492</v>
      </c>
      <c r="CY16" s="563">
        <v>44499</v>
      </c>
      <c r="CZ16" s="361"/>
      <c r="DA16" s="361"/>
      <c r="DB16" s="361"/>
      <c r="DC16" s="361"/>
      <c r="DD16" s="563">
        <v>44507</v>
      </c>
      <c r="DE16" s="563">
        <v>44511</v>
      </c>
      <c r="DF16" s="563">
        <v>44517</v>
      </c>
      <c r="DG16" s="673">
        <v>44516</v>
      </c>
      <c r="DH16" s="747">
        <v>44521</v>
      </c>
      <c r="DI16" s="361">
        <v>44499</v>
      </c>
      <c r="DJ16" s="361">
        <v>44535</v>
      </c>
      <c r="DK16" s="361">
        <v>44542</v>
      </c>
      <c r="DL16" s="361">
        <v>44536</v>
      </c>
      <c r="DM16" s="361">
        <v>44541</v>
      </c>
      <c r="DN16" s="361">
        <v>44536</v>
      </c>
      <c r="DO16" s="361">
        <v>44541</v>
      </c>
      <c r="DP16" s="361">
        <v>44545</v>
      </c>
      <c r="DQ16" s="361">
        <v>44549</v>
      </c>
      <c r="DR16" s="361">
        <v>44550</v>
      </c>
      <c r="DS16" s="361">
        <v>44557</v>
      </c>
      <c r="DT16" s="347" t="s">
        <v>555</v>
      </c>
      <c r="DU16" s="348" t="s">
        <v>1095</v>
      </c>
    </row>
    <row r="17" spans="1:125" x14ac:dyDescent="0.2">
      <c r="A17" s="307" t="s">
        <v>1467</v>
      </c>
      <c r="B17" s="308"/>
      <c r="C17" s="309"/>
      <c r="D17" s="557">
        <v>44210</v>
      </c>
      <c r="E17" s="558">
        <v>44237</v>
      </c>
      <c r="F17" s="558"/>
      <c r="G17" s="558">
        <v>44232</v>
      </c>
      <c r="H17" s="558"/>
      <c r="I17" s="565">
        <v>44235</v>
      </c>
      <c r="J17" s="564">
        <v>44238</v>
      </c>
      <c r="K17" s="564"/>
      <c r="L17" s="564">
        <v>44252</v>
      </c>
      <c r="M17" s="564">
        <v>44254</v>
      </c>
      <c r="N17" s="564"/>
      <c r="O17" s="564"/>
      <c r="P17" s="564"/>
      <c r="Q17" s="564"/>
      <c r="R17" s="564"/>
      <c r="S17" s="566"/>
      <c r="T17" s="565">
        <v>44262</v>
      </c>
      <c r="U17" s="566"/>
      <c r="V17" s="564">
        <v>44263</v>
      </c>
      <c r="W17" s="564">
        <v>44268</v>
      </c>
      <c r="X17" s="564">
        <v>44270</v>
      </c>
      <c r="Y17" s="564">
        <v>44272</v>
      </c>
      <c r="Z17" s="564">
        <v>44278</v>
      </c>
      <c r="AA17" s="564"/>
      <c r="AB17" s="564">
        <v>44278</v>
      </c>
      <c r="AC17" s="564">
        <v>44283</v>
      </c>
      <c r="AD17" s="564">
        <v>44285</v>
      </c>
      <c r="AE17" s="565">
        <v>44293</v>
      </c>
      <c r="AF17" s="564">
        <v>44288</v>
      </c>
      <c r="AG17" s="564"/>
      <c r="AH17" s="564">
        <v>44305</v>
      </c>
      <c r="AI17" s="564">
        <v>44307</v>
      </c>
      <c r="AJ17" s="559">
        <v>44314</v>
      </c>
      <c r="AK17" s="565">
        <v>44322</v>
      </c>
      <c r="AL17" s="564">
        <v>44328</v>
      </c>
      <c r="AM17" s="564">
        <v>44328</v>
      </c>
      <c r="AN17" s="564">
        <v>44335</v>
      </c>
      <c r="AO17" s="564" t="s">
        <v>1468</v>
      </c>
      <c r="AP17" s="566"/>
      <c r="AQ17" s="565">
        <v>44349</v>
      </c>
      <c r="AR17" s="564">
        <v>44352</v>
      </c>
      <c r="AS17" s="566"/>
      <c r="AT17" s="564"/>
      <c r="AU17" s="568"/>
      <c r="AV17" s="568"/>
      <c r="AW17" s="568"/>
      <c r="AX17" s="564"/>
      <c r="AY17" s="568"/>
      <c r="AZ17" s="568"/>
      <c r="BA17" s="564"/>
      <c r="BB17" s="564"/>
      <c r="BC17" s="564"/>
      <c r="BD17" s="564"/>
      <c r="BE17" s="564"/>
      <c r="BF17" s="564"/>
      <c r="BG17" s="567"/>
      <c r="BH17" s="568">
        <v>44379</v>
      </c>
      <c r="BI17" s="564">
        <v>44384</v>
      </c>
      <c r="BJ17" s="559">
        <v>44389</v>
      </c>
      <c r="BK17" s="564"/>
      <c r="BL17" s="564">
        <v>44392</v>
      </c>
      <c r="BM17" s="564">
        <v>44399</v>
      </c>
      <c r="BN17" s="564">
        <v>44394</v>
      </c>
      <c r="BO17" s="564">
        <v>44223</v>
      </c>
      <c r="BP17" s="564">
        <v>44401</v>
      </c>
      <c r="BQ17" s="564">
        <v>44408</v>
      </c>
      <c r="BR17" s="564"/>
      <c r="BS17" s="564"/>
      <c r="BT17" s="674"/>
      <c r="BU17" s="564" t="s">
        <v>970</v>
      </c>
      <c r="BV17" s="564">
        <v>44412</v>
      </c>
      <c r="BW17" s="564">
        <v>44413</v>
      </c>
      <c r="BX17" s="564">
        <v>44416</v>
      </c>
      <c r="BY17" s="564">
        <v>44422</v>
      </c>
      <c r="BZ17" s="564">
        <v>44426</v>
      </c>
      <c r="CA17" s="564"/>
      <c r="CB17" s="564" t="s">
        <v>970</v>
      </c>
      <c r="CC17" s="564" t="s">
        <v>970</v>
      </c>
      <c r="CD17" s="564">
        <v>44437</v>
      </c>
      <c r="CE17" s="564">
        <v>44444</v>
      </c>
      <c r="CF17" s="564">
        <v>44447</v>
      </c>
      <c r="CG17" s="564">
        <v>44451</v>
      </c>
      <c r="CH17" s="564">
        <v>44451</v>
      </c>
      <c r="CI17" s="738">
        <v>44456</v>
      </c>
      <c r="CJ17" s="568">
        <v>44461</v>
      </c>
      <c r="CK17" s="568">
        <v>44467</v>
      </c>
      <c r="CL17" s="568">
        <v>44461</v>
      </c>
      <c r="CM17" s="568">
        <v>44468</v>
      </c>
      <c r="CN17" s="564"/>
      <c r="CO17" s="564"/>
      <c r="CP17" s="367">
        <v>44480</v>
      </c>
      <c r="CQ17" s="367">
        <v>44478</v>
      </c>
      <c r="CR17" s="367">
        <v>44482</v>
      </c>
      <c r="CS17" s="367">
        <v>44483</v>
      </c>
      <c r="CT17" s="563">
        <v>44491</v>
      </c>
      <c r="CU17" s="563">
        <v>44490</v>
      </c>
      <c r="CV17" s="563">
        <v>44501</v>
      </c>
      <c r="CW17" s="563">
        <v>44499</v>
      </c>
      <c r="CX17" s="563">
        <v>44495</v>
      </c>
      <c r="CY17" s="563">
        <v>44502</v>
      </c>
      <c r="CZ17" s="367"/>
      <c r="DA17" s="367"/>
      <c r="DB17" s="367"/>
      <c r="DC17" s="367"/>
      <c r="DD17" s="563">
        <v>44511</v>
      </c>
      <c r="DE17" s="563">
        <v>44513</v>
      </c>
      <c r="DF17" s="563">
        <v>44521</v>
      </c>
      <c r="DG17" s="368">
        <v>44522</v>
      </c>
      <c r="DH17" s="748">
        <v>44525</v>
      </c>
      <c r="DI17" s="367">
        <v>44532</v>
      </c>
      <c r="DJ17" s="367">
        <v>44537</v>
      </c>
      <c r="DK17" s="821">
        <v>44543</v>
      </c>
      <c r="DL17" s="821">
        <v>44540</v>
      </c>
      <c r="DM17" s="367">
        <v>44543</v>
      </c>
      <c r="DN17" s="367">
        <v>44539</v>
      </c>
      <c r="DO17" s="367">
        <v>15</v>
      </c>
      <c r="DP17" s="367">
        <v>44547</v>
      </c>
      <c r="DQ17" s="367">
        <v>44557</v>
      </c>
      <c r="DR17" s="367">
        <v>44554</v>
      </c>
      <c r="DS17" s="367">
        <v>44559</v>
      </c>
      <c r="DT17" s="347" t="s">
        <v>1305</v>
      </c>
      <c r="DU17" s="348" t="s">
        <v>1099</v>
      </c>
    </row>
    <row r="18" spans="1:125" ht="15.75" customHeight="1" x14ac:dyDescent="0.2">
      <c r="A18" s="829" t="s">
        <v>537</v>
      </c>
      <c r="B18" s="830"/>
      <c r="C18" s="831"/>
      <c r="D18" s="832" t="s">
        <v>31</v>
      </c>
      <c r="E18" s="833" t="s">
        <v>31</v>
      </c>
      <c r="F18" s="833" t="s">
        <v>20</v>
      </c>
      <c r="G18" s="833" t="s">
        <v>31</v>
      </c>
      <c r="H18" s="833" t="s">
        <v>20</v>
      </c>
      <c r="I18" s="834" t="s">
        <v>31</v>
      </c>
      <c r="J18" s="835" t="s">
        <v>31</v>
      </c>
      <c r="K18" s="835" t="s">
        <v>20</v>
      </c>
      <c r="L18" s="835" t="s">
        <v>31</v>
      </c>
      <c r="M18" s="835" t="s">
        <v>31</v>
      </c>
      <c r="N18" s="835"/>
      <c r="O18" s="835"/>
      <c r="P18" s="835"/>
      <c r="Q18" s="835"/>
      <c r="R18" s="835"/>
      <c r="S18" s="836"/>
      <c r="T18" s="834" t="s">
        <v>20</v>
      </c>
      <c r="U18" s="835" t="s">
        <v>20</v>
      </c>
      <c r="V18" s="835" t="s">
        <v>31</v>
      </c>
      <c r="W18" s="835" t="s">
        <v>20</v>
      </c>
      <c r="X18" s="835" t="s">
        <v>31</v>
      </c>
      <c r="Y18" s="835" t="s">
        <v>31</v>
      </c>
      <c r="Z18" s="835" t="s">
        <v>31</v>
      </c>
      <c r="AA18" s="835" t="s">
        <v>20</v>
      </c>
      <c r="AB18" s="835" t="s">
        <v>31</v>
      </c>
      <c r="AC18" s="835" t="s">
        <v>31</v>
      </c>
      <c r="AD18" s="835" t="s">
        <v>31</v>
      </c>
      <c r="AE18" s="834" t="s">
        <v>31</v>
      </c>
      <c r="AF18" s="835" t="s">
        <v>20</v>
      </c>
      <c r="AG18" s="835" t="s">
        <v>20</v>
      </c>
      <c r="AH18" s="835" t="s">
        <v>31</v>
      </c>
      <c r="AI18" s="835" t="s">
        <v>31</v>
      </c>
      <c r="AJ18" s="835" t="s">
        <v>31</v>
      </c>
      <c r="AK18" s="834" t="s">
        <v>31</v>
      </c>
      <c r="AL18" s="835" t="s">
        <v>31</v>
      </c>
      <c r="AM18" s="835" t="s">
        <v>31</v>
      </c>
      <c r="AN18" s="835" t="s">
        <v>31</v>
      </c>
      <c r="AO18" s="835" t="s">
        <v>31</v>
      </c>
      <c r="AP18" s="836" t="s">
        <v>20</v>
      </c>
      <c r="AQ18" s="834" t="s">
        <v>31</v>
      </c>
      <c r="AR18" s="835" t="s">
        <v>31</v>
      </c>
      <c r="AS18" s="836" t="s">
        <v>31</v>
      </c>
      <c r="AT18" s="835" t="s">
        <v>31</v>
      </c>
      <c r="AU18" s="837" t="s">
        <v>31</v>
      </c>
      <c r="AV18" s="837" t="s">
        <v>31</v>
      </c>
      <c r="AW18" s="837" t="s">
        <v>31</v>
      </c>
      <c r="AX18" s="835" t="s">
        <v>20</v>
      </c>
      <c r="AY18" s="835" t="s">
        <v>31</v>
      </c>
      <c r="AZ18" s="835" t="s">
        <v>20</v>
      </c>
      <c r="BA18" s="835"/>
      <c r="BB18" s="835"/>
      <c r="BC18" s="835"/>
      <c r="BD18" s="835"/>
      <c r="BE18" s="835"/>
      <c r="BF18" s="835"/>
      <c r="BG18" s="838"/>
      <c r="BH18" s="837" t="s">
        <v>31</v>
      </c>
      <c r="BI18" s="835" t="s">
        <v>31</v>
      </c>
      <c r="BJ18" s="835" t="s">
        <v>31</v>
      </c>
      <c r="BK18" s="835"/>
      <c r="BL18" s="835"/>
      <c r="BM18" s="835" t="s">
        <v>20</v>
      </c>
      <c r="BN18" s="835" t="s">
        <v>20</v>
      </c>
      <c r="BO18" s="835" t="s">
        <v>31</v>
      </c>
      <c r="BP18" s="835" t="s">
        <v>31</v>
      </c>
      <c r="BQ18" s="835" t="s">
        <v>31</v>
      </c>
      <c r="BR18" s="835"/>
      <c r="BS18" s="835"/>
      <c r="BT18" s="839"/>
      <c r="BU18" s="835" t="s">
        <v>31</v>
      </c>
      <c r="BV18" s="835"/>
      <c r="BW18" s="835" t="s">
        <v>20</v>
      </c>
      <c r="BX18" s="835"/>
      <c r="BY18" s="835" t="s">
        <v>31</v>
      </c>
      <c r="BZ18" s="835" t="s">
        <v>20</v>
      </c>
      <c r="CA18" s="835" t="s">
        <v>20</v>
      </c>
      <c r="CB18" s="835" t="s">
        <v>20</v>
      </c>
      <c r="CC18" s="835" t="s">
        <v>20</v>
      </c>
      <c r="CD18" s="835"/>
      <c r="CE18" s="835" t="s">
        <v>20</v>
      </c>
      <c r="CF18" s="835" t="s">
        <v>20</v>
      </c>
      <c r="CG18" s="835" t="s">
        <v>20</v>
      </c>
      <c r="CH18" s="835" t="s">
        <v>31</v>
      </c>
      <c r="CI18" s="837" t="s">
        <v>31</v>
      </c>
      <c r="CJ18" s="837" t="s">
        <v>31</v>
      </c>
      <c r="CK18" s="837" t="s">
        <v>31</v>
      </c>
      <c r="CL18" s="837" t="s">
        <v>31</v>
      </c>
      <c r="CM18" s="837" t="s">
        <v>31</v>
      </c>
      <c r="CN18" s="835"/>
      <c r="CO18" s="835"/>
      <c r="CP18" s="834" t="s">
        <v>20</v>
      </c>
      <c r="CQ18" s="837" t="s">
        <v>31</v>
      </c>
      <c r="CR18" s="837" t="s">
        <v>31</v>
      </c>
      <c r="CS18" s="837" t="s">
        <v>31</v>
      </c>
      <c r="CT18" s="837" t="s">
        <v>20</v>
      </c>
      <c r="CU18" s="852" t="s">
        <v>31</v>
      </c>
      <c r="CV18" s="852" t="s">
        <v>31</v>
      </c>
      <c r="CW18" s="852" t="s">
        <v>31</v>
      </c>
      <c r="CX18" s="852" t="s">
        <v>31</v>
      </c>
      <c r="CY18" s="852" t="s">
        <v>31</v>
      </c>
      <c r="CZ18" s="837"/>
      <c r="DA18" s="837"/>
      <c r="DB18" s="837"/>
      <c r="DC18" s="837"/>
      <c r="DD18" s="837" t="s">
        <v>31</v>
      </c>
      <c r="DE18" s="837" t="s">
        <v>20</v>
      </c>
      <c r="DF18" s="837" t="s">
        <v>20</v>
      </c>
      <c r="DG18" s="839" t="s">
        <v>20</v>
      </c>
      <c r="DH18" s="840" t="s">
        <v>20</v>
      </c>
      <c r="DI18" s="837" t="s">
        <v>20</v>
      </c>
      <c r="DJ18" s="839" t="s">
        <v>20</v>
      </c>
      <c r="DK18" s="840" t="s">
        <v>20</v>
      </c>
      <c r="DL18" s="840" t="s">
        <v>31</v>
      </c>
      <c r="DM18" s="837" t="s">
        <v>31</v>
      </c>
      <c r="DN18" s="837" t="s">
        <v>20</v>
      </c>
      <c r="DO18" s="837" t="s">
        <v>31</v>
      </c>
      <c r="DP18" s="837"/>
      <c r="DQ18" s="837" t="s">
        <v>20</v>
      </c>
      <c r="DR18" s="837" t="s">
        <v>20</v>
      </c>
      <c r="DS18" s="837" t="s">
        <v>20</v>
      </c>
      <c r="DT18" s="710" t="s">
        <v>1094</v>
      </c>
      <c r="DU18" s="711" t="s">
        <v>1101</v>
      </c>
    </row>
    <row r="19" spans="1:125" s="828" customFormat="1" ht="15.75" customHeight="1" x14ac:dyDescent="0.2">
      <c r="A19" s="823" t="s">
        <v>1469</v>
      </c>
      <c r="B19" s="823"/>
      <c r="C19" s="823"/>
      <c r="D19" s="745"/>
      <c r="E19" s="745"/>
      <c r="F19" s="745"/>
      <c r="G19" s="745"/>
      <c r="H19" s="745"/>
      <c r="I19" s="749"/>
      <c r="J19" s="749"/>
      <c r="K19" s="749"/>
      <c r="L19" s="749"/>
      <c r="M19" s="749"/>
      <c r="N19" s="749"/>
      <c r="O19" s="749"/>
      <c r="P19" s="749"/>
      <c r="Q19" s="749"/>
      <c r="R19" s="749"/>
      <c r="S19" s="749"/>
      <c r="T19" s="749"/>
      <c r="U19" s="749"/>
      <c r="V19" s="749"/>
      <c r="W19" s="749"/>
      <c r="X19" s="749"/>
      <c r="Y19" s="749"/>
      <c r="Z19" s="749"/>
      <c r="AA19" s="749"/>
      <c r="AB19" s="749"/>
      <c r="AC19" s="749"/>
      <c r="AD19" s="749"/>
      <c r="AE19" s="749"/>
      <c r="AF19" s="749"/>
      <c r="AG19" s="749"/>
      <c r="AH19" s="749"/>
      <c r="AI19" s="749"/>
      <c r="AJ19" s="749"/>
      <c r="AK19" s="749"/>
      <c r="AL19" s="749"/>
      <c r="AM19" s="749"/>
      <c r="AN19" s="749"/>
      <c r="AO19" s="749"/>
      <c r="AP19" s="749"/>
      <c r="AQ19" s="749"/>
      <c r="AR19" s="749"/>
      <c r="AS19" s="749"/>
      <c r="AT19" s="749"/>
      <c r="AU19" s="749"/>
      <c r="AV19" s="749"/>
      <c r="AW19" s="749"/>
      <c r="AX19" s="749"/>
      <c r="AY19" s="749"/>
      <c r="AZ19" s="749"/>
      <c r="BA19" s="749"/>
      <c r="BB19" s="749"/>
      <c r="BC19" s="749"/>
      <c r="BD19" s="749"/>
      <c r="BE19" s="749"/>
      <c r="BF19" s="749"/>
      <c r="BG19" s="749"/>
      <c r="BH19" s="749"/>
      <c r="BI19" s="749"/>
      <c r="BJ19" s="749"/>
      <c r="BK19" s="749"/>
      <c r="BL19" s="749"/>
      <c r="BM19" s="749"/>
      <c r="BN19" s="749"/>
      <c r="BO19" s="749"/>
      <c r="BP19" s="749"/>
      <c r="BQ19" s="749"/>
      <c r="BR19" s="749"/>
      <c r="BS19" s="749"/>
      <c r="BT19" s="749"/>
      <c r="BU19" s="749"/>
      <c r="BV19" s="749"/>
      <c r="BW19" s="749"/>
      <c r="BX19" s="749"/>
      <c r="BY19" s="749"/>
      <c r="BZ19" s="749"/>
      <c r="CA19" s="749"/>
      <c r="CB19" s="749"/>
      <c r="CC19" s="749"/>
      <c r="CD19" s="749"/>
      <c r="CE19" s="749" t="s">
        <v>1470</v>
      </c>
      <c r="CF19" s="749" t="s">
        <v>1471</v>
      </c>
      <c r="CG19" s="749"/>
      <c r="CH19" s="749" t="s">
        <v>31</v>
      </c>
      <c r="CI19" s="749" t="s">
        <v>31</v>
      </c>
      <c r="CJ19" s="825" t="s">
        <v>31</v>
      </c>
      <c r="CK19" s="749"/>
      <c r="CL19" s="749" t="s">
        <v>31</v>
      </c>
      <c r="CM19" s="749" t="s">
        <v>31</v>
      </c>
      <c r="CN19" s="749"/>
      <c r="CO19" s="749"/>
      <c r="CP19" s="748" t="s">
        <v>1472</v>
      </c>
      <c r="CQ19" s="749"/>
      <c r="CR19" s="749"/>
      <c r="CS19" s="749"/>
      <c r="CT19" s="820" t="s">
        <v>1473</v>
      </c>
      <c r="CU19" s="749"/>
      <c r="CV19" s="749"/>
      <c r="CW19" s="749"/>
      <c r="CX19" s="749"/>
      <c r="CY19" s="749"/>
      <c r="CZ19" s="749"/>
      <c r="DA19" s="749"/>
      <c r="DB19" s="749"/>
      <c r="DC19" s="749"/>
      <c r="DD19" s="749"/>
      <c r="DE19" s="849" t="s">
        <v>1474</v>
      </c>
      <c r="DF19" s="820" t="s">
        <v>1475</v>
      </c>
      <c r="DG19" s="820" t="s">
        <v>1476</v>
      </c>
      <c r="DH19" s="820" t="s">
        <v>1477</v>
      </c>
      <c r="DI19" s="800"/>
      <c r="DJ19" s="820" t="s">
        <v>1478</v>
      </c>
      <c r="DK19" s="820" t="s">
        <v>1479</v>
      </c>
      <c r="DL19" s="749"/>
      <c r="DM19" s="820" t="s">
        <v>31</v>
      </c>
      <c r="DN19" s="820" t="s">
        <v>1480</v>
      </c>
      <c r="DO19" s="820" t="s">
        <v>31</v>
      </c>
      <c r="DP19" s="820"/>
      <c r="DQ19" s="820" t="s">
        <v>1481</v>
      </c>
      <c r="DR19" s="820" t="s">
        <v>1482</v>
      </c>
      <c r="DS19" s="820" t="s">
        <v>1483</v>
      </c>
      <c r="DT19" s="850" t="s">
        <v>561</v>
      </c>
      <c r="DU19" s="851" t="s">
        <v>1484</v>
      </c>
    </row>
    <row r="20" spans="1:125" x14ac:dyDescent="0.2">
      <c r="A20" s="853" t="s">
        <v>1149</v>
      </c>
      <c r="B20" s="854"/>
      <c r="C20" s="855"/>
      <c r="D20" s="856"/>
      <c r="E20" s="857" t="s">
        <v>970</v>
      </c>
      <c r="F20" s="857" t="s">
        <v>139</v>
      </c>
      <c r="G20" s="857" t="s">
        <v>970</v>
      </c>
      <c r="H20" s="857" t="s">
        <v>131</v>
      </c>
      <c r="I20" s="858"/>
      <c r="J20" s="859"/>
      <c r="K20" s="859" t="s">
        <v>75</v>
      </c>
      <c r="L20" s="859" t="s">
        <v>970</v>
      </c>
      <c r="M20" s="859" t="s">
        <v>970</v>
      </c>
      <c r="N20" s="859"/>
      <c r="O20" s="859"/>
      <c r="P20" s="859"/>
      <c r="Q20" s="859"/>
      <c r="R20" s="859"/>
      <c r="S20" s="860"/>
      <c r="T20" s="858" t="s">
        <v>131</v>
      </c>
      <c r="U20" s="859" t="s">
        <v>83</v>
      </c>
      <c r="V20" s="859" t="s">
        <v>970</v>
      </c>
      <c r="W20" s="859" t="s">
        <v>139</v>
      </c>
      <c r="X20" s="859" t="s">
        <v>970</v>
      </c>
      <c r="Y20" s="859" t="s">
        <v>970</v>
      </c>
      <c r="Z20" s="859"/>
      <c r="AA20" s="859" t="s">
        <v>116</v>
      </c>
      <c r="AB20" s="859"/>
      <c r="AC20" s="859"/>
      <c r="AD20" s="859"/>
      <c r="AE20" s="858"/>
      <c r="AF20" s="859" t="s">
        <v>83</v>
      </c>
      <c r="AG20" s="859" t="s">
        <v>131</v>
      </c>
      <c r="AH20" s="859"/>
      <c r="AI20" s="859"/>
      <c r="AJ20" s="859"/>
      <c r="AK20" s="858"/>
      <c r="AL20" s="859"/>
      <c r="AM20" s="859"/>
      <c r="AN20" s="859"/>
      <c r="AO20" s="859"/>
      <c r="AP20" s="860" t="s">
        <v>116</v>
      </c>
      <c r="AQ20" s="858"/>
      <c r="AR20" s="859"/>
      <c r="AS20" s="860" t="s">
        <v>131</v>
      </c>
      <c r="AT20" s="859"/>
      <c r="AU20" s="861"/>
      <c r="AV20" s="861"/>
      <c r="AW20" s="861"/>
      <c r="AX20" s="859" t="s">
        <v>116</v>
      </c>
      <c r="AY20" s="859"/>
      <c r="AZ20" s="859"/>
      <c r="BA20" s="859"/>
      <c r="BB20" s="859"/>
      <c r="BC20" s="859"/>
      <c r="BD20" s="859"/>
      <c r="BE20" s="859"/>
      <c r="BF20" s="859"/>
      <c r="BG20" s="862"/>
      <c r="BH20" s="861"/>
      <c r="BI20" s="859"/>
      <c r="BJ20" s="859"/>
      <c r="BK20" s="859"/>
      <c r="BL20" s="859"/>
      <c r="BM20" s="859" t="s">
        <v>116</v>
      </c>
      <c r="BN20" s="859" t="s">
        <v>131</v>
      </c>
      <c r="BO20" s="859"/>
      <c r="BP20" s="859"/>
      <c r="BQ20" s="859"/>
      <c r="BR20" s="859"/>
      <c r="BS20" s="859"/>
      <c r="BT20" s="863"/>
      <c r="BU20" s="859"/>
      <c r="BV20" s="859"/>
      <c r="BW20" s="859" t="s">
        <v>116</v>
      </c>
      <c r="BX20" s="859"/>
      <c r="BY20" s="859"/>
      <c r="BZ20" s="859" t="s">
        <v>59</v>
      </c>
      <c r="CA20" s="859"/>
      <c r="CB20" s="859" t="s">
        <v>83</v>
      </c>
      <c r="CC20" s="859" t="s">
        <v>75</v>
      </c>
      <c r="CD20" s="859"/>
      <c r="CE20" s="859" t="s">
        <v>131</v>
      </c>
      <c r="CF20" s="859" t="s">
        <v>75</v>
      </c>
      <c r="CG20" s="859"/>
      <c r="CH20" s="859"/>
      <c r="CI20" s="861"/>
      <c r="CJ20" s="861"/>
      <c r="CK20" s="861"/>
      <c r="CL20" s="861"/>
      <c r="CM20" s="861"/>
      <c r="CN20" s="859"/>
      <c r="CO20" s="859"/>
      <c r="CP20" s="858" t="s">
        <v>131</v>
      </c>
      <c r="CQ20" s="861"/>
      <c r="CR20" s="861"/>
      <c r="CS20" s="861"/>
      <c r="CT20" s="861" t="s">
        <v>131</v>
      </c>
      <c r="CU20" s="861"/>
      <c r="CV20" s="861"/>
      <c r="CW20" s="861"/>
      <c r="CX20" s="861"/>
      <c r="CY20" s="861"/>
      <c r="CZ20" s="861"/>
      <c r="DA20" s="861"/>
      <c r="DB20" s="861"/>
      <c r="DC20" s="861"/>
      <c r="DD20" s="861"/>
      <c r="DE20" s="861" t="s">
        <v>131</v>
      </c>
      <c r="DF20" s="861" t="s">
        <v>131</v>
      </c>
      <c r="DG20" s="863" t="s">
        <v>34</v>
      </c>
      <c r="DH20" s="864" t="s">
        <v>116</v>
      </c>
      <c r="DI20" s="861" t="s">
        <v>139</v>
      </c>
      <c r="DJ20" s="863" t="s">
        <v>110</v>
      </c>
      <c r="DK20" s="864" t="s">
        <v>131</v>
      </c>
      <c r="DL20" s="864"/>
      <c r="DM20" s="861"/>
      <c r="DN20" s="861" t="s">
        <v>139</v>
      </c>
      <c r="DO20" s="861"/>
      <c r="DP20" s="861"/>
      <c r="DQ20" s="861" t="s">
        <v>75</v>
      </c>
      <c r="DR20" s="861"/>
      <c r="DS20" s="861" t="s">
        <v>131</v>
      </c>
      <c r="DT20" s="301"/>
    </row>
    <row r="21" spans="1:125" s="828" customFormat="1" ht="15" customHeight="1" x14ac:dyDescent="0.2">
      <c r="A21" s="823" t="s">
        <v>1485</v>
      </c>
      <c r="B21" s="823"/>
      <c r="C21" s="823"/>
      <c r="D21" s="824"/>
      <c r="E21" s="824"/>
      <c r="F21" s="824">
        <v>44225</v>
      </c>
      <c r="G21" s="745"/>
      <c r="H21" s="820">
        <v>44230</v>
      </c>
      <c r="I21" s="825"/>
      <c r="J21" s="825"/>
      <c r="K21" s="825">
        <v>44245</v>
      </c>
      <c r="L21" s="825"/>
      <c r="M21" s="825"/>
      <c r="N21" s="825"/>
      <c r="O21" s="825"/>
      <c r="P21" s="825"/>
      <c r="Q21" s="825"/>
      <c r="R21" s="825"/>
      <c r="S21" s="825"/>
      <c r="T21" s="825">
        <v>44265</v>
      </c>
      <c r="U21" s="825">
        <v>44285</v>
      </c>
      <c r="V21" s="825"/>
      <c r="W21" s="825">
        <v>44271</v>
      </c>
      <c r="X21" s="825"/>
      <c r="Y21" s="825"/>
      <c r="Z21" s="825"/>
      <c r="AA21" s="825">
        <v>44280</v>
      </c>
      <c r="AB21" s="825"/>
      <c r="AC21" s="825"/>
      <c r="AD21" s="825"/>
      <c r="AE21" s="825"/>
      <c r="AF21" s="825"/>
      <c r="AG21" s="825">
        <v>44301</v>
      </c>
      <c r="AH21" s="825"/>
      <c r="AI21" s="825"/>
      <c r="AJ21" s="825"/>
      <c r="AK21" s="825"/>
      <c r="AL21" s="820"/>
      <c r="AM21" s="825"/>
      <c r="AN21" s="825"/>
      <c r="AO21" s="825"/>
      <c r="AP21" s="825">
        <v>44339</v>
      </c>
      <c r="AQ21" s="825"/>
      <c r="AR21" s="825"/>
      <c r="AS21" s="825">
        <v>44350</v>
      </c>
      <c r="AT21" s="825"/>
      <c r="AU21" s="825"/>
      <c r="AV21" s="825"/>
      <c r="AW21" s="825"/>
      <c r="AX21" s="825"/>
      <c r="AY21" s="825"/>
      <c r="AZ21" s="825">
        <v>44386</v>
      </c>
      <c r="BA21" s="825"/>
      <c r="BB21" s="825"/>
      <c r="BC21" s="825"/>
      <c r="BD21" s="825"/>
      <c r="BE21" s="825"/>
      <c r="BF21" s="825"/>
      <c r="BG21" s="825"/>
      <c r="BH21" s="825"/>
      <c r="BI21" s="825"/>
      <c r="BJ21" s="825"/>
      <c r="BK21" s="825"/>
      <c r="BL21" s="825"/>
      <c r="BM21" s="825"/>
      <c r="BN21" s="825"/>
      <c r="BO21" s="825"/>
      <c r="BP21" s="825"/>
      <c r="BQ21" s="825"/>
      <c r="BR21" s="825"/>
      <c r="BS21" s="825"/>
      <c r="BT21" s="825"/>
      <c r="BU21" s="825" t="s">
        <v>970</v>
      </c>
      <c r="BV21" s="825"/>
      <c r="BW21" s="825"/>
      <c r="BX21" s="825"/>
      <c r="BY21" s="825"/>
      <c r="BZ21" s="825"/>
      <c r="CA21" s="825"/>
      <c r="CB21" s="825">
        <v>44436.75</v>
      </c>
      <c r="CC21" s="825"/>
      <c r="CD21" s="825"/>
      <c r="CE21" s="825" t="s">
        <v>1486</v>
      </c>
      <c r="CF21" s="825" t="s">
        <v>1487</v>
      </c>
      <c r="CG21" s="825"/>
      <c r="CH21" s="825" t="s">
        <v>31</v>
      </c>
      <c r="CI21" s="825" t="s">
        <v>31</v>
      </c>
      <c r="CJ21" s="825" t="s">
        <v>31</v>
      </c>
      <c r="CK21" s="825"/>
      <c r="CL21" s="825" t="s">
        <v>31</v>
      </c>
      <c r="CM21" s="825" t="s">
        <v>31</v>
      </c>
      <c r="CN21" s="825"/>
      <c r="CO21" s="825"/>
      <c r="CP21" s="825" t="s">
        <v>1488</v>
      </c>
      <c r="CQ21" s="825"/>
      <c r="CR21" s="825"/>
      <c r="CS21" s="825"/>
      <c r="CT21" s="825" t="s">
        <v>1489</v>
      </c>
      <c r="CU21" s="825"/>
      <c r="CV21" s="825"/>
      <c r="CW21" s="825"/>
      <c r="CX21" s="825"/>
      <c r="CY21" s="825"/>
      <c r="CZ21" s="748"/>
      <c r="DA21" s="748"/>
      <c r="DB21" s="748"/>
      <c r="DC21" s="748"/>
      <c r="DD21" s="748"/>
      <c r="DE21" s="820" t="s">
        <v>1490</v>
      </c>
      <c r="DF21" s="820" t="s">
        <v>1491</v>
      </c>
      <c r="DG21" s="820" t="s">
        <v>1492</v>
      </c>
      <c r="DH21" s="820" t="s">
        <v>1493</v>
      </c>
      <c r="DI21" s="826"/>
      <c r="DJ21" s="820" t="s">
        <v>1494</v>
      </c>
      <c r="DK21" s="820" t="s">
        <v>1495</v>
      </c>
      <c r="DL21" s="820"/>
      <c r="DM21" s="820"/>
      <c r="DN21" s="820" t="s">
        <v>1496</v>
      </c>
      <c r="DO21" s="820" t="s">
        <v>31</v>
      </c>
      <c r="DP21" s="820"/>
      <c r="DQ21" s="820" t="s">
        <v>1497</v>
      </c>
      <c r="DR21" s="820" t="s">
        <v>1498</v>
      </c>
      <c r="DS21" s="820" t="s">
        <v>1499</v>
      </c>
      <c r="DT21" s="827"/>
      <c r="DU21" s="827"/>
    </row>
    <row r="22" spans="1:125" x14ac:dyDescent="0.2">
      <c r="A22" s="841" t="s">
        <v>539</v>
      </c>
      <c r="B22" s="842"/>
      <c r="C22" s="843"/>
      <c r="D22" s="844" t="s">
        <v>35</v>
      </c>
      <c r="E22" s="845" t="s">
        <v>24</v>
      </c>
      <c r="F22" s="845" t="s">
        <v>52</v>
      </c>
      <c r="G22" s="845" t="s">
        <v>35</v>
      </c>
      <c r="H22" s="845" t="s">
        <v>52</v>
      </c>
      <c r="I22" s="552" t="s">
        <v>35</v>
      </c>
      <c r="J22" s="326" t="s">
        <v>35</v>
      </c>
      <c r="K22" s="326" t="s">
        <v>24</v>
      </c>
      <c r="L22" s="326" t="s">
        <v>35</v>
      </c>
      <c r="M22" s="326" t="s">
        <v>35</v>
      </c>
      <c r="N22" s="326"/>
      <c r="O22" s="326"/>
      <c r="P22" s="326"/>
      <c r="Q22" s="326"/>
      <c r="R22" s="326"/>
      <c r="S22" s="845"/>
      <c r="T22" s="552" t="s">
        <v>35</v>
      </c>
      <c r="U22" s="326" t="s">
        <v>24</v>
      </c>
      <c r="V22" s="326" t="s">
        <v>35</v>
      </c>
      <c r="W22" s="326" t="s">
        <v>35</v>
      </c>
      <c r="X22" s="326" t="s">
        <v>52</v>
      </c>
      <c r="Y22" s="326" t="s">
        <v>35</v>
      </c>
      <c r="Z22" s="326" t="s">
        <v>35</v>
      </c>
      <c r="AA22" s="326" t="s">
        <v>24</v>
      </c>
      <c r="AB22" s="326" t="s">
        <v>68</v>
      </c>
      <c r="AC22" s="326" t="s">
        <v>35</v>
      </c>
      <c r="AD22" s="326" t="s">
        <v>35</v>
      </c>
      <c r="AE22" s="552" t="s">
        <v>35</v>
      </c>
      <c r="AF22" s="326" t="s">
        <v>52</v>
      </c>
      <c r="AG22" s="326" t="s">
        <v>24</v>
      </c>
      <c r="AH22" s="326" t="s">
        <v>35</v>
      </c>
      <c r="AI22" s="326" t="s">
        <v>35</v>
      </c>
      <c r="AJ22" s="326" t="s">
        <v>35</v>
      </c>
      <c r="AK22" s="552" t="s">
        <v>35</v>
      </c>
      <c r="AL22" s="326" t="s">
        <v>35</v>
      </c>
      <c r="AM22" s="326" t="s">
        <v>35</v>
      </c>
      <c r="AN22" s="326" t="s">
        <v>35</v>
      </c>
      <c r="AO22" s="326" t="s">
        <v>35</v>
      </c>
      <c r="AP22" s="845" t="s">
        <v>52</v>
      </c>
      <c r="AQ22" s="552" t="s">
        <v>35</v>
      </c>
      <c r="AR22" s="326" t="s">
        <v>35</v>
      </c>
      <c r="AS22" s="845" t="s">
        <v>52</v>
      </c>
      <c r="AT22" s="326" t="s">
        <v>35</v>
      </c>
      <c r="AU22" s="822" t="s">
        <v>35</v>
      </c>
      <c r="AV22" s="822" t="s">
        <v>35</v>
      </c>
      <c r="AW22" s="822" t="s">
        <v>35</v>
      </c>
      <c r="AX22" s="326" t="s">
        <v>52</v>
      </c>
      <c r="AY22" s="326" t="s">
        <v>35</v>
      </c>
      <c r="AZ22" s="326" t="s">
        <v>35</v>
      </c>
      <c r="BA22" s="326"/>
      <c r="BB22" s="326"/>
      <c r="BC22" s="326"/>
      <c r="BD22" s="326"/>
      <c r="BE22" s="326"/>
      <c r="BF22" s="326"/>
      <c r="BG22" s="843"/>
      <c r="BH22" s="822" t="s">
        <v>35</v>
      </c>
      <c r="BI22" s="326" t="s">
        <v>35</v>
      </c>
      <c r="BJ22" s="822" t="s">
        <v>35</v>
      </c>
      <c r="BK22" s="822" t="s">
        <v>35</v>
      </c>
      <c r="BL22" s="822" t="s">
        <v>35</v>
      </c>
      <c r="BM22" s="326" t="s">
        <v>24</v>
      </c>
      <c r="BN22" s="326" t="s">
        <v>35</v>
      </c>
      <c r="BO22" s="326" t="s">
        <v>35</v>
      </c>
      <c r="BP22" s="326" t="s">
        <v>35</v>
      </c>
      <c r="BQ22" s="326" t="s">
        <v>35</v>
      </c>
      <c r="BR22" s="326"/>
      <c r="BS22" s="326"/>
      <c r="BT22" s="846"/>
      <c r="BU22" s="326" t="s">
        <v>24</v>
      </c>
      <c r="BV22" s="326" t="s">
        <v>35</v>
      </c>
      <c r="BW22" s="326" t="s">
        <v>52</v>
      </c>
      <c r="BX22" s="326" t="s">
        <v>35</v>
      </c>
      <c r="BY22" s="326" t="s">
        <v>35</v>
      </c>
      <c r="BZ22" s="326" t="s">
        <v>132</v>
      </c>
      <c r="CA22" s="326" t="s">
        <v>24</v>
      </c>
      <c r="CB22" s="326" t="s">
        <v>52</v>
      </c>
      <c r="CC22" s="326" t="s">
        <v>24</v>
      </c>
      <c r="CD22" s="326" t="s">
        <v>35</v>
      </c>
      <c r="CE22" s="326" t="s">
        <v>35</v>
      </c>
      <c r="CF22" s="326" t="s">
        <v>24</v>
      </c>
      <c r="CG22" s="326" t="s">
        <v>35</v>
      </c>
      <c r="CH22" s="326" t="s">
        <v>35</v>
      </c>
      <c r="CI22" s="326" t="s">
        <v>35</v>
      </c>
      <c r="CJ22" s="326" t="s">
        <v>60</v>
      </c>
      <c r="CK22" s="326" t="s">
        <v>35</v>
      </c>
      <c r="CL22" s="326" t="s">
        <v>35</v>
      </c>
      <c r="CM22" s="326" t="s">
        <v>35</v>
      </c>
      <c r="CN22" s="326"/>
      <c r="CO22" s="326"/>
      <c r="CP22" s="552" t="s">
        <v>35</v>
      </c>
      <c r="CQ22" s="326" t="s">
        <v>35</v>
      </c>
      <c r="CR22" s="822" t="s">
        <v>35</v>
      </c>
      <c r="CS22" s="822" t="s">
        <v>35</v>
      </c>
      <c r="CT22" s="822" t="s">
        <v>35</v>
      </c>
      <c r="CU22" s="847" t="s">
        <v>35</v>
      </c>
      <c r="CV22" s="847" t="s">
        <v>35</v>
      </c>
      <c r="CW22" s="822" t="s">
        <v>35</v>
      </c>
      <c r="CX22" s="822" t="s">
        <v>24</v>
      </c>
      <c r="CY22" s="847" t="s">
        <v>35</v>
      </c>
      <c r="CZ22" s="822"/>
      <c r="DA22" s="822"/>
      <c r="DB22" s="822"/>
      <c r="DC22" s="822"/>
      <c r="DD22" s="822" t="s">
        <v>35</v>
      </c>
      <c r="DE22" s="822" t="s">
        <v>35</v>
      </c>
      <c r="DF22" s="822" t="s">
        <v>35</v>
      </c>
      <c r="DG22" s="846" t="s">
        <v>24</v>
      </c>
      <c r="DH22" s="848" t="s">
        <v>24</v>
      </c>
      <c r="DI22" s="822" t="s">
        <v>35</v>
      </c>
      <c r="DJ22" s="822" t="s">
        <v>24</v>
      </c>
      <c r="DK22" s="822" t="s">
        <v>24</v>
      </c>
      <c r="DL22" s="822" t="s">
        <v>35</v>
      </c>
      <c r="DM22" s="822" t="s">
        <v>35</v>
      </c>
      <c r="DN22" s="822" t="s">
        <v>35</v>
      </c>
      <c r="DO22" s="822" t="s">
        <v>35</v>
      </c>
      <c r="DP22" s="822" t="s">
        <v>35</v>
      </c>
      <c r="DQ22" s="822" t="s">
        <v>52</v>
      </c>
      <c r="DR22" s="822" t="s">
        <v>52</v>
      </c>
      <c r="DS22" s="822" t="s">
        <v>35</v>
      </c>
      <c r="DT22" s="377"/>
    </row>
    <row r="23" spans="1:125" ht="13.5" customHeight="1" x14ac:dyDescent="0.2">
      <c r="A23" s="307" t="s">
        <v>540</v>
      </c>
      <c r="B23" s="308"/>
      <c r="C23" s="309"/>
      <c r="D23" s="349" t="s">
        <v>105</v>
      </c>
      <c r="E23" s="327" t="s">
        <v>140</v>
      </c>
      <c r="F23" s="327"/>
      <c r="G23" s="327" t="s">
        <v>84</v>
      </c>
      <c r="H23" s="327"/>
      <c r="I23" s="328" t="s">
        <v>84</v>
      </c>
      <c r="J23" s="325" t="s">
        <v>84</v>
      </c>
      <c r="K23" s="325" t="s">
        <v>136</v>
      </c>
      <c r="L23" s="325" t="s">
        <v>84</v>
      </c>
      <c r="M23" s="325" t="s">
        <v>84</v>
      </c>
      <c r="N23" s="325"/>
      <c r="O23" s="325"/>
      <c r="P23" s="325"/>
      <c r="Q23" s="325"/>
      <c r="R23" s="325"/>
      <c r="S23" s="327"/>
      <c r="T23" s="371" t="s">
        <v>84</v>
      </c>
      <c r="U23" s="325" t="s">
        <v>136</v>
      </c>
      <c r="V23" s="325" t="s">
        <v>105</v>
      </c>
      <c r="W23" s="325" t="s">
        <v>84</v>
      </c>
      <c r="X23" s="325" t="s">
        <v>84</v>
      </c>
      <c r="Y23" s="325" t="s">
        <v>84</v>
      </c>
      <c r="Z23" s="325" t="s">
        <v>84</v>
      </c>
      <c r="AA23" s="325" t="s">
        <v>136</v>
      </c>
      <c r="AB23" s="325" t="s">
        <v>92</v>
      </c>
      <c r="AC23" s="325" t="s">
        <v>84</v>
      </c>
      <c r="AD23" s="325" t="s">
        <v>84</v>
      </c>
      <c r="AE23" s="328" t="s">
        <v>84</v>
      </c>
      <c r="AF23" s="325"/>
      <c r="AG23" s="325" t="s">
        <v>136</v>
      </c>
      <c r="AH23" s="325"/>
      <c r="AI23" s="325" t="s">
        <v>84</v>
      </c>
      <c r="AJ23" s="325" t="s">
        <v>84</v>
      </c>
      <c r="AK23" s="328" t="s">
        <v>84</v>
      </c>
      <c r="AL23" s="325" t="s">
        <v>84</v>
      </c>
      <c r="AM23" s="325" t="s">
        <v>84</v>
      </c>
      <c r="AN23" s="325" t="s">
        <v>84</v>
      </c>
      <c r="AO23" s="325"/>
      <c r="AP23" s="327"/>
      <c r="AQ23" s="328" t="s">
        <v>84</v>
      </c>
      <c r="AR23" s="325" t="s">
        <v>84</v>
      </c>
      <c r="AS23" s="327"/>
      <c r="AT23" s="325" t="s">
        <v>84</v>
      </c>
      <c r="AU23" s="324" t="s">
        <v>84</v>
      </c>
      <c r="AV23" s="324" t="s">
        <v>84</v>
      </c>
      <c r="AW23" s="324" t="s">
        <v>84</v>
      </c>
      <c r="AX23" s="325"/>
      <c r="AY23" s="325" t="s">
        <v>122</v>
      </c>
      <c r="AZ23" s="325" t="s">
        <v>92</v>
      </c>
      <c r="BA23" s="325"/>
      <c r="BB23" s="325"/>
      <c r="BC23" s="325"/>
      <c r="BD23" s="325"/>
      <c r="BE23" s="325"/>
      <c r="BF23" s="325"/>
      <c r="BG23" s="329"/>
      <c r="BH23" s="324" t="s">
        <v>76</v>
      </c>
      <c r="BI23" s="325" t="s">
        <v>84</v>
      </c>
      <c r="BJ23" s="325" t="s">
        <v>84</v>
      </c>
      <c r="BK23" s="325" t="s">
        <v>84</v>
      </c>
      <c r="BL23" s="325"/>
      <c r="BM23" s="325" t="s">
        <v>136</v>
      </c>
      <c r="BN23" s="325" t="s">
        <v>122</v>
      </c>
      <c r="BO23" s="325" t="s">
        <v>84</v>
      </c>
      <c r="BP23" s="325" t="s">
        <v>84</v>
      </c>
      <c r="BQ23" s="325" t="s">
        <v>84</v>
      </c>
      <c r="BR23" s="325"/>
      <c r="BS23" s="325"/>
      <c r="BT23" s="346"/>
      <c r="BU23" s="325" t="s">
        <v>122</v>
      </c>
      <c r="BV23" s="325" t="s">
        <v>84</v>
      </c>
      <c r="BW23" s="325"/>
      <c r="BX23" s="325" t="s">
        <v>84</v>
      </c>
      <c r="BY23" s="325" t="s">
        <v>84</v>
      </c>
      <c r="BZ23" s="325"/>
      <c r="CA23" s="325" t="s">
        <v>136</v>
      </c>
      <c r="CB23" s="325"/>
      <c r="CC23" s="325" t="s">
        <v>136</v>
      </c>
      <c r="CD23" s="325" t="s">
        <v>84</v>
      </c>
      <c r="CE23" s="325" t="s">
        <v>84</v>
      </c>
      <c r="CF23" s="325"/>
      <c r="CG23" s="325" t="s">
        <v>84</v>
      </c>
      <c r="CH23" s="325" t="s">
        <v>84</v>
      </c>
      <c r="CI23" s="325" t="s">
        <v>84</v>
      </c>
      <c r="CJ23" s="325" t="s">
        <v>84</v>
      </c>
      <c r="CK23" s="325" t="s">
        <v>84</v>
      </c>
      <c r="CL23" s="325" t="s">
        <v>84</v>
      </c>
      <c r="CM23" s="325" t="s">
        <v>84</v>
      </c>
      <c r="CN23" s="325"/>
      <c r="CO23" s="325"/>
      <c r="CP23" s="328" t="s">
        <v>117</v>
      </c>
      <c r="CQ23" s="325" t="s">
        <v>84</v>
      </c>
      <c r="CR23" s="324" t="s">
        <v>92</v>
      </c>
      <c r="CS23" s="324" t="s">
        <v>84</v>
      </c>
      <c r="CT23" s="324" t="s">
        <v>84</v>
      </c>
      <c r="CU23" s="373" t="s">
        <v>84</v>
      </c>
      <c r="CV23" s="324"/>
      <c r="CW23" s="324"/>
      <c r="CX23" s="324" t="s">
        <v>122</v>
      </c>
      <c r="CY23" s="373" t="s">
        <v>84</v>
      </c>
      <c r="CZ23" s="324"/>
      <c r="DA23" s="324"/>
      <c r="DB23" s="324"/>
      <c r="DC23" s="324"/>
      <c r="DD23" s="324" t="s">
        <v>84</v>
      </c>
      <c r="DE23" s="324" t="s">
        <v>111</v>
      </c>
      <c r="DF23" s="324" t="s">
        <v>111</v>
      </c>
      <c r="DG23" s="346" t="s">
        <v>136</v>
      </c>
      <c r="DH23" s="745"/>
      <c r="DI23" s="324" t="s">
        <v>76</v>
      </c>
      <c r="DJ23" s="324" t="s">
        <v>136</v>
      </c>
      <c r="DK23" s="324" t="s">
        <v>136</v>
      </c>
      <c r="DL23" s="324" t="s">
        <v>105</v>
      </c>
      <c r="DM23" s="324" t="s">
        <v>76</v>
      </c>
      <c r="DN23" s="324" t="s">
        <v>84</v>
      </c>
      <c r="DO23" s="324" t="s">
        <v>76</v>
      </c>
      <c r="DP23" s="324" t="s">
        <v>117</v>
      </c>
      <c r="DQ23" s="324"/>
      <c r="DR23" s="324"/>
      <c r="DS23" s="324" t="s">
        <v>76</v>
      </c>
      <c r="DT23" s="377"/>
    </row>
    <row r="24" spans="1:125" s="324" customFormat="1" x14ac:dyDescent="0.2">
      <c r="A24" s="815" t="s">
        <v>541</v>
      </c>
      <c r="D24" s="324" t="s">
        <v>84</v>
      </c>
      <c r="E24" s="324" t="s">
        <v>76</v>
      </c>
      <c r="F24" s="324" t="s">
        <v>122</v>
      </c>
      <c r="G24" s="324" t="s">
        <v>1308</v>
      </c>
      <c r="I24" s="324" t="s">
        <v>105</v>
      </c>
      <c r="J24" s="324" t="s">
        <v>105</v>
      </c>
      <c r="T24" s="324" t="s">
        <v>105</v>
      </c>
      <c r="U24" s="324" t="s">
        <v>84</v>
      </c>
      <c r="V24" s="324" t="s">
        <v>76</v>
      </c>
      <c r="Z24" s="324" t="s">
        <v>105</v>
      </c>
      <c r="AW24" s="324" t="s">
        <v>117</v>
      </c>
      <c r="BN24" s="324" t="s">
        <v>111</v>
      </c>
      <c r="BQ24" s="324" t="s">
        <v>76</v>
      </c>
      <c r="BX24" s="324" t="s">
        <v>105</v>
      </c>
      <c r="BY24" s="324" t="s">
        <v>105</v>
      </c>
      <c r="CA24" s="324" t="s">
        <v>127</v>
      </c>
      <c r="CC24" s="324" t="s">
        <v>127</v>
      </c>
      <c r="CG24" s="324" t="s">
        <v>105</v>
      </c>
      <c r="CH24" s="324" t="s">
        <v>105</v>
      </c>
      <c r="CI24" s="324" t="s">
        <v>76</v>
      </c>
      <c r="CL24" s="324" t="s">
        <v>105</v>
      </c>
      <c r="CP24" s="324" t="s">
        <v>111</v>
      </c>
      <c r="CT24" s="324" t="s">
        <v>111</v>
      </c>
      <c r="DE24" s="324" t="s">
        <v>117</v>
      </c>
      <c r="DF24" s="324" t="s">
        <v>117</v>
      </c>
      <c r="DI24" s="324" t="s">
        <v>84</v>
      </c>
      <c r="DL24" s="324" t="s">
        <v>84</v>
      </c>
      <c r="DM24" s="324" t="s">
        <v>84</v>
      </c>
      <c r="DO24" s="324" t="s">
        <v>84</v>
      </c>
      <c r="DP24" s="324" t="s">
        <v>99</v>
      </c>
      <c r="DS24" s="324" t="s">
        <v>99</v>
      </c>
    </row>
    <row r="25" spans="1:125" s="302" customFormat="1" x14ac:dyDescent="0.2">
      <c r="A25" s="307" t="s">
        <v>1500</v>
      </c>
      <c r="B25" s="354"/>
      <c r="C25" s="355"/>
      <c r="D25" s="682"/>
      <c r="E25" s="683"/>
      <c r="F25" s="683"/>
      <c r="G25" s="683"/>
      <c r="H25" s="683"/>
      <c r="I25" s="684"/>
      <c r="J25" s="685"/>
      <c r="K25" s="686"/>
      <c r="L25" s="686"/>
      <c r="M25" s="686"/>
      <c r="N25" s="686"/>
      <c r="O25" s="686"/>
      <c r="P25" s="686"/>
      <c r="Q25" s="686"/>
      <c r="R25" s="686"/>
      <c r="S25" s="683"/>
      <c r="T25" s="687"/>
      <c r="U25" s="686"/>
      <c r="V25" s="686"/>
      <c r="W25" s="686"/>
      <c r="X25" s="686"/>
      <c r="Y25" s="686"/>
      <c r="Z25" s="686"/>
      <c r="AA25" s="686"/>
      <c r="AB25" s="686"/>
      <c r="AC25" s="686"/>
      <c r="AD25" s="686"/>
      <c r="AE25" s="688"/>
      <c r="AF25" s="686"/>
      <c r="AG25" s="686"/>
      <c r="AH25" s="686"/>
      <c r="AI25" s="686"/>
      <c r="AJ25" s="686"/>
      <c r="AK25" s="688"/>
      <c r="AL25" s="686"/>
      <c r="AM25" s="686"/>
      <c r="AN25" s="686"/>
      <c r="AO25" s="686"/>
      <c r="AP25" s="683"/>
      <c r="AQ25" s="688"/>
      <c r="AR25" s="686"/>
      <c r="AS25" s="683"/>
      <c r="AT25" s="686"/>
      <c r="AU25" s="689"/>
      <c r="AV25" s="689"/>
      <c r="AW25" s="689"/>
      <c r="AX25" s="686"/>
      <c r="AY25" s="686"/>
      <c r="AZ25" s="686"/>
      <c r="BA25" s="686"/>
      <c r="BB25" s="686"/>
      <c r="BC25" s="686"/>
      <c r="BD25" s="686"/>
      <c r="BE25" s="686"/>
      <c r="BF25" s="686"/>
      <c r="BG25" s="690"/>
      <c r="BH25" s="689"/>
      <c r="BI25" s="686"/>
      <c r="BJ25" s="686"/>
      <c r="BK25" s="686"/>
      <c r="BL25" s="686"/>
      <c r="BM25" s="686"/>
      <c r="BN25" s="686"/>
      <c r="BO25" s="686"/>
      <c r="BP25" s="686"/>
      <c r="BQ25" s="686"/>
      <c r="BR25" s="686"/>
      <c r="BS25" s="686"/>
      <c r="BT25" s="691"/>
      <c r="BU25" s="325"/>
      <c r="BV25" s="325"/>
      <c r="BW25" s="325"/>
      <c r="BX25" s="325"/>
      <c r="BY25" s="325"/>
      <c r="BZ25" s="325"/>
      <c r="CA25" s="325"/>
      <c r="CB25" s="325"/>
      <c r="CC25" s="325"/>
      <c r="CD25" s="325"/>
      <c r="CE25" s="325"/>
      <c r="CF25" s="325"/>
      <c r="CG25" s="325"/>
      <c r="CH25" s="325"/>
      <c r="CI25" s="324"/>
      <c r="CJ25" s="324"/>
      <c r="CK25" s="324"/>
      <c r="CL25" s="324"/>
      <c r="CM25" s="324"/>
      <c r="CN25" s="325"/>
      <c r="CO25" s="325"/>
      <c r="CP25" s="328"/>
      <c r="CQ25" s="324"/>
      <c r="CR25" s="324"/>
      <c r="CS25" s="324"/>
      <c r="CT25" s="324"/>
      <c r="CU25" s="718"/>
      <c r="CV25" s="689"/>
      <c r="CW25" s="689"/>
      <c r="CX25" s="689"/>
      <c r="CY25" s="689"/>
      <c r="CZ25" s="689"/>
      <c r="DA25" s="689"/>
      <c r="DB25" s="689"/>
      <c r="DC25" s="689"/>
      <c r="DD25" s="689"/>
      <c r="DE25" s="324" t="s">
        <v>84</v>
      </c>
      <c r="DF25" s="324" t="s">
        <v>99</v>
      </c>
      <c r="DG25" s="691"/>
      <c r="DH25" s="750"/>
      <c r="DI25" s="324" t="s">
        <v>99</v>
      </c>
      <c r="DJ25" s="689"/>
      <c r="DK25" s="689"/>
      <c r="DL25" s="689"/>
      <c r="DM25" s="324"/>
      <c r="DN25" s="324"/>
      <c r="DO25" s="324"/>
      <c r="DP25" s="324" t="s">
        <v>76</v>
      </c>
      <c r="DQ25" s="689"/>
      <c r="DR25" s="689"/>
      <c r="DS25" s="324" t="s">
        <v>111</v>
      </c>
      <c r="DT25" s="692"/>
      <c r="DU25" s="306"/>
    </row>
    <row r="26" spans="1:125" x14ac:dyDescent="0.2">
      <c r="A26" s="307" t="s">
        <v>1501</v>
      </c>
      <c r="B26" s="308"/>
      <c r="C26" s="309"/>
      <c r="D26" s="349"/>
      <c r="E26" s="327"/>
      <c r="F26" s="327"/>
      <c r="G26" s="327"/>
      <c r="H26" s="327"/>
      <c r="I26" s="328" t="s">
        <v>76</v>
      </c>
      <c r="J26" s="325" t="s">
        <v>76</v>
      </c>
      <c r="K26" s="325"/>
      <c r="L26" s="325"/>
      <c r="M26" s="325"/>
      <c r="N26" s="325"/>
      <c r="O26" s="325"/>
      <c r="P26" s="325"/>
      <c r="Q26" s="325"/>
      <c r="R26" s="325"/>
      <c r="S26" s="327"/>
      <c r="T26" s="371" t="s">
        <v>76</v>
      </c>
      <c r="U26" s="325"/>
      <c r="V26" s="325"/>
      <c r="W26" s="325"/>
      <c r="X26" s="325"/>
      <c r="Y26" s="325"/>
      <c r="Z26" s="325"/>
      <c r="AA26" s="325"/>
      <c r="AB26" s="325"/>
      <c r="AC26" s="325"/>
      <c r="AD26" s="325"/>
      <c r="AE26" s="328"/>
      <c r="AF26" s="325"/>
      <c r="AG26" s="325"/>
      <c r="AH26" s="325"/>
      <c r="AI26" s="325"/>
      <c r="AJ26" s="325"/>
      <c r="AK26" s="328"/>
      <c r="AL26" s="325"/>
      <c r="AM26" s="325"/>
      <c r="AN26" s="325"/>
      <c r="AO26" s="325"/>
      <c r="AP26" s="327"/>
      <c r="AQ26" s="328"/>
      <c r="AR26" s="325"/>
      <c r="AS26" s="327"/>
      <c r="AT26" s="325"/>
      <c r="AU26" s="324"/>
      <c r="AV26" s="324"/>
      <c r="AW26" s="324"/>
      <c r="AX26" s="325"/>
      <c r="AY26" s="325"/>
      <c r="AZ26" s="325"/>
      <c r="BA26" s="325"/>
      <c r="BB26" s="325"/>
      <c r="BC26" s="325"/>
      <c r="BD26" s="325"/>
      <c r="BE26" s="325"/>
      <c r="BF26" s="325"/>
      <c r="BG26" s="329"/>
      <c r="BH26" s="324"/>
      <c r="BI26" s="325"/>
      <c r="BJ26" s="325"/>
      <c r="BK26" s="325"/>
      <c r="BL26" s="325"/>
      <c r="BM26" s="325"/>
      <c r="BN26" s="325"/>
      <c r="BO26" s="325"/>
      <c r="BP26" s="325"/>
      <c r="BQ26" s="325"/>
      <c r="BR26" s="325"/>
      <c r="BS26" s="325"/>
      <c r="BT26" s="346"/>
      <c r="BU26" s="325"/>
      <c r="BV26" s="325"/>
      <c r="BW26" s="325"/>
      <c r="BX26" s="325"/>
      <c r="BY26" s="325"/>
      <c r="BZ26" s="325"/>
      <c r="CA26" s="325"/>
      <c r="CB26" s="325"/>
      <c r="CC26" s="325"/>
      <c r="CD26" s="325"/>
      <c r="CE26" s="325"/>
      <c r="CF26" s="325"/>
      <c r="CG26" s="325"/>
      <c r="CH26" s="325"/>
      <c r="CI26" s="324"/>
      <c r="CJ26" s="324"/>
      <c r="CK26" s="324"/>
      <c r="CL26" s="324"/>
      <c r="CM26" s="324"/>
      <c r="CN26" s="325"/>
      <c r="CO26" s="325"/>
      <c r="CP26" s="328" t="s">
        <v>84</v>
      </c>
      <c r="CQ26" s="324"/>
      <c r="CR26" s="324"/>
      <c r="CS26" s="324"/>
      <c r="CT26" s="324" t="s">
        <v>105</v>
      </c>
      <c r="CU26" s="373"/>
      <c r="CV26" s="324"/>
      <c r="CW26" s="324"/>
      <c r="CX26" s="324"/>
      <c r="CY26" s="324" t="s">
        <v>105</v>
      </c>
      <c r="CZ26" s="324"/>
      <c r="DA26" s="324"/>
      <c r="DB26" s="324"/>
      <c r="DC26" s="324"/>
      <c r="DD26" s="324"/>
      <c r="DE26" s="324" t="s">
        <v>99</v>
      </c>
      <c r="DF26" s="324" t="s">
        <v>84</v>
      </c>
      <c r="DG26" s="346"/>
      <c r="DH26" s="745"/>
      <c r="DI26" s="324" t="s">
        <v>111</v>
      </c>
      <c r="DJ26" s="324"/>
      <c r="DK26" s="324"/>
      <c r="DL26" s="324"/>
      <c r="DM26" s="324"/>
      <c r="DN26" s="324"/>
      <c r="DO26" s="324"/>
      <c r="DP26" s="324"/>
      <c r="DQ26" s="324"/>
      <c r="DR26" s="324"/>
      <c r="DS26" s="324" t="s">
        <v>84</v>
      </c>
      <c r="DT26" s="377"/>
    </row>
    <row r="27" spans="1:125" x14ac:dyDescent="0.2">
      <c r="A27" s="307" t="s">
        <v>1502</v>
      </c>
      <c r="B27" s="308"/>
      <c r="C27" s="309"/>
      <c r="D27" s="349"/>
      <c r="E27" s="327"/>
      <c r="F27" s="327"/>
      <c r="G27" s="327"/>
      <c r="H27" s="327"/>
      <c r="I27" s="328"/>
      <c r="J27" s="325"/>
      <c r="K27" s="325"/>
      <c r="L27" s="325"/>
      <c r="M27" s="325"/>
      <c r="N27" s="325"/>
      <c r="O27" s="325"/>
      <c r="P27" s="325"/>
      <c r="Q27" s="325"/>
      <c r="R27" s="325"/>
      <c r="S27" s="327"/>
      <c r="T27" s="371"/>
      <c r="U27" s="325"/>
      <c r="V27" s="325"/>
      <c r="W27" s="325"/>
      <c r="X27" s="325"/>
      <c r="Y27" s="325"/>
      <c r="Z27" s="325"/>
      <c r="AA27" s="325"/>
      <c r="AB27" s="325"/>
      <c r="AC27" s="325"/>
      <c r="AD27" s="325"/>
      <c r="AE27" s="328"/>
      <c r="AF27" s="325"/>
      <c r="AG27" s="325"/>
      <c r="AH27" s="325"/>
      <c r="AI27" s="325"/>
      <c r="AJ27" s="325"/>
      <c r="AK27" s="328"/>
      <c r="AL27" s="325"/>
      <c r="AM27" s="325"/>
      <c r="AN27" s="325"/>
      <c r="AO27" s="325"/>
      <c r="AP27" s="327"/>
      <c r="AQ27" s="328"/>
      <c r="AR27" s="325"/>
      <c r="AS27" s="327"/>
      <c r="AT27" s="325"/>
      <c r="AU27" s="324"/>
      <c r="AV27" s="324"/>
      <c r="AW27" s="324"/>
      <c r="AX27" s="325"/>
      <c r="AY27" s="325"/>
      <c r="AZ27" s="325"/>
      <c r="BA27" s="325"/>
      <c r="BB27" s="325"/>
      <c r="BC27" s="325"/>
      <c r="BD27" s="325"/>
      <c r="BE27" s="325"/>
      <c r="BF27" s="325"/>
      <c r="BG27" s="329"/>
      <c r="BH27" s="324"/>
      <c r="BI27" s="325"/>
      <c r="BJ27" s="325"/>
      <c r="BK27" s="325"/>
      <c r="BL27" s="325"/>
      <c r="BM27" s="325"/>
      <c r="BN27" s="325"/>
      <c r="BO27" s="325"/>
      <c r="BP27" s="325"/>
      <c r="BQ27" s="325"/>
      <c r="BR27" s="325"/>
      <c r="BS27" s="325"/>
      <c r="BT27" s="346"/>
      <c r="BU27" s="325"/>
      <c r="BV27" s="325"/>
      <c r="BW27" s="325"/>
      <c r="BX27" s="325"/>
      <c r="BY27" s="325"/>
      <c r="BZ27" s="325"/>
      <c r="CA27" s="325"/>
      <c r="CB27" s="325"/>
      <c r="CC27" s="325"/>
      <c r="CD27" s="325"/>
      <c r="CE27" s="325"/>
      <c r="CF27" s="325"/>
      <c r="CG27" s="325"/>
      <c r="CH27" s="325"/>
      <c r="CI27" s="324"/>
      <c r="CJ27" s="324"/>
      <c r="CK27" s="324"/>
      <c r="CL27" s="324"/>
      <c r="CM27" s="324"/>
      <c r="CN27" s="325"/>
      <c r="CO27" s="325"/>
      <c r="CP27" s="328"/>
      <c r="CQ27" s="324"/>
      <c r="CR27" s="324"/>
      <c r="CS27" s="324"/>
      <c r="CT27" s="324"/>
      <c r="CU27" s="373"/>
      <c r="CV27" s="324"/>
      <c r="CW27" s="324"/>
      <c r="CX27" s="324"/>
      <c r="CY27" s="324"/>
      <c r="CZ27" s="324"/>
      <c r="DA27" s="324"/>
      <c r="DB27" s="324"/>
      <c r="DC27" s="324"/>
      <c r="DD27" s="324"/>
      <c r="DE27" s="324"/>
      <c r="DF27" s="324" t="s">
        <v>105</v>
      </c>
      <c r="DG27" s="346"/>
      <c r="DH27" s="745"/>
      <c r="DI27" s="324" t="s">
        <v>117</v>
      </c>
      <c r="DJ27" s="324"/>
      <c r="DK27" s="324"/>
      <c r="DL27" s="324"/>
      <c r="DM27" s="324"/>
      <c r="DN27" s="324"/>
      <c r="DO27" s="324"/>
      <c r="DP27" s="324"/>
      <c r="DQ27" s="324"/>
      <c r="DR27" s="324"/>
      <c r="DS27" s="324" t="s">
        <v>105</v>
      </c>
      <c r="DT27" s="377"/>
    </row>
    <row r="28" spans="1:125" ht="15.75" customHeight="1" x14ac:dyDescent="0.2">
      <c r="A28" s="307" t="s">
        <v>542</v>
      </c>
      <c r="B28" s="308"/>
      <c r="C28" s="309"/>
      <c r="D28" s="569" t="s">
        <v>1179</v>
      </c>
      <c r="E28" s="570"/>
      <c r="F28" s="570" t="s">
        <v>1179</v>
      </c>
      <c r="G28" s="570" t="s">
        <v>1178</v>
      </c>
      <c r="H28" s="570" t="s">
        <v>1177</v>
      </c>
      <c r="I28" s="572" t="s">
        <v>1179</v>
      </c>
      <c r="J28" s="351" t="s">
        <v>1179</v>
      </c>
      <c r="K28" s="351" t="s">
        <v>1503</v>
      </c>
      <c r="L28" s="571" t="s">
        <v>1177</v>
      </c>
      <c r="M28" s="351" t="s">
        <v>1178</v>
      </c>
      <c r="N28" s="351"/>
      <c r="O28" s="351"/>
      <c r="P28" s="351"/>
      <c r="Q28" s="351"/>
      <c r="R28" s="351"/>
      <c r="S28" s="352"/>
      <c r="T28" s="371" t="s">
        <v>1178</v>
      </c>
      <c r="U28" s="351"/>
      <c r="V28" s="351" t="s">
        <v>1177</v>
      </c>
      <c r="W28" s="351" t="s">
        <v>1178</v>
      </c>
      <c r="X28" s="351" t="s">
        <v>1179</v>
      </c>
      <c r="Y28" s="351" t="s">
        <v>1178</v>
      </c>
      <c r="Z28" s="351" t="s">
        <v>1178</v>
      </c>
      <c r="AA28" s="351" t="s">
        <v>1140</v>
      </c>
      <c r="AB28" s="351" t="s">
        <v>104</v>
      </c>
      <c r="AC28" s="351" t="s">
        <v>1179</v>
      </c>
      <c r="AD28" s="351" t="s">
        <v>1177</v>
      </c>
      <c r="AE28" s="371" t="s">
        <v>1177</v>
      </c>
      <c r="AF28" s="351" t="s">
        <v>1177</v>
      </c>
      <c r="AG28" s="351" t="s">
        <v>1140</v>
      </c>
      <c r="AH28" s="351" t="s">
        <v>1178</v>
      </c>
      <c r="AI28" s="351" t="s">
        <v>1177</v>
      </c>
      <c r="AJ28" s="351" t="s">
        <v>1177</v>
      </c>
      <c r="AK28" s="371" t="s">
        <v>1177</v>
      </c>
      <c r="AL28" s="351" t="s">
        <v>1177</v>
      </c>
      <c r="AM28" s="351" t="s">
        <v>1314</v>
      </c>
      <c r="AN28" s="351" t="s">
        <v>1179</v>
      </c>
      <c r="AO28" s="351" t="s">
        <v>1177</v>
      </c>
      <c r="AP28" s="352" t="s">
        <v>1177</v>
      </c>
      <c r="AQ28" s="371" t="s">
        <v>1177</v>
      </c>
      <c r="AR28" s="351" t="s">
        <v>1177</v>
      </c>
      <c r="AS28" s="352" t="s">
        <v>1314</v>
      </c>
      <c r="AT28" s="351" t="s">
        <v>1177</v>
      </c>
      <c r="AU28" s="373" t="s">
        <v>1179</v>
      </c>
      <c r="AV28" s="373" t="s">
        <v>1179</v>
      </c>
      <c r="AW28" s="373" t="s">
        <v>1177</v>
      </c>
      <c r="AX28" s="351" t="s">
        <v>1179</v>
      </c>
      <c r="AY28" s="351" t="s">
        <v>1177</v>
      </c>
      <c r="AZ28" s="351"/>
      <c r="BA28" s="351"/>
      <c r="BB28" s="351"/>
      <c r="BC28" s="351"/>
      <c r="BD28" s="351"/>
      <c r="BE28" s="351"/>
      <c r="BF28" s="351"/>
      <c r="BG28" s="372"/>
      <c r="BH28" s="373" t="s">
        <v>1177</v>
      </c>
      <c r="BI28" s="351" t="s">
        <v>1177</v>
      </c>
      <c r="BJ28" s="351"/>
      <c r="BK28" s="351" t="s">
        <v>1177</v>
      </c>
      <c r="BL28" s="351" t="s">
        <v>1177</v>
      </c>
      <c r="BM28" s="351"/>
      <c r="BN28" s="351" t="s">
        <v>1178</v>
      </c>
      <c r="BO28" s="351" t="s">
        <v>1177</v>
      </c>
      <c r="BP28" s="351" t="s">
        <v>1177</v>
      </c>
      <c r="BQ28" s="351" t="s">
        <v>1177</v>
      </c>
      <c r="BR28" s="351"/>
      <c r="BS28" s="351"/>
      <c r="BT28" s="370"/>
      <c r="BU28" s="351"/>
      <c r="BV28" s="351" t="s">
        <v>1178</v>
      </c>
      <c r="BW28" s="351" t="s">
        <v>1179</v>
      </c>
      <c r="BX28" s="351" t="s">
        <v>1179</v>
      </c>
      <c r="BY28" s="351" t="s">
        <v>1179</v>
      </c>
      <c r="BZ28" s="351" t="s">
        <v>1177</v>
      </c>
      <c r="CA28" s="351" t="s">
        <v>1504</v>
      </c>
      <c r="CB28" s="351" t="s">
        <v>1178</v>
      </c>
      <c r="CC28" s="351"/>
      <c r="CD28" s="351" t="s">
        <v>1177</v>
      </c>
      <c r="CE28" s="351" t="s">
        <v>1177</v>
      </c>
      <c r="CF28" s="351"/>
      <c r="CG28" s="351" t="s">
        <v>1179</v>
      </c>
      <c r="CH28" s="351" t="s">
        <v>1179</v>
      </c>
      <c r="CI28" s="351" t="s">
        <v>1177</v>
      </c>
      <c r="CJ28" s="351" t="s">
        <v>1177</v>
      </c>
      <c r="CK28" s="351" t="s">
        <v>1177</v>
      </c>
      <c r="CL28" s="351" t="s">
        <v>1179</v>
      </c>
      <c r="CM28" s="351" t="s">
        <v>1178</v>
      </c>
      <c r="CN28" s="351"/>
      <c r="CO28" s="351"/>
      <c r="CP28" s="371" t="s">
        <v>1177</v>
      </c>
      <c r="CQ28" s="351" t="s">
        <v>1178</v>
      </c>
      <c r="CR28" s="388" t="s">
        <v>1313</v>
      </c>
      <c r="CS28" s="388" t="s">
        <v>1177</v>
      </c>
      <c r="CT28" s="388" t="s">
        <v>1505</v>
      </c>
      <c r="CU28" s="388" t="s">
        <v>1177</v>
      </c>
      <c r="CV28" s="388" t="s">
        <v>1177</v>
      </c>
      <c r="CW28" s="388" t="s">
        <v>1177</v>
      </c>
      <c r="CX28" s="388"/>
      <c r="CY28" s="388" t="s">
        <v>1178</v>
      </c>
      <c r="CZ28" s="388"/>
      <c r="DA28" s="388"/>
      <c r="DB28" s="388"/>
      <c r="DC28" s="388"/>
      <c r="DD28" s="388" t="s">
        <v>1177</v>
      </c>
      <c r="DE28" s="388" t="s">
        <v>1178</v>
      </c>
      <c r="DF28" s="388" t="s">
        <v>1178</v>
      </c>
      <c r="DG28" s="759"/>
      <c r="DH28" s="751"/>
      <c r="DI28" s="388" t="s">
        <v>1178</v>
      </c>
      <c r="DJ28" s="388"/>
      <c r="DK28" s="388"/>
      <c r="DL28" s="388" t="s">
        <v>1178</v>
      </c>
      <c r="DM28" s="388" t="s">
        <v>1177</v>
      </c>
      <c r="DN28" s="388" t="s">
        <v>1177</v>
      </c>
      <c r="DO28" s="388" t="s">
        <v>1177</v>
      </c>
      <c r="DP28" s="388" t="s">
        <v>1177</v>
      </c>
      <c r="DQ28" s="388"/>
      <c r="DR28" s="388"/>
      <c r="DS28" s="388"/>
      <c r="DT28" s="377"/>
    </row>
    <row r="29" spans="1:125" s="403" customFormat="1" ht="15" customHeight="1" x14ac:dyDescent="0.2">
      <c r="A29" s="390" t="s">
        <v>1181</v>
      </c>
      <c r="B29" s="391"/>
      <c r="C29" s="392"/>
      <c r="D29" s="573" t="s">
        <v>1506</v>
      </c>
      <c r="E29" s="574">
        <v>407418</v>
      </c>
      <c r="F29" s="574" t="s">
        <v>1507</v>
      </c>
      <c r="G29" s="574" t="s">
        <v>1508</v>
      </c>
      <c r="H29" s="575" t="s">
        <v>1509</v>
      </c>
      <c r="I29" s="577" t="s">
        <v>1510</v>
      </c>
      <c r="J29" s="575" t="s">
        <v>1511</v>
      </c>
      <c r="K29" s="575">
        <v>5139</v>
      </c>
      <c r="L29" s="576" t="s">
        <v>1512</v>
      </c>
      <c r="M29" s="576" t="s">
        <v>1513</v>
      </c>
      <c r="N29" s="576"/>
      <c r="O29" s="576"/>
      <c r="P29" s="576"/>
      <c r="Q29" s="576"/>
      <c r="R29" s="576"/>
      <c r="S29" s="578"/>
      <c r="T29" s="579" t="s">
        <v>1514</v>
      </c>
      <c r="U29" s="576"/>
      <c r="V29" s="576" t="s">
        <v>1515</v>
      </c>
      <c r="W29" s="576" t="s">
        <v>1516</v>
      </c>
      <c r="X29" s="576" t="s">
        <v>1517</v>
      </c>
      <c r="Y29" s="576" t="s">
        <v>1518</v>
      </c>
      <c r="Z29" s="576" t="s">
        <v>1519</v>
      </c>
      <c r="AA29" s="576"/>
      <c r="AB29" s="576"/>
      <c r="AC29" s="576" t="s">
        <v>1520</v>
      </c>
      <c r="AD29" s="576" t="s">
        <v>1521</v>
      </c>
      <c r="AE29" s="579" t="s">
        <v>1522</v>
      </c>
      <c r="AF29" s="576" t="s">
        <v>1523</v>
      </c>
      <c r="AG29" s="576">
        <v>5258</v>
      </c>
      <c r="AH29" s="576" t="s">
        <v>1524</v>
      </c>
      <c r="AI29" s="576" t="s">
        <v>1525</v>
      </c>
      <c r="AJ29" s="576" t="s">
        <v>1526</v>
      </c>
      <c r="AK29" s="579" t="s">
        <v>1527</v>
      </c>
      <c r="AL29" s="576" t="s">
        <v>1528</v>
      </c>
      <c r="AM29" s="576" t="s">
        <v>1529</v>
      </c>
      <c r="AN29" s="576" t="s">
        <v>1529</v>
      </c>
      <c r="AO29" s="576" t="s">
        <v>1529</v>
      </c>
      <c r="AP29" s="578" t="s">
        <v>1529</v>
      </c>
      <c r="AQ29" s="579" t="s">
        <v>1530</v>
      </c>
      <c r="AR29" s="579" t="s">
        <v>1531</v>
      </c>
      <c r="AS29" s="579" t="s">
        <v>1532</v>
      </c>
      <c r="AT29" s="579" t="s">
        <v>1533</v>
      </c>
      <c r="AU29" s="581" t="s">
        <v>1534</v>
      </c>
      <c r="AV29" s="581" t="s">
        <v>1535</v>
      </c>
      <c r="AW29" s="581" t="s">
        <v>1536</v>
      </c>
      <c r="AX29" s="576" t="s">
        <v>1537</v>
      </c>
      <c r="AY29" s="576" t="s">
        <v>1538</v>
      </c>
      <c r="AZ29" s="576"/>
      <c r="BA29" s="576"/>
      <c r="BB29" s="576"/>
      <c r="BC29" s="576"/>
      <c r="BD29" s="576"/>
      <c r="BE29" s="576"/>
      <c r="BF29" s="576"/>
      <c r="BG29" s="580"/>
      <c r="BH29" s="581" t="s">
        <v>1539</v>
      </c>
      <c r="BI29" s="576" t="s">
        <v>1540</v>
      </c>
      <c r="BJ29" s="576" t="s">
        <v>1541</v>
      </c>
      <c r="BK29" s="576" t="s">
        <v>1542</v>
      </c>
      <c r="BL29" s="576" t="s">
        <v>1543</v>
      </c>
      <c r="BM29" s="576"/>
      <c r="BN29" s="576" t="s">
        <v>1544</v>
      </c>
      <c r="BO29" s="576" t="s">
        <v>1545</v>
      </c>
      <c r="BP29" s="576" t="s">
        <v>1546</v>
      </c>
      <c r="BQ29" s="576" t="s">
        <v>1547</v>
      </c>
      <c r="BR29" s="576"/>
      <c r="BS29" s="576"/>
      <c r="BT29" s="675"/>
      <c r="BU29" s="576"/>
      <c r="BV29" s="576" t="s">
        <v>1548</v>
      </c>
      <c r="BW29" s="576" t="s">
        <v>1549</v>
      </c>
      <c r="BX29" s="576" t="s">
        <v>1550</v>
      </c>
      <c r="BY29" s="576" t="s">
        <v>1551</v>
      </c>
      <c r="BZ29" s="576">
        <v>422360</v>
      </c>
      <c r="CA29" s="576"/>
      <c r="CB29" s="576" t="s">
        <v>1552</v>
      </c>
      <c r="CC29" s="576"/>
      <c r="CD29" s="576" t="s">
        <v>1553</v>
      </c>
      <c r="CE29" s="576" t="s">
        <v>1554</v>
      </c>
      <c r="CF29" s="576">
        <v>6123</v>
      </c>
      <c r="CG29" s="576">
        <v>6100</v>
      </c>
      <c r="CH29" s="576" t="s">
        <v>1555</v>
      </c>
      <c r="CI29" s="576" t="s">
        <v>1556</v>
      </c>
      <c r="CJ29" s="576" t="s">
        <v>1556</v>
      </c>
      <c r="CK29" s="576" t="s">
        <v>1557</v>
      </c>
      <c r="CL29" s="576" t="s">
        <v>1558</v>
      </c>
      <c r="CM29" s="576" t="s">
        <v>1559</v>
      </c>
      <c r="CN29" s="576"/>
      <c r="CO29" s="576"/>
      <c r="CP29" s="579" t="s">
        <v>1560</v>
      </c>
      <c r="CQ29" s="576" t="s">
        <v>1561</v>
      </c>
      <c r="CR29" s="400"/>
      <c r="CS29" s="400" t="s">
        <v>1562</v>
      </c>
      <c r="CT29" s="400" t="s">
        <v>1563</v>
      </c>
      <c r="CU29" s="400" t="s">
        <v>1564</v>
      </c>
      <c r="CV29" s="400" t="s">
        <v>1565</v>
      </c>
      <c r="CW29" s="400" t="s">
        <v>1566</v>
      </c>
      <c r="CX29" s="400">
        <v>6275</v>
      </c>
      <c r="CY29" s="400" t="s">
        <v>1567</v>
      </c>
      <c r="CZ29" s="400"/>
      <c r="DA29" s="400"/>
      <c r="DB29" s="400"/>
      <c r="DC29" s="400"/>
      <c r="DD29" s="400" t="s">
        <v>1568</v>
      </c>
      <c r="DE29" s="400" t="s">
        <v>1569</v>
      </c>
      <c r="DF29" s="400" t="s">
        <v>1570</v>
      </c>
      <c r="DG29" s="760">
        <v>6285</v>
      </c>
      <c r="DH29" s="752"/>
      <c r="DI29" s="400">
        <v>433307</v>
      </c>
      <c r="DJ29" s="400"/>
      <c r="DK29" s="400"/>
      <c r="DL29" s="400" t="s">
        <v>1571</v>
      </c>
      <c r="DM29" s="400" t="s">
        <v>1572</v>
      </c>
      <c r="DN29" s="400">
        <v>6299</v>
      </c>
      <c r="DO29" s="400">
        <v>6324</v>
      </c>
      <c r="DP29" s="400" t="s">
        <v>1573</v>
      </c>
      <c r="DQ29" s="400"/>
      <c r="DR29" s="400">
        <v>6326</v>
      </c>
      <c r="DS29" s="400">
        <v>6341</v>
      </c>
      <c r="DT29" s="402"/>
      <c r="DU29" s="306"/>
    </row>
    <row r="30" spans="1:125" ht="15.75" customHeight="1" x14ac:dyDescent="0.2">
      <c r="A30" s="404" t="s">
        <v>543</v>
      </c>
      <c r="B30" s="405"/>
      <c r="C30" s="406"/>
      <c r="D30" s="874">
        <v>7</v>
      </c>
      <c r="E30" s="882">
        <v>5</v>
      </c>
      <c r="F30" s="898">
        <v>5</v>
      </c>
      <c r="G30" s="875">
        <v>7</v>
      </c>
      <c r="H30" s="899">
        <v>5</v>
      </c>
      <c r="I30" s="876">
        <v>7</v>
      </c>
      <c r="J30" s="877">
        <v>7</v>
      </c>
      <c r="K30" s="902">
        <v>5</v>
      </c>
      <c r="L30" s="877">
        <v>7</v>
      </c>
      <c r="M30" s="877">
        <v>7</v>
      </c>
      <c r="N30" s="411"/>
      <c r="O30" s="411"/>
      <c r="P30" s="411"/>
      <c r="Q30" s="411"/>
      <c r="R30" s="411"/>
      <c r="S30" s="413"/>
      <c r="T30" s="879">
        <v>7</v>
      </c>
      <c r="U30" s="700">
        <v>5</v>
      </c>
      <c r="V30" s="880">
        <v>7</v>
      </c>
      <c r="W30" s="880">
        <v>7</v>
      </c>
      <c r="X30" s="900">
        <v>6</v>
      </c>
      <c r="Y30" s="786">
        <v>7</v>
      </c>
      <c r="Z30" s="877">
        <v>7</v>
      </c>
      <c r="AA30" s="902">
        <v>5</v>
      </c>
      <c r="AB30" s="906">
        <v>5</v>
      </c>
      <c r="AC30" s="877">
        <v>7</v>
      </c>
      <c r="AD30" s="877">
        <v>7</v>
      </c>
      <c r="AE30" s="876">
        <v>7</v>
      </c>
      <c r="AF30" s="907">
        <v>3</v>
      </c>
      <c r="AG30" s="902">
        <v>5</v>
      </c>
      <c r="AH30" s="880">
        <v>7</v>
      </c>
      <c r="AI30" s="900">
        <v>5</v>
      </c>
      <c r="AJ30" s="877">
        <v>7</v>
      </c>
      <c r="AK30" s="876">
        <v>7</v>
      </c>
      <c r="AL30" s="880">
        <v>7</v>
      </c>
      <c r="AM30" s="877">
        <v>7</v>
      </c>
      <c r="AN30" s="877">
        <v>7</v>
      </c>
      <c r="AO30" s="880">
        <v>7</v>
      </c>
      <c r="AP30" s="908">
        <v>5</v>
      </c>
      <c r="AQ30" s="876">
        <v>7</v>
      </c>
      <c r="AR30" s="880">
        <v>7</v>
      </c>
      <c r="AS30" s="901">
        <v>5</v>
      </c>
      <c r="AT30" s="877">
        <v>7</v>
      </c>
      <c r="AU30" s="878">
        <v>7</v>
      </c>
      <c r="AV30" s="878">
        <v>7</v>
      </c>
      <c r="AW30" s="878">
        <v>7</v>
      </c>
      <c r="AX30" s="907">
        <v>5</v>
      </c>
      <c r="AY30" s="880">
        <v>7</v>
      </c>
      <c r="AZ30" s="411">
        <v>1</v>
      </c>
      <c r="BA30" s="411"/>
      <c r="BB30" s="411"/>
      <c r="BC30" s="411"/>
      <c r="BD30" s="411"/>
      <c r="BE30" s="411"/>
      <c r="BF30" s="411"/>
      <c r="BG30" s="412"/>
      <c r="BH30" s="881">
        <v>7</v>
      </c>
      <c r="BI30" s="877">
        <v>7</v>
      </c>
      <c r="BJ30" s="877">
        <v>7</v>
      </c>
      <c r="BK30" s="877">
        <v>7</v>
      </c>
      <c r="BL30" s="877">
        <v>7</v>
      </c>
      <c r="BM30" s="902">
        <v>5</v>
      </c>
      <c r="BN30" s="877">
        <v>7</v>
      </c>
      <c r="BO30" s="880">
        <v>7</v>
      </c>
      <c r="BP30" s="877">
        <v>7</v>
      </c>
      <c r="BQ30" s="880">
        <v>7</v>
      </c>
      <c r="BR30" s="411"/>
      <c r="BS30" s="411"/>
      <c r="BT30" s="676"/>
      <c r="BU30" s="907">
        <v>2</v>
      </c>
      <c r="BV30" s="877">
        <v>7</v>
      </c>
      <c r="BW30" s="900">
        <v>5</v>
      </c>
      <c r="BX30" s="877">
        <v>7</v>
      </c>
      <c r="BY30" s="880">
        <v>7</v>
      </c>
      <c r="BZ30" s="900">
        <v>9</v>
      </c>
      <c r="CA30" s="902">
        <v>5</v>
      </c>
      <c r="CB30" s="700">
        <v>5</v>
      </c>
      <c r="CC30" s="902">
        <v>5</v>
      </c>
      <c r="CD30" s="877">
        <v>7</v>
      </c>
      <c r="CE30" s="877">
        <v>7</v>
      </c>
      <c r="CF30" s="700">
        <v>5</v>
      </c>
      <c r="CG30" s="877">
        <v>7</v>
      </c>
      <c r="CH30" s="880">
        <v>7</v>
      </c>
      <c r="CI30" s="877">
        <v>7</v>
      </c>
      <c r="CJ30" s="907">
        <v>5</v>
      </c>
      <c r="CK30" s="877">
        <v>7</v>
      </c>
      <c r="CL30" s="877">
        <v>7</v>
      </c>
      <c r="CM30" s="877">
        <v>7</v>
      </c>
      <c r="CN30" s="411"/>
      <c r="CO30" s="411"/>
      <c r="CP30" s="879">
        <v>7</v>
      </c>
      <c r="CQ30" s="877">
        <v>7</v>
      </c>
      <c r="CR30" s="909">
        <v>5</v>
      </c>
      <c r="CS30" s="878">
        <v>7</v>
      </c>
      <c r="CT30" s="881">
        <v>7</v>
      </c>
      <c r="CU30" s="878">
        <v>7</v>
      </c>
      <c r="CV30" s="881">
        <v>7</v>
      </c>
      <c r="CW30" s="878">
        <v>7</v>
      </c>
      <c r="CX30" s="883">
        <v>5</v>
      </c>
      <c r="CY30" s="881">
        <v>7</v>
      </c>
      <c r="CZ30" s="414"/>
      <c r="DA30" s="414"/>
      <c r="DB30" s="414"/>
      <c r="DC30" s="414"/>
      <c r="DD30" s="878">
        <v>7</v>
      </c>
      <c r="DE30" s="881">
        <v>7</v>
      </c>
      <c r="DF30" s="878">
        <v>7</v>
      </c>
      <c r="DG30" s="903">
        <v>5</v>
      </c>
      <c r="DH30" s="753">
        <v>5</v>
      </c>
      <c r="DI30" s="881">
        <v>7</v>
      </c>
      <c r="DJ30" s="904">
        <v>5</v>
      </c>
      <c r="DK30" s="904">
        <v>5</v>
      </c>
      <c r="DL30" s="878">
        <v>7</v>
      </c>
      <c r="DM30" s="881">
        <v>7</v>
      </c>
      <c r="DN30" s="905">
        <v>5</v>
      </c>
      <c r="DO30" s="881">
        <v>7</v>
      </c>
      <c r="DP30" s="881">
        <v>7</v>
      </c>
      <c r="DQ30" s="794">
        <v>5</v>
      </c>
      <c r="DR30" s="794">
        <v>5</v>
      </c>
      <c r="DS30" s="881">
        <v>7</v>
      </c>
      <c r="DT30" s="416" t="s">
        <v>1366</v>
      </c>
    </row>
    <row r="31" spans="1:125" s="814" customFormat="1" ht="15.75" customHeight="1" x14ac:dyDescent="0.2">
      <c r="A31" s="884" t="s">
        <v>1574</v>
      </c>
      <c r="B31" s="885"/>
      <c r="C31" s="886"/>
      <c r="D31" s="887"/>
      <c r="E31" s="888"/>
      <c r="F31" s="888"/>
      <c r="G31" s="888"/>
      <c r="H31" s="889"/>
      <c r="I31" s="890"/>
      <c r="J31" s="891"/>
      <c r="K31" s="891"/>
      <c r="L31" s="891"/>
      <c r="M31" s="891"/>
      <c r="N31" s="891"/>
      <c r="O31" s="891"/>
      <c r="P31" s="891"/>
      <c r="Q31" s="891"/>
      <c r="R31" s="891"/>
      <c r="S31" s="892"/>
      <c r="T31" s="890"/>
      <c r="U31" s="891"/>
      <c r="V31" s="891"/>
      <c r="W31" s="891"/>
      <c r="X31" s="891"/>
      <c r="Y31" s="891"/>
      <c r="Z31" s="891"/>
      <c r="AA31" s="891"/>
      <c r="AB31" s="891"/>
      <c r="AC31" s="891"/>
      <c r="AD31" s="891"/>
      <c r="AE31" s="890"/>
      <c r="AF31" s="891"/>
      <c r="AG31" s="891"/>
      <c r="AH31" s="891"/>
      <c r="AI31" s="891"/>
      <c r="AJ31" s="891"/>
      <c r="AK31" s="890"/>
      <c r="AL31" s="891"/>
      <c r="AM31" s="891"/>
      <c r="AN31" s="891"/>
      <c r="AO31" s="891"/>
      <c r="AP31" s="892"/>
      <c r="AQ31" s="890"/>
      <c r="AR31" s="891"/>
      <c r="AS31" s="892"/>
      <c r="AT31" s="891"/>
      <c r="AU31" s="893"/>
      <c r="AV31" s="893"/>
      <c r="AW31" s="893"/>
      <c r="AX31" s="891"/>
      <c r="AY31" s="891"/>
      <c r="AZ31" s="891"/>
      <c r="BA31" s="891"/>
      <c r="BB31" s="891"/>
      <c r="BC31" s="891"/>
      <c r="BD31" s="891"/>
      <c r="BE31" s="891"/>
      <c r="BF31" s="891"/>
      <c r="BG31" s="894"/>
      <c r="BH31" s="893"/>
      <c r="BI31" s="891"/>
      <c r="BJ31" s="891"/>
      <c r="BK31" s="891"/>
      <c r="BL31" s="891"/>
      <c r="BM31" s="891"/>
      <c r="BN31" s="891"/>
      <c r="BO31" s="891"/>
      <c r="BP31" s="891"/>
      <c r="BQ31" s="891"/>
      <c r="BR31" s="891"/>
      <c r="BS31" s="891"/>
      <c r="BT31" s="895"/>
      <c r="BU31" s="890"/>
      <c r="BV31" s="891"/>
      <c r="BW31" s="891"/>
      <c r="BX31" s="891" t="s">
        <v>1574</v>
      </c>
      <c r="BY31" s="891" t="s">
        <v>1574</v>
      </c>
      <c r="BZ31" s="891" t="s">
        <v>1574</v>
      </c>
      <c r="CA31" s="891" t="s">
        <v>1574</v>
      </c>
      <c r="CB31" s="891" t="s">
        <v>1574</v>
      </c>
      <c r="CC31" s="891" t="s">
        <v>1574</v>
      </c>
      <c r="CD31" s="891" t="s">
        <v>1575</v>
      </c>
      <c r="CE31" s="891" t="s">
        <v>1576</v>
      </c>
      <c r="CF31" s="891" t="s">
        <v>1577</v>
      </c>
      <c r="CG31" s="891"/>
      <c r="CH31" s="891"/>
      <c r="CI31" s="891" t="s">
        <v>1577</v>
      </c>
      <c r="CJ31" s="891"/>
      <c r="CK31" s="891"/>
      <c r="CL31" s="891"/>
      <c r="CM31" s="891"/>
      <c r="CN31" s="891"/>
      <c r="CO31" s="891"/>
      <c r="CP31" s="890"/>
      <c r="CQ31" s="891" t="s">
        <v>1574</v>
      </c>
      <c r="CR31" s="893"/>
      <c r="CS31" s="893"/>
      <c r="CT31" s="893"/>
      <c r="CU31" s="893"/>
      <c r="CV31" s="893"/>
      <c r="CW31" s="893"/>
      <c r="CX31" s="893"/>
      <c r="CY31" s="893"/>
      <c r="CZ31" s="893"/>
      <c r="DA31" s="893"/>
      <c r="DB31" s="893"/>
      <c r="DC31" s="893"/>
      <c r="DD31" s="893"/>
      <c r="DE31" s="893"/>
      <c r="DF31" s="893"/>
      <c r="DG31" s="895"/>
      <c r="DH31" s="896"/>
      <c r="DI31" s="893"/>
      <c r="DJ31" s="893"/>
      <c r="DK31" s="893"/>
      <c r="DL31" s="893"/>
      <c r="DM31" s="893"/>
      <c r="DN31" s="893"/>
      <c r="DO31" s="893"/>
      <c r="DP31" s="893"/>
      <c r="DQ31" s="893" t="s">
        <v>1578</v>
      </c>
      <c r="DR31" s="893"/>
      <c r="DS31" s="893"/>
      <c r="DT31" s="897"/>
    </row>
    <row r="32" spans="1:125" s="300" customFormat="1" ht="16.5" customHeight="1" x14ac:dyDescent="0.2">
      <c r="A32" s="1328" t="s">
        <v>1579</v>
      </c>
      <c r="B32" s="1329"/>
      <c r="D32" s="300">
        <f t="shared" ref="D32:AI32" si="7">+D97</f>
        <v>9</v>
      </c>
      <c r="E32" s="300">
        <f t="shared" si="7"/>
        <v>6</v>
      </c>
      <c r="F32" s="300">
        <f t="shared" si="7"/>
        <v>7</v>
      </c>
      <c r="G32" s="300">
        <f t="shared" si="7"/>
        <v>10</v>
      </c>
      <c r="H32" s="300">
        <f t="shared" si="7"/>
        <v>4</v>
      </c>
      <c r="I32" s="300">
        <f t="shared" si="7"/>
        <v>11</v>
      </c>
      <c r="J32" s="300">
        <f t="shared" si="7"/>
        <v>12</v>
      </c>
      <c r="K32" s="300">
        <f t="shared" si="7"/>
        <v>7</v>
      </c>
      <c r="L32" s="300">
        <f t="shared" si="7"/>
        <v>9</v>
      </c>
      <c r="M32" s="300">
        <f t="shared" si="7"/>
        <v>9</v>
      </c>
      <c r="N32" s="300">
        <f t="shared" si="7"/>
        <v>0</v>
      </c>
      <c r="O32" s="300">
        <f t="shared" si="7"/>
        <v>0</v>
      </c>
      <c r="P32" s="300">
        <f t="shared" si="7"/>
        <v>0</v>
      </c>
      <c r="Q32" s="300">
        <f t="shared" si="7"/>
        <v>0</v>
      </c>
      <c r="R32" s="300">
        <f t="shared" si="7"/>
        <v>0</v>
      </c>
      <c r="S32" s="300">
        <f t="shared" si="7"/>
        <v>0</v>
      </c>
      <c r="T32" s="300">
        <f t="shared" si="7"/>
        <v>15</v>
      </c>
      <c r="U32" s="300">
        <f t="shared" si="7"/>
        <v>7</v>
      </c>
      <c r="V32" s="300">
        <f t="shared" si="7"/>
        <v>15</v>
      </c>
      <c r="W32" s="300">
        <f t="shared" si="7"/>
        <v>15</v>
      </c>
      <c r="X32" s="300">
        <f t="shared" si="7"/>
        <v>4</v>
      </c>
      <c r="Y32" s="300">
        <f t="shared" si="7"/>
        <v>11</v>
      </c>
      <c r="Z32" s="300">
        <f t="shared" si="7"/>
        <v>10</v>
      </c>
      <c r="AA32" s="300">
        <f t="shared" si="7"/>
        <v>6</v>
      </c>
      <c r="AB32" s="300">
        <f t="shared" si="7"/>
        <v>8</v>
      </c>
      <c r="AC32" s="300">
        <f t="shared" si="7"/>
        <v>9</v>
      </c>
      <c r="AD32" s="300">
        <f t="shared" si="7"/>
        <v>11</v>
      </c>
      <c r="AE32" s="300">
        <f t="shared" si="7"/>
        <v>9</v>
      </c>
      <c r="AF32" s="300">
        <f t="shared" si="7"/>
        <v>3</v>
      </c>
      <c r="AG32" s="300">
        <f t="shared" si="7"/>
        <v>9</v>
      </c>
      <c r="AH32" s="300">
        <f t="shared" si="7"/>
        <v>15</v>
      </c>
      <c r="AI32" s="300">
        <f t="shared" si="7"/>
        <v>4</v>
      </c>
      <c r="AJ32" s="300">
        <f t="shared" ref="AJ32:BO32" si="8">+AJ97</f>
        <v>9</v>
      </c>
      <c r="AK32" s="300">
        <f t="shared" si="8"/>
        <v>9</v>
      </c>
      <c r="AL32" s="300">
        <f t="shared" si="8"/>
        <v>16</v>
      </c>
      <c r="AM32" s="300">
        <f t="shared" si="8"/>
        <v>9</v>
      </c>
      <c r="AN32" s="300">
        <f t="shared" si="8"/>
        <v>10</v>
      </c>
      <c r="AO32" s="300">
        <f t="shared" si="8"/>
        <v>16</v>
      </c>
      <c r="AP32" s="300">
        <f t="shared" si="8"/>
        <v>4</v>
      </c>
      <c r="AQ32" s="300">
        <f t="shared" si="8"/>
        <v>11</v>
      </c>
      <c r="AR32" s="300">
        <f t="shared" si="8"/>
        <v>19</v>
      </c>
      <c r="AS32" s="300">
        <f t="shared" si="8"/>
        <v>3</v>
      </c>
      <c r="AT32" s="300">
        <f t="shared" si="8"/>
        <v>12</v>
      </c>
      <c r="AU32" s="300">
        <f t="shared" si="8"/>
        <v>9</v>
      </c>
      <c r="AV32" s="300">
        <f t="shared" si="8"/>
        <v>9</v>
      </c>
      <c r="AW32" s="300">
        <f t="shared" si="8"/>
        <v>9</v>
      </c>
      <c r="AX32" s="300">
        <f t="shared" si="8"/>
        <v>3</v>
      </c>
      <c r="AY32" s="300">
        <f t="shared" si="8"/>
        <v>14</v>
      </c>
      <c r="AZ32" s="300">
        <f t="shared" si="8"/>
        <v>4</v>
      </c>
      <c r="BA32" s="300">
        <f t="shared" si="8"/>
        <v>0</v>
      </c>
      <c r="BB32" s="300">
        <f t="shared" si="8"/>
        <v>0</v>
      </c>
      <c r="BC32" s="300">
        <f t="shared" si="8"/>
        <v>0</v>
      </c>
      <c r="BD32" s="300">
        <f t="shared" si="8"/>
        <v>0</v>
      </c>
      <c r="BE32" s="300">
        <f t="shared" si="8"/>
        <v>0</v>
      </c>
      <c r="BF32" s="300">
        <f t="shared" si="8"/>
        <v>0</v>
      </c>
      <c r="BG32" s="300">
        <f t="shared" si="8"/>
        <v>0</v>
      </c>
      <c r="BH32" s="300">
        <f t="shared" si="8"/>
        <v>14</v>
      </c>
      <c r="BI32" s="300">
        <f t="shared" si="8"/>
        <v>9</v>
      </c>
      <c r="BJ32" s="300">
        <f t="shared" si="8"/>
        <v>9</v>
      </c>
      <c r="BK32" s="300">
        <f t="shared" si="8"/>
        <v>9</v>
      </c>
      <c r="BL32" s="300">
        <f t="shared" si="8"/>
        <v>12</v>
      </c>
      <c r="BM32" s="300">
        <f t="shared" si="8"/>
        <v>7</v>
      </c>
      <c r="BN32" s="300">
        <f t="shared" si="8"/>
        <v>9</v>
      </c>
      <c r="BO32" s="300">
        <f t="shared" si="8"/>
        <v>13</v>
      </c>
      <c r="BP32" s="300">
        <f t="shared" ref="BP32:CU32" si="9">+BP97</f>
        <v>12</v>
      </c>
      <c r="BQ32" s="300">
        <f t="shared" si="9"/>
        <v>14</v>
      </c>
      <c r="BR32" s="300">
        <f t="shared" si="9"/>
        <v>0</v>
      </c>
      <c r="BS32" s="300">
        <f t="shared" si="9"/>
        <v>0</v>
      </c>
      <c r="BT32" s="300">
        <f t="shared" si="9"/>
        <v>0</v>
      </c>
      <c r="BU32" s="300">
        <f t="shared" si="9"/>
        <v>7</v>
      </c>
      <c r="BV32" s="300">
        <f t="shared" si="9"/>
        <v>9</v>
      </c>
      <c r="BW32" s="300">
        <f t="shared" si="9"/>
        <v>4</v>
      </c>
      <c r="BX32" s="300">
        <f t="shared" si="9"/>
        <v>11</v>
      </c>
      <c r="BY32" s="300">
        <f t="shared" si="9"/>
        <v>14</v>
      </c>
      <c r="BZ32" s="300">
        <f t="shared" si="9"/>
        <v>5</v>
      </c>
      <c r="CA32" s="300">
        <f t="shared" si="9"/>
        <v>8</v>
      </c>
      <c r="CB32" s="300">
        <f t="shared" si="9"/>
        <v>5</v>
      </c>
      <c r="CC32" s="300">
        <f t="shared" si="9"/>
        <v>10</v>
      </c>
      <c r="CD32" s="300">
        <f t="shared" si="9"/>
        <v>12</v>
      </c>
      <c r="CE32" s="300">
        <f t="shared" si="9"/>
        <v>12</v>
      </c>
      <c r="CF32" s="300">
        <f t="shared" si="9"/>
        <v>5</v>
      </c>
      <c r="CG32" s="300">
        <f t="shared" si="9"/>
        <v>9</v>
      </c>
      <c r="CH32" s="300">
        <f t="shared" si="9"/>
        <v>14</v>
      </c>
      <c r="CI32" s="300">
        <f t="shared" si="9"/>
        <v>11</v>
      </c>
      <c r="CJ32" s="300">
        <f t="shared" si="9"/>
        <v>10</v>
      </c>
      <c r="CK32" s="300">
        <f t="shared" si="9"/>
        <v>9</v>
      </c>
      <c r="CL32" s="300">
        <f t="shared" si="9"/>
        <v>9</v>
      </c>
      <c r="CM32" s="300">
        <f t="shared" si="9"/>
        <v>9</v>
      </c>
      <c r="CN32" s="300">
        <f t="shared" si="9"/>
        <v>0</v>
      </c>
      <c r="CO32" s="300">
        <f t="shared" si="9"/>
        <v>0</v>
      </c>
      <c r="CP32" s="300">
        <f t="shared" si="9"/>
        <v>14</v>
      </c>
      <c r="CQ32" s="300">
        <f t="shared" si="9"/>
        <v>9</v>
      </c>
      <c r="CR32" s="300">
        <f t="shared" si="9"/>
        <v>7</v>
      </c>
      <c r="CS32" s="300">
        <f t="shared" si="9"/>
        <v>9</v>
      </c>
      <c r="CT32" s="300">
        <f t="shared" si="9"/>
        <v>16</v>
      </c>
      <c r="CU32" s="300">
        <f t="shared" si="9"/>
        <v>9</v>
      </c>
      <c r="CV32" s="300">
        <f t="shared" ref="CV32:DS32" si="10">+CV97</f>
        <v>14</v>
      </c>
      <c r="CW32" s="300">
        <f t="shared" si="10"/>
        <v>9</v>
      </c>
      <c r="CX32" s="300">
        <f t="shared" si="10"/>
        <v>5</v>
      </c>
      <c r="CY32" s="300">
        <f t="shared" si="10"/>
        <v>13</v>
      </c>
      <c r="CZ32" s="300">
        <f t="shared" si="10"/>
        <v>0</v>
      </c>
      <c r="DA32" s="300">
        <f t="shared" si="10"/>
        <v>0</v>
      </c>
      <c r="DB32" s="300">
        <f t="shared" si="10"/>
        <v>0</v>
      </c>
      <c r="DC32" s="300">
        <f t="shared" si="10"/>
        <v>0</v>
      </c>
      <c r="DD32" s="300">
        <f t="shared" si="10"/>
        <v>9</v>
      </c>
      <c r="DE32" s="300">
        <f t="shared" si="10"/>
        <v>14</v>
      </c>
      <c r="DF32" s="300">
        <f t="shared" si="10"/>
        <v>9</v>
      </c>
      <c r="DG32" s="300">
        <f t="shared" si="10"/>
        <v>5</v>
      </c>
      <c r="DH32" s="300">
        <f t="shared" si="10"/>
        <v>6</v>
      </c>
      <c r="DI32" s="300">
        <f t="shared" si="10"/>
        <v>14</v>
      </c>
      <c r="DJ32" s="300">
        <f t="shared" si="10"/>
        <v>4</v>
      </c>
      <c r="DK32" s="300">
        <f t="shared" si="10"/>
        <v>5</v>
      </c>
      <c r="DL32" s="300">
        <f t="shared" si="10"/>
        <v>9</v>
      </c>
      <c r="DM32" s="300">
        <f t="shared" si="10"/>
        <v>14</v>
      </c>
      <c r="DN32" s="300">
        <f t="shared" si="10"/>
        <v>9</v>
      </c>
      <c r="DO32" s="300">
        <f t="shared" si="10"/>
        <v>14</v>
      </c>
      <c r="DP32" s="300">
        <f t="shared" si="10"/>
        <v>15</v>
      </c>
      <c r="DQ32" s="300">
        <f t="shared" si="10"/>
        <v>5</v>
      </c>
      <c r="DR32" s="300">
        <f t="shared" si="10"/>
        <v>3</v>
      </c>
      <c r="DS32" s="300">
        <f t="shared" si="10"/>
        <v>14</v>
      </c>
    </row>
    <row r="33" spans="1:125" ht="15.75" customHeight="1" x14ac:dyDescent="0.2">
      <c r="A33" s="731" t="s">
        <v>2</v>
      </c>
      <c r="B33" s="585" t="s">
        <v>3</v>
      </c>
      <c r="C33" s="587" t="s">
        <v>1195</v>
      </c>
      <c r="D33" s="513"/>
      <c r="E33" s="588"/>
      <c r="F33" s="513"/>
      <c r="G33" s="514"/>
      <c r="H33" s="614"/>
      <c r="I33" s="513"/>
      <c r="J33" s="514"/>
      <c r="K33" s="514"/>
      <c r="L33" s="514"/>
      <c r="M33" s="514"/>
      <c r="N33" s="514"/>
      <c r="O33" s="514"/>
      <c r="P33" s="514"/>
      <c r="Q33" s="514"/>
      <c r="R33" s="514"/>
      <c r="S33" s="614"/>
      <c r="T33" s="513"/>
      <c r="U33" s="514"/>
      <c r="V33" s="514"/>
      <c r="W33" s="514"/>
      <c r="X33" s="514"/>
      <c r="Y33" s="514"/>
      <c r="Z33" s="514"/>
      <c r="AA33" s="514"/>
      <c r="AB33" s="514"/>
      <c r="AC33" s="514"/>
      <c r="AD33" s="614"/>
      <c r="AE33" s="513"/>
      <c r="AF33" s="514"/>
      <c r="AG33" s="514"/>
      <c r="AH33" s="514"/>
      <c r="AI33" s="514"/>
      <c r="AJ33" s="614"/>
      <c r="AK33" s="513"/>
      <c r="AL33" s="514"/>
      <c r="AM33" s="514"/>
      <c r="AN33" s="514"/>
      <c r="AO33" s="514"/>
      <c r="AP33" s="614"/>
      <c r="AQ33" s="513"/>
      <c r="AR33" s="514"/>
      <c r="AS33" s="614"/>
      <c r="AT33" s="514"/>
      <c r="AU33" s="515"/>
      <c r="AV33" s="515"/>
      <c r="AW33" s="515"/>
      <c r="AX33" s="514"/>
      <c r="AY33" s="654"/>
      <c r="AZ33" s="514"/>
      <c r="BA33" s="514"/>
      <c r="BB33" s="514"/>
      <c r="BC33" s="514"/>
      <c r="BD33" s="514"/>
      <c r="BE33" s="514"/>
      <c r="BF33" s="514"/>
      <c r="BG33" s="514"/>
      <c r="BH33" s="652"/>
      <c r="BI33" s="514"/>
      <c r="BJ33" s="514"/>
      <c r="BK33" s="514"/>
      <c r="BL33" s="652"/>
      <c r="BM33" s="514"/>
      <c r="BN33" s="514"/>
      <c r="BO33" s="514"/>
      <c r="BP33" s="514"/>
      <c r="BQ33" s="514"/>
      <c r="BR33" s="514"/>
      <c r="BS33" s="514"/>
      <c r="BT33" s="614"/>
      <c r="BU33" s="513"/>
      <c r="BV33" s="654"/>
      <c r="BW33" s="514"/>
      <c r="BX33" s="514"/>
      <c r="BY33" s="514"/>
      <c r="BZ33" s="654"/>
      <c r="CA33" s="514"/>
      <c r="CB33" s="514"/>
      <c r="CC33" s="514"/>
      <c r="CD33" s="514"/>
      <c r="CE33" s="514"/>
      <c r="CF33" s="514"/>
      <c r="CG33" s="654"/>
      <c r="CH33" s="514"/>
      <c r="CI33" s="514"/>
      <c r="CJ33" s="514"/>
      <c r="CK33" s="514"/>
      <c r="CL33" s="514"/>
      <c r="CM33" s="514"/>
      <c r="CN33" s="514"/>
      <c r="CO33" s="514"/>
      <c r="CP33" s="513"/>
      <c r="CQ33" s="514"/>
      <c r="CR33" s="514"/>
      <c r="CS33" s="514"/>
      <c r="CT33" s="514"/>
      <c r="CU33" s="719"/>
      <c r="CV33" s="514"/>
      <c r="CW33" s="514"/>
      <c r="CX33" s="514"/>
      <c r="CY33" s="514"/>
      <c r="CZ33" s="514"/>
      <c r="DA33" s="514"/>
      <c r="DB33" s="514"/>
      <c r="DC33" s="514"/>
      <c r="DD33" s="514"/>
      <c r="DE33" s="514"/>
      <c r="DF33" s="514"/>
      <c r="DG33" s="614"/>
      <c r="DH33" s="779"/>
      <c r="DI33" s="780"/>
      <c r="DJ33" s="515">
        <f>DJ97</f>
        <v>4</v>
      </c>
      <c r="DK33" s="515">
        <f t="shared" ref="DK33:DS33" si="11">DK97</f>
        <v>5</v>
      </c>
      <c r="DL33" s="515">
        <f t="shared" si="11"/>
        <v>9</v>
      </c>
      <c r="DM33" s="816">
        <f t="shared" si="11"/>
        <v>14</v>
      </c>
      <c r="DN33" s="816">
        <f t="shared" si="11"/>
        <v>9</v>
      </c>
      <c r="DO33" s="816">
        <f t="shared" si="11"/>
        <v>14</v>
      </c>
      <c r="DP33" s="816">
        <f t="shared" si="11"/>
        <v>15</v>
      </c>
      <c r="DQ33" s="816">
        <f t="shared" si="11"/>
        <v>5</v>
      </c>
      <c r="DR33" s="816">
        <f t="shared" si="11"/>
        <v>3</v>
      </c>
      <c r="DS33" s="816">
        <f t="shared" si="11"/>
        <v>14</v>
      </c>
      <c r="DT33" s="473"/>
    </row>
    <row r="34" spans="1:125" s="299" customFormat="1" x14ac:dyDescent="0.2">
      <c r="A34" s="781" t="s">
        <v>55</v>
      </c>
      <c r="B34" s="767" t="str">
        <f>IFERROR(VLOOKUP(A34,Tabla1[],2,FALSE),"")</f>
        <v>9.694.023-8</v>
      </c>
      <c r="C34" s="584" t="s">
        <v>29</v>
      </c>
      <c r="D34" s="585"/>
      <c r="E34" s="586"/>
      <c r="F34" s="430"/>
      <c r="G34" s="430" t="s">
        <v>1085</v>
      </c>
      <c r="H34" s="615"/>
      <c r="I34" s="429"/>
      <c r="J34" s="430" t="s">
        <v>1085</v>
      </c>
      <c r="K34" s="430"/>
      <c r="L34" s="430" t="s">
        <v>1085</v>
      </c>
      <c r="M34" s="430"/>
      <c r="N34" s="430"/>
      <c r="O34" s="430"/>
      <c r="P34" s="430"/>
      <c r="Q34" s="430"/>
      <c r="R34" s="430"/>
      <c r="S34" s="615"/>
      <c r="T34" s="429" t="s">
        <v>1085</v>
      </c>
      <c r="U34" s="430"/>
      <c r="V34" s="642"/>
      <c r="W34" s="431" t="s">
        <v>1085</v>
      </c>
      <c r="X34" s="430"/>
      <c r="Y34" s="431" t="s">
        <v>555</v>
      </c>
      <c r="Z34" s="430"/>
      <c r="AA34" s="430"/>
      <c r="AB34" s="430"/>
      <c r="AC34" s="430"/>
      <c r="AD34" s="615" t="s">
        <v>1085</v>
      </c>
      <c r="AE34" s="429"/>
      <c r="AF34" s="430"/>
      <c r="AG34" s="430"/>
      <c r="AH34" s="430" t="s">
        <v>1085</v>
      </c>
      <c r="AI34" s="430"/>
      <c r="AJ34" s="615"/>
      <c r="AK34" s="644" t="s">
        <v>1085</v>
      </c>
      <c r="AL34" s="430"/>
      <c r="AM34" s="430" t="s">
        <v>555</v>
      </c>
      <c r="AN34" s="430"/>
      <c r="AO34" s="430" t="s">
        <v>1085</v>
      </c>
      <c r="AP34" s="615"/>
      <c r="AQ34" s="430" t="s">
        <v>1094</v>
      </c>
      <c r="AR34" s="430" t="s">
        <v>1094</v>
      </c>
      <c r="AS34" s="615"/>
      <c r="AT34" s="430" t="s">
        <v>1085</v>
      </c>
      <c r="AU34" s="431" t="s">
        <v>1085</v>
      </c>
      <c r="AV34" s="431"/>
      <c r="AW34" s="431"/>
      <c r="AX34" s="430"/>
      <c r="AY34" s="430" t="s">
        <v>1085</v>
      </c>
      <c r="AZ34" s="430"/>
      <c r="BA34" s="430"/>
      <c r="BB34" s="430"/>
      <c r="BC34" s="430"/>
      <c r="BD34" s="430"/>
      <c r="BE34" s="430"/>
      <c r="BF34" s="430"/>
      <c r="BG34" s="430"/>
      <c r="BH34" s="430"/>
      <c r="BI34" s="430" t="s">
        <v>1085</v>
      </c>
      <c r="BJ34" s="430" t="s">
        <v>555</v>
      </c>
      <c r="BK34" s="430"/>
      <c r="BL34" s="430"/>
      <c r="BM34" s="430"/>
      <c r="BN34" s="430"/>
      <c r="BO34" s="430"/>
      <c r="BP34" s="430" t="s">
        <v>1085</v>
      </c>
      <c r="BQ34" s="430" t="s">
        <v>1085</v>
      </c>
      <c r="BR34" s="430"/>
      <c r="BS34" s="430"/>
      <c r="BT34" s="615"/>
      <c r="BU34" s="429"/>
      <c r="BV34" s="430"/>
      <c r="BW34" s="430"/>
      <c r="BX34" s="436" t="s">
        <v>1085</v>
      </c>
      <c r="BY34" s="430"/>
      <c r="BZ34" s="430"/>
      <c r="CA34" s="430"/>
      <c r="CB34" s="430"/>
      <c r="CC34" s="430"/>
      <c r="CD34" s="430" t="s">
        <v>1085</v>
      </c>
      <c r="CE34" s="430" t="s">
        <v>1085</v>
      </c>
      <c r="CF34" s="430"/>
      <c r="CG34" s="430" t="s">
        <v>1085</v>
      </c>
      <c r="CH34" s="430"/>
      <c r="CI34" s="430"/>
      <c r="CJ34" s="430"/>
      <c r="CL34" s="430"/>
      <c r="CM34" s="430" t="s">
        <v>1085</v>
      </c>
      <c r="CN34" s="430"/>
      <c r="CO34" s="430"/>
      <c r="CP34" s="429" t="s">
        <v>1085</v>
      </c>
      <c r="CQ34" s="430"/>
      <c r="CR34" s="430"/>
      <c r="CS34" s="430"/>
      <c r="CT34" s="430"/>
      <c r="CU34" s="720" t="s">
        <v>1085</v>
      </c>
      <c r="CV34" s="430"/>
      <c r="CW34" s="430" t="s">
        <v>555</v>
      </c>
      <c r="CX34" s="430"/>
      <c r="CY34" s="430"/>
      <c r="CZ34" s="430"/>
      <c r="DA34" s="430"/>
      <c r="DB34" s="430"/>
      <c r="DC34" s="430"/>
      <c r="DD34" s="430" t="s">
        <v>1085</v>
      </c>
      <c r="DE34" s="430"/>
      <c r="DF34" s="430"/>
      <c r="DG34" s="615"/>
      <c r="DH34" s="777" t="s">
        <v>1085</v>
      </c>
      <c r="DI34" s="778" t="s">
        <v>1085</v>
      </c>
      <c r="DJ34" s="430"/>
      <c r="DK34" s="430"/>
      <c r="DL34" s="430"/>
      <c r="DM34" s="430"/>
      <c r="DN34" s="430" t="s">
        <v>1119</v>
      </c>
      <c r="DO34" s="430"/>
      <c r="DP34" s="430" t="s">
        <v>1085</v>
      </c>
      <c r="DQ34" s="430"/>
      <c r="DR34" s="430"/>
      <c r="DS34" s="793"/>
      <c r="DT34" s="542">
        <f t="shared" ref="DT34:DT42" si="12">COUNTIF(D34:DS34,"*")</f>
        <v>33</v>
      </c>
    </row>
    <row r="35" spans="1:125" s="299" customFormat="1" x14ac:dyDescent="0.2">
      <c r="A35" s="781" t="s">
        <v>63</v>
      </c>
      <c r="B35" s="768" t="str">
        <f>IFERROR(VLOOKUP(A35,Tabla1[],2,FALSE),"")</f>
        <v>19.980.735-8</v>
      </c>
      <c r="C35" s="428" t="s">
        <v>29</v>
      </c>
      <c r="D35" s="429" t="s">
        <v>555</v>
      </c>
      <c r="E35" s="430"/>
      <c r="F35" s="430"/>
      <c r="G35" s="430"/>
      <c r="H35" s="615"/>
      <c r="I35" s="429" t="s">
        <v>555</v>
      </c>
      <c r="J35" s="434" t="s">
        <v>1201</v>
      </c>
      <c r="K35" s="430"/>
      <c r="L35" s="430" t="s">
        <v>555</v>
      </c>
      <c r="M35" s="430"/>
      <c r="N35" s="430"/>
      <c r="O35" s="430"/>
      <c r="P35" s="430"/>
      <c r="Q35" s="430"/>
      <c r="R35" s="430"/>
      <c r="S35" s="615"/>
      <c r="T35" s="429" t="s">
        <v>1086</v>
      </c>
      <c r="U35" s="430" t="s">
        <v>1086</v>
      </c>
      <c r="V35" s="430"/>
      <c r="W35" s="430"/>
      <c r="X35" s="430"/>
      <c r="Y35" s="430"/>
      <c r="Z35" s="430"/>
      <c r="AA35" s="430" t="s">
        <v>555</v>
      </c>
      <c r="AB35" s="430"/>
      <c r="AC35" s="430"/>
      <c r="AD35" s="615"/>
      <c r="AE35" s="429"/>
      <c r="AF35" s="430" t="s">
        <v>1086</v>
      </c>
      <c r="AG35" s="430" t="s">
        <v>1086</v>
      </c>
      <c r="AH35" s="430"/>
      <c r="AI35" s="430"/>
      <c r="AJ35" s="615" t="s">
        <v>555</v>
      </c>
      <c r="AK35" s="644"/>
      <c r="AL35" s="430" t="s">
        <v>555</v>
      </c>
      <c r="AM35" s="430"/>
      <c r="AN35" s="430"/>
      <c r="AO35" s="430" t="s">
        <v>555</v>
      </c>
      <c r="AP35" s="615" t="s">
        <v>1086</v>
      </c>
      <c r="AQ35" s="429" t="s">
        <v>555</v>
      </c>
      <c r="AR35" s="430" t="s">
        <v>555</v>
      </c>
      <c r="AS35" s="615"/>
      <c r="AT35" s="430"/>
      <c r="AU35" s="431"/>
      <c r="AV35" s="430" t="s">
        <v>555</v>
      </c>
      <c r="AW35" s="431" t="s">
        <v>1086</v>
      </c>
      <c r="AY35" s="430"/>
      <c r="AZ35" s="430"/>
      <c r="BA35" s="430"/>
      <c r="BB35" s="430"/>
      <c r="BC35" s="430"/>
      <c r="BD35" s="430"/>
      <c r="BE35" s="430"/>
      <c r="BF35" s="430"/>
      <c r="BG35" s="430"/>
      <c r="BH35" s="430"/>
      <c r="BI35" s="430" t="s">
        <v>555</v>
      </c>
      <c r="BJ35" s="430" t="s">
        <v>555</v>
      </c>
      <c r="BK35" s="430"/>
      <c r="BL35" s="430"/>
      <c r="BM35" s="430" t="s">
        <v>1086</v>
      </c>
      <c r="BN35" s="430"/>
      <c r="BO35" s="430"/>
      <c r="BP35" s="430"/>
      <c r="BQ35" s="430" t="s">
        <v>555</v>
      </c>
      <c r="BR35" s="430"/>
      <c r="BS35" s="430"/>
      <c r="BT35" s="615"/>
      <c r="BU35" s="429"/>
      <c r="BV35" s="430"/>
      <c r="BW35" s="430"/>
      <c r="BX35" s="430"/>
      <c r="BY35" s="430" t="s">
        <v>555</v>
      </c>
      <c r="BZ35" s="430"/>
      <c r="CA35" s="430"/>
      <c r="CC35" s="436" t="s">
        <v>1086</v>
      </c>
      <c r="CD35" s="430"/>
      <c r="CE35" s="430"/>
      <c r="CF35" s="430"/>
      <c r="CG35" s="430"/>
      <c r="CH35" s="430" t="s">
        <v>555</v>
      </c>
      <c r="CI35" s="430"/>
      <c r="CJ35" s="430"/>
      <c r="CK35" s="430" t="s">
        <v>555</v>
      </c>
      <c r="CL35" s="430"/>
      <c r="CM35" s="430"/>
      <c r="CN35" s="430"/>
      <c r="CO35" s="430"/>
      <c r="CP35" s="429"/>
      <c r="CQ35" s="430"/>
      <c r="CR35" s="429" t="s">
        <v>555</v>
      </c>
      <c r="CS35" s="430"/>
      <c r="CT35" s="429" t="s">
        <v>1086</v>
      </c>
      <c r="CU35" s="720"/>
      <c r="CV35" s="430" t="s">
        <v>555</v>
      </c>
      <c r="CW35" s="430"/>
      <c r="CX35" s="430"/>
      <c r="CY35" s="430"/>
      <c r="CZ35" s="430"/>
      <c r="DA35" s="430"/>
      <c r="DB35" s="430"/>
      <c r="DC35" s="430"/>
      <c r="DD35" s="430"/>
      <c r="DE35" s="430" t="s">
        <v>1580</v>
      </c>
      <c r="DF35" s="430"/>
      <c r="DG35" s="615"/>
      <c r="DH35" s="754"/>
      <c r="DI35" s="431" t="s">
        <v>555</v>
      </c>
      <c r="DJ35" s="430"/>
      <c r="DK35" s="430"/>
      <c r="DL35" s="430"/>
      <c r="DM35" s="430"/>
      <c r="DN35" s="430" t="s">
        <v>1086</v>
      </c>
      <c r="DO35" s="430"/>
      <c r="DP35" s="430" t="s">
        <v>555</v>
      </c>
      <c r="DQ35" s="430"/>
      <c r="DR35" s="430"/>
      <c r="DS35" s="793"/>
      <c r="DT35" s="542">
        <f t="shared" si="12"/>
        <v>32</v>
      </c>
    </row>
    <row r="36" spans="1:125" s="299" customFormat="1" x14ac:dyDescent="0.2">
      <c r="A36" s="781" t="s">
        <v>71</v>
      </c>
      <c r="B36" s="768" t="str">
        <f>IFERROR(VLOOKUP(A36,Tabla1[],2,FALSE),"")</f>
        <v>15.193.212-6</v>
      </c>
      <c r="C36" s="428" t="s">
        <v>39</v>
      </c>
      <c r="D36" s="429"/>
      <c r="E36" s="430"/>
      <c r="F36" s="434" t="s">
        <v>555</v>
      </c>
      <c r="G36" s="430"/>
      <c r="H36" s="615" t="s">
        <v>1230</v>
      </c>
      <c r="I36" s="429" t="s">
        <v>555</v>
      </c>
      <c r="J36" s="430"/>
      <c r="K36" s="430"/>
      <c r="L36" s="430" t="s">
        <v>1107</v>
      </c>
      <c r="M36" s="430"/>
      <c r="N36" s="430"/>
      <c r="O36" s="430"/>
      <c r="P36" s="430"/>
      <c r="Q36" s="430"/>
      <c r="R36" s="430"/>
      <c r="S36" s="615"/>
      <c r="T36" s="429" t="s">
        <v>1581</v>
      </c>
      <c r="U36" s="430" t="s">
        <v>1202</v>
      </c>
      <c r="V36" s="430"/>
      <c r="W36" s="430"/>
      <c r="X36" s="430"/>
      <c r="Y36" s="434" t="s">
        <v>1094</v>
      </c>
      <c r="Z36" s="430"/>
      <c r="AA36" s="430" t="s">
        <v>555</v>
      </c>
      <c r="AB36" s="430"/>
      <c r="AC36" s="430"/>
      <c r="AD36" s="615"/>
      <c r="AE36" s="429"/>
      <c r="AF36" s="430"/>
      <c r="AG36" s="430" t="s">
        <v>1105</v>
      </c>
      <c r="AH36" s="430"/>
      <c r="AI36" s="430"/>
      <c r="AJ36" s="615" t="s">
        <v>1373</v>
      </c>
      <c r="AK36" s="644"/>
      <c r="AL36" s="430"/>
      <c r="AM36" s="430"/>
      <c r="AN36" s="430" t="s">
        <v>1373</v>
      </c>
      <c r="AO36" s="430"/>
      <c r="AP36" s="615"/>
      <c r="AQ36" s="429"/>
      <c r="AR36" s="430" t="s">
        <v>1085</v>
      </c>
      <c r="AS36" s="615"/>
      <c r="AT36" s="430"/>
      <c r="AU36" s="431"/>
      <c r="AV36" s="431"/>
      <c r="AW36" s="431"/>
      <c r="AX36" s="430"/>
      <c r="AY36" s="430"/>
      <c r="AZ36" s="430"/>
      <c r="BA36" s="430"/>
      <c r="BB36" s="430"/>
      <c r="BC36" s="430"/>
      <c r="BD36" s="430"/>
      <c r="BE36" s="430"/>
      <c r="BF36" s="430"/>
      <c r="BG36" s="430"/>
      <c r="BH36" s="430"/>
      <c r="BI36" s="430"/>
      <c r="BJ36" s="430"/>
      <c r="BK36" s="430"/>
      <c r="BL36" s="430"/>
      <c r="BM36" s="430"/>
      <c r="BN36" s="430"/>
      <c r="BO36" s="430" t="s">
        <v>1234</v>
      </c>
      <c r="BP36" s="430"/>
      <c r="BQ36" s="430"/>
      <c r="BR36" s="430"/>
      <c r="BS36" s="430"/>
      <c r="BT36" s="615"/>
      <c r="BU36" s="429"/>
      <c r="BV36" s="430"/>
      <c r="BW36" s="430" t="s">
        <v>1582</v>
      </c>
      <c r="BX36" s="430"/>
      <c r="BY36" s="430"/>
      <c r="BZ36" s="430"/>
      <c r="CA36" s="436" t="s">
        <v>1202</v>
      </c>
      <c r="CB36" s="430"/>
      <c r="CC36" s="430"/>
      <c r="CD36" s="430"/>
      <c r="CE36" s="430"/>
      <c r="CF36" s="430"/>
      <c r="CG36" s="430"/>
      <c r="CH36" s="430" t="s">
        <v>1107</v>
      </c>
      <c r="CI36" s="430"/>
      <c r="CJ36" s="430" t="s">
        <v>1107</v>
      </c>
      <c r="CK36" s="430"/>
      <c r="CL36" s="430"/>
      <c r="CM36" s="430"/>
      <c r="CN36" s="430"/>
      <c r="CO36" s="430"/>
      <c r="CP36" s="429"/>
      <c r="CQ36" s="430" t="s">
        <v>1107</v>
      </c>
      <c r="CR36" s="430"/>
      <c r="CS36" s="461" t="s">
        <v>1373</v>
      </c>
      <c r="CT36" s="429"/>
      <c r="CU36" s="720" t="s">
        <v>1107</v>
      </c>
      <c r="CV36" s="737" t="s">
        <v>1201</v>
      </c>
      <c r="CW36" s="430" t="s">
        <v>1107</v>
      </c>
      <c r="CX36" s="430"/>
      <c r="CY36" s="430"/>
      <c r="CZ36" s="430"/>
      <c r="DA36" s="430"/>
      <c r="DB36" s="430"/>
      <c r="DC36" s="430"/>
      <c r="DD36" s="430"/>
      <c r="DE36" s="430"/>
      <c r="DF36" s="430" t="s">
        <v>1104</v>
      </c>
      <c r="DG36" s="615"/>
      <c r="DH36" s="754"/>
      <c r="DI36" s="431" t="s">
        <v>1085</v>
      </c>
      <c r="DJ36" s="430"/>
      <c r="DK36" s="430"/>
      <c r="DL36" s="430"/>
      <c r="DM36" s="430"/>
      <c r="DN36" s="430" t="s">
        <v>1107</v>
      </c>
      <c r="DO36" s="430" t="s">
        <v>1107</v>
      </c>
      <c r="DP36" s="430"/>
      <c r="DQ36" s="430"/>
      <c r="DR36" s="430" t="s">
        <v>1105</v>
      </c>
      <c r="DS36" s="793"/>
      <c r="DT36" s="542">
        <f t="shared" si="12"/>
        <v>27</v>
      </c>
    </row>
    <row r="37" spans="1:125" s="437" customFormat="1" x14ac:dyDescent="0.2">
      <c r="A37" s="781" t="s">
        <v>1208</v>
      </c>
      <c r="B37" s="768" t="str">
        <f>IFERROR(VLOOKUP(A37,Tabla1[],2,FALSE),"")</f>
        <v/>
      </c>
      <c r="C37" s="584" t="s">
        <v>29</v>
      </c>
      <c r="D37" s="429"/>
      <c r="E37" s="430" t="s">
        <v>555</v>
      </c>
      <c r="F37" s="430"/>
      <c r="G37" s="430"/>
      <c r="H37" s="615"/>
      <c r="I37" s="429" t="s">
        <v>555</v>
      </c>
      <c r="J37" s="430"/>
      <c r="K37" s="430"/>
      <c r="L37" s="430" t="s">
        <v>555</v>
      </c>
      <c r="M37" s="430"/>
      <c r="N37" s="430"/>
      <c r="O37" s="430"/>
      <c r="P37" s="430"/>
      <c r="Q37" s="430"/>
      <c r="R37" s="430"/>
      <c r="S37" s="615"/>
      <c r="T37" s="429"/>
      <c r="U37" s="430"/>
      <c r="V37" s="430" t="s">
        <v>555</v>
      </c>
      <c r="W37" s="430" t="s">
        <v>555</v>
      </c>
      <c r="X37" s="430"/>
      <c r="Y37" s="643" t="s">
        <v>555</v>
      </c>
      <c r="Z37" s="430" t="s">
        <v>555</v>
      </c>
      <c r="AA37" s="430"/>
      <c r="AB37" s="430"/>
      <c r="AC37" s="430"/>
      <c r="AD37" s="615"/>
      <c r="AE37" s="429"/>
      <c r="AF37" s="430"/>
      <c r="AG37" s="430" t="s">
        <v>555</v>
      </c>
      <c r="AH37" s="430" t="s">
        <v>555</v>
      </c>
      <c r="AI37" s="430"/>
      <c r="AJ37" s="615"/>
      <c r="AK37" s="644"/>
      <c r="AL37" s="430" t="s">
        <v>555</v>
      </c>
      <c r="AM37" s="430"/>
      <c r="AN37" s="430"/>
      <c r="AO37" s="430" t="s">
        <v>555</v>
      </c>
      <c r="AP37" s="615"/>
      <c r="AQ37" s="429"/>
      <c r="AR37" s="430" t="s">
        <v>555</v>
      </c>
      <c r="AS37" s="615"/>
      <c r="AT37" s="430" t="s">
        <v>555</v>
      </c>
      <c r="AU37" s="431" t="s">
        <v>555</v>
      </c>
      <c r="AV37" s="431"/>
      <c r="AW37" s="431"/>
      <c r="AX37" s="430"/>
      <c r="AY37" s="430" t="s">
        <v>555</v>
      </c>
      <c r="AZ37" s="430"/>
      <c r="BA37" s="430"/>
      <c r="BB37" s="430"/>
      <c r="BC37" s="430"/>
      <c r="BD37" s="430"/>
      <c r="BE37" s="430"/>
      <c r="BF37" s="430"/>
      <c r="BG37" s="430"/>
      <c r="BH37" s="430"/>
      <c r="BI37" s="430" t="s">
        <v>555</v>
      </c>
      <c r="BJ37" s="430" t="s">
        <v>555</v>
      </c>
      <c r="BK37" s="430"/>
      <c r="BL37" s="430"/>
      <c r="BM37" s="430"/>
      <c r="BN37" s="430"/>
      <c r="BO37" s="430" t="s">
        <v>555</v>
      </c>
      <c r="BP37" s="430"/>
      <c r="BQ37" s="430"/>
      <c r="BR37" s="430"/>
      <c r="BS37" s="430"/>
      <c r="BT37" s="615"/>
      <c r="BU37" s="429"/>
      <c r="BV37" s="430" t="s">
        <v>555</v>
      </c>
      <c r="BW37" s="430"/>
      <c r="BX37" s="430"/>
      <c r="BY37" s="430" t="s">
        <v>555</v>
      </c>
      <c r="BZ37" s="430"/>
      <c r="CA37" s="430"/>
      <c r="CB37" s="430"/>
      <c r="CC37" s="430" t="s">
        <v>1583</v>
      </c>
      <c r="CD37" s="430"/>
      <c r="CE37" s="430" t="s">
        <v>555</v>
      </c>
      <c r="CF37" s="430"/>
      <c r="CG37" s="430" t="s">
        <v>1584</v>
      </c>
      <c r="CH37" s="430"/>
      <c r="CI37" s="430" t="s">
        <v>1584</v>
      </c>
      <c r="CJ37" s="430"/>
      <c r="CK37" s="430"/>
      <c r="CL37" s="430"/>
      <c r="CM37" s="430"/>
      <c r="CN37" s="430"/>
      <c r="CO37" s="430"/>
      <c r="CP37" s="429"/>
      <c r="CQ37" s="430" t="s">
        <v>1585</v>
      </c>
      <c r="CR37" s="430"/>
      <c r="CS37" s="430" t="s">
        <v>555</v>
      </c>
      <c r="CT37" s="429"/>
      <c r="CU37" s="720" t="s">
        <v>1584</v>
      </c>
      <c r="CV37" s="737" t="s">
        <v>1201</v>
      </c>
      <c r="CW37" s="430" t="s">
        <v>1585</v>
      </c>
      <c r="CX37" s="430"/>
      <c r="CY37" s="430"/>
      <c r="CZ37" s="430"/>
      <c r="DA37" s="430"/>
      <c r="DB37" s="430"/>
      <c r="DC37" s="430"/>
      <c r="DD37" s="430"/>
      <c r="DE37" s="430" t="s">
        <v>1586</v>
      </c>
      <c r="DF37" s="430" t="s">
        <v>1587</v>
      </c>
      <c r="DG37" s="615"/>
      <c r="DH37" s="754"/>
      <c r="DI37" s="431"/>
      <c r="DJ37" s="430" t="s">
        <v>1086</v>
      </c>
      <c r="DK37" s="430"/>
      <c r="DL37" s="430"/>
      <c r="DM37" s="430"/>
      <c r="DN37" s="430"/>
      <c r="DO37" s="430" t="s">
        <v>555</v>
      </c>
      <c r="DP37" s="430"/>
      <c r="DQ37" s="430"/>
      <c r="DR37" s="430"/>
      <c r="DS37" s="793"/>
      <c r="DT37" s="542">
        <f t="shared" si="12"/>
        <v>33</v>
      </c>
      <c r="DU37" s="299"/>
    </row>
    <row r="38" spans="1:125" s="299" customFormat="1" x14ac:dyDescent="0.2">
      <c r="A38" s="763" t="s">
        <v>233</v>
      </c>
      <c r="B38" s="768" t="s">
        <v>234</v>
      </c>
      <c r="C38" s="428" t="s">
        <v>39</v>
      </c>
      <c r="D38" s="429"/>
      <c r="E38" s="430"/>
      <c r="F38" s="430"/>
      <c r="G38" s="430"/>
      <c r="H38" s="615"/>
      <c r="I38" s="429"/>
      <c r="J38" s="430"/>
      <c r="K38" s="430"/>
      <c r="L38" s="430"/>
      <c r="M38" s="430"/>
      <c r="N38" s="430"/>
      <c r="O38" s="430"/>
      <c r="P38" s="430"/>
      <c r="Q38" s="430"/>
      <c r="R38" s="430"/>
      <c r="S38" s="615"/>
      <c r="T38" s="429"/>
      <c r="U38" s="430"/>
      <c r="V38" s="430" t="s">
        <v>555</v>
      </c>
      <c r="W38" s="430"/>
      <c r="X38" s="430"/>
      <c r="Y38" s="430"/>
      <c r="Z38" s="430"/>
      <c r="AA38" s="430"/>
      <c r="AB38" s="430"/>
      <c r="AC38" s="430"/>
      <c r="AD38" s="615"/>
      <c r="AE38" s="429"/>
      <c r="AF38" s="430"/>
      <c r="AG38" s="430"/>
      <c r="AH38" s="430"/>
      <c r="AI38" s="430"/>
      <c r="AJ38" s="615"/>
      <c r="AK38" s="644"/>
      <c r="AL38" s="430"/>
      <c r="AM38" s="430"/>
      <c r="AN38" s="430"/>
      <c r="AO38" s="430"/>
      <c r="AP38" s="615"/>
      <c r="AQ38" s="429"/>
      <c r="AR38" s="430"/>
      <c r="AS38" s="615"/>
      <c r="AT38" s="430"/>
      <c r="AU38" s="431"/>
      <c r="AV38" s="431"/>
      <c r="AW38" s="431"/>
      <c r="AX38" s="430"/>
      <c r="AY38" s="430"/>
      <c r="AZ38" s="430"/>
      <c r="BA38" s="430"/>
      <c r="BB38" s="430"/>
      <c r="BC38" s="430"/>
      <c r="BD38" s="430"/>
      <c r="BE38" s="430"/>
      <c r="BF38" s="430"/>
      <c r="BG38" s="430"/>
      <c r="BH38" s="430"/>
      <c r="BI38" s="430"/>
      <c r="BJ38" s="430"/>
      <c r="BK38" s="430"/>
      <c r="BL38" s="430"/>
      <c r="BM38" s="430"/>
      <c r="BN38" s="430"/>
      <c r="BO38" s="430"/>
      <c r="BP38" s="430"/>
      <c r="BQ38" s="430"/>
      <c r="BR38" s="430"/>
      <c r="BS38" s="430"/>
      <c r="BT38" s="615"/>
      <c r="BU38" s="429"/>
      <c r="BV38" s="430"/>
      <c r="BW38" s="430"/>
      <c r="BX38" s="430"/>
      <c r="BY38" s="430"/>
      <c r="BZ38" s="430" t="s">
        <v>1588</v>
      </c>
      <c r="CA38" s="430"/>
      <c r="CB38" s="430" t="s">
        <v>1588</v>
      </c>
      <c r="CC38" s="430"/>
      <c r="CD38" s="430"/>
      <c r="CE38" s="430"/>
      <c r="CF38" s="430"/>
      <c r="CG38" s="461"/>
      <c r="CH38" s="430"/>
      <c r="CI38" s="430"/>
      <c r="CJ38" s="430"/>
      <c r="CK38" s="430"/>
      <c r="CL38" s="430"/>
      <c r="CM38" s="430"/>
      <c r="CN38" s="430"/>
      <c r="CO38" s="430"/>
      <c r="CP38" s="429"/>
      <c r="CQ38" s="430"/>
      <c r="CR38" s="430"/>
      <c r="CS38" s="430"/>
      <c r="CT38" s="429"/>
      <c r="CU38" s="720"/>
      <c r="CV38" s="430" t="s">
        <v>555</v>
      </c>
      <c r="CW38" s="430"/>
      <c r="CX38" s="430"/>
      <c r="CY38" s="430"/>
      <c r="CZ38" s="430"/>
      <c r="DA38" s="430"/>
      <c r="DB38" s="430"/>
      <c r="DC38" s="430"/>
      <c r="DD38" s="430"/>
      <c r="DE38" s="430"/>
      <c r="DF38" s="430"/>
      <c r="DG38" s="615"/>
      <c r="DH38" s="754"/>
      <c r="DI38" s="431"/>
      <c r="DJ38" s="430"/>
      <c r="DK38" s="430"/>
      <c r="DL38" s="430"/>
      <c r="DM38" s="430"/>
      <c r="DN38" s="430"/>
      <c r="DO38" s="430" t="s">
        <v>1085</v>
      </c>
      <c r="DP38" s="430"/>
      <c r="DQ38" s="430"/>
      <c r="DR38" s="430"/>
      <c r="DS38" s="793"/>
      <c r="DT38" s="542">
        <f t="shared" si="12"/>
        <v>5</v>
      </c>
    </row>
    <row r="39" spans="1:125" s="299" customFormat="1" ht="15" hidden="1" customHeight="1" x14ac:dyDescent="0.2">
      <c r="A39" s="763" t="s">
        <v>1589</v>
      </c>
      <c r="B39" s="769" t="s">
        <v>236</v>
      </c>
      <c r="C39" s="640" t="s">
        <v>18</v>
      </c>
      <c r="D39" s="429"/>
      <c r="E39" s="430"/>
      <c r="F39" s="430"/>
      <c r="G39" s="430"/>
      <c r="H39" s="615"/>
      <c r="I39" s="429"/>
      <c r="J39" s="430"/>
      <c r="K39" s="430"/>
      <c r="L39" s="430"/>
      <c r="M39" s="430"/>
      <c r="N39" s="430"/>
      <c r="O39" s="430"/>
      <c r="P39" s="430"/>
      <c r="Q39" s="430"/>
      <c r="R39" s="430"/>
      <c r="S39" s="615"/>
      <c r="T39" s="429"/>
      <c r="U39" s="430"/>
      <c r="V39" s="430" t="s">
        <v>555</v>
      </c>
      <c r="W39" s="430"/>
      <c r="X39" s="430"/>
      <c r="Y39" s="430"/>
      <c r="Z39" s="430"/>
      <c r="AA39" s="430"/>
      <c r="AB39" s="430"/>
      <c r="AC39" s="430"/>
      <c r="AD39" s="615"/>
      <c r="AE39" s="429"/>
      <c r="AF39" s="430"/>
      <c r="AG39" s="430"/>
      <c r="AH39" s="430"/>
      <c r="AI39" s="430"/>
      <c r="AJ39" s="615"/>
      <c r="AK39" s="644"/>
      <c r="AL39" s="430"/>
      <c r="AM39" s="430"/>
      <c r="AN39" s="430"/>
      <c r="AO39" s="430"/>
      <c r="AP39" s="615"/>
      <c r="AQ39" s="429"/>
      <c r="AR39" s="430"/>
      <c r="AS39" s="615"/>
      <c r="AT39" s="430"/>
      <c r="AU39" s="431"/>
      <c r="AV39" s="431"/>
      <c r="AW39" s="431"/>
      <c r="AX39" s="430"/>
      <c r="AY39" s="430"/>
      <c r="AZ39" s="430"/>
      <c r="BA39" s="430"/>
      <c r="BB39" s="430"/>
      <c r="BC39" s="430"/>
      <c r="BD39" s="430"/>
      <c r="BE39" s="430"/>
      <c r="BF39" s="430"/>
      <c r="BG39" s="430"/>
      <c r="BH39" s="430"/>
      <c r="BI39" s="430"/>
      <c r="BJ39" s="430"/>
      <c r="BK39" s="430"/>
      <c r="BL39" s="430"/>
      <c r="BM39" s="430"/>
      <c r="BN39" s="430"/>
      <c r="BO39" s="430"/>
      <c r="BP39" s="430"/>
      <c r="BQ39" s="430"/>
      <c r="BR39" s="430"/>
      <c r="BS39" s="430"/>
      <c r="BT39" s="615"/>
      <c r="BU39" s="429"/>
      <c r="BV39" s="430"/>
      <c r="BW39" s="430"/>
      <c r="BX39" s="430"/>
      <c r="BY39" s="430"/>
      <c r="BZ39" s="430"/>
      <c r="CA39" s="430"/>
      <c r="CB39" s="430"/>
      <c r="CC39" s="430"/>
      <c r="CD39" s="430"/>
      <c r="CE39" s="430"/>
      <c r="CF39" s="430"/>
      <c r="CG39" s="461"/>
      <c r="CH39" s="430"/>
      <c r="CI39" s="430"/>
      <c r="CJ39" s="430"/>
      <c r="CK39" s="430"/>
      <c r="CL39" s="430"/>
      <c r="CM39" s="430"/>
      <c r="CN39" s="430"/>
      <c r="CO39" s="430"/>
      <c r="CP39" s="429"/>
      <c r="CQ39" s="430"/>
      <c r="CR39" s="430"/>
      <c r="CS39" s="430"/>
      <c r="CT39" s="429"/>
      <c r="CU39" s="720"/>
      <c r="CV39" s="461"/>
      <c r="CW39" s="430"/>
      <c r="CX39" s="430"/>
      <c r="CY39" s="430"/>
      <c r="CZ39" s="430"/>
      <c r="DA39" s="430"/>
      <c r="DB39" s="430"/>
      <c r="DC39" s="430"/>
      <c r="DD39" s="430"/>
      <c r="DE39" s="430"/>
      <c r="DF39" s="430"/>
      <c r="DG39" s="615"/>
      <c r="DH39" s="754"/>
      <c r="DI39" s="431"/>
      <c r="DJ39" s="430"/>
      <c r="DK39" s="430"/>
      <c r="DL39" s="430"/>
      <c r="DM39" s="430"/>
      <c r="DN39" s="430"/>
      <c r="DO39" s="430"/>
      <c r="DP39" s="430"/>
      <c r="DQ39" s="430"/>
      <c r="DR39" s="430"/>
      <c r="DS39" s="793"/>
      <c r="DT39" s="542">
        <f t="shared" si="12"/>
        <v>1</v>
      </c>
    </row>
    <row r="40" spans="1:125" s="447" customFormat="1" ht="14.25" customHeight="1" x14ac:dyDescent="0.2">
      <c r="A40" s="764" t="s">
        <v>101</v>
      </c>
      <c r="B40" s="770" t="str">
        <f>IFERROR(VLOOKUP(A40,Tabla1[],2,FALSE),"")</f>
        <v>25.485.871-4</v>
      </c>
      <c r="C40" s="428" t="s">
        <v>29</v>
      </c>
      <c r="D40" s="440"/>
      <c r="E40" s="442" t="s">
        <v>1085</v>
      </c>
      <c r="F40" s="442"/>
      <c r="G40" s="442" t="s">
        <v>1085</v>
      </c>
      <c r="H40" s="616"/>
      <c r="I40" s="620"/>
      <c r="J40" s="442" t="s">
        <v>1085</v>
      </c>
      <c r="K40" s="443"/>
      <c r="L40" s="442" t="s">
        <v>1085</v>
      </c>
      <c r="M40" s="443"/>
      <c r="N40" s="443"/>
      <c r="O40" s="443"/>
      <c r="P40" s="443"/>
      <c r="Q40" s="443"/>
      <c r="R40" s="443"/>
      <c r="S40" s="616"/>
      <c r="T40" s="440" t="s">
        <v>1085</v>
      </c>
      <c r="U40" s="443"/>
      <c r="V40" s="443"/>
      <c r="W40" s="442" t="s">
        <v>1085</v>
      </c>
      <c r="X40" s="442"/>
      <c r="Y40" s="442" t="s">
        <v>555</v>
      </c>
      <c r="Z40" s="442"/>
      <c r="AA40" s="442" t="s">
        <v>1094</v>
      </c>
      <c r="AB40" s="442"/>
      <c r="AC40" s="442"/>
      <c r="AD40" s="623" t="s">
        <v>555</v>
      </c>
      <c r="AE40" s="440" t="s">
        <v>555</v>
      </c>
      <c r="AF40" s="442"/>
      <c r="AG40" s="442"/>
      <c r="AH40" s="430" t="s">
        <v>555</v>
      </c>
      <c r="AI40" s="442"/>
      <c r="AJ40" s="623"/>
      <c r="AK40" s="645" t="s">
        <v>1085</v>
      </c>
      <c r="AL40" s="442"/>
      <c r="AM40" s="442" t="s">
        <v>555</v>
      </c>
      <c r="AN40" s="442" t="s">
        <v>1085</v>
      </c>
      <c r="AO40" s="442"/>
      <c r="AP40" s="623"/>
      <c r="AQ40" s="439"/>
      <c r="AR40" s="442" t="s">
        <v>1085</v>
      </c>
      <c r="AS40" s="623"/>
      <c r="AT40" s="442" t="s">
        <v>555</v>
      </c>
      <c r="AU40" s="442" t="s">
        <v>1085</v>
      </c>
      <c r="AV40" s="442"/>
      <c r="AW40" s="442"/>
      <c r="AX40" s="442"/>
      <c r="AY40" s="442" t="s">
        <v>555</v>
      </c>
      <c r="AZ40" s="430"/>
      <c r="BA40" s="442"/>
      <c r="BB40" s="442"/>
      <c r="BC40" s="442"/>
      <c r="BD40" s="442"/>
      <c r="BE40" s="442"/>
      <c r="BF40" s="442"/>
      <c r="BG40" s="442"/>
      <c r="BH40" s="442"/>
      <c r="BI40" s="442" t="s">
        <v>1085</v>
      </c>
      <c r="BJ40" s="442" t="s">
        <v>555</v>
      </c>
      <c r="BK40" s="442"/>
      <c r="BL40" s="442"/>
      <c r="BM40" s="442"/>
      <c r="BN40" s="442" t="s">
        <v>555</v>
      </c>
      <c r="BO40" s="442"/>
      <c r="BP40" s="442"/>
      <c r="BQ40" s="442" t="s">
        <v>1085</v>
      </c>
      <c r="BR40" s="442"/>
      <c r="BS40" s="442"/>
      <c r="BT40" s="623"/>
      <c r="BU40" s="440"/>
      <c r="BV40" s="430"/>
      <c r="BW40" s="442"/>
      <c r="BX40" s="445" t="s">
        <v>1085</v>
      </c>
      <c r="BY40" s="442"/>
      <c r="BZ40" s="442"/>
      <c r="CA40" s="442"/>
      <c r="CB40" s="442"/>
      <c r="CC40" s="442"/>
      <c r="CD40" s="442" t="s">
        <v>1085</v>
      </c>
      <c r="CE40" s="442" t="s">
        <v>1085</v>
      </c>
      <c r="CF40" s="442"/>
      <c r="CG40" s="706" t="s">
        <v>1085</v>
      </c>
      <c r="CH40" s="442"/>
      <c r="CI40" s="442" t="s">
        <v>555</v>
      </c>
      <c r="CJ40" s="442"/>
      <c r="CK40" s="442"/>
      <c r="CL40" s="442"/>
      <c r="CM40" s="442"/>
      <c r="CN40" s="442"/>
      <c r="CO40" s="442"/>
      <c r="CP40" s="440"/>
      <c r="CQ40" s="442" t="s">
        <v>555</v>
      </c>
      <c r="CR40" s="442"/>
      <c r="CS40" s="442" t="s">
        <v>555</v>
      </c>
      <c r="CT40" s="440"/>
      <c r="CU40" s="720" t="s">
        <v>555</v>
      </c>
      <c r="CV40" s="706"/>
      <c r="CW40" s="442" t="s">
        <v>555</v>
      </c>
      <c r="CX40" s="442"/>
      <c r="CY40" s="442"/>
      <c r="CZ40" s="442"/>
      <c r="DA40" s="442"/>
      <c r="DB40" s="442"/>
      <c r="DC40" s="442"/>
      <c r="DD40" s="442"/>
      <c r="DE40" s="430" t="s">
        <v>1590</v>
      </c>
      <c r="DF40" s="430" t="s">
        <v>1085</v>
      </c>
      <c r="DG40" s="623"/>
      <c r="DH40" s="755"/>
      <c r="DI40" s="628"/>
      <c r="DJ40" s="442"/>
      <c r="DK40" s="442"/>
      <c r="DL40" s="442" t="s">
        <v>1085</v>
      </c>
      <c r="DM40" s="442" t="s">
        <v>555</v>
      </c>
      <c r="DN40" s="442"/>
      <c r="DO40" s="442"/>
      <c r="DP40" s="442" t="s">
        <v>555</v>
      </c>
      <c r="DQ40" s="442"/>
      <c r="DR40" s="442"/>
      <c r="DS40" s="866" t="s">
        <v>1085</v>
      </c>
      <c r="DT40" s="542">
        <f t="shared" si="12"/>
        <v>37</v>
      </c>
    </row>
    <row r="41" spans="1:125" s="299" customFormat="1" ht="17.25" customHeight="1" x14ac:dyDescent="0.2">
      <c r="A41" s="763" t="s">
        <v>107</v>
      </c>
      <c r="B41" s="768" t="str">
        <f>IFERROR(VLOOKUP(A41,Tabla1[],2,FALSE),"")</f>
        <v>25.779.318-4</v>
      </c>
      <c r="C41" s="428" t="s">
        <v>29</v>
      </c>
      <c r="D41" s="456" t="s">
        <v>555</v>
      </c>
      <c r="E41" s="430"/>
      <c r="F41" s="430"/>
      <c r="G41" s="430" t="s">
        <v>555</v>
      </c>
      <c r="H41" s="615"/>
      <c r="I41" s="429"/>
      <c r="J41" s="430" t="s">
        <v>555</v>
      </c>
      <c r="K41" s="430"/>
      <c r="L41" s="430"/>
      <c r="M41" s="430" t="s">
        <v>555</v>
      </c>
      <c r="N41" s="430"/>
      <c r="O41" s="430"/>
      <c r="P41" s="430"/>
      <c r="Q41" s="430"/>
      <c r="R41" s="430"/>
      <c r="S41" s="615"/>
      <c r="T41" s="429"/>
      <c r="U41" s="430"/>
      <c r="V41" s="430" t="s">
        <v>555</v>
      </c>
      <c r="W41" s="430" t="s">
        <v>555</v>
      </c>
      <c r="X41" s="430"/>
      <c r="Y41" s="430" t="s">
        <v>555</v>
      </c>
      <c r="Z41" s="430"/>
      <c r="AA41" s="430"/>
      <c r="AB41" s="430"/>
      <c r="AC41" s="430" t="s">
        <v>555</v>
      </c>
      <c r="AD41" s="615"/>
      <c r="AE41" s="429"/>
      <c r="AF41" s="430"/>
      <c r="AG41" s="430"/>
      <c r="AH41" s="430"/>
      <c r="AI41" s="430"/>
      <c r="AJ41" s="615"/>
      <c r="AK41" s="644"/>
      <c r="AL41" s="430"/>
      <c r="AM41" s="430"/>
      <c r="AN41" s="430"/>
      <c r="AO41" s="430"/>
      <c r="AP41" s="615"/>
      <c r="AQ41" s="429"/>
      <c r="AR41" s="430"/>
      <c r="AS41" s="615"/>
      <c r="AT41" s="430"/>
      <c r="AU41" s="431"/>
      <c r="AV41" s="431"/>
      <c r="AW41" s="431"/>
      <c r="AX41" s="430"/>
      <c r="AY41" s="430"/>
      <c r="AZ41" s="430"/>
      <c r="BA41" s="430"/>
      <c r="BB41" s="430"/>
      <c r="BC41" s="430"/>
      <c r="BD41" s="430"/>
      <c r="BE41" s="430"/>
      <c r="BF41" s="430"/>
      <c r="BG41" s="430"/>
      <c r="BH41" s="430"/>
      <c r="BI41" s="430"/>
      <c r="BJ41" s="430"/>
      <c r="BK41" s="430"/>
      <c r="BL41" s="430"/>
      <c r="BM41" s="430"/>
      <c r="BN41" s="430"/>
      <c r="BO41" s="430"/>
      <c r="BP41" s="430"/>
      <c r="BQ41" s="430"/>
      <c r="BR41" s="430"/>
      <c r="BS41" s="430"/>
      <c r="BT41" s="615"/>
      <c r="BU41" s="429"/>
      <c r="BV41" s="430"/>
      <c r="BW41" s="430"/>
      <c r="BX41" s="430"/>
      <c r="BY41" s="430"/>
      <c r="BZ41" s="430"/>
      <c r="CA41" s="430"/>
      <c r="CB41" s="430"/>
      <c r="CC41" s="430"/>
      <c r="CD41" s="430"/>
      <c r="CE41" s="430"/>
      <c r="CF41" s="430"/>
      <c r="CG41" s="461"/>
      <c r="CH41" s="430"/>
      <c r="CI41" s="430"/>
      <c r="CJ41" s="430"/>
      <c r="CK41" s="430"/>
      <c r="CL41" s="430"/>
      <c r="CM41" s="430"/>
      <c r="CN41" s="430"/>
      <c r="CO41" s="430"/>
      <c r="CP41" s="429"/>
      <c r="CQ41" s="430"/>
      <c r="CR41" s="430"/>
      <c r="CS41" s="430"/>
      <c r="CT41" s="429"/>
      <c r="CU41" s="720"/>
      <c r="CV41" s="461"/>
      <c r="CW41" s="430"/>
      <c r="CX41" s="430"/>
      <c r="CY41" s="430"/>
      <c r="CZ41" s="430"/>
      <c r="DA41" s="430"/>
      <c r="DB41" s="430"/>
      <c r="DC41" s="430"/>
      <c r="DD41" s="430"/>
      <c r="DE41" s="430"/>
      <c r="DF41" s="430"/>
      <c r="DG41" s="615"/>
      <c r="DH41" s="754"/>
      <c r="DI41" s="431"/>
      <c r="DJ41" s="430"/>
      <c r="DK41" s="430"/>
      <c r="DL41" s="430"/>
      <c r="DM41" s="430" t="s">
        <v>555</v>
      </c>
      <c r="DN41" s="430"/>
      <c r="DO41" s="430"/>
      <c r="DP41" s="430"/>
      <c r="DQ41" s="430"/>
      <c r="DR41" s="430"/>
      <c r="DS41" s="793"/>
      <c r="DT41" s="542">
        <f t="shared" si="12"/>
        <v>9</v>
      </c>
    </row>
    <row r="42" spans="1:125" s="299" customFormat="1" ht="9.75" hidden="1" customHeight="1" x14ac:dyDescent="0.2">
      <c r="A42" s="763" t="s">
        <v>1097</v>
      </c>
      <c r="B42" s="771" t="s">
        <v>242</v>
      </c>
      <c r="C42" s="428"/>
      <c r="D42" s="456"/>
      <c r="E42" s="430"/>
      <c r="F42" s="430"/>
      <c r="G42" s="430"/>
      <c r="H42" s="615"/>
      <c r="I42" s="429"/>
      <c r="J42" s="430"/>
      <c r="K42" s="430"/>
      <c r="L42" s="430"/>
      <c r="M42" s="430"/>
      <c r="N42" s="430"/>
      <c r="O42" s="430"/>
      <c r="P42" s="430"/>
      <c r="Q42" s="430"/>
      <c r="R42" s="430"/>
      <c r="S42" s="615"/>
      <c r="T42" s="429"/>
      <c r="U42" s="430"/>
      <c r="V42" s="430" t="s">
        <v>555</v>
      </c>
      <c r="W42" s="430"/>
      <c r="X42" s="430"/>
      <c r="Y42" s="430"/>
      <c r="Z42" s="430"/>
      <c r="AA42" s="430"/>
      <c r="AB42" s="430"/>
      <c r="AC42" s="430"/>
      <c r="AD42" s="615"/>
      <c r="AE42" s="429"/>
      <c r="AF42" s="430"/>
      <c r="AG42" s="430"/>
      <c r="AH42" s="430"/>
      <c r="AI42" s="430"/>
      <c r="AJ42" s="615"/>
      <c r="AK42" s="644"/>
      <c r="AL42" s="430"/>
      <c r="AM42" s="430"/>
      <c r="AN42" s="430"/>
      <c r="AO42" s="430"/>
      <c r="AP42" s="615"/>
      <c r="AQ42" s="429"/>
      <c r="AR42" s="430"/>
      <c r="AS42" s="615"/>
      <c r="AT42" s="430"/>
      <c r="AU42" s="431"/>
      <c r="AV42" s="431"/>
      <c r="AW42" s="431"/>
      <c r="AX42" s="430"/>
      <c r="AY42" s="430"/>
      <c r="AZ42" s="430"/>
      <c r="BA42" s="430"/>
      <c r="BB42" s="430"/>
      <c r="BC42" s="430"/>
      <c r="BD42" s="430"/>
      <c r="BE42" s="430"/>
      <c r="BF42" s="430"/>
      <c r="BG42" s="430"/>
      <c r="BH42" s="430"/>
      <c r="BI42" s="430"/>
      <c r="BJ42" s="430"/>
      <c r="BK42" s="430"/>
      <c r="BL42" s="430"/>
      <c r="BM42" s="430"/>
      <c r="BN42" s="430"/>
      <c r="BO42" s="430"/>
      <c r="BP42" s="430"/>
      <c r="BQ42" s="430"/>
      <c r="BR42" s="430"/>
      <c r="BS42" s="430"/>
      <c r="BT42" s="615"/>
      <c r="BU42" s="429"/>
      <c r="BV42" s="430"/>
      <c r="BW42" s="430"/>
      <c r="BX42" s="430"/>
      <c r="BY42" s="430"/>
      <c r="BZ42" s="430"/>
      <c r="CA42" s="430"/>
      <c r="CB42" s="430"/>
      <c r="CC42" s="430"/>
      <c r="CD42" s="430"/>
      <c r="CE42" s="430"/>
      <c r="CF42" s="430"/>
      <c r="CG42" s="461"/>
      <c r="CH42" s="430"/>
      <c r="CI42" s="430"/>
      <c r="CJ42" s="430"/>
      <c r="CK42" s="430"/>
      <c r="CL42" s="430"/>
      <c r="CM42" s="430"/>
      <c r="CN42" s="430"/>
      <c r="CO42" s="430"/>
      <c r="CP42" s="429"/>
      <c r="CQ42" s="430"/>
      <c r="CR42" s="430"/>
      <c r="CS42" s="430"/>
      <c r="CT42" s="429"/>
      <c r="CU42" s="720"/>
      <c r="CV42" s="461"/>
      <c r="CW42" s="430"/>
      <c r="CX42" s="430"/>
      <c r="CY42" s="430"/>
      <c r="CZ42" s="430"/>
      <c r="DA42" s="430"/>
      <c r="DB42" s="430"/>
      <c r="DC42" s="430"/>
      <c r="DD42" s="430"/>
      <c r="DE42" s="430"/>
      <c r="DF42" s="430"/>
      <c r="DG42" s="615"/>
      <c r="DH42" s="754"/>
      <c r="DI42" s="431"/>
      <c r="DJ42" s="430"/>
      <c r="DK42" s="430"/>
      <c r="DL42" s="430"/>
      <c r="DM42" s="430"/>
      <c r="DN42" s="430"/>
      <c r="DO42" s="430"/>
      <c r="DP42" s="430"/>
      <c r="DQ42" s="430"/>
      <c r="DR42" s="430"/>
      <c r="DS42" s="793"/>
      <c r="DT42" s="542">
        <f t="shared" si="12"/>
        <v>1</v>
      </c>
    </row>
    <row r="43" spans="1:125" s="299" customFormat="1" x14ac:dyDescent="0.2">
      <c r="A43" s="763" t="s">
        <v>274</v>
      </c>
      <c r="B43" s="803" t="s">
        <v>275</v>
      </c>
      <c r="C43" s="428"/>
      <c r="D43" s="456"/>
      <c r="E43" s="430"/>
      <c r="F43" s="430"/>
      <c r="G43" s="430"/>
      <c r="H43" s="615"/>
      <c r="I43" s="429"/>
      <c r="J43" s="430"/>
      <c r="K43" s="430"/>
      <c r="L43" s="430"/>
      <c r="M43" s="430"/>
      <c r="N43" s="430"/>
      <c r="O43" s="430"/>
      <c r="P43" s="430"/>
      <c r="Q43" s="430"/>
      <c r="R43" s="430"/>
      <c r="S43" s="615"/>
      <c r="T43" s="429"/>
      <c r="U43" s="430"/>
      <c r="V43" s="430"/>
      <c r="W43" s="430"/>
      <c r="X43" s="430"/>
      <c r="Y43" s="430"/>
      <c r="Z43" s="430"/>
      <c r="AA43" s="430"/>
      <c r="AB43" s="430"/>
      <c r="AC43" s="430"/>
      <c r="AD43" s="615"/>
      <c r="AE43" s="429"/>
      <c r="AF43" s="430"/>
      <c r="AG43" s="430"/>
      <c r="AH43" s="430"/>
      <c r="AI43" s="430"/>
      <c r="AJ43" s="615"/>
      <c r="AK43" s="644"/>
      <c r="AL43" s="430"/>
      <c r="AM43" s="430"/>
      <c r="AN43" s="430"/>
      <c r="AO43" s="430"/>
      <c r="AP43" s="615"/>
      <c r="AQ43" s="429"/>
      <c r="AR43" s="430"/>
      <c r="AS43" s="615"/>
      <c r="AT43" s="430"/>
      <c r="AU43" s="431"/>
      <c r="AV43" s="431"/>
      <c r="AW43" s="431"/>
      <c r="AX43" s="430"/>
      <c r="AY43" s="430"/>
      <c r="AZ43" s="430"/>
      <c r="BA43" s="430"/>
      <c r="BB43" s="430"/>
      <c r="BC43" s="430"/>
      <c r="BD43" s="430"/>
      <c r="BE43" s="430"/>
      <c r="BF43" s="430"/>
      <c r="BG43" s="430"/>
      <c r="BH43" s="430"/>
      <c r="BI43" s="430"/>
      <c r="BJ43" s="430"/>
      <c r="BK43" s="430"/>
      <c r="BL43" s="430"/>
      <c r="BM43" s="430"/>
      <c r="BN43" s="430"/>
      <c r="BO43" s="430"/>
      <c r="BP43" s="430"/>
      <c r="BQ43" s="430"/>
      <c r="BR43" s="430"/>
      <c r="BS43" s="430"/>
      <c r="BT43" s="615"/>
      <c r="BU43" s="429"/>
      <c r="BV43" s="430"/>
      <c r="BW43" s="430"/>
      <c r="BX43" s="430"/>
      <c r="BY43" s="430"/>
      <c r="BZ43" s="430"/>
      <c r="CA43" s="430"/>
      <c r="CB43" s="430"/>
      <c r="CC43" s="430"/>
      <c r="CD43" s="430"/>
      <c r="CE43" s="430"/>
      <c r="CF43" s="430"/>
      <c r="CG43" s="461"/>
      <c r="CH43" s="430"/>
      <c r="CI43" s="430"/>
      <c r="CJ43" s="430"/>
      <c r="CK43" s="430"/>
      <c r="CL43" s="430"/>
      <c r="CM43" s="430"/>
      <c r="CN43" s="430"/>
      <c r="CO43" s="430"/>
      <c r="CP43" s="429"/>
      <c r="CQ43" s="430"/>
      <c r="CR43" s="430"/>
      <c r="CS43" s="430"/>
      <c r="CT43" s="429"/>
      <c r="CU43" s="720"/>
      <c r="CV43" s="461"/>
      <c r="CW43" s="430"/>
      <c r="CX43" s="430"/>
      <c r="CY43" s="430"/>
      <c r="CZ43" s="430"/>
      <c r="DA43" s="430"/>
      <c r="DB43" s="430"/>
      <c r="DC43" s="430"/>
      <c r="DD43" s="430"/>
      <c r="DE43" s="430"/>
      <c r="DF43" s="430"/>
      <c r="DG43" s="615"/>
      <c r="DH43" s="754"/>
      <c r="DI43" s="431"/>
      <c r="DJ43" s="430"/>
      <c r="DK43" s="430"/>
      <c r="DL43" s="430"/>
      <c r="DM43" s="430"/>
      <c r="DN43" s="430"/>
      <c r="DO43" s="430"/>
      <c r="DP43" s="793"/>
      <c r="DQ43" s="430"/>
      <c r="DR43" s="430"/>
      <c r="DS43" s="793" t="s">
        <v>555</v>
      </c>
      <c r="DT43" s="542"/>
    </row>
    <row r="44" spans="1:125" s="299" customFormat="1" x14ac:dyDescent="0.2">
      <c r="A44" s="763" t="s">
        <v>118</v>
      </c>
      <c r="B44" s="768" t="str">
        <f>IFERROR(VLOOKUP(A44,Tabla1[],2,FALSE),"")</f>
        <v>13.989.684-k</v>
      </c>
      <c r="C44" s="428" t="s">
        <v>39</v>
      </c>
      <c r="D44" s="429"/>
      <c r="E44" s="430" t="s">
        <v>1212</v>
      </c>
      <c r="F44" s="430"/>
      <c r="G44" s="430"/>
      <c r="H44" s="615"/>
      <c r="I44" s="429"/>
      <c r="J44" s="430"/>
      <c r="K44" s="430"/>
      <c r="L44" s="430"/>
      <c r="M44" s="430"/>
      <c r="N44" s="430"/>
      <c r="O44" s="430"/>
      <c r="P44" s="430"/>
      <c r="Q44" s="430"/>
      <c r="R44" s="430"/>
      <c r="S44" s="615"/>
      <c r="T44" s="429" t="s">
        <v>1212</v>
      </c>
      <c r="U44" s="430"/>
      <c r="V44" s="430"/>
      <c r="W44" s="430"/>
      <c r="X44" s="430"/>
      <c r="Y44" s="430"/>
      <c r="Z44" s="430"/>
      <c r="AA44" s="430"/>
      <c r="AB44" s="430" t="s">
        <v>1212</v>
      </c>
      <c r="AC44" s="430"/>
      <c r="AD44" s="615"/>
      <c r="AE44" s="429"/>
      <c r="AF44" s="430"/>
      <c r="AG44" s="430"/>
      <c r="AH44" s="430"/>
      <c r="AI44" s="430"/>
      <c r="AJ44" s="615"/>
      <c r="AK44" s="644"/>
      <c r="AL44" s="430" t="s">
        <v>1212</v>
      </c>
      <c r="AM44" s="430"/>
      <c r="AN44" s="430"/>
      <c r="AO44" s="430"/>
      <c r="AP44" s="615"/>
      <c r="AQ44" s="429"/>
      <c r="AR44" s="430"/>
      <c r="AS44" s="615"/>
      <c r="AT44" s="430"/>
      <c r="AU44" s="431"/>
      <c r="AV44" s="431"/>
      <c r="AW44" s="431"/>
      <c r="AX44" s="430"/>
      <c r="AY44" s="430"/>
      <c r="AZ44" s="430"/>
      <c r="BA44" s="430"/>
      <c r="BB44" s="430"/>
      <c r="BC44" s="430"/>
      <c r="BD44" s="430"/>
      <c r="BE44" s="430"/>
      <c r="BF44" s="430"/>
      <c r="BG44" s="430"/>
      <c r="BH44" s="430"/>
      <c r="BI44" s="430"/>
      <c r="BJ44" s="430"/>
      <c r="BK44" s="430"/>
      <c r="BL44" s="430"/>
      <c r="BM44" s="430" t="s">
        <v>1210</v>
      </c>
      <c r="BN44" s="430"/>
      <c r="BO44" s="430"/>
      <c r="BP44" s="430"/>
      <c r="BQ44" s="430"/>
      <c r="BR44" s="430"/>
      <c r="BS44" s="430"/>
      <c r="BT44" s="615"/>
      <c r="BU44" s="429" t="s">
        <v>1210</v>
      </c>
      <c r="BV44" s="430"/>
      <c r="BW44" s="430"/>
      <c r="BX44" s="430"/>
      <c r="BY44" s="430"/>
      <c r="BZ44" s="430"/>
      <c r="CA44" s="430"/>
      <c r="CB44" s="430"/>
      <c r="CC44" s="430"/>
      <c r="CD44" s="430"/>
      <c r="CE44" s="430"/>
      <c r="CF44" s="430"/>
      <c r="CG44" s="461"/>
      <c r="CH44" s="430"/>
      <c r="CI44" s="430"/>
      <c r="CJ44" s="430" t="s">
        <v>1591</v>
      </c>
      <c r="CK44" s="430"/>
      <c r="CL44" s="430"/>
      <c r="CM44" s="430"/>
      <c r="CN44" s="430"/>
      <c r="CO44" s="430"/>
      <c r="CP44" s="429"/>
      <c r="CQ44" s="461"/>
      <c r="CR44" s="430" t="s">
        <v>1212</v>
      </c>
      <c r="CS44" s="461"/>
      <c r="CT44" s="429"/>
      <c r="CU44" s="720"/>
      <c r="CV44" s="461"/>
      <c r="CW44" s="430"/>
      <c r="CX44" s="430"/>
      <c r="CY44" s="430"/>
      <c r="CZ44" s="430"/>
      <c r="DA44" s="430"/>
      <c r="DB44" s="430"/>
      <c r="DC44" s="430"/>
      <c r="DD44" s="430"/>
      <c r="DE44" s="430"/>
      <c r="DF44" s="430"/>
      <c r="DG44" s="615"/>
      <c r="DH44" s="754"/>
      <c r="DI44" s="431"/>
      <c r="DJ44" s="430"/>
      <c r="DK44" s="430"/>
      <c r="DL44" s="430"/>
      <c r="DM44" s="430"/>
      <c r="DN44" s="430"/>
      <c r="DO44" s="430"/>
      <c r="DP44" s="793"/>
      <c r="DQ44" s="430"/>
      <c r="DR44" s="430"/>
      <c r="DS44" s="793"/>
      <c r="DT44" s="542">
        <f t="shared" ref="DT44:DT51" si="13">COUNTIF(D44:DS44,"*")</f>
        <v>8</v>
      </c>
    </row>
    <row r="45" spans="1:125" s="664" customFormat="1" ht="15" hidden="1" customHeight="1" x14ac:dyDescent="0.2">
      <c r="A45" s="763" t="s">
        <v>1592</v>
      </c>
      <c r="B45" s="772" t="s">
        <v>1593</v>
      </c>
      <c r="C45" s="658" t="s">
        <v>18</v>
      </c>
      <c r="D45" s="659"/>
      <c r="E45" s="660"/>
      <c r="F45" s="660"/>
      <c r="G45" s="660"/>
      <c r="H45" s="661"/>
      <c r="I45" s="659"/>
      <c r="J45" s="660"/>
      <c r="K45" s="660"/>
      <c r="L45" s="660"/>
      <c r="M45" s="660"/>
      <c r="N45" s="660"/>
      <c r="O45" s="660"/>
      <c r="P45" s="660"/>
      <c r="Q45" s="660"/>
      <c r="R45" s="660"/>
      <c r="S45" s="661"/>
      <c r="T45" s="659"/>
      <c r="U45" s="660"/>
      <c r="V45" s="660"/>
      <c r="W45" s="660"/>
      <c r="X45" s="660"/>
      <c r="Y45" s="660"/>
      <c r="Z45" s="660"/>
      <c r="AA45" s="660"/>
      <c r="AB45" s="660"/>
      <c r="AC45" s="660"/>
      <c r="AD45" s="661"/>
      <c r="AE45" s="659"/>
      <c r="AF45" s="660"/>
      <c r="AG45" s="660"/>
      <c r="AH45" s="660"/>
      <c r="AI45" s="660"/>
      <c r="AJ45" s="661"/>
      <c r="AK45" s="662"/>
      <c r="AL45" s="660"/>
      <c r="AM45" s="660"/>
      <c r="AN45" s="660"/>
      <c r="AO45" s="660"/>
      <c r="AP45" s="661"/>
      <c r="AQ45" s="660"/>
      <c r="AR45" s="660"/>
      <c r="AS45" s="661"/>
      <c r="AT45" s="660"/>
      <c r="AU45" s="663"/>
      <c r="AV45" s="663"/>
      <c r="AW45" s="663"/>
      <c r="AX45" s="660"/>
      <c r="AY45" s="660"/>
      <c r="AZ45" s="660"/>
      <c r="BA45" s="660"/>
      <c r="BB45" s="660"/>
      <c r="BC45" s="660"/>
      <c r="BD45" s="660"/>
      <c r="BE45" s="660"/>
      <c r="BF45" s="660"/>
      <c r="BG45" s="660"/>
      <c r="BH45" s="660"/>
      <c r="BI45" s="660"/>
      <c r="BJ45" s="660"/>
      <c r="BK45" s="660"/>
      <c r="BL45" s="660" t="s">
        <v>1594</v>
      </c>
      <c r="BM45" s="660"/>
      <c r="BN45" s="660"/>
      <c r="BO45" s="660"/>
      <c r="BP45" s="660"/>
      <c r="BQ45" s="660"/>
      <c r="BR45" s="660"/>
      <c r="BS45" s="660"/>
      <c r="BT45" s="661"/>
      <c r="BU45" s="659"/>
      <c r="BV45" s="430"/>
      <c r="BW45" s="660"/>
      <c r="BX45" s="430"/>
      <c r="BY45" s="660"/>
      <c r="BZ45" s="660"/>
      <c r="CA45" s="430"/>
      <c r="CB45" s="430"/>
      <c r="CC45" s="430"/>
      <c r="CD45" s="430"/>
      <c r="CE45" s="430"/>
      <c r="CF45" s="430"/>
      <c r="CG45" s="461"/>
      <c r="CH45" s="430"/>
      <c r="CI45" s="430"/>
      <c r="CJ45" s="430"/>
      <c r="CK45" s="430"/>
      <c r="CL45" s="430"/>
      <c r="CM45" s="430"/>
      <c r="CN45" s="660"/>
      <c r="CO45" s="660"/>
      <c r="CP45" s="429"/>
      <c r="CQ45" s="430"/>
      <c r="CR45" s="660"/>
      <c r="CS45" s="430"/>
      <c r="CT45" s="429"/>
      <c r="CU45" s="720"/>
      <c r="CV45" s="461"/>
      <c r="CW45" s="430"/>
      <c r="CX45" s="430"/>
      <c r="CY45" s="430"/>
      <c r="CZ45" s="660"/>
      <c r="DA45" s="660"/>
      <c r="DB45" s="660"/>
      <c r="DC45" s="660"/>
      <c r="DD45" s="660"/>
      <c r="DE45" s="430"/>
      <c r="DF45" s="430"/>
      <c r="DG45" s="661"/>
      <c r="DH45" s="756"/>
      <c r="DI45" s="663"/>
      <c r="DJ45" s="660"/>
      <c r="DK45" s="660"/>
      <c r="DL45" s="660"/>
      <c r="DM45" s="660"/>
      <c r="DN45" s="660"/>
      <c r="DO45" s="660"/>
      <c r="DP45" s="793"/>
      <c r="DQ45" s="660"/>
      <c r="DR45" s="660"/>
      <c r="DS45" s="793"/>
      <c r="DT45" s="542">
        <f t="shared" si="13"/>
        <v>1</v>
      </c>
    </row>
    <row r="46" spans="1:125" s="299" customFormat="1" x14ac:dyDescent="0.2">
      <c r="A46" s="781" t="s">
        <v>128</v>
      </c>
      <c r="B46" s="768" t="str">
        <f>IFERROR(VLOOKUP(A46,Tabla1[],2,FALSE),"")</f>
        <v>26.631.361-6</v>
      </c>
      <c r="C46" s="584" t="s">
        <v>29</v>
      </c>
      <c r="D46" s="613" t="s">
        <v>555</v>
      </c>
      <c r="E46" s="430"/>
      <c r="F46" s="430"/>
      <c r="G46" s="430"/>
      <c r="H46" s="615"/>
      <c r="I46" s="429" t="s">
        <v>555</v>
      </c>
      <c r="J46" s="434" t="s">
        <v>1201</v>
      </c>
      <c r="K46" s="430"/>
      <c r="L46" s="430"/>
      <c r="M46" s="430" t="s">
        <v>555</v>
      </c>
      <c r="N46" s="430"/>
      <c r="O46" s="430"/>
      <c r="P46" s="430"/>
      <c r="Q46" s="430"/>
      <c r="R46" s="430"/>
      <c r="S46" s="615"/>
      <c r="T46" s="429" t="s">
        <v>555</v>
      </c>
      <c r="U46" s="430"/>
      <c r="V46" s="430"/>
      <c r="W46" s="430"/>
      <c r="X46" s="430"/>
      <c r="Y46" s="430"/>
      <c r="Z46" s="430"/>
      <c r="AA46" s="430"/>
      <c r="AB46" s="430"/>
      <c r="AC46" s="430"/>
      <c r="AD46" s="615" t="s">
        <v>555</v>
      </c>
      <c r="AE46" s="429" t="s">
        <v>555</v>
      </c>
      <c r="AF46" s="430"/>
      <c r="AG46" s="430"/>
      <c r="AH46" s="430" t="s">
        <v>555</v>
      </c>
      <c r="AI46" s="430"/>
      <c r="AJ46" s="615" t="s">
        <v>555</v>
      </c>
      <c r="AK46" s="644"/>
      <c r="AL46" s="430" t="s">
        <v>555</v>
      </c>
      <c r="AM46" s="430"/>
      <c r="AN46" s="430" t="s">
        <v>555</v>
      </c>
      <c r="AO46" s="430"/>
      <c r="AP46" s="615"/>
      <c r="AQ46" s="429"/>
      <c r="AR46" s="430" t="s">
        <v>555</v>
      </c>
      <c r="AS46" s="615"/>
      <c r="AT46" s="430" t="s">
        <v>555</v>
      </c>
      <c r="AU46" s="431" t="s">
        <v>555</v>
      </c>
      <c r="AV46" s="431"/>
      <c r="AW46" s="431"/>
      <c r="AX46" s="430"/>
      <c r="AY46" s="430" t="s">
        <v>555</v>
      </c>
      <c r="AZ46" s="430"/>
      <c r="BA46" s="430"/>
      <c r="BB46" s="430"/>
      <c r="BC46" s="430"/>
      <c r="BD46" s="430"/>
      <c r="BE46" s="430"/>
      <c r="BF46" s="430"/>
      <c r="BG46" s="430"/>
      <c r="BH46" s="430" t="s">
        <v>555</v>
      </c>
      <c r="BI46" s="430"/>
      <c r="BJ46" s="430"/>
      <c r="BK46" s="430" t="s">
        <v>555</v>
      </c>
      <c r="BL46" s="430" t="s">
        <v>555</v>
      </c>
      <c r="BM46" s="430"/>
      <c r="BN46" s="430"/>
      <c r="BP46" s="430" t="s">
        <v>555</v>
      </c>
      <c r="BQ46" s="430"/>
      <c r="BR46" s="430"/>
      <c r="BS46" s="430"/>
      <c r="BT46" s="615"/>
      <c r="BU46" s="429" t="s">
        <v>555</v>
      </c>
      <c r="BV46" s="430"/>
      <c r="BW46" s="430"/>
      <c r="BX46" s="436" t="s">
        <v>555</v>
      </c>
      <c r="BY46" s="430"/>
      <c r="BZ46" s="430"/>
      <c r="CA46" s="430"/>
      <c r="CB46" s="430"/>
      <c r="CC46" s="430"/>
      <c r="CD46" s="430" t="s">
        <v>1584</v>
      </c>
      <c r="CE46" s="430" t="s">
        <v>1584</v>
      </c>
      <c r="CF46" s="430"/>
      <c r="CG46" s="461" t="s">
        <v>555</v>
      </c>
      <c r="CH46" s="430"/>
      <c r="CI46" s="430" t="s">
        <v>555</v>
      </c>
      <c r="CJ46" s="430"/>
      <c r="CK46" s="430"/>
      <c r="CL46" s="430" t="s">
        <v>555</v>
      </c>
      <c r="CM46" s="430"/>
      <c r="CN46" s="430"/>
      <c r="CO46" s="430"/>
      <c r="CP46" s="429" t="s">
        <v>555</v>
      </c>
      <c r="CQ46" s="430"/>
      <c r="CR46" s="430"/>
      <c r="CS46" s="430"/>
      <c r="CT46" s="429" t="s">
        <v>555</v>
      </c>
      <c r="CU46" s="720"/>
      <c r="CV46" s="461"/>
      <c r="CW46" s="430"/>
      <c r="CX46" s="430"/>
      <c r="CY46" s="430" t="s">
        <v>555</v>
      </c>
      <c r="CZ46" s="430"/>
      <c r="DA46" s="430"/>
      <c r="DB46" s="430"/>
      <c r="DC46" s="430"/>
      <c r="DD46" s="430" t="s">
        <v>555</v>
      </c>
      <c r="DE46" s="430"/>
      <c r="DF46" s="430"/>
      <c r="DG46" s="615"/>
      <c r="DH46" s="754"/>
      <c r="DI46" s="431" t="s">
        <v>1586</v>
      </c>
      <c r="DJ46" s="430"/>
      <c r="DK46" s="430" t="s">
        <v>1583</v>
      </c>
      <c r="DL46" s="430"/>
      <c r="DM46" s="430"/>
      <c r="DN46" s="430"/>
      <c r="DO46" s="430" t="s">
        <v>555</v>
      </c>
      <c r="DP46" s="793"/>
      <c r="DQ46" s="430" t="s">
        <v>1086</v>
      </c>
      <c r="DR46" s="430"/>
      <c r="DS46" s="793"/>
      <c r="DT46" s="542">
        <f t="shared" si="13"/>
        <v>34</v>
      </c>
    </row>
    <row r="47" spans="1:125" s="299" customFormat="1" x14ac:dyDescent="0.2">
      <c r="A47" s="763" t="s">
        <v>260</v>
      </c>
      <c r="B47" s="768" t="s">
        <v>261</v>
      </c>
      <c r="C47" s="584"/>
      <c r="D47" s="613"/>
      <c r="E47" s="430"/>
      <c r="F47" s="430"/>
      <c r="G47" s="430"/>
      <c r="H47" s="615"/>
      <c r="I47" s="429"/>
      <c r="J47" s="434"/>
      <c r="K47" s="430"/>
      <c r="L47" s="430"/>
      <c r="M47" s="430"/>
      <c r="N47" s="430"/>
      <c r="O47" s="430"/>
      <c r="P47" s="430"/>
      <c r="Q47" s="430"/>
      <c r="R47" s="430"/>
      <c r="S47" s="615"/>
      <c r="T47" s="429"/>
      <c r="U47" s="430"/>
      <c r="V47" s="430"/>
      <c r="W47" s="430"/>
      <c r="X47" s="430"/>
      <c r="Y47" s="430"/>
      <c r="Z47" s="430"/>
      <c r="AA47" s="430"/>
      <c r="AB47" s="430"/>
      <c r="AC47" s="430"/>
      <c r="AD47" s="615"/>
      <c r="AE47" s="429"/>
      <c r="AF47" s="430"/>
      <c r="AG47" s="430"/>
      <c r="AH47" s="430"/>
      <c r="AI47" s="430"/>
      <c r="AJ47" s="615"/>
      <c r="AK47" s="644"/>
      <c r="AL47" s="430"/>
      <c r="AM47" s="430"/>
      <c r="AN47" s="430"/>
      <c r="AO47" s="430"/>
      <c r="AP47" s="615"/>
      <c r="AQ47" s="429"/>
      <c r="AR47" s="430"/>
      <c r="AS47" s="615"/>
      <c r="AT47" s="430"/>
      <c r="AU47" s="431"/>
      <c r="AV47" s="431"/>
      <c r="AW47" s="431"/>
      <c r="AX47" s="430"/>
      <c r="AY47" s="430"/>
      <c r="AZ47" s="430"/>
      <c r="BA47" s="430"/>
      <c r="BB47" s="430"/>
      <c r="BC47" s="430"/>
      <c r="BD47" s="430"/>
      <c r="BE47" s="430"/>
      <c r="BF47" s="430"/>
      <c r="BG47" s="430"/>
      <c r="BH47" s="430"/>
      <c r="BI47" s="430"/>
      <c r="BJ47" s="430"/>
      <c r="BK47" s="430"/>
      <c r="BL47" s="430"/>
      <c r="BM47" s="430"/>
      <c r="BN47" s="430"/>
      <c r="BP47" s="430"/>
      <c r="BQ47" s="430"/>
      <c r="BR47" s="430"/>
      <c r="BS47" s="430"/>
      <c r="BT47" s="615"/>
      <c r="BU47" s="429" t="s">
        <v>555</v>
      </c>
      <c r="BV47" s="430"/>
      <c r="BW47" s="430"/>
      <c r="BX47" s="430"/>
      <c r="BY47" s="430"/>
      <c r="BZ47" s="430"/>
      <c r="CA47" s="430"/>
      <c r="CB47" s="430"/>
      <c r="CC47" s="430"/>
      <c r="CD47" s="430"/>
      <c r="CE47" s="430"/>
      <c r="CF47" s="430"/>
      <c r="CG47" s="461"/>
      <c r="CH47" s="430"/>
      <c r="CI47" s="430"/>
      <c r="CJ47" s="430"/>
      <c r="CK47" s="430"/>
      <c r="CL47" s="430" t="s">
        <v>1085</v>
      </c>
      <c r="CM47" s="430" t="s">
        <v>555</v>
      </c>
      <c r="CN47" s="430"/>
      <c r="CO47" s="430"/>
      <c r="CP47" s="429"/>
      <c r="CQ47" s="430"/>
      <c r="CR47" s="430" t="s">
        <v>555</v>
      </c>
      <c r="CS47" s="430"/>
      <c r="CT47" s="429"/>
      <c r="CU47" s="720"/>
      <c r="CV47" s="461"/>
      <c r="CW47" s="430" t="s">
        <v>1085</v>
      </c>
      <c r="CX47" s="430"/>
      <c r="CY47" s="430"/>
      <c r="CZ47" s="430"/>
      <c r="DA47" s="430"/>
      <c r="DB47" s="430"/>
      <c r="DC47" s="430"/>
      <c r="DD47" s="430"/>
      <c r="DE47" s="430"/>
      <c r="DF47" s="430"/>
      <c r="DG47" s="615"/>
      <c r="DH47" s="754"/>
      <c r="DI47" s="431" t="s">
        <v>555</v>
      </c>
      <c r="DJ47" s="430"/>
      <c r="DL47" s="430" t="s">
        <v>1085</v>
      </c>
      <c r="DM47" s="430" t="s">
        <v>1085</v>
      </c>
      <c r="DN47" s="430"/>
      <c r="DO47" s="430"/>
      <c r="DP47" s="793" t="s">
        <v>555</v>
      </c>
      <c r="DQ47" s="430"/>
      <c r="DR47" s="430" t="s">
        <v>1595</v>
      </c>
      <c r="DS47" s="793"/>
      <c r="DT47" s="542">
        <f t="shared" si="13"/>
        <v>10</v>
      </c>
    </row>
    <row r="48" spans="1:125" s="299" customFormat="1" x14ac:dyDescent="0.2">
      <c r="A48" s="781" t="s">
        <v>133</v>
      </c>
      <c r="B48" s="768" t="str">
        <f>IFERROR(VLOOKUP(A48,Tabla1[],2,FALSE),"")</f>
        <v>15.187.361-8</v>
      </c>
      <c r="C48" s="428" t="s">
        <v>29</v>
      </c>
      <c r="D48" s="429" t="s">
        <v>555</v>
      </c>
      <c r="E48" s="430"/>
      <c r="F48" s="430"/>
      <c r="G48" s="430"/>
      <c r="H48" s="615"/>
      <c r="I48" s="429" t="s">
        <v>555</v>
      </c>
      <c r="J48" s="430"/>
      <c r="K48" s="430"/>
      <c r="L48" s="430" t="s">
        <v>1085</v>
      </c>
      <c r="M48" s="430"/>
      <c r="N48" s="430"/>
      <c r="O48" s="430"/>
      <c r="P48" s="430"/>
      <c r="Q48" s="430"/>
      <c r="R48" s="430"/>
      <c r="S48" s="615"/>
      <c r="T48" s="429"/>
      <c r="U48" s="430" t="s">
        <v>555</v>
      </c>
      <c r="V48" s="430"/>
      <c r="W48" s="430"/>
      <c r="X48" s="430"/>
      <c r="Y48" s="430"/>
      <c r="Z48" s="430" t="s">
        <v>1085</v>
      </c>
      <c r="AA48" s="430"/>
      <c r="AB48" s="430"/>
      <c r="AC48" s="430" t="s">
        <v>555</v>
      </c>
      <c r="AD48" s="615"/>
      <c r="AE48" s="429" t="s">
        <v>1085</v>
      </c>
      <c r="AF48" s="430"/>
      <c r="AG48" s="430"/>
      <c r="AH48" s="430" t="s">
        <v>555</v>
      </c>
      <c r="AI48" s="430"/>
      <c r="AJ48" s="615"/>
      <c r="AK48" s="644" t="s">
        <v>555</v>
      </c>
      <c r="AL48" s="430"/>
      <c r="AM48" s="430" t="s">
        <v>555</v>
      </c>
      <c r="AN48" s="442" t="s">
        <v>1085</v>
      </c>
      <c r="AO48" s="430"/>
      <c r="AP48" s="615"/>
      <c r="AQ48" s="429"/>
      <c r="AR48" s="430"/>
      <c r="AS48" s="615"/>
      <c r="AT48" s="430"/>
      <c r="AU48" s="431"/>
      <c r="AV48" s="431"/>
      <c r="AW48" s="431"/>
      <c r="AX48" s="430" t="s">
        <v>1086</v>
      </c>
      <c r="AY48" s="430"/>
      <c r="AZ48" s="430" t="s">
        <v>1086</v>
      </c>
      <c r="BA48" s="430"/>
      <c r="BB48" s="430"/>
      <c r="BC48" s="430"/>
      <c r="BD48" s="430"/>
      <c r="BE48" s="430"/>
      <c r="BF48" s="430"/>
      <c r="BG48" s="430"/>
      <c r="BH48" s="430"/>
      <c r="BI48" s="430"/>
      <c r="BJ48" s="430"/>
      <c r="BK48" s="430"/>
      <c r="BL48" s="430"/>
      <c r="BM48" s="430"/>
      <c r="BN48" s="430" t="s">
        <v>1119</v>
      </c>
      <c r="BO48" s="430"/>
      <c r="BP48" s="430" t="s">
        <v>1085</v>
      </c>
      <c r="BQ48" s="430" t="s">
        <v>1085</v>
      </c>
      <c r="BR48" s="430"/>
      <c r="BS48" s="430"/>
      <c r="BT48" s="615"/>
      <c r="BU48" s="429"/>
      <c r="BV48" s="430"/>
      <c r="BW48" s="462"/>
      <c r="BX48" s="430"/>
      <c r="BY48" s="430" t="s">
        <v>1085</v>
      </c>
      <c r="BZ48" s="430"/>
      <c r="CA48" s="436" t="s">
        <v>1086</v>
      </c>
      <c r="CB48" s="430"/>
      <c r="CC48" s="430"/>
      <c r="CD48" s="430"/>
      <c r="CE48" s="430"/>
      <c r="CF48" s="430"/>
      <c r="CG48" s="461"/>
      <c r="CH48" s="430"/>
      <c r="CI48" s="430"/>
      <c r="CJ48" s="430"/>
      <c r="CK48" s="434" t="s">
        <v>1596</v>
      </c>
      <c r="CL48" s="430"/>
      <c r="CM48" s="430"/>
      <c r="CN48" s="430"/>
      <c r="CO48" s="430"/>
      <c r="CP48" s="429"/>
      <c r="CQ48" s="430" t="s">
        <v>555</v>
      </c>
      <c r="CR48" s="430"/>
      <c r="CS48" s="430" t="s">
        <v>1585</v>
      </c>
      <c r="CT48" s="430" t="s">
        <v>1086</v>
      </c>
      <c r="CU48" s="720" t="s">
        <v>555</v>
      </c>
      <c r="CV48" s="461"/>
      <c r="CW48" s="430"/>
      <c r="CX48" s="430"/>
      <c r="CY48" s="430"/>
      <c r="CZ48" s="430"/>
      <c r="DA48" s="430"/>
      <c r="DB48" s="430"/>
      <c r="DC48" s="430"/>
      <c r="DD48" s="430"/>
      <c r="DE48" s="430" t="s">
        <v>1597</v>
      </c>
      <c r="DF48" s="430"/>
      <c r="DG48" s="615"/>
      <c r="DH48" s="754" t="s">
        <v>1086</v>
      </c>
      <c r="DI48" s="431" t="s">
        <v>555</v>
      </c>
      <c r="DJ48" s="430"/>
      <c r="DK48" s="430"/>
      <c r="DL48" s="430"/>
      <c r="DM48" s="430"/>
      <c r="DN48" s="430" t="s">
        <v>1085</v>
      </c>
      <c r="DO48" s="430" t="s">
        <v>555</v>
      </c>
      <c r="DP48" s="793"/>
      <c r="DQ48" s="430" t="s">
        <v>1086</v>
      </c>
      <c r="DR48" s="430"/>
      <c r="DS48" s="793"/>
      <c r="DT48" s="542">
        <f t="shared" si="13"/>
        <v>29</v>
      </c>
    </row>
    <row r="49" spans="1:124" s="299" customFormat="1" x14ac:dyDescent="0.2">
      <c r="A49" s="781" t="s">
        <v>137</v>
      </c>
      <c r="B49" s="768" t="str">
        <f>IFERROR(VLOOKUP(A49,Tabla1[],2,FALSE),"")</f>
        <v>5.270.542-8</v>
      </c>
      <c r="C49" s="428" t="s">
        <v>29</v>
      </c>
      <c r="D49" s="429"/>
      <c r="E49" s="430"/>
      <c r="F49" s="430"/>
      <c r="G49" s="430"/>
      <c r="H49" s="615"/>
      <c r="I49" s="429"/>
      <c r="J49" s="430"/>
      <c r="K49" s="430"/>
      <c r="L49" s="430"/>
      <c r="M49" s="430"/>
      <c r="N49" s="430"/>
      <c r="O49" s="430"/>
      <c r="P49" s="430"/>
      <c r="Q49" s="430"/>
      <c r="R49" s="430"/>
      <c r="S49" s="615"/>
      <c r="T49" s="429"/>
      <c r="U49" s="430"/>
      <c r="V49" s="430"/>
      <c r="W49" s="430"/>
      <c r="X49" s="430"/>
      <c r="Y49" s="430"/>
      <c r="Z49" s="430"/>
      <c r="AA49" s="430"/>
      <c r="AB49" s="430"/>
      <c r="AC49" s="430"/>
      <c r="AD49" s="615"/>
      <c r="AE49" s="429"/>
      <c r="AF49" s="430"/>
      <c r="AG49" s="430"/>
      <c r="AH49" s="430"/>
      <c r="AI49" s="430"/>
      <c r="AJ49" s="615"/>
      <c r="AK49" s="644"/>
      <c r="AL49" s="430"/>
      <c r="AM49" s="430"/>
      <c r="AN49" s="442"/>
      <c r="AO49" s="430"/>
      <c r="AP49" s="615"/>
      <c r="AQ49" s="429"/>
      <c r="AR49" s="430"/>
      <c r="AS49" s="615"/>
      <c r="AT49" s="430"/>
      <c r="AU49" s="431"/>
      <c r="AV49" s="431"/>
      <c r="AW49" s="431"/>
      <c r="AX49" s="430"/>
      <c r="AY49" s="430"/>
      <c r="AZ49" s="430"/>
      <c r="BA49" s="430"/>
      <c r="BB49" s="430"/>
      <c r="BC49" s="430"/>
      <c r="BD49" s="430"/>
      <c r="BE49" s="430"/>
      <c r="BF49" s="430"/>
      <c r="BG49" s="430"/>
      <c r="BH49" s="430"/>
      <c r="BI49" s="430"/>
      <c r="BJ49" s="430"/>
      <c r="BK49" s="430"/>
      <c r="BL49" s="430" t="s">
        <v>1085</v>
      </c>
      <c r="BM49" s="430"/>
      <c r="BN49" s="430"/>
      <c r="BO49" s="430" t="s">
        <v>555</v>
      </c>
      <c r="BP49" s="430"/>
      <c r="BQ49" s="430"/>
      <c r="BR49" s="430"/>
      <c r="BS49" s="430"/>
      <c r="BT49" s="615"/>
      <c r="BU49" s="429"/>
      <c r="BV49" s="430" t="s">
        <v>1085</v>
      </c>
      <c r="BW49" s="462"/>
      <c r="BX49" s="430"/>
      <c r="BY49" s="430"/>
      <c r="BZ49" s="430"/>
      <c r="CA49" s="430"/>
      <c r="CB49" s="430"/>
      <c r="CC49" s="430"/>
      <c r="CD49" s="430"/>
      <c r="CE49" s="430"/>
      <c r="CF49" s="430"/>
      <c r="CG49" s="461"/>
      <c r="CH49" s="430" t="s">
        <v>555</v>
      </c>
      <c r="CI49" s="430"/>
      <c r="CJ49" s="430" t="s">
        <v>555</v>
      </c>
      <c r="CK49" s="430"/>
      <c r="CL49" s="430"/>
      <c r="CM49" s="430"/>
      <c r="CN49" s="430"/>
      <c r="CO49" s="430"/>
      <c r="CP49" s="429"/>
      <c r="CQ49" s="430" t="s">
        <v>555</v>
      </c>
      <c r="CR49" s="430"/>
      <c r="CS49" s="430" t="s">
        <v>555</v>
      </c>
      <c r="CT49" s="429"/>
      <c r="CU49" s="720" t="s">
        <v>555</v>
      </c>
      <c r="CV49" s="430"/>
      <c r="CW49" s="430"/>
      <c r="CX49" s="430"/>
      <c r="CY49" s="430" t="s">
        <v>555</v>
      </c>
      <c r="CZ49" s="430"/>
      <c r="DA49" s="430"/>
      <c r="DB49" s="430"/>
      <c r="DC49" s="430"/>
      <c r="DD49" s="430"/>
      <c r="DE49" s="430" t="s">
        <v>555</v>
      </c>
      <c r="DF49" s="430" t="s">
        <v>1086</v>
      </c>
      <c r="DG49" s="615"/>
      <c r="DH49" s="754"/>
      <c r="DI49" s="431"/>
      <c r="DJ49" s="430"/>
      <c r="DK49" s="430"/>
      <c r="DL49" s="430" t="s">
        <v>555</v>
      </c>
      <c r="DM49" s="430"/>
      <c r="DN49" s="430"/>
      <c r="DO49" s="430"/>
      <c r="DP49" s="793"/>
      <c r="DQ49" s="430"/>
      <c r="DR49" s="430" t="s">
        <v>1086</v>
      </c>
      <c r="DS49" s="793"/>
      <c r="DT49" s="542">
        <f t="shared" si="13"/>
        <v>13</v>
      </c>
    </row>
    <row r="50" spans="1:124" s="299" customFormat="1" x14ac:dyDescent="0.2">
      <c r="A50" s="763" t="s">
        <v>243</v>
      </c>
      <c r="B50" s="768" t="s">
        <v>244</v>
      </c>
      <c r="C50" s="428" t="s">
        <v>18</v>
      </c>
      <c r="D50" s="429"/>
      <c r="E50" s="430"/>
      <c r="F50" s="430"/>
      <c r="G50" s="430"/>
      <c r="H50" s="615"/>
      <c r="I50" s="429"/>
      <c r="J50" s="430"/>
      <c r="K50" s="430"/>
      <c r="L50" s="430"/>
      <c r="M50" s="430"/>
      <c r="N50" s="430"/>
      <c r="O50" s="430"/>
      <c r="P50" s="430"/>
      <c r="Q50" s="430"/>
      <c r="R50" s="430"/>
      <c r="S50" s="615"/>
      <c r="T50" s="429"/>
      <c r="U50" s="430"/>
      <c r="V50" s="430"/>
      <c r="W50" s="430"/>
      <c r="X50" s="430"/>
      <c r="Y50" s="430"/>
      <c r="Z50" s="430"/>
      <c r="AA50" s="430"/>
      <c r="AB50" s="430"/>
      <c r="AC50" s="430"/>
      <c r="AD50" s="615"/>
      <c r="AE50" s="429"/>
      <c r="AF50" s="430"/>
      <c r="AG50" s="430"/>
      <c r="AH50" s="430"/>
      <c r="AI50" s="430"/>
      <c r="AJ50" s="615"/>
      <c r="AK50" s="644"/>
      <c r="AL50" s="430" t="s">
        <v>555</v>
      </c>
      <c r="AM50" s="430"/>
      <c r="AN50" s="430"/>
      <c r="AO50" s="430" t="s">
        <v>555</v>
      </c>
      <c r="AP50" s="615"/>
      <c r="AQ50" s="429" t="s">
        <v>555</v>
      </c>
      <c r="AR50" s="430" t="s">
        <v>555</v>
      </c>
      <c r="AS50" s="615"/>
      <c r="AT50" s="430"/>
      <c r="AU50" s="431"/>
      <c r="AV50" s="431"/>
      <c r="AW50" s="431"/>
      <c r="AX50" s="430"/>
      <c r="AY50" s="430" t="s">
        <v>555</v>
      </c>
      <c r="AZ50" s="430"/>
      <c r="BA50" s="430"/>
      <c r="BB50" s="430"/>
      <c r="BC50" s="430"/>
      <c r="BD50" s="430"/>
      <c r="BE50" s="430"/>
      <c r="BF50" s="430"/>
      <c r="BG50" s="430"/>
      <c r="BH50" s="430"/>
      <c r="BI50" s="430" t="s">
        <v>1085</v>
      </c>
      <c r="BJ50" s="430" t="s">
        <v>555</v>
      </c>
      <c r="BK50" s="430"/>
      <c r="BL50" s="430"/>
      <c r="BM50" s="430"/>
      <c r="BN50" s="430"/>
      <c r="BO50" s="462"/>
      <c r="BP50" s="430" t="s">
        <v>555</v>
      </c>
      <c r="BQ50" s="430" t="s">
        <v>555</v>
      </c>
      <c r="BR50" s="430"/>
      <c r="BS50" s="430"/>
      <c r="BT50" s="615"/>
      <c r="BU50" s="429"/>
      <c r="BV50" s="430"/>
      <c r="BW50" s="430"/>
      <c r="BX50" s="430"/>
      <c r="BY50" s="430" t="s">
        <v>1085</v>
      </c>
      <c r="BZ50" s="430"/>
      <c r="CA50" s="430"/>
      <c r="CB50" s="430"/>
      <c r="CC50" s="430"/>
      <c r="CD50" s="430" t="s">
        <v>555</v>
      </c>
      <c r="CE50" s="430"/>
      <c r="CF50" s="430" t="s">
        <v>1094</v>
      </c>
      <c r="CG50" s="461"/>
      <c r="CH50" s="430" t="s">
        <v>555</v>
      </c>
      <c r="CI50" s="430" t="s">
        <v>1598</v>
      </c>
      <c r="CJ50" s="430"/>
      <c r="CK50" s="430"/>
      <c r="CL50" s="430" t="s">
        <v>555</v>
      </c>
      <c r="CM50" s="430" t="s">
        <v>1085</v>
      </c>
      <c r="CN50" s="430"/>
      <c r="CO50" s="430"/>
      <c r="CP50" s="429"/>
      <c r="CQ50" s="461"/>
      <c r="CR50" s="430"/>
      <c r="CS50" s="461"/>
      <c r="CT50" s="429" t="s">
        <v>1085</v>
      </c>
      <c r="CU50" s="720"/>
      <c r="CV50" s="461"/>
      <c r="CW50" s="430"/>
      <c r="CX50" s="430"/>
      <c r="CY50" s="430" t="s">
        <v>1085</v>
      </c>
      <c r="CZ50" s="430"/>
      <c r="DA50" s="430"/>
      <c r="DB50" s="430"/>
      <c r="DC50" s="430"/>
      <c r="DD50" s="430" t="s">
        <v>555</v>
      </c>
      <c r="DE50" s="430"/>
      <c r="DF50" s="430"/>
      <c r="DG50" s="615"/>
      <c r="DH50" s="754" t="s">
        <v>1085</v>
      </c>
      <c r="DI50" s="431"/>
      <c r="DJ50" s="430"/>
      <c r="DK50" s="430"/>
      <c r="DL50" s="430"/>
      <c r="DM50" s="430"/>
      <c r="DN50" s="430" t="s">
        <v>555</v>
      </c>
      <c r="DO50" s="430" t="s">
        <v>555</v>
      </c>
      <c r="DP50" s="793"/>
      <c r="DQ50" s="430"/>
      <c r="DR50" s="430"/>
      <c r="DS50" s="866" t="s">
        <v>1085</v>
      </c>
      <c r="DT50" s="542">
        <f t="shared" si="13"/>
        <v>23</v>
      </c>
    </row>
    <row r="51" spans="1:124" s="299" customFormat="1" hidden="1" x14ac:dyDescent="0.2">
      <c r="A51" s="763" t="s">
        <v>1599</v>
      </c>
      <c r="B51" s="768" t="s">
        <v>238</v>
      </c>
      <c r="C51" s="428" t="s">
        <v>18</v>
      </c>
      <c r="D51" s="429"/>
      <c r="E51" s="430"/>
      <c r="F51" s="430"/>
      <c r="G51" s="430"/>
      <c r="H51" s="615"/>
      <c r="I51" s="429"/>
      <c r="J51" s="430"/>
      <c r="K51" s="430"/>
      <c r="L51" s="430"/>
      <c r="M51" s="430"/>
      <c r="N51" s="430"/>
      <c r="O51" s="430"/>
      <c r="P51" s="430"/>
      <c r="Q51" s="430"/>
      <c r="R51" s="430"/>
      <c r="S51" s="615"/>
      <c r="T51" s="429"/>
      <c r="U51" s="430"/>
      <c r="V51" s="430" t="s">
        <v>555</v>
      </c>
      <c r="W51" s="430" t="s">
        <v>555</v>
      </c>
      <c r="X51" s="430"/>
      <c r="Y51" s="430"/>
      <c r="Z51" s="430"/>
      <c r="AA51" s="430"/>
      <c r="AB51" s="430"/>
      <c r="AC51" s="430" t="s">
        <v>555</v>
      </c>
      <c r="AD51" s="615"/>
      <c r="AE51" s="429"/>
      <c r="AF51" s="430"/>
      <c r="AG51" s="430" t="s">
        <v>555</v>
      </c>
      <c r="AH51" s="430" t="s">
        <v>555</v>
      </c>
      <c r="AI51" s="430"/>
      <c r="AJ51" s="615"/>
      <c r="AK51" s="644"/>
      <c r="AL51" s="430" t="s">
        <v>555</v>
      </c>
      <c r="AM51" s="430"/>
      <c r="AN51" s="430"/>
      <c r="AO51" s="430" t="s">
        <v>555</v>
      </c>
      <c r="AP51" s="615"/>
      <c r="AQ51" s="429"/>
      <c r="AR51" s="430" t="s">
        <v>555</v>
      </c>
      <c r="AS51" s="615"/>
      <c r="AT51" s="430" t="s">
        <v>555</v>
      </c>
      <c r="AU51" s="431" t="s">
        <v>555</v>
      </c>
      <c r="AV51" s="431"/>
      <c r="AW51" s="431"/>
      <c r="AX51" s="430"/>
      <c r="AY51" s="430" t="s">
        <v>555</v>
      </c>
      <c r="AZ51" s="430"/>
      <c r="BA51" s="430"/>
      <c r="BB51" s="430"/>
      <c r="BC51" s="430"/>
      <c r="BD51" s="430"/>
      <c r="BE51" s="430"/>
      <c r="BF51" s="430"/>
      <c r="BG51" s="430"/>
      <c r="BH51" s="430"/>
      <c r="BI51" s="430" t="s">
        <v>555</v>
      </c>
      <c r="BJ51" s="430" t="s">
        <v>555</v>
      </c>
      <c r="BK51" s="430"/>
      <c r="BL51" s="430"/>
      <c r="BM51" s="430"/>
      <c r="BN51" s="430"/>
      <c r="BO51" s="462"/>
      <c r="BP51" s="430" t="s">
        <v>555</v>
      </c>
      <c r="BQ51" s="430" t="s">
        <v>555</v>
      </c>
      <c r="BR51" s="430"/>
      <c r="BS51" s="430"/>
      <c r="BT51" s="615"/>
      <c r="BU51" s="429"/>
      <c r="BV51" s="430"/>
      <c r="BW51" s="430"/>
      <c r="BX51" s="430"/>
      <c r="BY51" s="430" t="s">
        <v>555</v>
      </c>
      <c r="BZ51" s="430"/>
      <c r="CA51" s="430"/>
      <c r="CB51" s="430"/>
      <c r="CC51" s="430"/>
      <c r="CD51" s="430" t="s">
        <v>555</v>
      </c>
      <c r="CE51" s="430"/>
      <c r="CF51" s="430"/>
      <c r="CG51" s="461"/>
      <c r="CH51" s="430" t="s">
        <v>555</v>
      </c>
      <c r="CI51" s="430"/>
      <c r="CJ51" s="430"/>
      <c r="CK51" s="430"/>
      <c r="CL51" s="430"/>
      <c r="CM51" s="430"/>
      <c r="CN51" s="430"/>
      <c r="CO51" s="430"/>
      <c r="CP51" s="429" t="s">
        <v>555</v>
      </c>
      <c r="CQ51" s="461"/>
      <c r="CR51" s="430"/>
      <c r="CS51" s="461"/>
      <c r="CT51" s="429" t="s">
        <v>1085</v>
      </c>
      <c r="CU51" s="720"/>
      <c r="CV51" s="430"/>
      <c r="CW51" s="430"/>
      <c r="CX51" s="430"/>
      <c r="CY51" s="430" t="s">
        <v>1085</v>
      </c>
      <c r="CZ51" s="430"/>
      <c r="DA51" s="430"/>
      <c r="DB51" s="430"/>
      <c r="DC51" s="430"/>
      <c r="DD51" s="430"/>
      <c r="DE51" s="430" t="s">
        <v>1600</v>
      </c>
      <c r="DF51" s="430" t="s">
        <v>1601</v>
      </c>
      <c r="DG51" s="615"/>
      <c r="DH51" s="754"/>
      <c r="DI51" s="431"/>
      <c r="DJ51" s="430"/>
      <c r="DK51" s="430"/>
      <c r="DL51" s="430"/>
      <c r="DM51" s="430"/>
      <c r="DN51" s="430"/>
      <c r="DO51" s="430"/>
      <c r="DP51" s="793"/>
      <c r="DQ51" s="430"/>
      <c r="DR51" s="430"/>
      <c r="DS51" s="793"/>
      <c r="DT51" s="542">
        <f t="shared" si="13"/>
        <v>23</v>
      </c>
    </row>
    <row r="52" spans="1:124" s="299" customFormat="1" x14ac:dyDescent="0.2">
      <c r="A52" s="763" t="s">
        <v>227</v>
      </c>
      <c r="B52" s="768" t="s">
        <v>228</v>
      </c>
      <c r="C52" s="428" t="s">
        <v>18</v>
      </c>
      <c r="D52" s="429"/>
      <c r="E52" s="430"/>
      <c r="F52" s="430"/>
      <c r="G52" s="430"/>
      <c r="H52" s="615"/>
      <c r="I52" s="429"/>
      <c r="J52" s="430"/>
      <c r="K52" s="430"/>
      <c r="L52" s="430"/>
      <c r="M52" s="430"/>
      <c r="N52" s="430"/>
      <c r="O52" s="430"/>
      <c r="P52" s="430"/>
      <c r="Q52" s="430"/>
      <c r="R52" s="430"/>
      <c r="S52" s="615"/>
      <c r="T52" s="429" t="s">
        <v>555</v>
      </c>
      <c r="U52" s="430"/>
      <c r="V52" s="430"/>
      <c r="W52" s="430" t="s">
        <v>555</v>
      </c>
      <c r="X52" s="430"/>
      <c r="Y52" s="430"/>
      <c r="Z52" s="430"/>
      <c r="AA52" s="430"/>
      <c r="AB52" s="430" t="s">
        <v>555</v>
      </c>
      <c r="AC52" s="430"/>
      <c r="AD52" s="625" t="s">
        <v>555</v>
      </c>
      <c r="AE52" s="429"/>
      <c r="AF52" s="430"/>
      <c r="AG52" s="430"/>
      <c r="AH52" s="430" t="s">
        <v>555</v>
      </c>
      <c r="AI52" s="430"/>
      <c r="AJ52" s="615" t="s">
        <v>555</v>
      </c>
      <c r="AK52" s="644"/>
      <c r="AL52" s="430" t="s">
        <v>555</v>
      </c>
      <c r="AM52" s="430"/>
      <c r="AN52" s="430" t="s">
        <v>555</v>
      </c>
      <c r="AO52" s="430"/>
      <c r="AP52" s="615"/>
      <c r="AQ52" s="429"/>
      <c r="AR52" s="430" t="s">
        <v>555</v>
      </c>
      <c r="AS52" s="615"/>
      <c r="AT52" s="430" t="s">
        <v>555</v>
      </c>
      <c r="AU52" s="431" t="s">
        <v>555</v>
      </c>
      <c r="AV52" s="431"/>
      <c r="AW52" s="431"/>
      <c r="AX52" s="430"/>
      <c r="AY52" s="430" t="s">
        <v>555</v>
      </c>
      <c r="AZ52" s="430"/>
      <c r="BA52" s="430"/>
      <c r="BB52" s="430"/>
      <c r="BC52" s="430"/>
      <c r="BD52" s="430"/>
      <c r="BE52" s="430"/>
      <c r="BF52" s="430"/>
      <c r="BG52" s="430"/>
      <c r="BH52" s="430" t="s">
        <v>555</v>
      </c>
      <c r="BI52" s="430"/>
      <c r="BJ52" s="430"/>
      <c r="BK52" s="430"/>
      <c r="BL52" s="430" t="s">
        <v>555</v>
      </c>
      <c r="BM52" s="430" t="s">
        <v>1602</v>
      </c>
      <c r="BN52" s="430"/>
      <c r="BP52" s="430" t="s">
        <v>555</v>
      </c>
      <c r="BQ52" s="430" t="s">
        <v>555</v>
      </c>
      <c r="BR52" s="430"/>
      <c r="BS52" s="430"/>
      <c r="BT52" s="615"/>
      <c r="BU52" s="429"/>
      <c r="BV52" s="430"/>
      <c r="BW52" s="430"/>
      <c r="BX52" s="430"/>
      <c r="BY52" s="430" t="s">
        <v>555</v>
      </c>
      <c r="BZ52" s="430"/>
      <c r="CA52" s="430" t="s">
        <v>555</v>
      </c>
      <c r="CB52" s="430"/>
      <c r="CC52" s="430" t="s">
        <v>1583</v>
      </c>
      <c r="CD52" s="430" t="s">
        <v>555</v>
      </c>
      <c r="CE52" s="430"/>
      <c r="CF52" s="430"/>
      <c r="CG52" s="461"/>
      <c r="CH52" s="430" t="s">
        <v>555</v>
      </c>
      <c r="CI52" s="430"/>
      <c r="CJ52" s="430" t="s">
        <v>555</v>
      </c>
      <c r="CK52" s="430" t="s">
        <v>555</v>
      </c>
      <c r="CL52" s="430"/>
      <c r="CM52" s="430"/>
      <c r="CN52" s="430"/>
      <c r="CO52" s="430"/>
      <c r="CP52" s="429" t="s">
        <v>555</v>
      </c>
      <c r="CQ52" s="430"/>
      <c r="CR52" s="430"/>
      <c r="CS52" s="430"/>
      <c r="CT52" s="429" t="s">
        <v>555</v>
      </c>
      <c r="CU52" s="720"/>
      <c r="CV52" s="430"/>
      <c r="CW52" s="430"/>
      <c r="CX52" s="430" t="s">
        <v>555</v>
      </c>
      <c r="CY52" s="430" t="s">
        <v>555</v>
      </c>
      <c r="CZ52" s="430"/>
      <c r="DA52" s="430"/>
      <c r="DB52" s="430"/>
      <c r="DC52" s="430"/>
      <c r="DD52" s="430" t="s">
        <v>555</v>
      </c>
      <c r="DE52" s="430"/>
      <c r="DF52" s="430"/>
      <c r="DG52" s="615"/>
      <c r="DH52" s="754"/>
      <c r="DI52" s="431" t="s">
        <v>555</v>
      </c>
      <c r="DJ52" s="430"/>
      <c r="DK52" s="430"/>
      <c r="DL52" s="430"/>
      <c r="DM52" s="430"/>
      <c r="DN52" s="430" t="s">
        <v>555</v>
      </c>
      <c r="DO52" s="430" t="s">
        <v>555</v>
      </c>
      <c r="DP52" s="793"/>
      <c r="DQ52" s="430"/>
      <c r="DR52" s="430"/>
      <c r="DS52" s="793" t="s">
        <v>555</v>
      </c>
      <c r="DT52" s="542"/>
    </row>
    <row r="53" spans="1:124" s="299" customFormat="1" ht="15" hidden="1" customHeight="1" x14ac:dyDescent="0.2">
      <c r="A53" s="763" t="s">
        <v>150</v>
      </c>
      <c r="B53" s="768" t="str">
        <f>IFERROR(VLOOKUP(A53,Tabla1[],2,FALSE),"")</f>
        <v>12.626.258-2</v>
      </c>
      <c r="C53" s="428" t="s">
        <v>18</v>
      </c>
      <c r="D53" s="429" t="s">
        <v>555</v>
      </c>
      <c r="E53" s="430"/>
      <c r="F53" s="430"/>
      <c r="G53" s="430"/>
      <c r="H53" s="615"/>
      <c r="I53" s="429" t="s">
        <v>555</v>
      </c>
      <c r="J53" s="430"/>
      <c r="K53" s="430" t="s">
        <v>1086</v>
      </c>
      <c r="L53" s="430"/>
      <c r="M53" s="430" t="s">
        <v>1085</v>
      </c>
      <c r="N53" s="430"/>
      <c r="O53" s="430"/>
      <c r="P53" s="430"/>
      <c r="Q53" s="430"/>
      <c r="R53" s="430"/>
      <c r="S53" s="615"/>
      <c r="T53" s="429"/>
      <c r="U53" s="430"/>
      <c r="V53" s="430" t="s">
        <v>555</v>
      </c>
      <c r="W53" s="430" t="s">
        <v>1085</v>
      </c>
      <c r="X53" s="430"/>
      <c r="Y53" s="430" t="s">
        <v>555</v>
      </c>
      <c r="Z53" s="430"/>
      <c r="AA53" s="430"/>
      <c r="AB53" s="430" t="s">
        <v>1085</v>
      </c>
      <c r="AC53" s="430"/>
      <c r="AD53" s="625" t="s">
        <v>1085</v>
      </c>
      <c r="AE53" s="429"/>
      <c r="AF53" s="430"/>
      <c r="AG53" s="430" t="s">
        <v>1086</v>
      </c>
      <c r="AH53" s="430"/>
      <c r="AI53" s="430"/>
      <c r="AJ53" s="615" t="s">
        <v>1085</v>
      </c>
      <c r="AK53" s="644"/>
      <c r="AL53" s="430"/>
      <c r="AM53" s="430"/>
      <c r="AN53" s="430"/>
      <c r="AO53" s="430"/>
      <c r="AP53" s="615"/>
      <c r="AQ53" s="429"/>
      <c r="AR53" s="430"/>
      <c r="AS53" s="615"/>
      <c r="AT53" s="430"/>
      <c r="AU53" s="431"/>
      <c r="AV53" s="431"/>
      <c r="AW53" s="431"/>
      <c r="AX53" s="430"/>
      <c r="AY53" s="430"/>
      <c r="AZ53" s="430"/>
      <c r="BA53" s="430"/>
      <c r="BB53" s="430"/>
      <c r="BC53" s="430"/>
      <c r="BD53" s="430"/>
      <c r="BE53" s="430"/>
      <c r="BF53" s="430"/>
      <c r="BG53" s="430"/>
      <c r="BH53" s="430"/>
      <c r="BI53" s="430"/>
      <c r="BJ53" s="430"/>
      <c r="BK53" s="430"/>
      <c r="BL53" s="430"/>
      <c r="BM53" s="430"/>
      <c r="BN53" s="430"/>
      <c r="BO53" s="430"/>
      <c r="BP53" s="430"/>
      <c r="BQ53" s="430"/>
      <c r="BR53" s="430"/>
      <c r="BS53" s="430"/>
      <c r="BT53" s="615"/>
      <c r="BU53" s="429"/>
      <c r="BV53" s="430"/>
      <c r="BW53" s="430"/>
      <c r="BX53" s="430"/>
      <c r="BY53" s="430"/>
      <c r="BZ53" s="430"/>
      <c r="CA53" s="430"/>
      <c r="CB53" s="430"/>
      <c r="CC53" s="430"/>
      <c r="CD53" s="430"/>
      <c r="CE53" s="430"/>
      <c r="CF53" s="430"/>
      <c r="CG53" s="461"/>
      <c r="CH53" s="430"/>
      <c r="CI53" s="430"/>
      <c r="CJ53" s="430"/>
      <c r="CK53" s="430"/>
      <c r="CL53" s="430"/>
      <c r="CM53" s="430"/>
      <c r="CN53" s="430"/>
      <c r="CO53" s="430"/>
      <c r="CP53" s="429"/>
      <c r="CQ53" s="430"/>
      <c r="CR53" s="430"/>
      <c r="CS53" s="430"/>
      <c r="CT53" s="429"/>
      <c r="CU53" s="720"/>
      <c r="CV53" s="430"/>
      <c r="CW53" s="430"/>
      <c r="CX53" s="430"/>
      <c r="CY53" s="430"/>
      <c r="CZ53" s="430"/>
      <c r="DA53" s="430"/>
      <c r="DB53" s="430"/>
      <c r="DC53" s="430"/>
      <c r="DD53" s="430"/>
      <c r="DE53" s="430"/>
      <c r="DF53" s="430"/>
      <c r="DG53" s="615"/>
      <c r="DH53" s="754"/>
      <c r="DI53" s="431"/>
      <c r="DJ53" s="430"/>
      <c r="DK53" s="430"/>
      <c r="DL53" s="430"/>
      <c r="DM53" s="430"/>
      <c r="DN53" s="430"/>
      <c r="DO53" s="430"/>
      <c r="DP53" s="793"/>
      <c r="DQ53" s="430"/>
      <c r="DR53" s="430"/>
      <c r="DS53" s="793"/>
      <c r="DT53" s="542">
        <f>COUNTIF(D53:DS53,"*")</f>
        <v>11</v>
      </c>
    </row>
    <row r="54" spans="1:124" s="299" customFormat="1" ht="15" hidden="1" customHeight="1" x14ac:dyDescent="0.2">
      <c r="A54" s="763" t="s">
        <v>1603</v>
      </c>
      <c r="B54" s="768" t="s">
        <v>240</v>
      </c>
      <c r="C54" s="428" t="s">
        <v>18</v>
      </c>
      <c r="D54" s="429"/>
      <c r="E54" s="430"/>
      <c r="F54" s="430"/>
      <c r="G54" s="430"/>
      <c r="H54" s="615"/>
      <c r="I54" s="429"/>
      <c r="J54" s="430"/>
      <c r="K54" s="430"/>
      <c r="L54" s="430"/>
      <c r="M54" s="430"/>
      <c r="N54" s="430"/>
      <c r="O54" s="430"/>
      <c r="P54" s="430"/>
      <c r="Q54" s="430"/>
      <c r="R54" s="430"/>
      <c r="S54" s="615"/>
      <c r="T54" s="429"/>
      <c r="U54" s="430"/>
      <c r="V54" s="430" t="s">
        <v>555</v>
      </c>
      <c r="W54" s="430"/>
      <c r="X54" s="430" t="s">
        <v>555</v>
      </c>
      <c r="Y54" s="430"/>
      <c r="Z54" s="430"/>
      <c r="AA54" s="430"/>
      <c r="AB54" s="430" t="s">
        <v>555</v>
      </c>
      <c r="AC54" s="430"/>
      <c r="AD54" s="625" t="s">
        <v>555</v>
      </c>
      <c r="AE54" s="429"/>
      <c r="AF54" s="430"/>
      <c r="AG54" s="430"/>
      <c r="AH54" s="430" t="s">
        <v>555</v>
      </c>
      <c r="AI54" s="430"/>
      <c r="AJ54" s="615"/>
      <c r="AK54" s="644" t="s">
        <v>555</v>
      </c>
      <c r="AL54" s="430"/>
      <c r="AM54" s="430" t="s">
        <v>555</v>
      </c>
      <c r="AN54" s="430" t="s">
        <v>555</v>
      </c>
      <c r="AO54" s="430"/>
      <c r="AP54" s="615"/>
      <c r="AQ54" s="429"/>
      <c r="AR54" s="430" t="s">
        <v>555</v>
      </c>
      <c r="AS54" s="615"/>
      <c r="AT54" s="430" t="s">
        <v>555</v>
      </c>
      <c r="AU54" s="431" t="s">
        <v>555</v>
      </c>
      <c r="AV54" s="431"/>
      <c r="AW54" s="431"/>
      <c r="AX54" s="430"/>
      <c r="AY54" s="430" t="s">
        <v>555</v>
      </c>
      <c r="AZ54" s="430"/>
      <c r="BA54" s="430"/>
      <c r="BB54" s="430"/>
      <c r="BC54" s="430"/>
      <c r="BD54" s="430"/>
      <c r="BE54" s="430"/>
      <c r="BF54" s="430"/>
      <c r="BG54" s="430"/>
      <c r="BH54" s="430" t="s">
        <v>555</v>
      </c>
      <c r="BI54" s="430"/>
      <c r="BJ54" s="430"/>
      <c r="BK54" s="430" t="s">
        <v>555</v>
      </c>
      <c r="BL54" s="430" t="s">
        <v>555</v>
      </c>
      <c r="BM54" s="430" t="s">
        <v>1602</v>
      </c>
      <c r="BN54" s="430"/>
      <c r="BO54" s="430" t="s">
        <v>555</v>
      </c>
      <c r="BQ54" s="430"/>
      <c r="BR54" s="430"/>
      <c r="BS54" s="430"/>
      <c r="BT54" s="615"/>
      <c r="BU54" s="680"/>
      <c r="BV54" s="430" t="s">
        <v>555</v>
      </c>
      <c r="BW54" s="430"/>
      <c r="BX54" s="430"/>
      <c r="BY54" s="430" t="s">
        <v>555</v>
      </c>
      <c r="BZ54" s="430"/>
      <c r="CA54" s="430"/>
      <c r="CB54" s="430"/>
      <c r="CC54" s="430"/>
      <c r="CD54" s="430" t="s">
        <v>555</v>
      </c>
      <c r="CE54" s="430"/>
      <c r="CF54" s="430"/>
      <c r="CG54" s="461"/>
      <c r="CH54" s="430" t="s">
        <v>1604</v>
      </c>
      <c r="CI54" s="430"/>
      <c r="CJ54" s="430" t="s">
        <v>1605</v>
      </c>
      <c r="CK54" s="434" t="s">
        <v>1606</v>
      </c>
      <c r="CL54" s="430"/>
      <c r="CM54" s="430"/>
      <c r="CN54" s="430"/>
      <c r="CO54" s="430"/>
      <c r="CP54" s="429" t="s">
        <v>555</v>
      </c>
      <c r="CQ54" s="430"/>
      <c r="CR54" s="430"/>
      <c r="CS54" s="430"/>
      <c r="CT54" s="429" t="s">
        <v>555</v>
      </c>
      <c r="CU54" s="720"/>
      <c r="CV54" s="430" t="s">
        <v>555</v>
      </c>
      <c r="CW54" s="430"/>
      <c r="CX54" s="430"/>
      <c r="CY54" s="430"/>
      <c r="CZ54" s="430"/>
      <c r="DA54" s="430"/>
      <c r="DB54" s="430"/>
      <c r="DC54" s="430"/>
      <c r="DD54" s="430"/>
      <c r="DE54" s="430"/>
      <c r="DF54" s="430"/>
      <c r="DG54" s="615"/>
      <c r="DH54" s="754"/>
      <c r="DI54" s="431"/>
      <c r="DJ54" s="430"/>
      <c r="DK54" s="430"/>
      <c r="DL54" s="430"/>
      <c r="DM54" s="430"/>
      <c r="DN54" s="430"/>
      <c r="DO54" s="430"/>
      <c r="DP54" s="793"/>
      <c r="DQ54" s="430"/>
      <c r="DR54" s="430"/>
      <c r="DS54" s="793"/>
      <c r="DT54" s="542">
        <f>COUNTIF(D54:DS54,"*")</f>
        <v>26</v>
      </c>
    </row>
    <row r="55" spans="1:124" s="299" customFormat="1" ht="13.5" hidden="1" customHeight="1" x14ac:dyDescent="0.2">
      <c r="A55" s="763" t="s">
        <v>1218</v>
      </c>
      <c r="B55" s="768" t="str">
        <f>IFERROR(VLOOKUP(A55,Tabla1[],2,FALSE),"")</f>
        <v/>
      </c>
      <c r="C55" s="428" t="s">
        <v>18</v>
      </c>
      <c r="D55" s="429"/>
      <c r="E55" s="430"/>
      <c r="F55" s="430" t="s">
        <v>1086</v>
      </c>
      <c r="G55" s="430"/>
      <c r="H55" s="615" t="s">
        <v>1086</v>
      </c>
      <c r="I55" s="429"/>
      <c r="J55" s="430"/>
      <c r="K55" s="430"/>
      <c r="L55" s="430"/>
      <c r="M55" s="430"/>
      <c r="N55" s="430"/>
      <c r="O55" s="430"/>
      <c r="P55" s="430"/>
      <c r="Q55" s="430"/>
      <c r="R55" s="430"/>
      <c r="S55" s="615"/>
      <c r="T55" s="429"/>
      <c r="U55" s="430"/>
      <c r="V55" s="430" t="s">
        <v>555</v>
      </c>
      <c r="W55" s="430"/>
      <c r="X55" s="430"/>
      <c r="Y55" s="430"/>
      <c r="Z55" s="430"/>
      <c r="AA55" s="430"/>
      <c r="AB55" s="430"/>
      <c r="AC55" s="430"/>
      <c r="AD55" s="615"/>
      <c r="AE55" s="429"/>
      <c r="AF55" s="430"/>
      <c r="AG55" s="430"/>
      <c r="AH55" s="430"/>
      <c r="AI55" s="430"/>
      <c r="AJ55" s="615"/>
      <c r="AK55" s="644"/>
      <c r="AL55" s="430"/>
      <c r="AM55" s="430"/>
      <c r="AN55" s="430"/>
      <c r="AO55" s="430"/>
      <c r="AP55" s="615"/>
      <c r="AQ55" s="429"/>
      <c r="AR55" s="430"/>
      <c r="AS55" s="615"/>
      <c r="AT55" s="430"/>
      <c r="AU55" s="431"/>
      <c r="AV55" s="431"/>
      <c r="AW55" s="431"/>
      <c r="AX55" s="430"/>
      <c r="AY55" s="430"/>
      <c r="AZ55" s="430"/>
      <c r="BA55" s="430"/>
      <c r="BB55" s="430"/>
      <c r="BC55" s="430"/>
      <c r="BD55" s="430"/>
      <c r="BE55" s="430"/>
      <c r="BF55" s="430"/>
      <c r="BG55" s="430"/>
      <c r="BH55" s="430"/>
      <c r="BI55" s="430"/>
      <c r="BJ55" s="430"/>
      <c r="BK55" s="430"/>
      <c r="BL55" s="430"/>
      <c r="BM55" s="430"/>
      <c r="BN55" s="430"/>
      <c r="BO55" s="430"/>
      <c r="BP55" s="615"/>
      <c r="BQ55" s="430"/>
      <c r="BR55" s="430"/>
      <c r="BS55" s="430"/>
      <c r="BT55" s="615"/>
      <c r="BU55" s="429"/>
      <c r="BV55" s="430"/>
      <c r="BW55" s="430"/>
      <c r="BX55" s="430"/>
      <c r="BY55" s="430"/>
      <c r="BZ55" s="430"/>
      <c r="CA55" s="430"/>
      <c r="CB55" s="430"/>
      <c r="CC55" s="430"/>
      <c r="CD55" s="430"/>
      <c r="CE55" s="430"/>
      <c r="CF55" s="430"/>
      <c r="CG55" s="461"/>
      <c r="CH55" s="430"/>
      <c r="CI55" s="430"/>
      <c r="CJ55" s="430"/>
      <c r="CK55" s="430"/>
      <c r="CL55" s="430"/>
      <c r="CM55" s="430"/>
      <c r="CN55" s="430"/>
      <c r="CO55" s="430"/>
      <c r="CP55" s="429"/>
      <c r="CQ55" s="430"/>
      <c r="CR55" s="430"/>
      <c r="CS55" s="430"/>
      <c r="CT55" s="429"/>
      <c r="CU55" s="720"/>
      <c r="CV55" s="430"/>
      <c r="CW55" s="430"/>
      <c r="CX55" s="430"/>
      <c r="CY55" s="430"/>
      <c r="CZ55" s="430"/>
      <c r="DA55" s="430"/>
      <c r="DB55" s="430"/>
      <c r="DC55" s="430"/>
      <c r="DD55" s="430"/>
      <c r="DE55" s="430"/>
      <c r="DF55" s="430"/>
      <c r="DG55" s="615"/>
      <c r="DH55" s="754"/>
      <c r="DI55" s="431"/>
      <c r="DJ55" s="430"/>
      <c r="DK55" s="430"/>
      <c r="DL55" s="430"/>
      <c r="DM55" s="430"/>
      <c r="DN55" s="430"/>
      <c r="DO55" s="430"/>
      <c r="DP55" s="793"/>
      <c r="DQ55" s="430"/>
      <c r="DR55" s="430"/>
      <c r="DS55" s="793"/>
      <c r="DT55" s="542">
        <f>COUNTIF(D55:DS55,"*")</f>
        <v>3</v>
      </c>
    </row>
    <row r="56" spans="1:124" s="299" customFormat="1" ht="14.25" customHeight="1" x14ac:dyDescent="0.2">
      <c r="A56" s="765" t="s">
        <v>270</v>
      </c>
      <c r="B56" s="655" t="s">
        <v>271</v>
      </c>
      <c r="C56" s="428"/>
      <c r="D56" s="429"/>
      <c r="E56" s="430"/>
      <c r="F56" s="430"/>
      <c r="G56" s="430"/>
      <c r="H56" s="615"/>
      <c r="I56" s="429"/>
      <c r="J56" s="430"/>
      <c r="K56" s="430"/>
      <c r="L56" s="430"/>
      <c r="M56" s="430"/>
      <c r="N56" s="430"/>
      <c r="O56" s="430"/>
      <c r="P56" s="430"/>
      <c r="Q56" s="430"/>
      <c r="R56" s="430"/>
      <c r="S56" s="615"/>
      <c r="T56" s="429"/>
      <c r="U56" s="430"/>
      <c r="V56" s="430"/>
      <c r="W56" s="430"/>
      <c r="X56" s="430"/>
      <c r="Y56" s="430"/>
      <c r="Z56" s="430"/>
      <c r="AA56" s="430"/>
      <c r="AB56" s="430"/>
      <c r="AC56" s="430"/>
      <c r="AD56" s="615"/>
      <c r="AE56" s="429"/>
      <c r="AF56" s="430"/>
      <c r="AG56" s="430"/>
      <c r="AH56" s="430"/>
      <c r="AI56" s="430"/>
      <c r="AJ56" s="615"/>
      <c r="AK56" s="644"/>
      <c r="AL56" s="430"/>
      <c r="AM56" s="430"/>
      <c r="AN56" s="430"/>
      <c r="AO56" s="430"/>
      <c r="AP56" s="615"/>
      <c r="AQ56" s="429"/>
      <c r="AR56" s="430"/>
      <c r="AS56" s="615"/>
      <c r="AT56" s="430"/>
      <c r="AU56" s="431"/>
      <c r="AV56" s="431"/>
      <c r="AW56" s="431"/>
      <c r="AX56" s="430"/>
      <c r="AY56" s="430"/>
      <c r="AZ56" s="430"/>
      <c r="BA56" s="430"/>
      <c r="BB56" s="430"/>
      <c r="BC56" s="430"/>
      <c r="BD56" s="430"/>
      <c r="BE56" s="430"/>
      <c r="BF56" s="430"/>
      <c r="BG56" s="430"/>
      <c r="BH56" s="430"/>
      <c r="BI56" s="430"/>
      <c r="BJ56" s="430"/>
      <c r="BK56" s="430"/>
      <c r="BL56" s="430"/>
      <c r="BM56" s="430"/>
      <c r="BN56" s="430"/>
      <c r="BO56" s="430"/>
      <c r="BP56" s="430"/>
      <c r="BQ56" s="430"/>
      <c r="BR56" s="430"/>
      <c r="BS56" s="430"/>
      <c r="BT56" s="615"/>
      <c r="BU56" s="429"/>
      <c r="BV56" s="669"/>
      <c r="BW56" s="430"/>
      <c r="BX56" s="430"/>
      <c r="BY56" s="430"/>
      <c r="BZ56" s="430"/>
      <c r="CA56" s="430"/>
      <c r="CB56" s="430"/>
      <c r="CC56" s="430"/>
      <c r="CD56" s="430"/>
      <c r="CE56" s="430"/>
      <c r="CF56" s="430"/>
      <c r="CG56" s="461"/>
      <c r="CH56" s="430"/>
      <c r="CI56" s="430"/>
      <c r="CJ56" s="430"/>
      <c r="CK56" s="430"/>
      <c r="CL56" s="430"/>
      <c r="CM56" s="430"/>
      <c r="CN56" s="430"/>
      <c r="CO56" s="430"/>
      <c r="CP56" s="429"/>
      <c r="CQ56" s="430"/>
      <c r="CR56" s="430"/>
      <c r="CS56" s="430"/>
      <c r="CT56" s="429"/>
      <c r="CU56" s="720"/>
      <c r="CV56" s="446" t="s">
        <v>555</v>
      </c>
      <c r="CW56" s="430"/>
      <c r="CX56" s="430"/>
      <c r="CY56" s="430"/>
      <c r="CZ56" s="430"/>
      <c r="DA56" s="430"/>
      <c r="DB56" s="430"/>
      <c r="DC56" s="430"/>
      <c r="DD56" s="430"/>
      <c r="DE56" s="430" t="s">
        <v>1085</v>
      </c>
      <c r="DF56" s="430"/>
      <c r="DG56" s="615"/>
      <c r="DH56" s="754"/>
      <c r="DI56" s="431"/>
      <c r="DJ56" s="430"/>
      <c r="DK56" s="430"/>
      <c r="DL56" s="430"/>
      <c r="DM56" s="430" t="s">
        <v>1588</v>
      </c>
      <c r="DN56" s="430"/>
      <c r="DO56" s="430"/>
      <c r="DP56" s="793"/>
      <c r="DQ56" s="430"/>
      <c r="DR56" s="430"/>
      <c r="DS56" s="793"/>
      <c r="DT56" s="542"/>
    </row>
    <row r="57" spans="1:124" s="299" customFormat="1" ht="13.5" customHeight="1" x14ac:dyDescent="0.2">
      <c r="A57" s="763" t="s">
        <v>245</v>
      </c>
      <c r="B57" s="768" t="s">
        <v>246</v>
      </c>
      <c r="C57" s="428" t="s">
        <v>18</v>
      </c>
      <c r="D57" s="429"/>
      <c r="E57" s="430"/>
      <c r="F57" s="430"/>
      <c r="G57" s="430"/>
      <c r="H57" s="615"/>
      <c r="I57" s="429"/>
      <c r="J57" s="430"/>
      <c r="K57" s="430"/>
      <c r="L57" s="430"/>
      <c r="M57" s="430"/>
      <c r="N57" s="430"/>
      <c r="O57" s="430"/>
      <c r="P57" s="430"/>
      <c r="Q57" s="430"/>
      <c r="R57" s="430"/>
      <c r="S57" s="615"/>
      <c r="T57" s="429"/>
      <c r="U57" s="430"/>
      <c r="V57" s="430"/>
      <c r="W57" s="430"/>
      <c r="X57" s="430"/>
      <c r="Y57" s="430"/>
      <c r="Z57" s="430"/>
      <c r="AA57" s="430"/>
      <c r="AB57" s="430"/>
      <c r="AC57" s="430"/>
      <c r="AD57" s="615"/>
      <c r="AE57" s="429"/>
      <c r="AF57" s="430"/>
      <c r="AG57" s="430"/>
      <c r="AH57" s="430"/>
      <c r="AI57" s="430"/>
      <c r="AJ57" s="615"/>
      <c r="AK57" s="644"/>
      <c r="AL57" s="430"/>
      <c r="AM57" s="430"/>
      <c r="AN57" s="430"/>
      <c r="AO57" s="430" t="s">
        <v>555</v>
      </c>
      <c r="AP57" s="615"/>
      <c r="AQ57" s="429"/>
      <c r="AR57" s="430" t="s">
        <v>555</v>
      </c>
      <c r="AS57" s="615"/>
      <c r="AT57" s="430"/>
      <c r="AU57" s="431"/>
      <c r="AV57" s="431"/>
      <c r="AW57" s="431"/>
      <c r="AX57" s="430"/>
      <c r="AY57" s="430" t="s">
        <v>555</v>
      </c>
      <c r="AZ57" s="430"/>
      <c r="BA57" s="430"/>
      <c r="BB57" s="430"/>
      <c r="BC57" s="430"/>
      <c r="BD57" s="430"/>
      <c r="BE57" s="430"/>
      <c r="BF57" s="430"/>
      <c r="BG57" s="430"/>
      <c r="BH57" s="430"/>
      <c r="BI57" s="430" t="s">
        <v>555</v>
      </c>
      <c r="BJ57" s="430" t="s">
        <v>555</v>
      </c>
      <c r="BK57" s="430"/>
      <c r="BL57" s="430"/>
      <c r="BM57" s="430"/>
      <c r="BN57" s="430"/>
      <c r="BO57" s="430" t="s">
        <v>555</v>
      </c>
      <c r="BP57" s="615"/>
      <c r="BQ57" s="430"/>
      <c r="BR57" s="430"/>
      <c r="BS57" s="430"/>
      <c r="BT57" s="615"/>
      <c r="BU57" s="429"/>
      <c r="BV57" s="430" t="s">
        <v>555</v>
      </c>
      <c r="BW57" s="430"/>
      <c r="BX57" s="436" t="s">
        <v>555</v>
      </c>
      <c r="BY57" s="430"/>
      <c r="BZ57" s="430"/>
      <c r="CA57" s="430"/>
      <c r="CB57" s="430"/>
      <c r="CC57" s="430" t="s">
        <v>1583</v>
      </c>
      <c r="CD57" s="430"/>
      <c r="CE57" s="430" t="s">
        <v>555</v>
      </c>
      <c r="CF57" s="430"/>
      <c r="CG57" s="461" t="s">
        <v>555</v>
      </c>
      <c r="CH57" s="430"/>
      <c r="CI57" s="430"/>
      <c r="CJ57" s="430" t="s">
        <v>555</v>
      </c>
      <c r="CK57" s="430"/>
      <c r="CL57" s="430"/>
      <c r="CM57" s="430"/>
      <c r="CN57" s="430"/>
      <c r="CO57" s="430"/>
      <c r="CP57" s="429" t="s">
        <v>555</v>
      </c>
      <c r="CQ57" s="430"/>
      <c r="CR57" s="430"/>
      <c r="CS57" s="430"/>
      <c r="CT57" s="429" t="s">
        <v>555</v>
      </c>
      <c r="CU57" s="720"/>
      <c r="CV57" s="430" t="s">
        <v>555</v>
      </c>
      <c r="CW57" s="430"/>
      <c r="CX57" s="430"/>
      <c r="CY57" s="430"/>
      <c r="CZ57" s="430"/>
      <c r="DA57" s="430"/>
      <c r="DB57" s="430"/>
      <c r="DC57" s="430"/>
      <c r="DD57" s="430" t="s">
        <v>555</v>
      </c>
      <c r="DE57" s="430"/>
      <c r="DF57" s="430"/>
      <c r="DG57" s="615"/>
      <c r="DH57" s="754"/>
      <c r="DI57" s="431"/>
      <c r="DJ57" s="430"/>
      <c r="DK57" s="430" t="s">
        <v>1086</v>
      </c>
      <c r="DL57" s="430"/>
      <c r="DM57" s="430"/>
      <c r="DN57" s="430"/>
      <c r="DO57" s="430"/>
      <c r="DP57" s="793"/>
      <c r="DQ57" s="430"/>
      <c r="DR57" s="430"/>
      <c r="DS57" s="793" t="s">
        <v>555</v>
      </c>
      <c r="DT57" s="542">
        <f t="shared" ref="DT57:DT66" si="14">COUNTIF(D57:DS57,"*")</f>
        <v>18</v>
      </c>
    </row>
    <row r="58" spans="1:124" s="299" customFormat="1" x14ac:dyDescent="0.2">
      <c r="A58" s="781" t="s">
        <v>158</v>
      </c>
      <c r="B58" s="768" t="str">
        <f>IFERROR(VLOOKUP(A58,Tabla1[],2,FALSE),"")</f>
        <v>8.922.016-5</v>
      </c>
      <c r="C58" s="428" t="s">
        <v>29</v>
      </c>
      <c r="D58" s="429" t="s">
        <v>1085</v>
      </c>
      <c r="E58" s="430"/>
      <c r="F58" s="430" t="s">
        <v>1086</v>
      </c>
      <c r="G58" s="430"/>
      <c r="H58" s="615"/>
      <c r="I58" s="429" t="s">
        <v>1085</v>
      </c>
      <c r="J58" s="430"/>
      <c r="K58" s="430" t="s">
        <v>1086</v>
      </c>
      <c r="L58" s="430"/>
      <c r="M58" s="430" t="s">
        <v>555</v>
      </c>
      <c r="N58" s="430"/>
      <c r="O58" s="430"/>
      <c r="P58" s="430"/>
      <c r="Q58" s="430"/>
      <c r="R58" s="430"/>
      <c r="S58" s="615"/>
      <c r="T58" s="429"/>
      <c r="U58" s="430"/>
      <c r="V58" s="430" t="s">
        <v>555</v>
      </c>
      <c r="W58" s="430"/>
      <c r="X58" s="430" t="s">
        <v>1085</v>
      </c>
      <c r="Y58" s="430"/>
      <c r="Z58" s="430" t="s">
        <v>555</v>
      </c>
      <c r="AA58" s="430"/>
      <c r="AB58" s="430"/>
      <c r="AC58" s="430" t="s">
        <v>555</v>
      </c>
      <c r="AD58" s="615"/>
      <c r="AE58" s="429"/>
      <c r="AF58" s="430"/>
      <c r="AG58" s="430" t="s">
        <v>1086</v>
      </c>
      <c r="AH58" s="430"/>
      <c r="AI58" s="430"/>
      <c r="AJ58" s="615" t="s">
        <v>1085</v>
      </c>
      <c r="AK58" s="644"/>
      <c r="AL58" s="430" t="s">
        <v>1085</v>
      </c>
      <c r="AM58" s="430"/>
      <c r="AN58" s="430"/>
      <c r="AO58" s="430" t="s">
        <v>555</v>
      </c>
      <c r="AP58" s="615" t="s">
        <v>1086</v>
      </c>
      <c r="AQ58" s="430"/>
      <c r="AR58" s="430" t="s">
        <v>1085</v>
      </c>
      <c r="AS58" s="615"/>
      <c r="AT58" s="430" t="s">
        <v>1085</v>
      </c>
      <c r="AU58" s="431"/>
      <c r="AV58" s="457" t="s">
        <v>1085</v>
      </c>
      <c r="AW58" s="431" t="s">
        <v>1086</v>
      </c>
      <c r="AX58" s="430"/>
      <c r="AY58" s="430"/>
      <c r="AZ58" s="430"/>
      <c r="BA58" s="430"/>
      <c r="BB58" s="430"/>
      <c r="BC58" s="430"/>
      <c r="BD58" s="430"/>
      <c r="BE58" s="430"/>
      <c r="BF58" s="430"/>
      <c r="BG58" s="430"/>
      <c r="BH58" s="430" t="s">
        <v>555</v>
      </c>
      <c r="BI58" s="430"/>
      <c r="BJ58" s="430"/>
      <c r="BK58" s="430" t="s">
        <v>1085</v>
      </c>
      <c r="BL58" s="430"/>
      <c r="BM58" s="430" t="s">
        <v>1086</v>
      </c>
      <c r="BN58" s="430"/>
      <c r="BO58" s="430" t="s">
        <v>1085</v>
      </c>
      <c r="BP58" s="615"/>
      <c r="BQ58" s="430"/>
      <c r="BR58" s="430"/>
      <c r="BS58" s="430"/>
      <c r="BT58" s="615"/>
      <c r="BU58" s="429"/>
      <c r="BV58" s="430"/>
      <c r="BW58" s="430"/>
      <c r="BX58" s="430"/>
      <c r="BY58" s="430"/>
      <c r="BZ58" s="430" t="s">
        <v>1086</v>
      </c>
      <c r="CA58" s="430"/>
      <c r="CB58" s="430" t="s">
        <v>1204</v>
      </c>
      <c r="CC58" s="430"/>
      <c r="CD58" s="430"/>
      <c r="CE58" s="430"/>
      <c r="CF58" s="436" t="s">
        <v>1086</v>
      </c>
      <c r="CG58" s="461"/>
      <c r="CH58" s="430"/>
      <c r="CI58" s="430"/>
      <c r="CJ58" s="430" t="s">
        <v>1085</v>
      </c>
      <c r="CK58" s="430"/>
      <c r="CL58" s="430"/>
      <c r="CM58" s="430"/>
      <c r="CN58" s="430"/>
      <c r="CO58" s="430"/>
      <c r="CP58" s="429"/>
      <c r="CQ58" s="430" t="s">
        <v>1085</v>
      </c>
      <c r="CR58" s="430"/>
      <c r="CS58" s="430" t="s">
        <v>1607</v>
      </c>
      <c r="CT58" s="429"/>
      <c r="CU58" s="720"/>
      <c r="CV58" s="430"/>
      <c r="CW58" s="430" t="s">
        <v>1085</v>
      </c>
      <c r="CX58" s="430"/>
      <c r="CY58" s="430"/>
      <c r="CZ58" s="430"/>
      <c r="DA58" s="430"/>
      <c r="DB58" s="430"/>
      <c r="DC58" s="430"/>
      <c r="DD58" s="430"/>
      <c r="DE58" s="430" t="s">
        <v>1597</v>
      </c>
      <c r="DF58" s="430"/>
      <c r="DG58" s="615"/>
      <c r="DH58" s="754"/>
      <c r="DI58" s="431"/>
      <c r="DJ58" s="430" t="s">
        <v>1086</v>
      </c>
      <c r="DK58" s="430"/>
      <c r="DL58" s="430"/>
      <c r="DM58" s="430"/>
      <c r="DN58" s="430"/>
      <c r="DO58" s="430" t="s">
        <v>555</v>
      </c>
      <c r="DP58" s="793"/>
      <c r="DQ58" s="430"/>
      <c r="DR58" s="430"/>
      <c r="DS58" s="793" t="s">
        <v>1085</v>
      </c>
      <c r="DT58" s="542">
        <f t="shared" si="14"/>
        <v>33</v>
      </c>
    </row>
    <row r="59" spans="1:124" s="299" customFormat="1" x14ac:dyDescent="0.2">
      <c r="A59" s="763" t="s">
        <v>251</v>
      </c>
      <c r="B59" s="768" t="s">
        <v>252</v>
      </c>
      <c r="C59" s="428" t="s">
        <v>18</v>
      </c>
      <c r="D59" s="429"/>
      <c r="E59" s="430"/>
      <c r="F59" s="430"/>
      <c r="G59" s="430"/>
      <c r="H59" s="615"/>
      <c r="I59" s="429"/>
      <c r="J59" s="430"/>
      <c r="K59" s="430"/>
      <c r="L59" s="430"/>
      <c r="M59" s="430"/>
      <c r="N59" s="430"/>
      <c r="O59" s="430"/>
      <c r="P59" s="430"/>
      <c r="Q59" s="430"/>
      <c r="R59" s="430"/>
      <c r="S59" s="615"/>
      <c r="T59" s="429"/>
      <c r="U59" s="430"/>
      <c r="V59" s="430"/>
      <c r="W59" s="430"/>
      <c r="X59" s="430"/>
      <c r="Y59" s="430"/>
      <c r="Z59" s="430"/>
      <c r="AA59" s="430"/>
      <c r="AB59" s="430"/>
      <c r="AC59" s="430"/>
      <c r="AD59" s="615"/>
      <c r="AE59" s="429"/>
      <c r="AF59" s="430"/>
      <c r="AG59" s="430"/>
      <c r="AH59" s="430"/>
      <c r="AI59" s="430"/>
      <c r="AJ59" s="615"/>
      <c r="AK59" s="644"/>
      <c r="AL59" s="430"/>
      <c r="AM59" s="430"/>
      <c r="AN59" s="430"/>
      <c r="AO59" s="430"/>
      <c r="AP59" s="615"/>
      <c r="AQ59" s="430"/>
      <c r="AR59" s="430"/>
      <c r="AS59" s="615"/>
      <c r="AT59" s="430"/>
      <c r="AU59" s="431"/>
      <c r="AV59" s="457"/>
      <c r="AW59" s="431"/>
      <c r="AX59" s="430"/>
      <c r="AY59" s="430"/>
      <c r="AZ59" s="430"/>
      <c r="BA59" s="430"/>
      <c r="BB59" s="430"/>
      <c r="BC59" s="430"/>
      <c r="BD59" s="430"/>
      <c r="BE59" s="430"/>
      <c r="BF59" s="430"/>
      <c r="BG59" s="430"/>
      <c r="BH59" s="430"/>
      <c r="BI59" s="430"/>
      <c r="BJ59" s="430"/>
      <c r="BK59" s="430" t="s">
        <v>555</v>
      </c>
      <c r="BL59" s="612"/>
      <c r="BM59" s="430"/>
      <c r="BN59" s="430" t="s">
        <v>555</v>
      </c>
      <c r="BO59" s="430"/>
      <c r="BP59" s="615"/>
      <c r="BQ59" s="430" t="s">
        <v>555</v>
      </c>
      <c r="BR59" s="430"/>
      <c r="BS59" s="430"/>
      <c r="BT59" s="615"/>
      <c r="BU59" s="429"/>
      <c r="BV59" s="430"/>
      <c r="BW59" s="462"/>
      <c r="BX59" s="436" t="s">
        <v>555</v>
      </c>
      <c r="BY59" s="430"/>
      <c r="BZ59" s="430"/>
      <c r="CA59" s="430"/>
      <c r="CB59" s="430"/>
      <c r="CC59" s="430"/>
      <c r="CD59" s="430"/>
      <c r="CE59" s="430"/>
      <c r="CF59" s="430"/>
      <c r="CG59" s="461"/>
      <c r="CH59" s="430" t="s">
        <v>555</v>
      </c>
      <c r="CI59" s="430"/>
      <c r="CJ59" s="430"/>
      <c r="CK59" s="430"/>
      <c r="CL59" s="430" t="s">
        <v>555</v>
      </c>
      <c r="CM59" s="430" t="s">
        <v>555</v>
      </c>
      <c r="CN59" s="430"/>
      <c r="CO59" s="430"/>
      <c r="CP59" s="429" t="s">
        <v>555</v>
      </c>
      <c r="CQ59" s="430"/>
      <c r="CR59" s="430"/>
      <c r="CS59" s="430"/>
      <c r="CT59" s="429" t="s">
        <v>555</v>
      </c>
      <c r="CU59" s="720"/>
      <c r="CV59" s="430" t="s">
        <v>555</v>
      </c>
      <c r="CW59" s="430"/>
      <c r="CX59" s="430"/>
      <c r="CY59" s="429"/>
      <c r="CZ59" s="430"/>
      <c r="DA59" s="430"/>
      <c r="DB59" s="430"/>
      <c r="DC59" s="430"/>
      <c r="DD59" s="430" t="s">
        <v>555</v>
      </c>
      <c r="DE59" s="430"/>
      <c r="DF59" s="430"/>
      <c r="DG59" s="615"/>
      <c r="DH59" s="754"/>
      <c r="DI59" s="431"/>
      <c r="DJ59" s="430"/>
      <c r="DK59" s="430"/>
      <c r="DL59" s="430" t="s">
        <v>555</v>
      </c>
      <c r="DM59" s="430" t="s">
        <v>555</v>
      </c>
      <c r="DN59" s="430"/>
      <c r="DO59" s="430"/>
      <c r="DP59" s="793" t="s">
        <v>555</v>
      </c>
      <c r="DQ59" s="430"/>
      <c r="DR59" s="430"/>
      <c r="DS59" s="793" t="s">
        <v>555</v>
      </c>
      <c r="DT59" s="542">
        <f t="shared" si="14"/>
        <v>15</v>
      </c>
    </row>
    <row r="60" spans="1:124" s="299" customFormat="1" ht="15" customHeight="1" x14ac:dyDescent="0.2">
      <c r="A60" s="763" t="s">
        <v>160</v>
      </c>
      <c r="B60" s="768" t="str">
        <f>IFERROR(VLOOKUP(A60,Tabla1[],2,FALSE),"")</f>
        <v>15.082.438-9</v>
      </c>
      <c r="C60" s="428" t="s">
        <v>39</v>
      </c>
      <c r="D60" s="429"/>
      <c r="E60" s="430"/>
      <c r="F60" s="430" t="s">
        <v>1104</v>
      </c>
      <c r="G60" s="430"/>
      <c r="H60" s="615" t="s">
        <v>1086</v>
      </c>
      <c r="I60" s="429" t="s">
        <v>1305</v>
      </c>
      <c r="J60" s="430"/>
      <c r="K60" s="430" t="s">
        <v>1373</v>
      </c>
      <c r="L60" s="430"/>
      <c r="M60" s="430"/>
      <c r="N60" s="430"/>
      <c r="O60" s="430"/>
      <c r="P60" s="430"/>
      <c r="Q60" s="430"/>
      <c r="R60" s="430"/>
      <c r="S60" s="615"/>
      <c r="T60" s="429"/>
      <c r="U60" s="430" t="s">
        <v>1305</v>
      </c>
      <c r="V60" s="430"/>
      <c r="W60" s="430"/>
      <c r="X60" s="430"/>
      <c r="Y60" s="430"/>
      <c r="Z60" s="430" t="s">
        <v>1107</v>
      </c>
      <c r="AA60" s="430"/>
      <c r="AB60" s="430"/>
      <c r="AC60" s="430" t="s">
        <v>1373</v>
      </c>
      <c r="AD60" s="615"/>
      <c r="AE60" s="429"/>
      <c r="AF60" s="430"/>
      <c r="AG60" s="430" t="s">
        <v>1202</v>
      </c>
      <c r="AH60" s="430"/>
      <c r="AI60" s="430"/>
      <c r="AJ60" s="615"/>
      <c r="AK60" s="644"/>
      <c r="AL60" s="430" t="s">
        <v>1107</v>
      </c>
      <c r="AM60" s="430"/>
      <c r="AN60" s="430"/>
      <c r="AO60" s="430" t="s">
        <v>1305</v>
      </c>
      <c r="AP60" s="615"/>
      <c r="AQ60" s="430" t="s">
        <v>1107</v>
      </c>
      <c r="AR60" s="430"/>
      <c r="AS60" s="615"/>
      <c r="AT60" s="430"/>
      <c r="AU60" s="431"/>
      <c r="AV60" s="431"/>
      <c r="AW60" s="431"/>
      <c r="AX60" s="430" t="s">
        <v>1230</v>
      </c>
      <c r="AY60" s="430"/>
      <c r="AZ60" s="430" t="s">
        <v>1105</v>
      </c>
      <c r="BA60" s="430"/>
      <c r="BB60" s="430"/>
      <c r="BC60" s="430"/>
      <c r="BD60" s="430"/>
      <c r="BE60" s="430"/>
      <c r="BF60" s="430"/>
      <c r="BG60" s="430"/>
      <c r="BH60" s="430"/>
      <c r="BI60" s="430"/>
      <c r="BJ60" s="430"/>
      <c r="BK60" s="430"/>
      <c r="BL60" s="430"/>
      <c r="BM60" s="430"/>
      <c r="BN60" s="430" t="s">
        <v>1230</v>
      </c>
      <c r="BO60" s="430"/>
      <c r="BP60" s="615" t="s">
        <v>1085</v>
      </c>
      <c r="BQ60" s="430"/>
      <c r="BR60" s="430"/>
      <c r="BS60" s="430"/>
      <c r="BT60" s="615"/>
      <c r="BU60" s="429"/>
      <c r="BV60" s="430"/>
      <c r="BW60" s="430" t="s">
        <v>1204</v>
      </c>
      <c r="BX60" s="430"/>
      <c r="BY60" s="430" t="s">
        <v>1373</v>
      </c>
      <c r="BZ60" s="430"/>
      <c r="CA60" s="430"/>
      <c r="CB60" s="462"/>
      <c r="CC60" s="433" t="s">
        <v>1583</v>
      </c>
      <c r="CD60" s="430"/>
      <c r="CE60" s="430"/>
      <c r="CF60" s="436" t="s">
        <v>1106</v>
      </c>
      <c r="CG60" s="461"/>
      <c r="CH60" s="430"/>
      <c r="CI60" s="430"/>
      <c r="CJ60" s="430"/>
      <c r="CK60" s="430"/>
      <c r="CL60" s="430" t="s">
        <v>1107</v>
      </c>
      <c r="CM60" s="430" t="s">
        <v>1107</v>
      </c>
      <c r="CN60" s="430"/>
      <c r="CO60" s="430"/>
      <c r="CP60" s="429" t="s">
        <v>1230</v>
      </c>
      <c r="CQ60" s="430"/>
      <c r="CR60" s="430"/>
      <c r="CS60" s="430"/>
      <c r="CT60" s="713"/>
      <c r="CU60" s="720"/>
      <c r="CV60" s="430"/>
      <c r="CW60" s="430"/>
      <c r="CX60" s="430"/>
      <c r="CY60" s="430"/>
      <c r="CZ60" s="430"/>
      <c r="DA60" s="430"/>
      <c r="DB60" s="430"/>
      <c r="DC60" s="430"/>
      <c r="DD60" s="430"/>
      <c r="DE60" s="430"/>
      <c r="DF60" s="430"/>
      <c r="DG60" s="615" t="s">
        <v>1086</v>
      </c>
      <c r="DH60" s="754"/>
      <c r="DI60" s="431" t="s">
        <v>1104</v>
      </c>
      <c r="DJ60" s="430"/>
      <c r="DK60" s="430"/>
      <c r="DL60" s="430"/>
      <c r="DM60" s="430" t="s">
        <v>1107</v>
      </c>
      <c r="DN60" s="430"/>
      <c r="DO60" s="430"/>
      <c r="DP60" s="793" t="s">
        <v>1107</v>
      </c>
      <c r="DQ60" s="430"/>
      <c r="DR60" s="430"/>
      <c r="DS60" s="793" t="s">
        <v>1107</v>
      </c>
      <c r="DT60" s="542">
        <f t="shared" si="14"/>
        <v>27</v>
      </c>
    </row>
    <row r="61" spans="1:124" s="299" customFormat="1" ht="14.25" hidden="1" customHeight="1" x14ac:dyDescent="0.2">
      <c r="A61" s="763" t="s">
        <v>1221</v>
      </c>
      <c r="B61" s="768" t="str">
        <f>IFERROR(VLOOKUP(A61,Tabla1[],2,FALSE),"")</f>
        <v/>
      </c>
      <c r="C61" s="584" t="s">
        <v>29</v>
      </c>
      <c r="D61" s="429" t="s">
        <v>1085</v>
      </c>
      <c r="E61" s="430"/>
      <c r="F61" s="430"/>
      <c r="G61" s="430"/>
      <c r="H61" s="615"/>
      <c r="I61" s="429" t="s">
        <v>1085</v>
      </c>
      <c r="J61" s="430"/>
      <c r="K61" s="430"/>
      <c r="L61" s="430" t="s">
        <v>555</v>
      </c>
      <c r="M61" s="430"/>
      <c r="N61" s="430"/>
      <c r="O61" s="430"/>
      <c r="P61" s="430"/>
      <c r="Q61" s="430"/>
      <c r="R61" s="430"/>
      <c r="S61" s="615"/>
      <c r="T61" s="429" t="s">
        <v>1085</v>
      </c>
      <c r="U61" s="430"/>
      <c r="V61" s="430"/>
      <c r="W61" s="430" t="s">
        <v>1204</v>
      </c>
      <c r="X61" s="430"/>
      <c r="Y61" s="430"/>
      <c r="Z61" s="430" t="s">
        <v>1085</v>
      </c>
      <c r="AA61" s="430"/>
      <c r="AB61" s="430"/>
      <c r="AC61" s="430"/>
      <c r="AD61" s="625" t="s">
        <v>1608</v>
      </c>
      <c r="AE61" s="429" t="s">
        <v>1085</v>
      </c>
      <c r="AF61" s="430"/>
      <c r="AG61" s="430"/>
      <c r="AH61" s="430"/>
      <c r="AI61" s="430" t="s">
        <v>1085</v>
      </c>
      <c r="AJ61" s="615"/>
      <c r="AK61" s="644"/>
      <c r="AL61" s="430" t="s">
        <v>1085</v>
      </c>
      <c r="AM61" s="430"/>
      <c r="AN61" s="430"/>
      <c r="AO61" s="430" t="s">
        <v>555</v>
      </c>
      <c r="AP61" s="615" t="s">
        <v>1086</v>
      </c>
      <c r="AQ61" s="430" t="s">
        <v>1094</v>
      </c>
      <c r="AR61" s="430" t="s">
        <v>1085</v>
      </c>
      <c r="AS61" s="615"/>
      <c r="AT61" s="430" t="s">
        <v>1085</v>
      </c>
      <c r="AU61" s="430"/>
      <c r="AV61" s="433" t="s">
        <v>1085</v>
      </c>
      <c r="AW61" s="430"/>
      <c r="AX61" s="430"/>
      <c r="AY61" s="430"/>
      <c r="AZ61" s="430"/>
      <c r="BA61" s="430"/>
      <c r="BB61" s="430"/>
      <c r="BC61" s="430"/>
      <c r="BD61" s="430"/>
      <c r="BE61" s="430"/>
      <c r="BF61" s="430"/>
      <c r="BG61" s="430"/>
      <c r="BH61" s="430" t="s">
        <v>555</v>
      </c>
      <c r="BI61" s="430"/>
      <c r="BJ61" s="430"/>
      <c r="BK61" s="430"/>
      <c r="BL61" s="430" t="s">
        <v>1085</v>
      </c>
      <c r="BM61" s="430"/>
      <c r="BN61" s="430"/>
      <c r="BO61" s="430" t="s">
        <v>1085</v>
      </c>
      <c r="BQ61" s="430"/>
      <c r="BR61" s="430"/>
      <c r="BS61" s="430"/>
      <c r="BT61" s="615"/>
      <c r="BU61" s="681" t="s">
        <v>555</v>
      </c>
      <c r="BV61" s="430"/>
      <c r="BW61" s="430" t="s">
        <v>1086</v>
      </c>
      <c r="BX61" s="430"/>
      <c r="BY61" s="430" t="s">
        <v>555</v>
      </c>
      <c r="BZ61" s="430"/>
      <c r="CA61" s="430"/>
      <c r="CB61" s="462"/>
      <c r="CC61" s="436" t="s">
        <v>1204</v>
      </c>
      <c r="CD61" s="430"/>
      <c r="CE61" s="430"/>
      <c r="CF61" s="430"/>
      <c r="CG61" s="461"/>
      <c r="CH61" s="430" t="s">
        <v>1085</v>
      </c>
      <c r="CI61" s="430"/>
      <c r="CJ61" s="430"/>
      <c r="CL61" s="430"/>
      <c r="CM61" s="430" t="s">
        <v>1085</v>
      </c>
      <c r="CN61" s="430"/>
      <c r="CO61" s="430"/>
      <c r="CP61" s="429"/>
      <c r="CQ61" s="430"/>
      <c r="CR61" s="429" t="s">
        <v>1085</v>
      </c>
      <c r="CS61" s="430"/>
      <c r="CT61" s="430"/>
      <c r="CU61" s="720"/>
      <c r="CV61" s="430"/>
      <c r="CW61" s="430"/>
      <c r="CX61" s="430" t="s">
        <v>1609</v>
      </c>
      <c r="CY61" s="430"/>
      <c r="CZ61" s="430"/>
      <c r="DA61" s="430"/>
      <c r="DB61" s="430"/>
      <c r="DC61" s="430"/>
      <c r="DD61" s="430"/>
      <c r="DE61" s="430"/>
      <c r="DF61" s="430"/>
      <c r="DG61" s="615"/>
      <c r="DH61" s="754"/>
      <c r="DI61" s="431"/>
      <c r="DJ61" s="430"/>
      <c r="DK61" s="430"/>
      <c r="DL61" s="430"/>
      <c r="DM61" s="430"/>
      <c r="DN61" s="430"/>
      <c r="DO61" s="430"/>
      <c r="DP61" s="793"/>
      <c r="DQ61" s="430"/>
      <c r="DR61" s="430"/>
      <c r="DS61" s="793"/>
      <c r="DT61" s="542">
        <f t="shared" si="14"/>
        <v>27</v>
      </c>
    </row>
    <row r="62" spans="1:124" s="299" customFormat="1" ht="15" customHeight="1" x14ac:dyDescent="0.2">
      <c r="A62" s="763" t="s">
        <v>165</v>
      </c>
      <c r="B62" s="768" t="str">
        <f>IFERROR(VLOOKUP(A62,Tabla1[],2,FALSE),"")</f>
        <v>15.763.975-7</v>
      </c>
      <c r="C62" s="428" t="s">
        <v>39</v>
      </c>
      <c r="D62" s="429"/>
      <c r="E62" s="430"/>
      <c r="F62" s="434" t="s">
        <v>555</v>
      </c>
      <c r="G62" s="430"/>
      <c r="H62" s="615" t="s">
        <v>1104</v>
      </c>
      <c r="I62" s="429"/>
      <c r="J62" s="430"/>
      <c r="K62" s="430" t="s">
        <v>1105</v>
      </c>
      <c r="L62" s="430"/>
      <c r="M62" s="430"/>
      <c r="N62" s="430"/>
      <c r="O62" s="430"/>
      <c r="P62" s="430"/>
      <c r="Q62" s="430"/>
      <c r="R62" s="430"/>
      <c r="S62" s="615"/>
      <c r="T62" s="429"/>
      <c r="U62" s="430" t="s">
        <v>1105</v>
      </c>
      <c r="V62" s="430"/>
      <c r="W62" s="430"/>
      <c r="X62" s="430"/>
      <c r="Y62" s="430"/>
      <c r="Z62" s="430"/>
      <c r="AA62" s="430" t="s">
        <v>555</v>
      </c>
      <c r="AB62" s="430"/>
      <c r="AC62" s="430"/>
      <c r="AD62" s="615"/>
      <c r="AE62" s="429"/>
      <c r="AF62" s="430"/>
      <c r="AG62" s="434" t="s">
        <v>1094</v>
      </c>
      <c r="AH62" s="430" t="s">
        <v>1107</v>
      </c>
      <c r="AI62" s="430"/>
      <c r="AJ62" s="615"/>
      <c r="AK62" s="644" t="s">
        <v>1373</v>
      </c>
      <c r="AL62" s="430"/>
      <c r="AM62" s="430" t="s">
        <v>555</v>
      </c>
      <c r="AN62" s="430"/>
      <c r="AO62" s="430" t="s">
        <v>555</v>
      </c>
      <c r="AP62" s="615"/>
      <c r="AQ62" s="430"/>
      <c r="AR62" s="430"/>
      <c r="AS62" s="615" t="s">
        <v>1104</v>
      </c>
      <c r="AT62" s="430"/>
      <c r="AU62" s="431"/>
      <c r="AV62" s="431"/>
      <c r="AW62" s="431"/>
      <c r="AX62" s="430"/>
      <c r="AY62" s="430" t="s">
        <v>559</v>
      </c>
      <c r="AZ62" s="430"/>
      <c r="BA62" s="430"/>
      <c r="BB62" s="430"/>
      <c r="BC62" s="430"/>
      <c r="BD62" s="430"/>
      <c r="BE62" s="430"/>
      <c r="BF62" s="430"/>
      <c r="BG62" s="430"/>
      <c r="BH62" s="430"/>
      <c r="BI62" s="430" t="s">
        <v>1107</v>
      </c>
      <c r="BJ62" s="430" t="s">
        <v>1107</v>
      </c>
      <c r="BK62" s="430"/>
      <c r="BL62" s="430"/>
      <c r="BM62" s="430" t="s">
        <v>1105</v>
      </c>
      <c r="BN62" s="430"/>
      <c r="BO62" s="430" t="s">
        <v>1234</v>
      </c>
      <c r="BP62" s="430"/>
      <c r="BQ62" s="430"/>
      <c r="BR62" s="430"/>
      <c r="BS62" s="430"/>
      <c r="BT62" s="615"/>
      <c r="BU62" s="429"/>
      <c r="BV62" s="430" t="s">
        <v>1373</v>
      </c>
      <c r="BW62" s="430"/>
      <c r="BX62" s="430"/>
      <c r="BY62" s="430" t="s">
        <v>1107</v>
      </c>
      <c r="BZ62" s="430"/>
      <c r="CA62" s="430"/>
      <c r="CB62" s="430"/>
      <c r="CC62" s="436" t="s">
        <v>1106</v>
      </c>
      <c r="CD62" s="430"/>
      <c r="CE62" s="430"/>
      <c r="CF62" s="430"/>
      <c r="CG62" s="461"/>
      <c r="CH62" s="430" t="s">
        <v>1373</v>
      </c>
      <c r="CI62" s="430"/>
      <c r="CJ62" s="430"/>
      <c r="CK62" s="430" t="s">
        <v>1107</v>
      </c>
      <c r="CL62" s="430"/>
      <c r="CM62" s="430"/>
      <c r="CN62" s="430"/>
      <c r="CO62" s="430"/>
      <c r="CP62" s="429"/>
      <c r="CQ62" s="461"/>
      <c r="CR62" s="430" t="s">
        <v>1107</v>
      </c>
      <c r="CS62" s="461"/>
      <c r="CT62" s="429"/>
      <c r="CU62" s="720"/>
      <c r="CV62" s="430"/>
      <c r="CW62" s="714"/>
      <c r="CX62" s="430"/>
      <c r="CY62" s="430"/>
      <c r="CZ62" s="430"/>
      <c r="DA62" s="430"/>
      <c r="DB62" s="430"/>
      <c r="DC62" s="430"/>
      <c r="DD62" s="430"/>
      <c r="DE62" s="430" t="s">
        <v>1107</v>
      </c>
      <c r="DF62" s="430"/>
      <c r="DG62" s="615"/>
      <c r="DH62" s="754"/>
      <c r="DI62" s="431"/>
      <c r="DJ62" s="430"/>
      <c r="DK62" s="430" t="s">
        <v>1610</v>
      </c>
      <c r="DL62" s="430"/>
      <c r="DM62" s="430"/>
      <c r="DN62" s="430"/>
      <c r="DO62" s="430"/>
      <c r="DP62" s="793"/>
      <c r="DQ62" s="430"/>
      <c r="DR62" s="430"/>
      <c r="DS62" s="793"/>
      <c r="DT62" s="542">
        <f t="shared" si="14"/>
        <v>24</v>
      </c>
    </row>
    <row r="63" spans="1:124" s="299" customFormat="1" x14ac:dyDescent="0.2">
      <c r="A63" s="781" t="s">
        <v>167</v>
      </c>
      <c r="B63" s="768" t="str">
        <f>IFERROR(VLOOKUP(A63,Tabla1[],2,FALSE),"")</f>
        <v>26.415.660-2</v>
      </c>
      <c r="C63" s="584" t="s">
        <v>29</v>
      </c>
      <c r="D63" s="429"/>
      <c r="E63" s="430"/>
      <c r="F63" s="430"/>
      <c r="G63" s="430" t="s">
        <v>555</v>
      </c>
      <c r="H63" s="615"/>
      <c r="I63" s="429"/>
      <c r="J63" s="430" t="s">
        <v>555</v>
      </c>
      <c r="K63" s="430"/>
      <c r="L63" s="430" t="s">
        <v>555</v>
      </c>
      <c r="M63" s="430"/>
      <c r="N63" s="430"/>
      <c r="O63" s="430"/>
      <c r="P63" s="430"/>
      <c r="Q63" s="430"/>
      <c r="R63" s="430"/>
      <c r="S63" s="615"/>
      <c r="T63" s="429" t="s">
        <v>555</v>
      </c>
      <c r="U63" s="430"/>
      <c r="V63" s="430"/>
      <c r="W63" s="430" t="s">
        <v>555</v>
      </c>
      <c r="X63" s="430"/>
      <c r="Y63" s="430" t="s">
        <v>555</v>
      </c>
      <c r="Z63" s="430" t="s">
        <v>555</v>
      </c>
      <c r="AA63" s="430"/>
      <c r="AB63" s="430"/>
      <c r="AC63" s="430" t="s">
        <v>555</v>
      </c>
      <c r="AD63" s="615"/>
      <c r="AE63" s="429" t="s">
        <v>555</v>
      </c>
      <c r="AF63" s="430"/>
      <c r="AG63" s="430"/>
      <c r="AH63" s="430"/>
      <c r="AI63" s="430" t="s">
        <v>555</v>
      </c>
      <c r="AJ63" s="615" t="s">
        <v>555</v>
      </c>
      <c r="AK63" s="644"/>
      <c r="AL63" s="430" t="s">
        <v>555</v>
      </c>
      <c r="AM63" s="430"/>
      <c r="AN63" s="430" t="s">
        <v>555</v>
      </c>
      <c r="AO63" s="430"/>
      <c r="AP63" s="615"/>
      <c r="AQ63" s="430"/>
      <c r="AR63" s="430" t="s">
        <v>555</v>
      </c>
      <c r="AS63" s="615"/>
      <c r="AT63" s="442" t="s">
        <v>555</v>
      </c>
      <c r="AU63" s="431" t="s">
        <v>555</v>
      </c>
      <c r="AV63" s="431"/>
      <c r="AW63" s="431"/>
      <c r="AX63" s="430"/>
      <c r="AY63" s="430" t="s">
        <v>555</v>
      </c>
      <c r="AZ63" s="430"/>
      <c r="BA63" s="430"/>
      <c r="BB63" s="430"/>
      <c r="BC63" s="430"/>
      <c r="BD63" s="430"/>
      <c r="BE63" s="430"/>
      <c r="BF63" s="430"/>
      <c r="BG63" s="430"/>
      <c r="BH63" s="430"/>
      <c r="BI63" s="430" t="s">
        <v>555</v>
      </c>
      <c r="BJ63" s="430" t="s">
        <v>555</v>
      </c>
      <c r="BK63" s="430"/>
      <c r="BL63" s="430"/>
      <c r="BM63" s="430"/>
      <c r="BN63" s="430" t="s">
        <v>555</v>
      </c>
      <c r="BO63" s="430"/>
      <c r="BP63" s="430" t="s">
        <v>555</v>
      </c>
      <c r="BQ63" s="430" t="s">
        <v>555</v>
      </c>
      <c r="BR63" s="430"/>
      <c r="BS63" s="430"/>
      <c r="BT63" s="615"/>
      <c r="BU63" s="429"/>
      <c r="BV63" s="430"/>
      <c r="BW63" s="430"/>
      <c r="BX63" s="436" t="s">
        <v>555</v>
      </c>
      <c r="BY63" s="430"/>
      <c r="BZ63" s="430"/>
      <c r="CA63" s="430" t="s">
        <v>555</v>
      </c>
      <c r="CB63" s="430"/>
      <c r="CC63" s="430" t="s">
        <v>1583</v>
      </c>
      <c r="CD63" s="430"/>
      <c r="CE63" s="430"/>
      <c r="CF63" s="430"/>
      <c r="CG63" s="461"/>
      <c r="CH63" s="430" t="s">
        <v>555</v>
      </c>
      <c r="CI63" s="430"/>
      <c r="CJ63" s="430" t="s">
        <v>555</v>
      </c>
      <c r="CK63" s="430" t="s">
        <v>555</v>
      </c>
      <c r="CL63" s="430"/>
      <c r="CM63" s="430"/>
      <c r="CN63" s="430"/>
      <c r="CO63" s="430"/>
      <c r="CP63" s="429" t="s">
        <v>555</v>
      </c>
      <c r="CQ63" s="430"/>
      <c r="CR63" s="430"/>
      <c r="CS63" s="430"/>
      <c r="CT63" s="429" t="s">
        <v>555</v>
      </c>
      <c r="CU63" s="720"/>
      <c r="CV63" s="429"/>
      <c r="CW63" s="430"/>
      <c r="CX63" s="430"/>
      <c r="CY63" s="430" t="s">
        <v>555</v>
      </c>
      <c r="CZ63" s="430"/>
      <c r="DA63" s="430"/>
      <c r="DB63" s="430"/>
      <c r="DC63" s="430"/>
      <c r="DD63" s="430" t="s">
        <v>555</v>
      </c>
      <c r="DE63" s="430"/>
      <c r="DF63" s="430"/>
      <c r="DG63" s="615" t="s">
        <v>1086</v>
      </c>
      <c r="DH63" s="754"/>
      <c r="DI63" s="431" t="s">
        <v>1086</v>
      </c>
      <c r="DJ63" s="430"/>
      <c r="DK63" s="430"/>
      <c r="DL63" s="430"/>
      <c r="DM63" s="430"/>
      <c r="DN63" s="430"/>
      <c r="DO63" s="430" t="s">
        <v>555</v>
      </c>
      <c r="DP63" s="793"/>
      <c r="DQ63" s="430" t="s">
        <v>1086</v>
      </c>
      <c r="DR63" s="430"/>
      <c r="DS63" s="793"/>
      <c r="DT63" s="542">
        <f t="shared" si="14"/>
        <v>36</v>
      </c>
    </row>
    <row r="64" spans="1:124" s="299" customFormat="1" ht="15" hidden="1" customHeight="1" x14ac:dyDescent="0.2">
      <c r="A64" s="763" t="s">
        <v>169</v>
      </c>
      <c r="B64" s="768" t="str">
        <f>IFERROR(VLOOKUP(A64,Tabla1[],2,FALSE),"")</f>
        <v>25.123.319-5</v>
      </c>
      <c r="C64" s="584" t="s">
        <v>29</v>
      </c>
      <c r="D64" s="429"/>
      <c r="E64" s="430"/>
      <c r="F64" s="430"/>
      <c r="G64" s="430" t="s">
        <v>555</v>
      </c>
      <c r="H64" s="615"/>
      <c r="I64" s="429"/>
      <c r="J64" s="430" t="s">
        <v>555</v>
      </c>
      <c r="K64" s="430"/>
      <c r="L64" s="430"/>
      <c r="M64" s="430" t="s">
        <v>555</v>
      </c>
      <c r="N64" s="430"/>
      <c r="O64" s="430"/>
      <c r="P64" s="430"/>
      <c r="Q64" s="430"/>
      <c r="R64" s="430"/>
      <c r="S64" s="615"/>
      <c r="T64" s="429"/>
      <c r="U64" s="430"/>
      <c r="V64" s="430" t="s">
        <v>555</v>
      </c>
      <c r="W64" s="430" t="s">
        <v>555</v>
      </c>
      <c r="X64" s="430" t="s">
        <v>555</v>
      </c>
      <c r="Y64" s="430"/>
      <c r="Z64" s="430" t="s">
        <v>555</v>
      </c>
      <c r="AA64" s="430"/>
      <c r="AB64" s="434"/>
      <c r="AC64" s="430" t="s">
        <v>555</v>
      </c>
      <c r="AD64" s="625"/>
      <c r="AE64" s="429"/>
      <c r="AF64" s="430"/>
      <c r="AG64" s="430"/>
      <c r="AH64" s="430"/>
      <c r="AI64" s="430" t="s">
        <v>555</v>
      </c>
      <c r="AJ64" s="615"/>
      <c r="AK64" s="644"/>
      <c r="AL64" s="430"/>
      <c r="AM64" s="430"/>
      <c r="AN64" s="430"/>
      <c r="AO64" s="430"/>
      <c r="AP64" s="615"/>
      <c r="AQ64" s="430"/>
      <c r="AR64" s="430"/>
      <c r="AS64" s="615"/>
      <c r="AT64" s="430"/>
      <c r="AU64" s="431"/>
      <c r="AV64" s="431"/>
      <c r="AW64" s="431"/>
      <c r="AX64" s="430"/>
      <c r="AY64" s="430"/>
      <c r="AZ64" s="430"/>
      <c r="BA64" s="430"/>
      <c r="BB64" s="430"/>
      <c r="BC64" s="430"/>
      <c r="BD64" s="430"/>
      <c r="BE64" s="430"/>
      <c r="BF64" s="430"/>
      <c r="BG64" s="430"/>
      <c r="BH64" s="430"/>
      <c r="BI64" s="430"/>
      <c r="BJ64" s="430"/>
      <c r="BK64" s="430"/>
      <c r="BL64" s="430"/>
      <c r="BM64" s="430"/>
      <c r="BN64" s="430"/>
      <c r="BO64" s="430"/>
      <c r="BP64" s="430"/>
      <c r="BQ64" s="430"/>
      <c r="BR64" s="430"/>
      <c r="BS64" s="430"/>
      <c r="BT64" s="615"/>
      <c r="BU64" s="429"/>
      <c r="BV64" s="430"/>
      <c r="BW64" s="430"/>
      <c r="BX64" s="430"/>
      <c r="BY64" s="430"/>
      <c r="BZ64" s="430"/>
      <c r="CA64" s="430"/>
      <c r="CB64" s="430"/>
      <c r="CC64" s="430"/>
      <c r="CD64" s="430"/>
      <c r="CE64" s="430"/>
      <c r="CF64" s="430"/>
      <c r="CG64" s="461"/>
      <c r="CH64" s="430"/>
      <c r="CI64" s="430"/>
      <c r="CJ64" s="430"/>
      <c r="CK64" s="430"/>
      <c r="CL64" s="430"/>
      <c r="CM64" s="430"/>
      <c r="CN64" s="430"/>
      <c r="CO64" s="430"/>
      <c r="CP64" s="429"/>
      <c r="CQ64" s="430"/>
      <c r="CR64" s="430"/>
      <c r="CS64" s="430"/>
      <c r="CT64" s="429"/>
      <c r="CU64" s="720"/>
      <c r="CV64" s="429"/>
      <c r="CW64" s="430"/>
      <c r="CX64" s="430"/>
      <c r="CY64" s="430"/>
      <c r="CZ64" s="430"/>
      <c r="DA64" s="430"/>
      <c r="DB64" s="430"/>
      <c r="DC64" s="430"/>
      <c r="DD64" s="430"/>
      <c r="DE64" s="430"/>
      <c r="DF64" s="430"/>
      <c r="DG64" s="615"/>
      <c r="DH64" s="754"/>
      <c r="DI64" s="431"/>
      <c r="DJ64" s="430"/>
      <c r="DK64" s="430"/>
      <c r="DL64" s="430"/>
      <c r="DM64" s="430"/>
      <c r="DN64" s="430"/>
      <c r="DO64" s="430"/>
      <c r="DP64" s="793"/>
      <c r="DQ64" s="430"/>
      <c r="DR64" s="430"/>
      <c r="DS64" s="793"/>
      <c r="DT64" s="542">
        <f t="shared" si="14"/>
        <v>9</v>
      </c>
    </row>
    <row r="65" spans="1:124" s="299" customFormat="1" ht="14.25" customHeight="1" x14ac:dyDescent="0.2">
      <c r="A65" s="781" t="s">
        <v>247</v>
      </c>
      <c r="B65" s="768" t="s">
        <v>248</v>
      </c>
      <c r="C65" s="428" t="s">
        <v>18</v>
      </c>
      <c r="D65" s="429"/>
      <c r="E65" s="430"/>
      <c r="F65" s="430"/>
      <c r="G65" s="430"/>
      <c r="H65" s="615"/>
      <c r="I65" s="429"/>
      <c r="J65" s="430"/>
      <c r="K65" s="430"/>
      <c r="L65" s="430"/>
      <c r="M65" s="430"/>
      <c r="N65" s="430"/>
      <c r="O65" s="430"/>
      <c r="P65" s="430"/>
      <c r="Q65" s="430"/>
      <c r="R65" s="430"/>
      <c r="S65" s="615"/>
      <c r="T65" s="429"/>
      <c r="U65" s="430"/>
      <c r="V65" s="430"/>
      <c r="W65" s="643"/>
      <c r="X65" s="430"/>
      <c r="Y65" s="430"/>
      <c r="Z65" s="430"/>
      <c r="AA65" s="430"/>
      <c r="AB65" s="430"/>
      <c r="AC65" s="430"/>
      <c r="AD65" s="615"/>
      <c r="AE65" s="429"/>
      <c r="AF65" s="430"/>
      <c r="AG65" s="430"/>
      <c r="AH65" s="430"/>
      <c r="AI65" s="430"/>
      <c r="AJ65" s="615"/>
      <c r="AK65" s="644"/>
      <c r="AL65" s="430"/>
      <c r="AM65" s="430"/>
      <c r="AN65" s="430"/>
      <c r="AO65" s="430"/>
      <c r="AP65" s="615"/>
      <c r="AQ65" s="430" t="s">
        <v>555</v>
      </c>
      <c r="AR65" s="430"/>
      <c r="AS65" s="615"/>
      <c r="AT65" s="430"/>
      <c r="AU65" s="431"/>
      <c r="AV65" s="431" t="s">
        <v>555</v>
      </c>
      <c r="AW65" s="431" t="s">
        <v>555</v>
      </c>
      <c r="AX65" s="430"/>
      <c r="AY65" s="430"/>
      <c r="AZ65" s="430"/>
      <c r="BA65" s="430"/>
      <c r="BB65" s="430"/>
      <c r="BC65" s="430"/>
      <c r="BD65" s="430"/>
      <c r="BE65" s="430"/>
      <c r="BF65" s="430"/>
      <c r="BG65" s="430"/>
      <c r="BH65" s="430" t="s">
        <v>555</v>
      </c>
      <c r="BI65" s="430"/>
      <c r="BJ65" s="430"/>
      <c r="BK65" s="430" t="s">
        <v>555</v>
      </c>
      <c r="BL65" s="430"/>
      <c r="BM65" s="430"/>
      <c r="BN65" s="430"/>
      <c r="BO65" s="657" t="s">
        <v>555</v>
      </c>
      <c r="BP65" s="430"/>
      <c r="BQ65" s="430" t="s">
        <v>555</v>
      </c>
      <c r="BR65" s="430"/>
      <c r="BS65" s="430"/>
      <c r="BT65" s="615"/>
      <c r="BU65" s="429"/>
      <c r="BV65" s="430"/>
      <c r="BW65" s="430"/>
      <c r="BX65" s="430"/>
      <c r="BY65" s="430" t="s">
        <v>555</v>
      </c>
      <c r="BZ65" s="430"/>
      <c r="CA65" s="430"/>
      <c r="CB65" s="430"/>
      <c r="CC65" s="430"/>
      <c r="CD65" s="436" t="s">
        <v>555</v>
      </c>
      <c r="CE65" s="430"/>
      <c r="CF65" s="430"/>
      <c r="CG65" s="461"/>
      <c r="CH65" s="430" t="s">
        <v>555</v>
      </c>
      <c r="CI65" s="430"/>
      <c r="CJ65" s="430"/>
      <c r="CK65" s="430" t="s">
        <v>555</v>
      </c>
      <c r="CL65" s="430"/>
      <c r="CM65" s="430"/>
      <c r="CN65" s="430"/>
      <c r="CO65" s="430"/>
      <c r="CP65" s="429" t="s">
        <v>555</v>
      </c>
      <c r="CQ65" s="461"/>
      <c r="CR65" s="430"/>
      <c r="CS65" s="461"/>
      <c r="CT65" s="429" t="s">
        <v>555</v>
      </c>
      <c r="CU65" s="720"/>
      <c r="CV65" s="430" t="s">
        <v>555</v>
      </c>
      <c r="CW65" s="430"/>
      <c r="CX65" s="430"/>
      <c r="CY65" s="430"/>
      <c r="CZ65" s="430"/>
      <c r="DA65" s="430"/>
      <c r="DB65" s="430"/>
      <c r="DC65" s="430"/>
      <c r="DD65" s="430"/>
      <c r="DE65" s="430"/>
      <c r="DF65" s="430"/>
      <c r="DG65" s="615"/>
      <c r="DH65" s="754"/>
      <c r="DI65" s="431" t="s">
        <v>555</v>
      </c>
      <c r="DJ65" s="430"/>
      <c r="DK65" s="430"/>
      <c r="DL65" s="430"/>
      <c r="DM65" s="430"/>
      <c r="DN65" s="430" t="s">
        <v>1086</v>
      </c>
      <c r="DO65" s="430"/>
      <c r="DP65" s="793" t="s">
        <v>555</v>
      </c>
      <c r="DQ65" s="430"/>
      <c r="DR65" s="430"/>
      <c r="DS65" s="793" t="s">
        <v>555</v>
      </c>
      <c r="DT65" s="542">
        <f t="shared" si="14"/>
        <v>18</v>
      </c>
    </row>
    <row r="66" spans="1:124" s="299" customFormat="1" x14ac:dyDescent="0.2">
      <c r="A66" s="781" t="s">
        <v>173</v>
      </c>
      <c r="B66" s="768" t="str">
        <f>IFERROR(VLOOKUP(A66,Tabla1[],2,FALSE),"")</f>
        <v>16.539.866-1</v>
      </c>
      <c r="C66" s="584" t="s">
        <v>29</v>
      </c>
      <c r="D66" s="429"/>
      <c r="E66" s="430"/>
      <c r="F66" s="430"/>
      <c r="G66" s="430" t="s">
        <v>555</v>
      </c>
      <c r="H66" s="615"/>
      <c r="I66" s="429"/>
      <c r="J66" s="430" t="s">
        <v>555</v>
      </c>
      <c r="K66" s="430"/>
      <c r="L66" s="430" t="s">
        <v>555</v>
      </c>
      <c r="M66" s="430"/>
      <c r="N66" s="430"/>
      <c r="O66" s="430"/>
      <c r="P66" s="430"/>
      <c r="Q66" s="430"/>
      <c r="R66" s="430"/>
      <c r="S66" s="615"/>
      <c r="T66" s="429" t="s">
        <v>555</v>
      </c>
      <c r="U66" s="430"/>
      <c r="V66" s="430"/>
      <c r="W66" s="430" t="s">
        <v>555</v>
      </c>
      <c r="X66" s="430"/>
      <c r="Y66" s="430" t="s">
        <v>555</v>
      </c>
      <c r="Z66" s="430"/>
      <c r="AA66" s="430"/>
      <c r="AB66" s="434" t="s">
        <v>1608</v>
      </c>
      <c r="AC66" s="430"/>
      <c r="AD66" s="625" t="s">
        <v>1608</v>
      </c>
      <c r="AE66" s="429" t="s">
        <v>555</v>
      </c>
      <c r="AF66" s="430"/>
      <c r="AG66" s="430"/>
      <c r="AH66" s="430" t="s">
        <v>555</v>
      </c>
      <c r="AI66" s="430"/>
      <c r="AJ66" s="615"/>
      <c r="AK66" s="644" t="s">
        <v>555</v>
      </c>
      <c r="AL66" s="430"/>
      <c r="AM66" s="430" t="s">
        <v>555</v>
      </c>
      <c r="AN66" s="430"/>
      <c r="AO66" s="430" t="s">
        <v>555</v>
      </c>
      <c r="AP66" s="615"/>
      <c r="AQ66" s="430" t="s">
        <v>555</v>
      </c>
      <c r="AR66" s="430" t="s">
        <v>555</v>
      </c>
      <c r="AS66" s="615"/>
      <c r="AT66" s="430"/>
      <c r="AU66" s="431"/>
      <c r="AV66" s="431" t="s">
        <v>555</v>
      </c>
      <c r="AW66" s="431" t="s">
        <v>555</v>
      </c>
      <c r="AX66" s="430"/>
      <c r="AY66" s="430"/>
      <c r="AZ66" s="430"/>
      <c r="BA66" s="430"/>
      <c r="BB66" s="430"/>
      <c r="BC66" s="430"/>
      <c r="BD66" s="430"/>
      <c r="BE66" s="430"/>
      <c r="BF66" s="430"/>
      <c r="BG66" s="430"/>
      <c r="BH66" s="430" t="s">
        <v>555</v>
      </c>
      <c r="BI66" s="430"/>
      <c r="BJ66" s="430"/>
      <c r="BK66" s="430" t="s">
        <v>555</v>
      </c>
      <c r="BL66" s="430" t="s">
        <v>555</v>
      </c>
      <c r="BM66" s="430"/>
      <c r="BN66" s="430"/>
      <c r="BO66" s="430" t="s">
        <v>555</v>
      </c>
      <c r="BP66" s="430"/>
      <c r="BQ66" s="430"/>
      <c r="BR66" s="430"/>
      <c r="BS66" s="430"/>
      <c r="BT66" s="615"/>
      <c r="BU66" s="429"/>
      <c r="BV66" s="430" t="s">
        <v>555</v>
      </c>
      <c r="BW66" s="430"/>
      <c r="BX66" s="430"/>
      <c r="BY66" s="430" t="s">
        <v>555</v>
      </c>
      <c r="BZ66" s="430"/>
      <c r="CA66" s="430"/>
      <c r="CB66" s="430"/>
      <c r="CC66" s="430"/>
      <c r="CD66" s="430"/>
      <c r="CE66" s="430" t="s">
        <v>555</v>
      </c>
      <c r="CF66" s="430"/>
      <c r="CG66" s="461" t="s">
        <v>555</v>
      </c>
      <c r="CH66" s="430"/>
      <c r="CI66" s="430"/>
      <c r="CJ66" s="430"/>
      <c r="CK66" s="430" t="s">
        <v>555</v>
      </c>
      <c r="CL66" s="430"/>
      <c r="CM66" s="430"/>
      <c r="CN66" s="430"/>
      <c r="CO66" s="430"/>
      <c r="CP66" s="429" t="s">
        <v>1585</v>
      </c>
      <c r="CQ66" s="430"/>
      <c r="CR66" s="430"/>
      <c r="CS66" s="430"/>
      <c r="CT66" s="429" t="s">
        <v>555</v>
      </c>
      <c r="CU66" s="720"/>
      <c r="CV66" s="429"/>
      <c r="CW66" s="430"/>
      <c r="CX66" s="430"/>
      <c r="CY66" s="430" t="s">
        <v>555</v>
      </c>
      <c r="CZ66" s="430"/>
      <c r="DA66" s="430"/>
      <c r="DB66" s="430"/>
      <c r="DC66" s="430"/>
      <c r="DD66" s="430"/>
      <c r="DE66" s="430"/>
      <c r="DF66" s="430"/>
      <c r="DG66" s="615"/>
      <c r="DH66" s="754" t="s">
        <v>555</v>
      </c>
      <c r="DI66" s="431"/>
      <c r="DJ66" s="430"/>
      <c r="DK66" s="430" t="s">
        <v>1583</v>
      </c>
      <c r="DL66" s="430"/>
      <c r="DM66" s="430" t="s">
        <v>555</v>
      </c>
      <c r="DN66" s="430"/>
      <c r="DO66" s="430"/>
      <c r="DP66" s="793" t="s">
        <v>1585</v>
      </c>
      <c r="DQ66" s="430"/>
      <c r="DR66" s="430"/>
      <c r="DS66" s="793" t="s">
        <v>555</v>
      </c>
      <c r="DT66" s="542">
        <f t="shared" si="14"/>
        <v>34</v>
      </c>
    </row>
    <row r="67" spans="1:124" s="814" customFormat="1" x14ac:dyDescent="0.2">
      <c r="A67" s="763" t="s">
        <v>276</v>
      </c>
      <c r="B67" s="805" t="s">
        <v>277</v>
      </c>
      <c r="C67" s="806"/>
      <c r="D67" s="807"/>
      <c r="E67" s="793"/>
      <c r="F67" s="793"/>
      <c r="G67" s="793"/>
      <c r="H67" s="808"/>
      <c r="I67" s="807"/>
      <c r="J67" s="793"/>
      <c r="K67" s="793"/>
      <c r="L67" s="793"/>
      <c r="M67" s="793"/>
      <c r="N67" s="793"/>
      <c r="O67" s="793"/>
      <c r="P67" s="793"/>
      <c r="Q67" s="793"/>
      <c r="R67" s="793"/>
      <c r="S67" s="808"/>
      <c r="T67" s="807"/>
      <c r="U67" s="793"/>
      <c r="V67" s="793"/>
      <c r="W67" s="793"/>
      <c r="X67" s="793"/>
      <c r="Y67" s="793"/>
      <c r="Z67" s="793"/>
      <c r="AA67" s="793"/>
      <c r="AB67" s="793"/>
      <c r="AC67" s="793"/>
      <c r="AD67" s="808"/>
      <c r="AE67" s="807"/>
      <c r="AF67" s="793"/>
      <c r="AG67" s="793"/>
      <c r="AH67" s="793"/>
      <c r="AI67" s="793"/>
      <c r="AJ67" s="808"/>
      <c r="AK67" s="809"/>
      <c r="AL67" s="793"/>
      <c r="AM67" s="793"/>
      <c r="AN67" s="793"/>
      <c r="AO67" s="793"/>
      <c r="AP67" s="808"/>
      <c r="AQ67" s="793"/>
      <c r="AR67" s="793"/>
      <c r="AS67" s="808"/>
      <c r="AT67" s="793"/>
      <c r="AU67" s="810"/>
      <c r="AV67" s="810"/>
      <c r="AW67" s="810"/>
      <c r="AX67" s="793"/>
      <c r="AY67" s="793"/>
      <c r="AZ67" s="793"/>
      <c r="BA67" s="793"/>
      <c r="BB67" s="793"/>
      <c r="BC67" s="793"/>
      <c r="BD67" s="793"/>
      <c r="BE67" s="793"/>
      <c r="BF67" s="793"/>
      <c r="BG67" s="793"/>
      <c r="BH67" s="793"/>
      <c r="BI67" s="793"/>
      <c r="BJ67" s="793"/>
      <c r="BK67" s="793"/>
      <c r="BL67" s="793"/>
      <c r="BM67" s="793"/>
      <c r="BN67" s="793"/>
      <c r="BO67" s="793"/>
      <c r="BP67" s="793"/>
      <c r="BQ67" s="793"/>
      <c r="BR67" s="793"/>
      <c r="BS67" s="793"/>
      <c r="BT67" s="808"/>
      <c r="BU67" s="807"/>
      <c r="BV67" s="793"/>
      <c r="BW67" s="793"/>
      <c r="BX67" s="793"/>
      <c r="BY67" s="793"/>
      <c r="BZ67" s="793"/>
      <c r="CA67" s="793"/>
      <c r="CB67" s="793"/>
      <c r="CC67" s="793"/>
      <c r="CD67" s="793"/>
      <c r="CE67" s="793"/>
      <c r="CF67" s="793"/>
      <c r="CG67" s="793"/>
      <c r="CH67" s="793"/>
      <c r="CI67" s="793"/>
      <c r="CJ67" s="793"/>
      <c r="CK67" s="793"/>
      <c r="CL67" s="793"/>
      <c r="CM67" s="793"/>
      <c r="CN67" s="793"/>
      <c r="CO67" s="793"/>
      <c r="CP67" s="807"/>
      <c r="CQ67" s="793"/>
      <c r="CR67" s="793"/>
      <c r="CS67" s="793"/>
      <c r="CT67" s="807"/>
      <c r="CU67" s="811"/>
      <c r="CV67" s="810"/>
      <c r="CW67" s="793"/>
      <c r="CX67" s="793"/>
      <c r="CY67" s="793"/>
      <c r="CZ67" s="793"/>
      <c r="DA67" s="793"/>
      <c r="DB67" s="793"/>
      <c r="DC67" s="793"/>
      <c r="DD67" s="793"/>
      <c r="DE67" s="793"/>
      <c r="DF67" s="793"/>
      <c r="DG67" s="808"/>
      <c r="DH67" s="812"/>
      <c r="DI67" s="810"/>
      <c r="DJ67" s="793"/>
      <c r="DK67" s="793"/>
      <c r="DL67" s="793"/>
      <c r="DM67" s="793" t="s">
        <v>555</v>
      </c>
      <c r="DN67" s="793"/>
      <c r="DO67" s="793"/>
      <c r="DP67" s="793" t="s">
        <v>555</v>
      </c>
      <c r="DQ67" s="793"/>
      <c r="DR67" s="793"/>
      <c r="DS67" s="793" t="s">
        <v>555</v>
      </c>
      <c r="DT67" s="813"/>
    </row>
    <row r="68" spans="1:124" s="299" customFormat="1" ht="14.25" customHeight="1" x14ac:dyDescent="0.2">
      <c r="A68" s="763" t="s">
        <v>179</v>
      </c>
      <c r="B68" s="768" t="str">
        <f>IFERROR(VLOOKUP(A68,Tabla1[],2,FALSE),"")</f>
        <v>26.404.568-1</v>
      </c>
      <c r="C68" s="428" t="s">
        <v>39</v>
      </c>
      <c r="D68" s="429"/>
      <c r="E68" s="430"/>
      <c r="F68" s="430"/>
      <c r="G68" s="430"/>
      <c r="H68" s="615"/>
      <c r="I68" s="429"/>
      <c r="J68" s="430"/>
      <c r="K68" s="430"/>
      <c r="L68" s="430"/>
      <c r="M68" s="430"/>
      <c r="N68" s="430"/>
      <c r="O68" s="430"/>
      <c r="P68" s="430"/>
      <c r="Q68" s="430"/>
      <c r="R68" s="430"/>
      <c r="S68" s="615"/>
      <c r="T68" s="429"/>
      <c r="U68" s="430"/>
      <c r="V68" s="430" t="s">
        <v>555</v>
      </c>
      <c r="W68" s="430"/>
      <c r="X68" s="430"/>
      <c r="Y68" s="430"/>
      <c r="Z68" s="430"/>
      <c r="AA68" s="430"/>
      <c r="AB68" s="430" t="s">
        <v>555</v>
      </c>
      <c r="AC68" s="430"/>
      <c r="AD68" s="615"/>
      <c r="AE68" s="429"/>
      <c r="AF68" s="430"/>
      <c r="AG68" s="430"/>
      <c r="AH68" s="430"/>
      <c r="AI68" s="430"/>
      <c r="AJ68" s="615"/>
      <c r="AK68" s="644"/>
      <c r="AL68" s="430" t="s">
        <v>555</v>
      </c>
      <c r="AM68" s="430"/>
      <c r="AN68" s="430"/>
      <c r="AO68" s="430" t="s">
        <v>555</v>
      </c>
      <c r="AP68" s="615"/>
      <c r="AQ68" s="430" t="s">
        <v>555</v>
      </c>
      <c r="AR68" s="430"/>
      <c r="AS68" s="615"/>
      <c r="AT68" s="430"/>
      <c r="AU68" s="431"/>
      <c r="AV68" s="431"/>
      <c r="AW68" s="431"/>
      <c r="AX68" s="430"/>
      <c r="AY68" s="430" t="s">
        <v>555</v>
      </c>
      <c r="AZ68" s="430"/>
      <c r="BA68" s="430"/>
      <c r="BB68" s="430"/>
      <c r="BC68" s="430"/>
      <c r="BD68" s="430"/>
      <c r="BE68" s="430"/>
      <c r="BF68" s="430"/>
      <c r="BG68" s="430"/>
      <c r="BH68" s="430" t="s">
        <v>555</v>
      </c>
      <c r="BI68" s="430"/>
      <c r="BJ68" s="430"/>
      <c r="BK68" s="430"/>
      <c r="BL68" s="430"/>
      <c r="BM68" s="430"/>
      <c r="BN68" s="430"/>
      <c r="BO68" s="430"/>
      <c r="BP68" s="430"/>
      <c r="BQ68" s="430"/>
      <c r="BR68" s="430"/>
      <c r="BS68" s="430"/>
      <c r="BT68" s="615"/>
      <c r="BU68" s="429" t="s">
        <v>555</v>
      </c>
      <c r="BV68" s="430"/>
      <c r="BW68" s="430"/>
      <c r="BX68" s="430"/>
      <c r="BY68" s="430"/>
      <c r="BZ68" s="430"/>
      <c r="CA68" s="430"/>
      <c r="CB68" s="430"/>
      <c r="CC68" s="430"/>
      <c r="CD68" s="430"/>
      <c r="CE68" s="430"/>
      <c r="CF68" s="430"/>
      <c r="CG68" s="461"/>
      <c r="CH68" s="430"/>
      <c r="CI68" s="430"/>
      <c r="CJ68" s="430" t="s">
        <v>555</v>
      </c>
      <c r="CK68" s="430"/>
      <c r="CL68" s="430"/>
      <c r="CM68" s="430"/>
      <c r="CN68" s="430"/>
      <c r="CO68" s="430"/>
      <c r="CP68" s="429"/>
      <c r="CQ68" s="461"/>
      <c r="CR68" s="430" t="s">
        <v>555</v>
      </c>
      <c r="CS68" s="461"/>
      <c r="CT68" s="429"/>
      <c r="CU68" s="720"/>
      <c r="CV68" s="430" t="s">
        <v>555</v>
      </c>
      <c r="CW68" s="430"/>
      <c r="CX68" s="430"/>
      <c r="CY68" s="430"/>
      <c r="CZ68" s="430"/>
      <c r="DA68" s="430"/>
      <c r="DB68" s="430"/>
      <c r="DC68" s="430"/>
      <c r="DD68" s="430"/>
      <c r="DE68" s="430"/>
      <c r="DF68" s="430"/>
      <c r="DG68" s="615"/>
      <c r="DH68" s="754"/>
      <c r="DI68" s="431"/>
      <c r="DJ68" s="430"/>
      <c r="DK68" s="430"/>
      <c r="DL68" s="430"/>
      <c r="DM68" s="430"/>
      <c r="DN68" s="430"/>
      <c r="DO68" s="430" t="s">
        <v>555</v>
      </c>
      <c r="DP68" s="793"/>
      <c r="DQ68" s="430"/>
      <c r="DR68" s="430"/>
      <c r="DS68" s="793"/>
      <c r="DT68" s="542">
        <f t="shared" ref="DT68:DT96" si="15">COUNTIF(D68:DS68,"*")</f>
        <v>12</v>
      </c>
    </row>
    <row r="69" spans="1:124" s="299" customFormat="1" ht="14.25" customHeight="1" x14ac:dyDescent="0.2">
      <c r="A69" s="763" t="s">
        <v>229</v>
      </c>
      <c r="B69" s="768" t="s">
        <v>230</v>
      </c>
      <c r="C69" s="428" t="s">
        <v>18</v>
      </c>
      <c r="D69" s="429"/>
      <c r="E69" s="430"/>
      <c r="F69" s="430"/>
      <c r="G69" s="430"/>
      <c r="H69" s="615"/>
      <c r="I69" s="429"/>
      <c r="J69" s="430"/>
      <c r="K69" s="430"/>
      <c r="L69" s="430"/>
      <c r="M69" s="430"/>
      <c r="N69" s="430"/>
      <c r="O69" s="430"/>
      <c r="P69" s="430"/>
      <c r="Q69" s="430"/>
      <c r="R69" s="430"/>
      <c r="S69" s="615"/>
      <c r="T69" s="429" t="s">
        <v>1085</v>
      </c>
      <c r="U69" s="430"/>
      <c r="V69" s="430"/>
      <c r="W69" s="430" t="s">
        <v>555</v>
      </c>
      <c r="X69" s="430"/>
      <c r="Y69" s="430" t="s">
        <v>555</v>
      </c>
      <c r="Z69" s="430"/>
      <c r="AA69" s="430"/>
      <c r="AB69" s="430"/>
      <c r="AC69" s="430" t="s">
        <v>1085</v>
      </c>
      <c r="AD69" s="615"/>
      <c r="AE69" s="429"/>
      <c r="AF69" s="430"/>
      <c r="AG69" s="430"/>
      <c r="AH69" s="430" t="s">
        <v>555</v>
      </c>
      <c r="AI69" s="430"/>
      <c r="AJ69" s="615" t="s">
        <v>555</v>
      </c>
      <c r="AK69" s="644"/>
      <c r="AL69" s="430" t="s">
        <v>1085</v>
      </c>
      <c r="AM69" s="430"/>
      <c r="AN69" s="430"/>
      <c r="AO69" s="430"/>
      <c r="AP69" s="615"/>
      <c r="AQ69" s="430" t="s">
        <v>1085</v>
      </c>
      <c r="AR69" s="442" t="s">
        <v>1085</v>
      </c>
      <c r="AS69" s="615"/>
      <c r="AT69" s="430"/>
      <c r="AU69" s="431"/>
      <c r="AV69" s="651" t="s">
        <v>1085</v>
      </c>
      <c r="AW69" s="431" t="s">
        <v>1085</v>
      </c>
      <c r="AX69" s="430"/>
      <c r="AY69" s="430"/>
      <c r="AZ69" s="430"/>
      <c r="BA69" s="430"/>
      <c r="BB69" s="430"/>
      <c r="BC69" s="430"/>
      <c r="BD69" s="430"/>
      <c r="BE69" s="430"/>
      <c r="BF69" s="430"/>
      <c r="BG69" s="430"/>
      <c r="BH69" s="430" t="s">
        <v>1085</v>
      </c>
      <c r="BI69" s="430"/>
      <c r="BJ69" s="430"/>
      <c r="BK69" s="430"/>
      <c r="BL69" s="430" t="s">
        <v>1085</v>
      </c>
      <c r="BM69" s="430"/>
      <c r="BN69" s="430"/>
      <c r="BO69" s="430" t="s">
        <v>1085</v>
      </c>
      <c r="BP69" s="462"/>
      <c r="BQ69" s="430"/>
      <c r="BR69" s="430"/>
      <c r="BS69" s="430"/>
      <c r="BT69" s="615"/>
      <c r="BU69" s="680"/>
      <c r="BV69" s="430" t="s">
        <v>1085</v>
      </c>
      <c r="BW69" s="430"/>
      <c r="BX69" s="436" t="s">
        <v>555</v>
      </c>
      <c r="BY69" s="430"/>
      <c r="BZ69" s="430"/>
      <c r="CA69" s="430"/>
      <c r="CB69" s="430"/>
      <c r="CC69" s="430"/>
      <c r="CD69" s="430" t="s">
        <v>1085</v>
      </c>
      <c r="CE69" s="430"/>
      <c r="CF69" s="430"/>
      <c r="CG69" s="461"/>
      <c r="CH69" s="430" t="s">
        <v>1085</v>
      </c>
      <c r="CI69" s="430"/>
      <c r="CJ69" s="430" t="s">
        <v>1085</v>
      </c>
      <c r="CK69" s="430" t="s">
        <v>555</v>
      </c>
      <c r="CL69" s="430"/>
      <c r="CM69" s="430"/>
      <c r="CN69" s="430"/>
      <c r="CO69" s="430"/>
      <c r="CP69" s="429" t="s">
        <v>1085</v>
      </c>
      <c r="CQ69" s="461"/>
      <c r="CR69" s="430"/>
      <c r="CS69" s="461"/>
      <c r="CT69" s="429"/>
      <c r="CU69" s="721" t="s">
        <v>1085</v>
      </c>
      <c r="CV69" s="430"/>
      <c r="CW69" s="430" t="s">
        <v>555</v>
      </c>
      <c r="CX69" s="430"/>
      <c r="CY69" s="430"/>
      <c r="CZ69" s="430"/>
      <c r="DA69" s="430"/>
      <c r="DB69" s="430"/>
      <c r="DC69" s="430"/>
      <c r="DD69" s="430"/>
      <c r="DE69" s="430" t="s">
        <v>1611</v>
      </c>
      <c r="DF69" s="430" t="s">
        <v>555</v>
      </c>
      <c r="DG69" s="615"/>
      <c r="DH69" s="754"/>
      <c r="DI69" s="431" t="s">
        <v>1085</v>
      </c>
      <c r="DJ69" s="430"/>
      <c r="DK69" s="430"/>
      <c r="DL69" s="430" t="s">
        <v>1085</v>
      </c>
      <c r="DM69" s="430"/>
      <c r="DN69" s="430"/>
      <c r="DO69" s="430" t="s">
        <v>555</v>
      </c>
      <c r="DP69" s="793"/>
      <c r="DQ69" s="430"/>
      <c r="DR69" s="430"/>
      <c r="DS69" s="793"/>
      <c r="DT69" s="542">
        <f t="shared" si="15"/>
        <v>28</v>
      </c>
    </row>
    <row r="70" spans="1:124" s="299" customFormat="1" ht="15" hidden="1" customHeight="1" x14ac:dyDescent="0.2">
      <c r="A70" s="763" t="s">
        <v>1227</v>
      </c>
      <c r="B70" s="768" t="str">
        <f>IFERROR(VLOOKUP(A70,Tabla1[],2,FALSE),"")</f>
        <v/>
      </c>
      <c r="C70" s="428" t="s">
        <v>39</v>
      </c>
      <c r="D70" s="429"/>
      <c r="E70" s="430"/>
      <c r="F70" s="430"/>
      <c r="G70" s="430"/>
      <c r="H70" s="615"/>
      <c r="I70" s="429"/>
      <c r="J70" s="430"/>
      <c r="K70" s="430"/>
      <c r="L70" s="430"/>
      <c r="M70" s="430"/>
      <c r="N70" s="430"/>
      <c r="O70" s="430"/>
      <c r="P70" s="430"/>
      <c r="Q70" s="430"/>
      <c r="R70" s="430"/>
      <c r="S70" s="615"/>
      <c r="T70" s="429"/>
      <c r="U70" s="430"/>
      <c r="V70" s="430"/>
      <c r="W70" s="430"/>
      <c r="X70" s="430"/>
      <c r="Y70" s="430"/>
      <c r="Z70" s="430"/>
      <c r="AA70" s="430"/>
      <c r="AB70" s="430"/>
      <c r="AC70" s="430"/>
      <c r="AD70" s="615"/>
      <c r="AE70" s="429"/>
      <c r="AF70" s="430"/>
      <c r="AG70" s="430"/>
      <c r="AH70" s="430"/>
      <c r="AI70" s="430"/>
      <c r="AJ70" s="615"/>
      <c r="AK70" s="644"/>
      <c r="AL70" s="430"/>
      <c r="AM70" s="430"/>
      <c r="AN70" s="430"/>
      <c r="AO70" s="430"/>
      <c r="AP70" s="615"/>
      <c r="AQ70" s="430"/>
      <c r="AR70" s="430"/>
      <c r="AS70" s="615"/>
      <c r="AT70" s="430"/>
      <c r="AU70" s="431"/>
      <c r="AV70" s="431"/>
      <c r="AW70" s="431"/>
      <c r="AX70" s="430"/>
      <c r="AY70" s="430"/>
      <c r="AZ70" s="430"/>
      <c r="BA70" s="430"/>
      <c r="BB70" s="430"/>
      <c r="BC70" s="430"/>
      <c r="BD70" s="430"/>
      <c r="BE70" s="430"/>
      <c r="BF70" s="430"/>
      <c r="BG70" s="430"/>
      <c r="BH70" s="430"/>
      <c r="BI70" s="430"/>
      <c r="BJ70" s="430"/>
      <c r="BK70" s="430"/>
      <c r="BL70" s="430"/>
      <c r="BM70" s="430"/>
      <c r="BN70" s="430"/>
      <c r="BO70" s="430"/>
      <c r="BP70" s="430"/>
      <c r="BQ70" s="430"/>
      <c r="BR70" s="430"/>
      <c r="BS70" s="430"/>
      <c r="BT70" s="615"/>
      <c r="BU70" s="429"/>
      <c r="BV70" s="430"/>
      <c r="BW70" s="430"/>
      <c r="BX70" s="430"/>
      <c r="BY70" s="430"/>
      <c r="BZ70" s="430"/>
      <c r="CA70" s="430"/>
      <c r="CB70" s="430"/>
      <c r="CC70" s="430"/>
      <c r="CD70" s="430"/>
      <c r="CE70" s="430"/>
      <c r="CF70" s="430"/>
      <c r="CG70" s="461"/>
      <c r="CH70" s="430"/>
      <c r="CI70" s="430"/>
      <c r="CJ70" s="430"/>
      <c r="CK70" s="430"/>
      <c r="CL70" s="430"/>
      <c r="CM70" s="430"/>
      <c r="CN70" s="430"/>
      <c r="CO70" s="430"/>
      <c r="CP70" s="429"/>
      <c r="CQ70" s="461"/>
      <c r="CR70" s="430"/>
      <c r="CS70" s="461"/>
      <c r="CT70" s="429"/>
      <c r="CU70" s="720"/>
      <c r="CV70" s="430"/>
      <c r="CW70" s="430"/>
      <c r="CX70" s="430"/>
      <c r="CY70" s="430"/>
      <c r="CZ70" s="430"/>
      <c r="DA70" s="430"/>
      <c r="DB70" s="430"/>
      <c r="DC70" s="430"/>
      <c r="DD70" s="430"/>
      <c r="DE70" s="430"/>
      <c r="DF70" s="430"/>
      <c r="DG70" s="615"/>
      <c r="DH70" s="754"/>
      <c r="DI70" s="431"/>
      <c r="DJ70" s="430"/>
      <c r="DK70" s="430"/>
      <c r="DL70" s="430"/>
      <c r="DM70" s="430"/>
      <c r="DN70" s="430"/>
      <c r="DO70" s="430"/>
      <c r="DP70" s="793"/>
      <c r="DQ70" s="430"/>
      <c r="DR70" s="430"/>
      <c r="DS70" s="793"/>
      <c r="DT70" s="542">
        <f t="shared" si="15"/>
        <v>0</v>
      </c>
    </row>
    <row r="71" spans="1:124" s="299" customFormat="1" ht="14.25" customHeight="1" x14ac:dyDescent="0.2">
      <c r="A71" s="765" t="s">
        <v>268</v>
      </c>
      <c r="B71" s="655" t="s">
        <v>269</v>
      </c>
      <c r="C71" s="428"/>
      <c r="D71" s="429"/>
      <c r="E71" s="430"/>
      <c r="F71" s="430"/>
      <c r="G71" s="430"/>
      <c r="H71" s="615"/>
      <c r="I71" s="429"/>
      <c r="J71" s="430"/>
      <c r="K71" s="430"/>
      <c r="L71" s="430"/>
      <c r="M71" s="430"/>
      <c r="N71" s="430"/>
      <c r="O71" s="430"/>
      <c r="P71" s="430"/>
      <c r="Q71" s="430"/>
      <c r="R71" s="430"/>
      <c r="S71" s="615"/>
      <c r="T71" s="429"/>
      <c r="U71" s="430"/>
      <c r="V71" s="430"/>
      <c r="W71" s="430"/>
      <c r="X71" s="430"/>
      <c r="Y71" s="430"/>
      <c r="Z71" s="430"/>
      <c r="AA71" s="430"/>
      <c r="AB71" s="430"/>
      <c r="AC71" s="430"/>
      <c r="AD71" s="615"/>
      <c r="AE71" s="429"/>
      <c r="AF71" s="430"/>
      <c r="AG71" s="430"/>
      <c r="AH71" s="430"/>
      <c r="AI71" s="430"/>
      <c r="AJ71" s="615"/>
      <c r="AK71" s="644"/>
      <c r="AL71" s="430"/>
      <c r="AM71" s="430"/>
      <c r="AN71" s="430"/>
      <c r="AO71" s="430"/>
      <c r="AP71" s="615"/>
      <c r="AQ71" s="429"/>
      <c r="AR71" s="430"/>
      <c r="AS71" s="615"/>
      <c r="AT71" s="430"/>
      <c r="AU71" s="431"/>
      <c r="AV71" s="431"/>
      <c r="AW71" s="431"/>
      <c r="AX71" s="430"/>
      <c r="AY71" s="430"/>
      <c r="AZ71" s="430"/>
      <c r="BA71" s="430"/>
      <c r="BB71" s="430"/>
      <c r="BC71" s="430"/>
      <c r="BD71" s="430"/>
      <c r="BE71" s="430"/>
      <c r="BF71" s="430"/>
      <c r="BG71" s="430"/>
      <c r="BH71" s="430"/>
      <c r="BI71" s="430"/>
      <c r="BJ71" s="430"/>
      <c r="BK71" s="430"/>
      <c r="BL71" s="430"/>
      <c r="BM71" s="430"/>
      <c r="BN71" s="430"/>
      <c r="BO71" s="430"/>
      <c r="BP71" s="430"/>
      <c r="BQ71" s="430"/>
      <c r="BR71" s="430"/>
      <c r="BS71" s="430"/>
      <c r="BT71" s="615"/>
      <c r="BU71" s="429"/>
      <c r="BV71" s="669"/>
      <c r="BW71" s="430"/>
      <c r="BX71" s="430"/>
      <c r="BY71" s="430"/>
      <c r="BZ71" s="430"/>
      <c r="CA71" s="430"/>
      <c r="CB71" s="430"/>
      <c r="CC71" s="430"/>
      <c r="CD71" s="430"/>
      <c r="CE71" s="430"/>
      <c r="CF71" s="430"/>
      <c r="CG71" s="461"/>
      <c r="CH71" s="430"/>
      <c r="CI71" s="430"/>
      <c r="CJ71" s="430"/>
      <c r="CK71" s="430"/>
      <c r="CL71" s="430"/>
      <c r="CM71" s="430"/>
      <c r="CN71" s="430"/>
      <c r="CO71" s="430"/>
      <c r="CP71" s="429"/>
      <c r="CQ71" s="430"/>
      <c r="CR71" s="430"/>
      <c r="CS71" s="430"/>
      <c r="CT71" s="429"/>
      <c r="CU71" s="720"/>
      <c r="CV71" s="430"/>
      <c r="CW71" s="430"/>
      <c r="CX71" s="430"/>
      <c r="CY71" s="430" t="s">
        <v>555</v>
      </c>
      <c r="CZ71" s="430"/>
      <c r="DA71" s="430"/>
      <c r="DB71" s="430"/>
      <c r="DC71" s="430"/>
      <c r="DD71" s="430"/>
      <c r="DE71" s="430"/>
      <c r="DF71" s="430"/>
      <c r="DG71" s="615"/>
      <c r="DH71" s="754"/>
      <c r="DI71" s="431" t="s">
        <v>555</v>
      </c>
      <c r="DJ71" s="430"/>
      <c r="DK71" s="430"/>
      <c r="DL71" s="430"/>
      <c r="DM71" s="430" t="s">
        <v>555</v>
      </c>
      <c r="DN71" s="430"/>
      <c r="DO71" s="430"/>
      <c r="DP71" s="793" t="s">
        <v>1085</v>
      </c>
      <c r="DQ71" s="430"/>
      <c r="DR71" s="430"/>
      <c r="DS71" s="793" t="s">
        <v>1085</v>
      </c>
      <c r="DT71" s="542">
        <f t="shared" si="15"/>
        <v>5</v>
      </c>
    </row>
    <row r="72" spans="1:124" s="299" customFormat="1" ht="15" customHeight="1" x14ac:dyDescent="0.2">
      <c r="A72" s="781" t="s">
        <v>187</v>
      </c>
      <c r="B72" s="768" t="str">
        <f>IFERROR(VLOOKUP(A72,Tabla1[],2,FALSE),"")</f>
        <v>10.078.246-4</v>
      </c>
      <c r="C72" s="428" t="s">
        <v>29</v>
      </c>
      <c r="D72" s="429"/>
      <c r="E72" s="430" t="s">
        <v>555</v>
      </c>
      <c r="F72" s="430"/>
      <c r="G72" s="430" t="s">
        <v>1086</v>
      </c>
      <c r="H72" s="615"/>
      <c r="I72" s="429"/>
      <c r="J72" s="430" t="s">
        <v>555</v>
      </c>
      <c r="K72" s="430" t="s">
        <v>1086</v>
      </c>
      <c r="L72" s="430"/>
      <c r="M72" s="430"/>
      <c r="N72" s="430"/>
      <c r="O72" s="430"/>
      <c r="P72" s="430"/>
      <c r="Q72" s="430"/>
      <c r="R72" s="430"/>
      <c r="S72" s="615"/>
      <c r="T72" s="429" t="s">
        <v>1086</v>
      </c>
      <c r="U72" s="430" t="s">
        <v>1086</v>
      </c>
      <c r="V72" s="430"/>
      <c r="W72" s="430"/>
      <c r="X72" s="430"/>
      <c r="Y72" s="430"/>
      <c r="Z72" s="430"/>
      <c r="AA72" s="430" t="s">
        <v>555</v>
      </c>
      <c r="AB72" s="430"/>
      <c r="AC72" s="430"/>
      <c r="AD72" s="615"/>
      <c r="AE72" s="429"/>
      <c r="AF72" s="430" t="s">
        <v>1086</v>
      </c>
      <c r="AG72" s="430"/>
      <c r="AH72" s="430" t="s">
        <v>555</v>
      </c>
      <c r="AI72" s="430"/>
      <c r="AJ72" s="615"/>
      <c r="AK72" s="644" t="s">
        <v>555</v>
      </c>
      <c r="AL72" s="430"/>
      <c r="AM72" s="430" t="s">
        <v>555</v>
      </c>
      <c r="AN72" s="430" t="s">
        <v>555</v>
      </c>
      <c r="AO72" s="430"/>
      <c r="AP72" s="615"/>
      <c r="AQ72" s="429"/>
      <c r="AR72" s="430"/>
      <c r="AS72" s="615" t="s">
        <v>1086</v>
      </c>
      <c r="AT72" s="430"/>
      <c r="AU72" s="431"/>
      <c r="AV72" s="431"/>
      <c r="AW72" s="431"/>
      <c r="AX72" s="430" t="s">
        <v>1086</v>
      </c>
      <c r="AY72" s="430"/>
      <c r="AZ72" s="430" t="s">
        <v>1086</v>
      </c>
      <c r="BA72" s="430"/>
      <c r="BB72" s="430"/>
      <c r="BC72" s="430"/>
      <c r="BD72" s="430"/>
      <c r="BE72" s="430"/>
      <c r="BF72" s="430"/>
      <c r="BG72" s="430"/>
      <c r="BH72" s="430"/>
      <c r="BI72" s="430"/>
      <c r="BJ72" s="430"/>
      <c r="BK72" s="430"/>
      <c r="BL72" s="430"/>
      <c r="BM72" s="430"/>
      <c r="BN72" s="430" t="s">
        <v>555</v>
      </c>
      <c r="BO72" s="430"/>
      <c r="BP72" s="430" t="s">
        <v>555</v>
      </c>
      <c r="BQ72" s="430" t="s">
        <v>555</v>
      </c>
      <c r="BR72" s="430"/>
      <c r="BS72" s="430"/>
      <c r="BT72" s="615"/>
      <c r="BU72" s="429"/>
      <c r="BV72" s="430"/>
      <c r="BW72" s="430"/>
      <c r="BX72" s="436" t="s">
        <v>555</v>
      </c>
      <c r="BY72" s="430"/>
      <c r="BZ72" s="430" t="s">
        <v>1086</v>
      </c>
      <c r="CA72" s="436" t="s">
        <v>1086</v>
      </c>
      <c r="CB72" s="430" t="s">
        <v>1086</v>
      </c>
      <c r="CC72" s="430"/>
      <c r="CD72" s="430"/>
      <c r="CE72" s="430" t="s">
        <v>1612</v>
      </c>
      <c r="CF72" s="430"/>
      <c r="CG72" s="461"/>
      <c r="CH72" s="430"/>
      <c r="CI72" s="430"/>
      <c r="CJ72" s="430"/>
      <c r="CK72" s="430"/>
      <c r="CL72" s="430"/>
      <c r="CM72" s="430"/>
      <c r="CN72" s="430"/>
      <c r="CO72" s="430"/>
      <c r="CP72" s="429" t="s">
        <v>1086</v>
      </c>
      <c r="CQ72" s="461"/>
      <c r="CR72" s="430"/>
      <c r="CS72" s="461"/>
      <c r="CT72" s="429" t="s">
        <v>1086</v>
      </c>
      <c r="CU72" s="720"/>
      <c r="CV72" s="430"/>
      <c r="CW72" s="430"/>
      <c r="CX72" s="430"/>
      <c r="CY72" s="461" t="s">
        <v>555</v>
      </c>
      <c r="CZ72" s="430"/>
      <c r="DA72" s="430"/>
      <c r="DB72" s="430"/>
      <c r="DC72" s="430"/>
      <c r="DD72" s="430"/>
      <c r="DE72" s="430"/>
      <c r="DF72" s="430"/>
      <c r="DG72" s="615" t="s">
        <v>1086</v>
      </c>
      <c r="DH72" s="754"/>
      <c r="DI72" s="431" t="s">
        <v>1086</v>
      </c>
      <c r="DJ72" s="430"/>
      <c r="DK72" s="430"/>
      <c r="DL72" s="430"/>
      <c r="DM72" s="430" t="s">
        <v>555</v>
      </c>
      <c r="DN72" s="430"/>
      <c r="DO72" s="430"/>
      <c r="DP72" s="793" t="s">
        <v>555</v>
      </c>
      <c r="DQ72" s="430"/>
      <c r="DR72" s="430"/>
      <c r="DS72" s="793"/>
      <c r="DT72" s="542">
        <f t="shared" si="15"/>
        <v>30</v>
      </c>
    </row>
    <row r="73" spans="1:124" s="299" customFormat="1" ht="15" hidden="1" customHeight="1" x14ac:dyDescent="0.2">
      <c r="A73" s="763" t="s">
        <v>1613</v>
      </c>
      <c r="B73" s="773" t="s">
        <v>232</v>
      </c>
      <c r="C73" s="428" t="s">
        <v>18</v>
      </c>
      <c r="D73" s="429"/>
      <c r="E73" s="430"/>
      <c r="F73" s="430"/>
      <c r="G73" s="430"/>
      <c r="H73" s="615"/>
      <c r="I73" s="429"/>
      <c r="J73" s="430"/>
      <c r="K73" s="430"/>
      <c r="L73" s="430"/>
      <c r="M73" s="430"/>
      <c r="N73" s="430"/>
      <c r="O73" s="430"/>
      <c r="P73" s="430"/>
      <c r="Q73" s="430"/>
      <c r="R73" s="430"/>
      <c r="S73" s="615"/>
      <c r="T73" s="429" t="s">
        <v>555</v>
      </c>
      <c r="U73" s="430"/>
      <c r="V73" s="430"/>
      <c r="W73" s="430"/>
      <c r="X73" s="430"/>
      <c r="Y73" s="430"/>
      <c r="Z73" s="430"/>
      <c r="AA73" s="430"/>
      <c r="AB73" s="430"/>
      <c r="AC73" s="430"/>
      <c r="AD73" s="615"/>
      <c r="AE73" s="429"/>
      <c r="AF73" s="430"/>
      <c r="AG73" s="430"/>
      <c r="AH73" s="430"/>
      <c r="AI73" s="430"/>
      <c r="AJ73" s="615"/>
      <c r="AK73" s="644"/>
      <c r="AL73" s="430"/>
      <c r="AM73" s="430"/>
      <c r="AN73" s="430"/>
      <c r="AO73" s="430"/>
      <c r="AP73" s="615"/>
      <c r="AQ73" s="429"/>
      <c r="AR73" s="430"/>
      <c r="AS73" s="615"/>
      <c r="AT73" s="430"/>
      <c r="AU73" s="431"/>
      <c r="AV73" s="431"/>
      <c r="AW73" s="431"/>
      <c r="AX73" s="430"/>
      <c r="AY73" s="430"/>
      <c r="AZ73" s="430"/>
      <c r="BA73" s="430"/>
      <c r="BB73" s="430"/>
      <c r="BC73" s="430"/>
      <c r="BD73" s="430"/>
      <c r="BE73" s="430"/>
      <c r="BF73" s="430"/>
      <c r="BG73" s="430"/>
      <c r="BH73" s="430"/>
      <c r="BI73" s="430"/>
      <c r="BJ73" s="430"/>
      <c r="BK73" s="430"/>
      <c r="BL73" s="430"/>
      <c r="BM73" s="430"/>
      <c r="BN73" s="430"/>
      <c r="BO73" s="430"/>
      <c r="BP73" s="430"/>
      <c r="BQ73" s="430"/>
      <c r="BR73" s="430"/>
      <c r="BS73" s="430"/>
      <c r="BT73" s="615"/>
      <c r="BU73" s="429"/>
      <c r="BV73" s="430"/>
      <c r="BW73" s="430"/>
      <c r="BX73" s="430"/>
      <c r="BY73" s="430"/>
      <c r="BZ73" s="430"/>
      <c r="CA73" s="430"/>
      <c r="CB73" s="430"/>
      <c r="CC73" s="430"/>
      <c r="CD73" s="430"/>
      <c r="CE73" s="430"/>
      <c r="CF73" s="430"/>
      <c r="CG73" s="461"/>
      <c r="CH73" s="430"/>
      <c r="CI73" s="430"/>
      <c r="CJ73" s="430"/>
      <c r="CK73" s="430"/>
      <c r="CL73" s="430"/>
      <c r="CM73" s="430"/>
      <c r="CN73" s="430"/>
      <c r="CO73" s="430"/>
      <c r="CP73" s="429"/>
      <c r="CQ73" s="461"/>
      <c r="CR73" s="430"/>
      <c r="CS73" s="461"/>
      <c r="CT73" s="429"/>
      <c r="CU73" s="720"/>
      <c r="CV73" s="430"/>
      <c r="CW73" s="430"/>
      <c r="CX73" s="430"/>
      <c r="CY73" s="430"/>
      <c r="CZ73" s="430"/>
      <c r="DA73" s="430"/>
      <c r="DB73" s="430"/>
      <c r="DC73" s="430"/>
      <c r="DD73" s="430"/>
      <c r="DE73" s="430"/>
      <c r="DF73" s="430"/>
      <c r="DG73" s="615"/>
      <c r="DH73" s="754"/>
      <c r="DI73" s="431"/>
      <c r="DJ73" s="430"/>
      <c r="DK73" s="430"/>
      <c r="DL73" s="430"/>
      <c r="DM73" s="430"/>
      <c r="DN73" s="430"/>
      <c r="DO73" s="430"/>
      <c r="DP73" s="793"/>
      <c r="DQ73" s="430"/>
      <c r="DR73" s="430"/>
      <c r="DS73" s="793"/>
      <c r="DT73" s="542">
        <f t="shared" si="15"/>
        <v>1</v>
      </c>
    </row>
    <row r="74" spans="1:124" s="299" customFormat="1" ht="15" hidden="1" customHeight="1" x14ac:dyDescent="0.2">
      <c r="A74" s="765" t="s">
        <v>1385</v>
      </c>
      <c r="B74" s="655" t="s">
        <v>1614</v>
      </c>
      <c r="C74" s="428" t="s">
        <v>18</v>
      </c>
      <c r="D74" s="429" t="s">
        <v>555</v>
      </c>
      <c r="E74" s="430"/>
      <c r="F74" s="430"/>
      <c r="G74" s="430"/>
      <c r="H74" s="615"/>
      <c r="I74" s="429"/>
      <c r="J74" s="430"/>
      <c r="K74" s="430"/>
      <c r="L74" s="430"/>
      <c r="M74" s="430"/>
      <c r="N74" s="430"/>
      <c r="O74" s="430"/>
      <c r="P74" s="430"/>
      <c r="Q74" s="430"/>
      <c r="R74" s="430"/>
      <c r="S74" s="615"/>
      <c r="T74" s="429"/>
      <c r="U74" s="430"/>
      <c r="V74" s="430" t="s">
        <v>555</v>
      </c>
      <c r="W74" s="430"/>
      <c r="X74" s="430"/>
      <c r="Y74" s="430"/>
      <c r="Z74" s="430"/>
      <c r="AA74" s="430"/>
      <c r="AB74" s="430"/>
      <c r="AC74" s="430"/>
      <c r="AD74" s="615"/>
      <c r="AE74" s="429"/>
      <c r="AF74" s="430"/>
      <c r="AG74" s="430"/>
      <c r="AH74" s="430"/>
      <c r="AI74" s="430"/>
      <c r="AJ74" s="615"/>
      <c r="AK74" s="644"/>
      <c r="AL74" s="430"/>
      <c r="AM74" s="430"/>
      <c r="AN74" s="430"/>
      <c r="AO74" s="430"/>
      <c r="AP74" s="615"/>
      <c r="AQ74" s="429"/>
      <c r="AR74" s="430"/>
      <c r="AS74" s="615"/>
      <c r="AT74" s="430"/>
      <c r="AU74" s="431"/>
      <c r="AV74" s="431"/>
      <c r="AW74" s="431"/>
      <c r="AX74" s="430"/>
      <c r="AY74" s="430"/>
      <c r="AZ74" s="430"/>
      <c r="BA74" s="430"/>
      <c r="BB74" s="430"/>
      <c r="BC74" s="430"/>
      <c r="BD74" s="430"/>
      <c r="BE74" s="430"/>
      <c r="BF74" s="430"/>
      <c r="BG74" s="430"/>
      <c r="BH74" s="430"/>
      <c r="BI74" s="430"/>
      <c r="BJ74" s="430"/>
      <c r="BK74" s="430"/>
      <c r="BL74" s="430"/>
      <c r="BM74" s="430"/>
      <c r="BN74" s="430"/>
      <c r="BO74" s="430"/>
      <c r="BP74" s="430"/>
      <c r="BQ74" s="430"/>
      <c r="BR74" s="430"/>
      <c r="BS74" s="430"/>
      <c r="BT74" s="615"/>
      <c r="BU74" s="429"/>
      <c r="BV74" s="430"/>
      <c r="BW74" s="430"/>
      <c r="BX74" s="430"/>
      <c r="BY74" s="430"/>
      <c r="BZ74" s="430"/>
      <c r="CA74" s="430"/>
      <c r="CB74" s="430"/>
      <c r="CC74" s="430"/>
      <c r="CD74" s="430"/>
      <c r="CE74" s="430"/>
      <c r="CF74" s="430"/>
      <c r="CG74" s="461"/>
      <c r="CH74" s="430"/>
      <c r="CI74" s="430"/>
      <c r="CJ74" s="430"/>
      <c r="CK74" s="430"/>
      <c r="CL74" s="430"/>
      <c r="CM74" s="430"/>
      <c r="CN74" s="430"/>
      <c r="CO74" s="430"/>
      <c r="CP74" s="429"/>
      <c r="CQ74" s="461"/>
      <c r="CR74" s="430"/>
      <c r="CS74" s="461"/>
      <c r="CT74" s="429"/>
      <c r="CU74" s="720"/>
      <c r="CV74" s="430"/>
      <c r="CW74" s="430"/>
      <c r="CX74" s="430"/>
      <c r="CY74" s="430"/>
      <c r="CZ74" s="430"/>
      <c r="DA74" s="430"/>
      <c r="DB74" s="430"/>
      <c r="DC74" s="430"/>
      <c r="DD74" s="430"/>
      <c r="DE74" s="430"/>
      <c r="DF74" s="430"/>
      <c r="DG74" s="615"/>
      <c r="DH74" s="754"/>
      <c r="DI74" s="431"/>
      <c r="DJ74" s="430"/>
      <c r="DK74" s="430"/>
      <c r="DL74" s="430"/>
      <c r="DM74" s="430"/>
      <c r="DN74" s="430"/>
      <c r="DO74" s="430"/>
      <c r="DP74" s="793"/>
      <c r="DQ74" s="430"/>
      <c r="DR74" s="430"/>
      <c r="DS74" s="793"/>
      <c r="DT74" s="542">
        <f t="shared" si="15"/>
        <v>2</v>
      </c>
    </row>
    <row r="75" spans="1:124" s="664" customFormat="1" ht="15" hidden="1" customHeight="1" x14ac:dyDescent="0.2">
      <c r="A75" s="765" t="s">
        <v>1615</v>
      </c>
      <c r="B75" s="774" t="s">
        <v>254</v>
      </c>
      <c r="C75" s="665" t="s">
        <v>18</v>
      </c>
      <c r="D75" s="659"/>
      <c r="E75" s="660"/>
      <c r="F75" s="660"/>
      <c r="G75" s="660"/>
      <c r="H75" s="661"/>
      <c r="I75" s="659"/>
      <c r="J75" s="660"/>
      <c r="K75" s="660"/>
      <c r="L75" s="660"/>
      <c r="M75" s="660"/>
      <c r="N75" s="660"/>
      <c r="O75" s="660"/>
      <c r="P75" s="660"/>
      <c r="Q75" s="660"/>
      <c r="R75" s="660"/>
      <c r="S75" s="661"/>
      <c r="T75" s="659"/>
      <c r="U75" s="660"/>
      <c r="V75" s="660"/>
      <c r="W75" s="660"/>
      <c r="X75" s="660"/>
      <c r="Y75" s="660"/>
      <c r="Z75" s="660"/>
      <c r="AA75" s="660"/>
      <c r="AB75" s="660"/>
      <c r="AC75" s="660"/>
      <c r="AD75" s="661"/>
      <c r="AE75" s="659"/>
      <c r="AF75" s="660"/>
      <c r="AG75" s="660"/>
      <c r="AH75" s="660"/>
      <c r="AI75" s="660"/>
      <c r="AJ75" s="661"/>
      <c r="AK75" s="662"/>
      <c r="AL75" s="660"/>
      <c r="AM75" s="660"/>
      <c r="AN75" s="660"/>
      <c r="AO75" s="660"/>
      <c r="AP75" s="661"/>
      <c r="AQ75" s="659"/>
      <c r="AR75" s="660"/>
      <c r="AS75" s="661"/>
      <c r="AT75" s="660"/>
      <c r="AU75" s="663"/>
      <c r="AV75" s="663"/>
      <c r="AW75" s="663"/>
      <c r="AX75" s="660"/>
      <c r="AY75" s="660"/>
      <c r="AZ75" s="660"/>
      <c r="BA75" s="660"/>
      <c r="BB75" s="660"/>
      <c r="BC75" s="660"/>
      <c r="BD75" s="660"/>
      <c r="BE75" s="660"/>
      <c r="BF75" s="660"/>
      <c r="BG75" s="660"/>
      <c r="BH75" s="660"/>
      <c r="BI75" s="660"/>
      <c r="BJ75" s="660"/>
      <c r="BK75" s="660" t="s">
        <v>555</v>
      </c>
      <c r="BL75" s="666"/>
      <c r="BM75" s="660"/>
      <c r="BN75" s="660" t="s">
        <v>555</v>
      </c>
      <c r="BO75" s="660"/>
      <c r="BP75" s="660"/>
      <c r="BQ75" s="660"/>
      <c r="BR75" s="660"/>
      <c r="BS75" s="660"/>
      <c r="BT75" s="661"/>
      <c r="BU75" s="659"/>
      <c r="BV75" s="430"/>
      <c r="BW75" s="660"/>
      <c r="BX75" s="430"/>
      <c r="BY75" s="660"/>
      <c r="BZ75" s="660"/>
      <c r="CA75" s="430"/>
      <c r="CB75" s="430"/>
      <c r="CC75" s="430"/>
      <c r="CD75" s="430"/>
      <c r="CE75" s="430"/>
      <c r="CF75" s="430"/>
      <c r="CG75" s="461"/>
      <c r="CH75" s="430"/>
      <c r="CI75" s="430"/>
      <c r="CJ75" s="430"/>
      <c r="CK75" s="430"/>
      <c r="CL75" s="430"/>
      <c r="CM75" s="430"/>
      <c r="CN75" s="660"/>
      <c r="CO75" s="660"/>
      <c r="CP75" s="429"/>
      <c r="CQ75" s="461"/>
      <c r="CR75" s="660"/>
      <c r="CS75" s="461"/>
      <c r="CT75" s="429"/>
      <c r="CU75" s="720"/>
      <c r="CV75" s="660"/>
      <c r="CW75" s="430"/>
      <c r="CX75" s="430"/>
      <c r="CY75" s="660"/>
      <c r="CZ75" s="660"/>
      <c r="DA75" s="660"/>
      <c r="DB75" s="660"/>
      <c r="DC75" s="660"/>
      <c r="DD75" s="660"/>
      <c r="DE75" s="430"/>
      <c r="DF75" s="430"/>
      <c r="DG75" s="661"/>
      <c r="DH75" s="756"/>
      <c r="DI75" s="663"/>
      <c r="DJ75" s="660"/>
      <c r="DK75" s="660"/>
      <c r="DL75" s="660"/>
      <c r="DM75" s="660"/>
      <c r="DN75" s="660"/>
      <c r="DO75" s="660"/>
      <c r="DP75" s="793"/>
      <c r="DQ75" s="660"/>
      <c r="DR75" s="660"/>
      <c r="DS75" s="793"/>
      <c r="DT75" s="542">
        <f t="shared" si="15"/>
        <v>2</v>
      </c>
    </row>
    <row r="76" spans="1:124" s="299" customFormat="1" ht="15" hidden="1" customHeight="1" x14ac:dyDescent="0.2">
      <c r="A76" s="763" t="s">
        <v>1616</v>
      </c>
      <c r="B76" s="768" t="s">
        <v>259</v>
      </c>
      <c r="C76" s="428"/>
      <c r="D76" s="429"/>
      <c r="E76" s="430"/>
      <c r="F76" s="430"/>
      <c r="G76" s="430"/>
      <c r="H76" s="615"/>
      <c r="I76" s="429"/>
      <c r="J76" s="430"/>
      <c r="K76" s="430"/>
      <c r="L76" s="430"/>
      <c r="M76" s="430"/>
      <c r="N76" s="430"/>
      <c r="O76" s="430"/>
      <c r="P76" s="430"/>
      <c r="Q76" s="430"/>
      <c r="R76" s="430"/>
      <c r="S76" s="615"/>
      <c r="T76" s="429"/>
      <c r="U76" s="430"/>
      <c r="V76" s="430"/>
      <c r="W76" s="430"/>
      <c r="X76" s="430"/>
      <c r="Y76" s="430"/>
      <c r="Z76" s="430"/>
      <c r="AA76" s="430"/>
      <c r="AB76" s="430"/>
      <c r="AC76" s="430"/>
      <c r="AD76" s="615"/>
      <c r="AE76" s="429"/>
      <c r="AF76" s="430"/>
      <c r="AG76" s="430"/>
      <c r="AH76" s="430"/>
      <c r="AI76" s="430"/>
      <c r="AJ76" s="615"/>
      <c r="AK76" s="644"/>
      <c r="AL76" s="430"/>
      <c r="AM76" s="430"/>
      <c r="AN76" s="430"/>
      <c r="AO76" s="430"/>
      <c r="AP76" s="615"/>
      <c r="AQ76" s="429"/>
      <c r="AR76" s="430"/>
      <c r="AS76" s="615"/>
      <c r="AT76" s="430"/>
      <c r="AU76" s="431"/>
      <c r="AV76" s="431"/>
      <c r="AW76" s="431"/>
      <c r="AX76" s="430"/>
      <c r="AY76" s="430"/>
      <c r="AZ76" s="430"/>
      <c r="BA76" s="430"/>
      <c r="BB76" s="430"/>
      <c r="BC76" s="430"/>
      <c r="BD76" s="430"/>
      <c r="BE76" s="430"/>
      <c r="BF76" s="430"/>
      <c r="BG76" s="430"/>
      <c r="BH76" s="430"/>
      <c r="BI76" s="430"/>
      <c r="BJ76" s="430"/>
      <c r="BK76" s="430"/>
      <c r="BL76" s="430"/>
      <c r="BM76" s="430"/>
      <c r="BN76" s="430"/>
      <c r="BO76" s="430"/>
      <c r="BP76" s="430"/>
      <c r="BQ76" s="430"/>
      <c r="BR76" s="430"/>
      <c r="BS76" s="430"/>
      <c r="BT76" s="615"/>
      <c r="BU76" s="429" t="s">
        <v>555</v>
      </c>
      <c r="BV76" s="430"/>
      <c r="BW76" s="430"/>
      <c r="BX76" s="430"/>
      <c r="BY76" s="430"/>
      <c r="BZ76" s="430"/>
      <c r="CA76" s="430"/>
      <c r="CB76" s="430"/>
      <c r="CC76" s="430"/>
      <c r="CD76" s="430"/>
      <c r="CE76" s="430"/>
      <c r="CF76" s="430"/>
      <c r="CG76" s="461"/>
      <c r="CH76" s="430"/>
      <c r="CI76" s="430"/>
      <c r="CJ76" s="430"/>
      <c r="CK76" s="430"/>
      <c r="CL76" s="430"/>
      <c r="CM76" s="430"/>
      <c r="CN76" s="430"/>
      <c r="CO76" s="430"/>
      <c r="CP76" s="429"/>
      <c r="CQ76" s="461"/>
      <c r="CR76" s="430"/>
      <c r="CS76" s="461"/>
      <c r="CT76" s="429"/>
      <c r="CU76" s="720"/>
      <c r="CV76" s="430"/>
      <c r="CW76" s="430"/>
      <c r="CX76" s="430"/>
      <c r="CY76" s="430"/>
      <c r="CZ76" s="430"/>
      <c r="DA76" s="430"/>
      <c r="DB76" s="430"/>
      <c r="DC76" s="430"/>
      <c r="DD76" s="430"/>
      <c r="DE76" s="430"/>
      <c r="DF76" s="430"/>
      <c r="DG76" s="615"/>
      <c r="DH76" s="754"/>
      <c r="DI76" s="431"/>
      <c r="DJ76" s="430"/>
      <c r="DK76" s="430"/>
      <c r="DL76" s="430"/>
      <c r="DM76" s="430"/>
      <c r="DN76" s="430"/>
      <c r="DO76" s="430"/>
      <c r="DP76" s="793"/>
      <c r="DQ76" s="430"/>
      <c r="DR76" s="430"/>
      <c r="DS76" s="793"/>
      <c r="DT76" s="542">
        <f t="shared" si="15"/>
        <v>1</v>
      </c>
    </row>
    <row r="77" spans="1:124" s="299" customFormat="1" ht="15" customHeight="1" x14ac:dyDescent="0.2">
      <c r="A77" s="763" t="s">
        <v>191</v>
      </c>
      <c r="B77" s="773" t="s">
        <v>192</v>
      </c>
      <c r="C77" s="428"/>
      <c r="D77" s="429"/>
      <c r="E77" s="430"/>
      <c r="F77" s="430"/>
      <c r="G77" s="430"/>
      <c r="H77" s="615"/>
      <c r="I77" s="429"/>
      <c r="J77" s="430"/>
      <c r="K77" s="430"/>
      <c r="L77" s="430"/>
      <c r="M77" s="430"/>
      <c r="N77" s="430"/>
      <c r="O77" s="430"/>
      <c r="P77" s="430"/>
      <c r="Q77" s="430"/>
      <c r="R77" s="430"/>
      <c r="S77" s="615"/>
      <c r="T77" s="429"/>
      <c r="U77" s="430"/>
      <c r="V77" s="430"/>
      <c r="W77" s="430"/>
      <c r="X77" s="430"/>
      <c r="Y77" s="430"/>
      <c r="Z77" s="430"/>
      <c r="AA77" s="430"/>
      <c r="AB77" s="430"/>
      <c r="AC77" s="430"/>
      <c r="AD77" s="615"/>
      <c r="AE77" s="429"/>
      <c r="AF77" s="430"/>
      <c r="AG77" s="430"/>
      <c r="AH77" s="430"/>
      <c r="AI77" s="430"/>
      <c r="AJ77" s="615"/>
      <c r="AK77" s="644"/>
      <c r="AL77" s="430"/>
      <c r="AM77" s="430"/>
      <c r="AN77" s="430"/>
      <c r="AO77" s="430"/>
      <c r="AP77" s="615"/>
      <c r="AQ77" s="429"/>
      <c r="AR77" s="430"/>
      <c r="AS77" s="615"/>
      <c r="AT77" s="430"/>
      <c r="AU77" s="431"/>
      <c r="AV77" s="431"/>
      <c r="AW77" s="431"/>
      <c r="AX77" s="430"/>
      <c r="AY77" s="430"/>
      <c r="AZ77" s="430"/>
      <c r="BA77" s="430"/>
      <c r="BB77" s="430"/>
      <c r="BC77" s="430"/>
      <c r="BD77" s="430"/>
      <c r="BE77" s="430"/>
      <c r="BF77" s="430"/>
      <c r="BG77" s="430"/>
      <c r="BH77" s="430"/>
      <c r="BI77" s="430"/>
      <c r="BJ77" s="430"/>
      <c r="BK77" s="430"/>
      <c r="BL77" s="430"/>
      <c r="BM77" s="430"/>
      <c r="BN77" s="430"/>
      <c r="BO77" s="430"/>
      <c r="BP77" s="430"/>
      <c r="BQ77" s="430"/>
      <c r="BR77" s="430"/>
      <c r="BS77" s="430"/>
      <c r="BT77" s="615"/>
      <c r="BU77" s="429"/>
      <c r="BV77" s="430"/>
      <c r="BW77" s="430"/>
      <c r="BX77" s="430"/>
      <c r="BY77" s="430"/>
      <c r="BZ77" s="430"/>
      <c r="CA77" s="430"/>
      <c r="CB77" s="430"/>
      <c r="CC77" s="430"/>
      <c r="CD77" s="430"/>
      <c r="CE77" s="430"/>
      <c r="CF77" s="430"/>
      <c r="CG77" s="461"/>
      <c r="CH77" s="430"/>
      <c r="CI77" s="430" t="s">
        <v>555</v>
      </c>
      <c r="CJ77" s="430"/>
      <c r="CK77" s="430"/>
      <c r="CL77" s="430" t="s">
        <v>555</v>
      </c>
      <c r="CM77" s="430" t="s">
        <v>1586</v>
      </c>
      <c r="CN77" s="430"/>
      <c r="CO77" s="430"/>
      <c r="CP77" s="429"/>
      <c r="CQ77" s="461"/>
      <c r="CR77" s="429"/>
      <c r="CS77" s="461"/>
      <c r="CT77" s="429" t="s">
        <v>555</v>
      </c>
      <c r="CU77" s="720"/>
      <c r="CV77" s="430" t="s">
        <v>555</v>
      </c>
      <c r="CW77" s="430"/>
      <c r="CX77" s="430"/>
      <c r="CY77" s="430"/>
      <c r="CZ77" s="430"/>
      <c r="DA77" s="430"/>
      <c r="DB77" s="430"/>
      <c r="DC77" s="430"/>
      <c r="DD77" s="430"/>
      <c r="DE77" s="430"/>
      <c r="DF77" s="430"/>
      <c r="DG77" s="615"/>
      <c r="DH77" s="754"/>
      <c r="DI77" s="431"/>
      <c r="DJ77" s="430"/>
      <c r="DK77" s="430"/>
      <c r="DL77" s="430" t="s">
        <v>1585</v>
      </c>
      <c r="DM77" s="430" t="s">
        <v>1617</v>
      </c>
      <c r="DN77" s="430"/>
      <c r="DO77" s="430"/>
      <c r="DP77" s="793" t="s">
        <v>555</v>
      </c>
      <c r="DQ77" s="430"/>
      <c r="DR77" s="430"/>
      <c r="DS77" s="793" t="s">
        <v>1585</v>
      </c>
      <c r="DT77" s="542">
        <f t="shared" si="15"/>
        <v>9</v>
      </c>
    </row>
    <row r="78" spans="1:124" s="299" customFormat="1" ht="15" customHeight="1" x14ac:dyDescent="0.2">
      <c r="A78" s="763" t="s">
        <v>262</v>
      </c>
      <c r="B78" s="768" t="s">
        <v>263</v>
      </c>
      <c r="C78" s="428"/>
      <c r="D78" s="429"/>
      <c r="E78" s="430"/>
      <c r="F78" s="430"/>
      <c r="G78" s="430"/>
      <c r="H78" s="615"/>
      <c r="I78" s="429"/>
      <c r="J78" s="430"/>
      <c r="K78" s="430"/>
      <c r="L78" s="430"/>
      <c r="M78" s="430"/>
      <c r="N78" s="430"/>
      <c r="O78" s="430"/>
      <c r="P78" s="430"/>
      <c r="Q78" s="430"/>
      <c r="R78" s="430"/>
      <c r="S78" s="615"/>
      <c r="T78" s="429"/>
      <c r="U78" s="430"/>
      <c r="V78" s="430"/>
      <c r="W78" s="430"/>
      <c r="X78" s="430"/>
      <c r="Y78" s="430"/>
      <c r="Z78" s="430"/>
      <c r="AA78" s="430"/>
      <c r="AB78" s="430"/>
      <c r="AC78" s="430"/>
      <c r="AD78" s="615"/>
      <c r="AE78" s="429"/>
      <c r="AF78" s="430"/>
      <c r="AG78" s="430"/>
      <c r="AH78" s="430"/>
      <c r="AI78" s="430"/>
      <c r="AJ78" s="615"/>
      <c r="AK78" s="644"/>
      <c r="AL78" s="430"/>
      <c r="AM78" s="430"/>
      <c r="AN78" s="430"/>
      <c r="AO78" s="430"/>
      <c r="AP78" s="615"/>
      <c r="AQ78" s="429"/>
      <c r="AR78" s="430"/>
      <c r="AS78" s="615"/>
      <c r="AT78" s="430"/>
      <c r="AU78" s="431"/>
      <c r="AV78" s="431"/>
      <c r="AW78" s="431"/>
      <c r="AX78" s="430"/>
      <c r="AY78" s="430"/>
      <c r="AZ78" s="430"/>
      <c r="BA78" s="430"/>
      <c r="BB78" s="430"/>
      <c r="BC78" s="430"/>
      <c r="BD78" s="430"/>
      <c r="BE78" s="430"/>
      <c r="BF78" s="430"/>
      <c r="BG78" s="430"/>
      <c r="BH78" s="430"/>
      <c r="BI78" s="430"/>
      <c r="BJ78" s="430"/>
      <c r="BK78" s="430"/>
      <c r="BL78" s="430"/>
      <c r="BM78" s="430"/>
      <c r="BN78" s="430"/>
      <c r="BO78" s="430"/>
      <c r="BP78" s="430"/>
      <c r="BQ78" s="430"/>
      <c r="BR78" s="430"/>
      <c r="BS78" s="430"/>
      <c r="BT78" s="615"/>
      <c r="BU78" s="429"/>
      <c r="BV78" s="430" t="s">
        <v>555</v>
      </c>
      <c r="BW78" s="430"/>
      <c r="BX78" s="430"/>
      <c r="BY78" s="430" t="s">
        <v>555</v>
      </c>
      <c r="BZ78" s="430"/>
      <c r="CA78" s="430"/>
      <c r="CB78" s="430"/>
      <c r="CC78" s="430" t="s">
        <v>1583</v>
      </c>
      <c r="CD78" s="430"/>
      <c r="CE78" s="430" t="s">
        <v>555</v>
      </c>
      <c r="CF78" s="430"/>
      <c r="CG78" s="461" t="s">
        <v>555</v>
      </c>
      <c r="CH78" s="430"/>
      <c r="CI78" s="430" t="s">
        <v>555</v>
      </c>
      <c r="CJ78" s="430"/>
      <c r="CK78" s="430"/>
      <c r="CL78" s="430"/>
      <c r="CM78" s="430"/>
      <c r="CN78" s="430"/>
      <c r="CO78" s="430"/>
      <c r="CP78" s="429"/>
      <c r="CQ78" s="461"/>
      <c r="CR78" s="430" t="s">
        <v>555</v>
      </c>
      <c r="CS78" s="461"/>
      <c r="CT78" s="429"/>
      <c r="CU78" s="720"/>
      <c r="CV78" s="430"/>
      <c r="CW78" s="430"/>
      <c r="CX78" s="430" t="s">
        <v>555</v>
      </c>
      <c r="CY78" s="430" t="s">
        <v>555</v>
      </c>
      <c r="CZ78" s="430"/>
      <c r="DA78" s="430"/>
      <c r="DB78" s="430"/>
      <c r="DC78" s="430"/>
      <c r="DD78" s="430"/>
      <c r="DE78" s="430" t="s">
        <v>555</v>
      </c>
      <c r="DF78" s="430" t="s">
        <v>555</v>
      </c>
      <c r="DG78" s="615"/>
      <c r="DH78" s="754"/>
      <c r="DI78" s="431"/>
      <c r="DJ78" s="430"/>
      <c r="DK78" s="430"/>
      <c r="DL78" s="430"/>
      <c r="DM78" s="430"/>
      <c r="DN78" s="430" t="s">
        <v>555</v>
      </c>
      <c r="DO78" s="430" t="s">
        <v>555</v>
      </c>
      <c r="DP78" s="793"/>
      <c r="DQ78" s="430"/>
      <c r="DR78" s="430"/>
      <c r="DS78" s="793"/>
      <c r="DT78" s="542">
        <f t="shared" si="15"/>
        <v>13</v>
      </c>
    </row>
    <row r="79" spans="1:124" s="299" customFormat="1" ht="15" hidden="1" customHeight="1" x14ac:dyDescent="0.2">
      <c r="A79" s="763" t="s">
        <v>1618</v>
      </c>
      <c r="B79" s="773" t="s">
        <v>265</v>
      </c>
      <c r="C79" s="428"/>
      <c r="D79" s="429"/>
      <c r="E79" s="430"/>
      <c r="F79" s="430"/>
      <c r="G79" s="430"/>
      <c r="H79" s="615"/>
      <c r="I79" s="429"/>
      <c r="J79" s="430"/>
      <c r="K79" s="430"/>
      <c r="L79" s="430"/>
      <c r="M79" s="430"/>
      <c r="N79" s="430"/>
      <c r="O79" s="430"/>
      <c r="P79" s="430"/>
      <c r="Q79" s="430"/>
      <c r="R79" s="430"/>
      <c r="S79" s="615"/>
      <c r="T79" s="429"/>
      <c r="U79" s="430"/>
      <c r="V79" s="430"/>
      <c r="W79" s="430"/>
      <c r="X79" s="430"/>
      <c r="Y79" s="430"/>
      <c r="Z79" s="430"/>
      <c r="AA79" s="430"/>
      <c r="AB79" s="430"/>
      <c r="AC79" s="430"/>
      <c r="AD79" s="615"/>
      <c r="AE79" s="429"/>
      <c r="AF79" s="430"/>
      <c r="AG79" s="430"/>
      <c r="AH79" s="430"/>
      <c r="AI79" s="430"/>
      <c r="AJ79" s="615"/>
      <c r="AK79" s="644"/>
      <c r="AL79" s="430"/>
      <c r="AM79" s="430"/>
      <c r="AN79" s="430"/>
      <c r="AO79" s="430"/>
      <c r="AP79" s="615"/>
      <c r="AQ79" s="429"/>
      <c r="AR79" s="430"/>
      <c r="AS79" s="615"/>
      <c r="AT79" s="430"/>
      <c r="AU79" s="431"/>
      <c r="AV79" s="431"/>
      <c r="AW79" s="431"/>
      <c r="AX79" s="430"/>
      <c r="AY79" s="430"/>
      <c r="AZ79" s="430"/>
      <c r="BA79" s="430"/>
      <c r="BB79" s="430"/>
      <c r="BC79" s="430"/>
      <c r="BD79" s="430"/>
      <c r="BE79" s="430"/>
      <c r="BF79" s="430"/>
      <c r="BG79" s="430"/>
      <c r="BH79" s="430"/>
      <c r="BI79" s="430"/>
      <c r="BJ79" s="430"/>
      <c r="BK79" s="430"/>
      <c r="BL79" s="430"/>
      <c r="BM79" s="430"/>
      <c r="BN79" s="430"/>
      <c r="BO79" s="430"/>
      <c r="BP79" s="430"/>
      <c r="BQ79" s="430"/>
      <c r="BR79" s="430"/>
      <c r="BS79" s="430"/>
      <c r="BT79" s="615"/>
      <c r="BU79" s="429"/>
      <c r="BV79" s="430"/>
      <c r="BW79" s="430"/>
      <c r="BX79" s="430"/>
      <c r="BY79" s="430"/>
      <c r="BZ79" s="430"/>
      <c r="CA79" s="430"/>
      <c r="CB79" s="430"/>
      <c r="CC79" s="430"/>
      <c r="CD79" s="430"/>
      <c r="CE79" s="430"/>
      <c r="CF79" s="430"/>
      <c r="CG79" s="461"/>
      <c r="CH79" s="430"/>
      <c r="CI79" s="430"/>
      <c r="CJ79" s="430"/>
      <c r="CK79" s="430"/>
      <c r="CL79" s="430"/>
      <c r="CM79" s="430"/>
      <c r="CN79" s="430"/>
      <c r="CO79" s="430"/>
      <c r="CP79" s="429"/>
      <c r="CQ79" s="461"/>
      <c r="CR79" s="431"/>
      <c r="CS79" s="461"/>
      <c r="CT79" s="429"/>
      <c r="CU79" s="720"/>
      <c r="CV79" s="430"/>
      <c r="CW79" s="430"/>
      <c r="CX79" s="430"/>
      <c r="CY79" s="430"/>
      <c r="CZ79" s="430"/>
      <c r="DA79" s="430"/>
      <c r="DB79" s="430"/>
      <c r="DC79" s="430"/>
      <c r="DD79" s="430"/>
      <c r="DE79" s="430"/>
      <c r="DF79" s="430"/>
      <c r="DG79" s="615"/>
      <c r="DH79" s="754"/>
      <c r="DI79" s="431"/>
      <c r="DJ79" s="430"/>
      <c r="DK79" s="430"/>
      <c r="DL79" s="430"/>
      <c r="DM79" s="430"/>
      <c r="DN79" s="430"/>
      <c r="DO79" s="430"/>
      <c r="DP79" s="793"/>
      <c r="DQ79" s="430"/>
      <c r="DR79" s="430"/>
      <c r="DS79" s="793"/>
      <c r="DT79" s="542">
        <f t="shared" si="15"/>
        <v>0</v>
      </c>
    </row>
    <row r="80" spans="1:124" s="299" customFormat="1" ht="15" hidden="1" customHeight="1" x14ac:dyDescent="0.2">
      <c r="A80" s="763" t="s">
        <v>1619</v>
      </c>
      <c r="B80" s="736" t="s">
        <v>267</v>
      </c>
      <c r="C80" s="428"/>
      <c r="D80" s="429"/>
      <c r="E80" s="430"/>
      <c r="F80" s="430"/>
      <c r="G80" s="430"/>
      <c r="H80" s="615"/>
      <c r="I80" s="429"/>
      <c r="J80" s="430"/>
      <c r="K80" s="430"/>
      <c r="L80" s="430"/>
      <c r="M80" s="430"/>
      <c r="N80" s="430"/>
      <c r="O80" s="430"/>
      <c r="P80" s="430"/>
      <c r="Q80" s="430"/>
      <c r="R80" s="430"/>
      <c r="S80" s="615"/>
      <c r="T80" s="429"/>
      <c r="U80" s="430"/>
      <c r="V80" s="430"/>
      <c r="W80" s="430"/>
      <c r="X80" s="430"/>
      <c r="Y80" s="430"/>
      <c r="Z80" s="430"/>
      <c r="AA80" s="430"/>
      <c r="AB80" s="430"/>
      <c r="AC80" s="430"/>
      <c r="AD80" s="615"/>
      <c r="AE80" s="429"/>
      <c r="AF80" s="430"/>
      <c r="AG80" s="430"/>
      <c r="AH80" s="430"/>
      <c r="AI80" s="430"/>
      <c r="AJ80" s="615"/>
      <c r="AK80" s="644"/>
      <c r="AL80" s="430"/>
      <c r="AM80" s="430"/>
      <c r="AN80" s="430"/>
      <c r="AO80" s="430"/>
      <c r="AP80" s="615"/>
      <c r="AQ80" s="429"/>
      <c r="AR80" s="430"/>
      <c r="AS80" s="615"/>
      <c r="AT80" s="430"/>
      <c r="AU80" s="431"/>
      <c r="AV80" s="431"/>
      <c r="AW80" s="431"/>
      <c r="AX80" s="430"/>
      <c r="AY80" s="430"/>
      <c r="AZ80" s="430"/>
      <c r="BA80" s="430"/>
      <c r="BB80" s="430"/>
      <c r="BC80" s="430"/>
      <c r="BD80" s="430"/>
      <c r="BE80" s="430"/>
      <c r="BF80" s="430"/>
      <c r="BG80" s="430"/>
      <c r="BH80" s="430"/>
      <c r="BI80" s="430"/>
      <c r="BJ80" s="430"/>
      <c r="BK80" s="430"/>
      <c r="BL80" s="430"/>
      <c r="BM80" s="430"/>
      <c r="BN80" s="430"/>
      <c r="BO80" s="430"/>
      <c r="BP80" s="430"/>
      <c r="BQ80" s="430"/>
      <c r="BR80" s="430"/>
      <c r="BS80" s="430"/>
      <c r="BT80" s="615"/>
      <c r="BU80" s="429"/>
      <c r="BV80" s="430"/>
      <c r="BW80" s="430"/>
      <c r="BX80" s="430"/>
      <c r="BY80" s="430"/>
      <c r="BZ80" s="430"/>
      <c r="CA80" s="430"/>
      <c r="CB80" s="430"/>
      <c r="CC80" s="430"/>
      <c r="CD80" s="430"/>
      <c r="CE80" s="430"/>
      <c r="CF80" s="430"/>
      <c r="CG80" s="461"/>
      <c r="CH80" s="430"/>
      <c r="CI80" s="430"/>
      <c r="CJ80" s="430"/>
      <c r="CK80" s="430"/>
      <c r="CL80" s="430"/>
      <c r="CM80" s="430"/>
      <c r="CN80" s="430"/>
      <c r="CO80" s="430"/>
      <c r="CP80" s="429"/>
      <c r="CQ80" s="461"/>
      <c r="CR80" s="431"/>
      <c r="CS80" s="461"/>
      <c r="CT80" s="429"/>
      <c r="CU80" s="720"/>
      <c r="CV80" s="430"/>
      <c r="CW80" s="430" t="s">
        <v>555</v>
      </c>
      <c r="CX80" s="430"/>
      <c r="CY80" s="461" t="s">
        <v>555</v>
      </c>
      <c r="CZ80" s="430"/>
      <c r="DA80" s="430"/>
      <c r="DB80" s="430"/>
      <c r="DC80" s="430"/>
      <c r="DD80" s="430"/>
      <c r="DE80" s="461"/>
      <c r="DF80" s="461"/>
      <c r="DG80" s="615"/>
      <c r="DH80" s="754"/>
      <c r="DI80" s="431"/>
      <c r="DJ80" s="430"/>
      <c r="DK80" s="430"/>
      <c r="DL80" s="430"/>
      <c r="DM80" s="430"/>
      <c r="DN80" s="430"/>
      <c r="DO80" s="430"/>
      <c r="DP80" s="793"/>
      <c r="DQ80" s="430"/>
      <c r="DR80" s="430"/>
      <c r="DS80" s="793"/>
      <c r="DT80" s="542">
        <f t="shared" si="15"/>
        <v>2</v>
      </c>
    </row>
    <row r="81" spans="1:125" s="299" customFormat="1" ht="15" customHeight="1" x14ac:dyDescent="0.2">
      <c r="A81" s="765" t="s">
        <v>256</v>
      </c>
      <c r="B81" s="655" t="s">
        <v>257</v>
      </c>
      <c r="C81" s="428" t="s">
        <v>18</v>
      </c>
      <c r="D81" s="429"/>
      <c r="E81" s="430"/>
      <c r="F81" s="430"/>
      <c r="G81" s="430"/>
      <c r="H81" s="615"/>
      <c r="I81" s="429"/>
      <c r="J81" s="430"/>
      <c r="K81" s="430"/>
      <c r="L81" s="430"/>
      <c r="M81" s="430"/>
      <c r="N81" s="430"/>
      <c r="O81" s="430"/>
      <c r="P81" s="430"/>
      <c r="Q81" s="430"/>
      <c r="R81" s="430"/>
      <c r="S81" s="615"/>
      <c r="T81" s="429"/>
      <c r="U81" s="430"/>
      <c r="V81" s="430"/>
      <c r="W81" s="430"/>
      <c r="X81" s="430"/>
      <c r="Y81" s="430"/>
      <c r="Z81" s="430"/>
      <c r="AA81" s="430"/>
      <c r="AB81" s="430"/>
      <c r="AC81" s="430"/>
      <c r="AD81" s="615"/>
      <c r="AE81" s="429"/>
      <c r="AF81" s="430"/>
      <c r="AG81" s="430"/>
      <c r="AH81" s="430"/>
      <c r="AI81" s="430"/>
      <c r="AJ81" s="615"/>
      <c r="AK81" s="644"/>
      <c r="AL81" s="430"/>
      <c r="AM81" s="430"/>
      <c r="AN81" s="430"/>
      <c r="AO81" s="430"/>
      <c r="AP81" s="615"/>
      <c r="AQ81" s="429"/>
      <c r="AR81" s="430"/>
      <c r="AS81" s="615"/>
      <c r="AT81" s="430"/>
      <c r="AU81" s="431"/>
      <c r="AV81" s="431"/>
      <c r="AW81" s="431"/>
      <c r="AX81" s="430"/>
      <c r="AY81" s="430"/>
      <c r="AZ81" s="430"/>
      <c r="BA81" s="430"/>
      <c r="BB81" s="430"/>
      <c r="BC81" s="430"/>
      <c r="BD81" s="430"/>
      <c r="BE81" s="430"/>
      <c r="BF81" s="430"/>
      <c r="BG81" s="430"/>
      <c r="BH81" s="430"/>
      <c r="BI81" s="430"/>
      <c r="BJ81" s="430"/>
      <c r="BK81" s="430"/>
      <c r="BL81" s="430" t="s">
        <v>555</v>
      </c>
      <c r="BM81" s="430"/>
      <c r="BN81" s="430"/>
      <c r="BO81" s="430"/>
      <c r="BP81" s="430" t="s">
        <v>555</v>
      </c>
      <c r="BQ81" s="430" t="s">
        <v>555</v>
      </c>
      <c r="BR81" s="430"/>
      <c r="BS81" s="430"/>
      <c r="BT81" s="615"/>
      <c r="BU81" s="429"/>
      <c r="BV81" s="430"/>
      <c r="BW81" s="430"/>
      <c r="BX81" s="436" t="s">
        <v>555</v>
      </c>
      <c r="BY81" s="430"/>
      <c r="BZ81" s="430"/>
      <c r="CA81" s="430" t="s">
        <v>555</v>
      </c>
      <c r="CB81" s="430"/>
      <c r="CC81" s="430" t="s">
        <v>1583</v>
      </c>
      <c r="CD81" s="436" t="s">
        <v>1085</v>
      </c>
      <c r="CE81" s="430" t="s">
        <v>1085</v>
      </c>
      <c r="CF81" s="430"/>
      <c r="CG81" s="461" t="s">
        <v>1085</v>
      </c>
      <c r="CH81" s="430"/>
      <c r="CI81" s="430" t="s">
        <v>555</v>
      </c>
      <c r="CJ81" s="430"/>
      <c r="CK81" s="430"/>
      <c r="CL81" s="430"/>
      <c r="CM81" s="430" t="s">
        <v>555</v>
      </c>
      <c r="CN81" s="430"/>
      <c r="CO81" s="430"/>
      <c r="CP81" s="429"/>
      <c r="CQ81" s="430" t="s">
        <v>555</v>
      </c>
      <c r="CR81" s="430"/>
      <c r="CS81" s="430" t="s">
        <v>555</v>
      </c>
      <c r="CT81" s="429"/>
      <c r="CU81" s="720" t="s">
        <v>555</v>
      </c>
      <c r="CV81" s="430"/>
      <c r="CW81" s="430" t="s">
        <v>555</v>
      </c>
      <c r="CY81" s="430"/>
      <c r="CZ81" s="430"/>
      <c r="DA81" s="430"/>
      <c r="DB81" s="430"/>
      <c r="DC81" s="430"/>
      <c r="DD81" s="430"/>
      <c r="DE81" s="430" t="s">
        <v>1608</v>
      </c>
      <c r="DF81" s="430" t="s">
        <v>555</v>
      </c>
      <c r="DG81" s="615"/>
      <c r="DH81" s="754"/>
      <c r="DI81" s="431" t="s">
        <v>555</v>
      </c>
      <c r="DJ81" s="430"/>
      <c r="DK81" s="430"/>
      <c r="DL81" s="430"/>
      <c r="DM81" s="430"/>
      <c r="DN81" s="430" t="s">
        <v>555</v>
      </c>
      <c r="DO81" s="430" t="s">
        <v>555</v>
      </c>
      <c r="DP81" s="793"/>
      <c r="DQ81" s="430"/>
      <c r="DR81" s="430"/>
      <c r="DS81" s="793" t="s">
        <v>555</v>
      </c>
      <c r="DT81" s="542">
        <f t="shared" si="15"/>
        <v>21</v>
      </c>
    </row>
    <row r="82" spans="1:125" s="299" customFormat="1" ht="15" customHeight="1" x14ac:dyDescent="0.2">
      <c r="A82" s="781" t="s">
        <v>197</v>
      </c>
      <c r="B82" s="768" t="str">
        <f>IFERROR(VLOOKUP(A82,Tabla1[],2,FALSE),"")</f>
        <v>25.273.922-k</v>
      </c>
      <c r="C82" s="428" t="s">
        <v>39</v>
      </c>
      <c r="D82" s="429" t="s">
        <v>1107</v>
      </c>
      <c r="E82" s="430"/>
      <c r="F82" s="430"/>
      <c r="G82" s="430" t="s">
        <v>1373</v>
      </c>
      <c r="H82" s="615"/>
      <c r="I82" s="429"/>
      <c r="J82" s="430" t="s">
        <v>1107</v>
      </c>
      <c r="K82" s="430"/>
      <c r="L82" s="430"/>
      <c r="M82" s="430" t="s">
        <v>1107</v>
      </c>
      <c r="N82" s="430"/>
      <c r="O82" s="430"/>
      <c r="P82" s="430"/>
      <c r="Q82" s="430"/>
      <c r="R82" s="430"/>
      <c r="S82" s="615"/>
      <c r="T82" s="429"/>
      <c r="U82" s="430"/>
      <c r="V82" s="430" t="s">
        <v>555</v>
      </c>
      <c r="W82" s="430" t="s">
        <v>1373</v>
      </c>
      <c r="X82" s="430"/>
      <c r="Y82" s="430" t="s">
        <v>559</v>
      </c>
      <c r="Z82" s="430"/>
      <c r="AA82" s="442" t="s">
        <v>1094</v>
      </c>
      <c r="AB82" s="430"/>
      <c r="AC82" s="430" t="s">
        <v>1107</v>
      </c>
      <c r="AD82" s="615"/>
      <c r="AE82" s="429"/>
      <c r="AF82" s="430"/>
      <c r="AG82" s="430"/>
      <c r="AH82" s="430" t="s">
        <v>1373</v>
      </c>
      <c r="AI82" s="430"/>
      <c r="AJ82" s="615"/>
      <c r="AK82" s="644" t="s">
        <v>1107</v>
      </c>
      <c r="AL82" s="430"/>
      <c r="AM82" s="430" t="s">
        <v>555</v>
      </c>
      <c r="AN82" s="430"/>
      <c r="AO82" s="430" t="s">
        <v>1085</v>
      </c>
      <c r="AP82" s="615"/>
      <c r="AQ82" s="429" t="s">
        <v>1373</v>
      </c>
      <c r="AR82" s="430"/>
      <c r="AS82" s="615"/>
      <c r="AT82" s="430" t="s">
        <v>1107</v>
      </c>
      <c r="AU82" s="431" t="s">
        <v>1107</v>
      </c>
      <c r="AV82" s="431"/>
      <c r="AW82" s="431"/>
      <c r="AX82" s="430"/>
      <c r="AY82" s="430" t="s">
        <v>1305</v>
      </c>
      <c r="AZ82" s="430"/>
      <c r="BA82" s="430"/>
      <c r="BB82" s="430"/>
      <c r="BC82" s="430"/>
      <c r="BD82" s="430"/>
      <c r="BE82" s="430"/>
      <c r="BF82" s="430"/>
      <c r="BG82" s="430"/>
      <c r="BH82" s="430" t="s">
        <v>555</v>
      </c>
      <c r="BI82" s="430"/>
      <c r="BJ82" s="430"/>
      <c r="BK82" s="430" t="s">
        <v>1085</v>
      </c>
      <c r="BL82" s="430"/>
      <c r="BM82" s="430"/>
      <c r="BN82" s="430" t="s">
        <v>1107</v>
      </c>
      <c r="BO82" s="657" t="s">
        <v>1107</v>
      </c>
      <c r="BP82" s="430"/>
      <c r="BQ82" s="430"/>
      <c r="BR82" s="430"/>
      <c r="BS82" s="430"/>
      <c r="BT82" s="615"/>
      <c r="BU82" s="429"/>
      <c r="BV82" s="430" t="s">
        <v>1107</v>
      </c>
      <c r="BW82" s="430"/>
      <c r="BX82" s="430"/>
      <c r="BY82" s="430" t="s">
        <v>1373</v>
      </c>
      <c r="BZ82" s="433"/>
      <c r="CA82" s="430"/>
      <c r="CB82" s="430"/>
      <c r="CC82" s="430"/>
      <c r="CD82" s="430" t="s">
        <v>1107</v>
      </c>
      <c r="CE82" s="430" t="s">
        <v>1107</v>
      </c>
      <c r="CF82" s="430"/>
      <c r="CG82" s="461" t="s">
        <v>1107</v>
      </c>
      <c r="CH82" s="430"/>
      <c r="CI82" s="430" t="s">
        <v>1085</v>
      </c>
      <c r="CJ82" s="430"/>
      <c r="CK82" s="430"/>
      <c r="CL82" s="430"/>
      <c r="CM82" s="430" t="s">
        <v>1085</v>
      </c>
      <c r="CN82" s="430"/>
      <c r="CO82" s="430"/>
      <c r="CP82" s="429"/>
      <c r="CQ82" s="429" t="s">
        <v>1373</v>
      </c>
      <c r="CR82" s="430"/>
      <c r="CS82" s="429" t="s">
        <v>1107</v>
      </c>
      <c r="CT82" s="429" t="s">
        <v>1620</v>
      </c>
      <c r="CU82" s="721"/>
      <c r="CV82" s="461" t="s">
        <v>1107</v>
      </c>
      <c r="CW82" s="430"/>
      <c r="CX82" s="430"/>
      <c r="CY82" s="430"/>
      <c r="CZ82" s="430"/>
      <c r="DA82" s="430"/>
      <c r="DB82" s="430"/>
      <c r="DC82" s="430"/>
      <c r="DD82" s="430" t="s">
        <v>1107</v>
      </c>
      <c r="DE82" s="430"/>
      <c r="DF82" s="430"/>
      <c r="DG82" s="615"/>
      <c r="DH82" s="754" t="s">
        <v>1230</v>
      </c>
      <c r="DI82" s="431"/>
      <c r="DJ82" s="430" t="s">
        <v>1105</v>
      </c>
      <c r="DK82" s="430"/>
      <c r="DL82" s="430"/>
      <c r="DM82" s="430"/>
      <c r="DN82" s="430"/>
      <c r="DO82" s="430"/>
      <c r="DP82" s="793"/>
      <c r="DQ82" s="430"/>
      <c r="DR82" s="430"/>
      <c r="DS82" s="793"/>
      <c r="DT82" s="542">
        <f t="shared" si="15"/>
        <v>35</v>
      </c>
    </row>
    <row r="83" spans="1:125" s="299" customFormat="1" ht="15" customHeight="1" x14ac:dyDescent="0.2">
      <c r="A83" s="763" t="s">
        <v>272</v>
      </c>
      <c r="B83" s="768" t="s">
        <v>273</v>
      </c>
      <c r="C83" s="428"/>
      <c r="D83" s="429"/>
      <c r="E83" s="430"/>
      <c r="F83" s="430"/>
      <c r="G83" s="430"/>
      <c r="H83" s="615"/>
      <c r="I83" s="429"/>
      <c r="J83" s="430"/>
      <c r="K83" s="430"/>
      <c r="L83" s="430"/>
      <c r="M83" s="430"/>
      <c r="N83" s="430"/>
      <c r="O83" s="430"/>
      <c r="P83" s="430"/>
      <c r="Q83" s="430"/>
      <c r="R83" s="430"/>
      <c r="S83" s="615"/>
      <c r="T83" s="429"/>
      <c r="U83" s="430"/>
      <c r="V83" s="430"/>
      <c r="W83" s="430"/>
      <c r="X83" s="430"/>
      <c r="Y83" s="430"/>
      <c r="Z83" s="430"/>
      <c r="AA83" s="442"/>
      <c r="AB83" s="430"/>
      <c r="AC83" s="430"/>
      <c r="AD83" s="615"/>
      <c r="AE83" s="429"/>
      <c r="AF83" s="430"/>
      <c r="AG83" s="430"/>
      <c r="AH83" s="430"/>
      <c r="AI83" s="430"/>
      <c r="AJ83" s="615"/>
      <c r="AK83" s="644"/>
      <c r="AL83" s="430"/>
      <c r="AM83" s="430"/>
      <c r="AN83" s="430"/>
      <c r="AO83" s="430"/>
      <c r="AP83" s="615"/>
      <c r="AQ83" s="429"/>
      <c r="AR83" s="430"/>
      <c r="AS83" s="615"/>
      <c r="AT83" s="430"/>
      <c r="AU83" s="431"/>
      <c r="AV83" s="431"/>
      <c r="AW83" s="431"/>
      <c r="AX83" s="430"/>
      <c r="AY83" s="430"/>
      <c r="AZ83" s="430"/>
      <c r="BA83" s="430"/>
      <c r="BB83" s="430"/>
      <c r="BC83" s="430"/>
      <c r="BD83" s="430"/>
      <c r="BE83" s="430"/>
      <c r="BF83" s="430"/>
      <c r="BG83" s="430"/>
      <c r="BH83" s="430"/>
      <c r="BI83" s="430"/>
      <c r="BJ83" s="430"/>
      <c r="BK83" s="430"/>
      <c r="BL83" s="430"/>
      <c r="BM83" s="430"/>
      <c r="BN83" s="430"/>
      <c r="BO83" s="657"/>
      <c r="BP83" s="430"/>
      <c r="BQ83" s="430"/>
      <c r="BR83" s="430"/>
      <c r="BS83" s="430"/>
      <c r="BT83" s="615"/>
      <c r="BU83" s="429"/>
      <c r="BV83" s="430"/>
      <c r="BW83" s="430"/>
      <c r="BX83" s="430"/>
      <c r="BY83" s="430"/>
      <c r="BZ83" s="433"/>
      <c r="CA83" s="430"/>
      <c r="CB83" s="430"/>
      <c r="CC83" s="430"/>
      <c r="CD83" s="430"/>
      <c r="CE83" s="430"/>
      <c r="CF83" s="430"/>
      <c r="CG83" s="461"/>
      <c r="CH83" s="430"/>
      <c r="CI83" s="430"/>
      <c r="CJ83" s="430"/>
      <c r="CK83" s="430"/>
      <c r="CL83" s="430"/>
      <c r="CM83" s="430"/>
      <c r="CN83" s="430"/>
      <c r="CO83" s="430"/>
      <c r="CP83" s="429"/>
      <c r="CQ83" s="429"/>
      <c r="CR83" s="430"/>
      <c r="CS83" s="429"/>
      <c r="CT83" s="429"/>
      <c r="CU83" s="721"/>
      <c r="CV83" s="461"/>
      <c r="CW83" s="430"/>
      <c r="CX83" s="430"/>
      <c r="CY83" s="430"/>
      <c r="CZ83" s="430"/>
      <c r="DA83" s="430"/>
      <c r="DB83" s="430"/>
      <c r="DC83" s="430"/>
      <c r="DD83" s="430"/>
      <c r="DE83" s="430" t="s">
        <v>555</v>
      </c>
      <c r="DF83" s="430"/>
      <c r="DG83" s="615"/>
      <c r="DH83" s="754"/>
      <c r="DI83" s="431"/>
      <c r="DJ83" s="430"/>
      <c r="DK83" s="430"/>
      <c r="DL83" s="430" t="s">
        <v>555</v>
      </c>
      <c r="DM83" s="430" t="s">
        <v>555</v>
      </c>
      <c r="DN83" s="430"/>
      <c r="DO83" s="430"/>
      <c r="DP83" s="793" t="s">
        <v>555</v>
      </c>
      <c r="DQ83" s="430"/>
      <c r="DR83" s="430"/>
      <c r="DS83" s="793"/>
      <c r="DT83" s="542">
        <f t="shared" si="15"/>
        <v>4</v>
      </c>
    </row>
    <row r="84" spans="1:125" s="299" customFormat="1" ht="14.25" customHeight="1" x14ac:dyDescent="0.2">
      <c r="A84" s="781" t="s">
        <v>201</v>
      </c>
      <c r="B84" s="768" t="str">
        <f>IFERROR(VLOOKUP(A84,Tabla1[],2,FALSE),"")</f>
        <v>14.577.855-7</v>
      </c>
      <c r="C84" s="428" t="s">
        <v>29</v>
      </c>
      <c r="D84" s="429"/>
      <c r="E84" s="430"/>
      <c r="F84" s="430"/>
      <c r="G84" s="430"/>
      <c r="H84" s="615"/>
      <c r="I84" s="456" t="s">
        <v>1085</v>
      </c>
      <c r="J84" s="430"/>
      <c r="K84" s="430" t="s">
        <v>1086</v>
      </c>
      <c r="L84" s="430"/>
      <c r="M84" s="430" t="s">
        <v>555</v>
      </c>
      <c r="N84" s="430"/>
      <c r="O84" s="430"/>
      <c r="P84" s="430"/>
      <c r="Q84" s="430"/>
      <c r="R84" s="430"/>
      <c r="S84" s="615"/>
      <c r="T84" s="429"/>
      <c r="U84" s="430" t="s">
        <v>555</v>
      </c>
      <c r="V84" s="430"/>
      <c r="W84" s="430"/>
      <c r="X84" s="430"/>
      <c r="Y84" s="434" t="s">
        <v>1094</v>
      </c>
      <c r="Z84" s="430" t="s">
        <v>1085</v>
      </c>
      <c r="AA84" s="430"/>
      <c r="AB84" s="430"/>
      <c r="AC84" s="430"/>
      <c r="AD84" s="615" t="s">
        <v>555</v>
      </c>
      <c r="AE84" s="429" t="s">
        <v>1085</v>
      </c>
      <c r="AF84" s="430"/>
      <c r="AG84" s="430"/>
      <c r="AH84" s="430" t="s">
        <v>555</v>
      </c>
      <c r="AI84" s="430"/>
      <c r="AJ84" s="615"/>
      <c r="AK84" s="644" t="s">
        <v>555</v>
      </c>
      <c r="AL84" s="430"/>
      <c r="AM84" s="430" t="s">
        <v>555</v>
      </c>
      <c r="AN84" s="430" t="s">
        <v>1611</v>
      </c>
      <c r="AO84" s="430" t="s">
        <v>555</v>
      </c>
      <c r="AP84" s="615"/>
      <c r="AQ84" s="429"/>
      <c r="AR84" s="430"/>
      <c r="AS84" s="615" t="s">
        <v>1119</v>
      </c>
      <c r="AT84" s="430"/>
      <c r="AU84" s="430"/>
      <c r="AV84" s="434" t="s">
        <v>1085</v>
      </c>
      <c r="AW84" s="430" t="s">
        <v>1085</v>
      </c>
      <c r="AX84" s="430"/>
      <c r="AY84" s="430"/>
      <c r="AZ84" s="430" t="s">
        <v>1086</v>
      </c>
      <c r="BA84" s="430"/>
      <c r="BB84" s="430"/>
      <c r="BC84" s="430"/>
      <c r="BD84" s="430"/>
      <c r="BE84" s="430"/>
      <c r="BF84" s="430"/>
      <c r="BG84" s="430"/>
      <c r="BH84" s="430"/>
      <c r="BI84" s="430"/>
      <c r="BJ84" s="430"/>
      <c r="BK84" s="430"/>
      <c r="BL84" s="430"/>
      <c r="BM84" s="430"/>
      <c r="BN84" s="430" t="s">
        <v>1119</v>
      </c>
      <c r="BO84" s="430"/>
      <c r="BP84" s="430"/>
      <c r="BQ84" s="430" t="s">
        <v>1621</v>
      </c>
      <c r="BR84" s="430"/>
      <c r="BS84" s="430"/>
      <c r="BT84" s="615"/>
      <c r="BU84" s="429"/>
      <c r="BV84" s="430"/>
      <c r="BW84" s="430"/>
      <c r="BX84" s="436" t="s">
        <v>1085</v>
      </c>
      <c r="BY84" s="430"/>
      <c r="BZ84" s="430"/>
      <c r="CA84" s="430" t="s">
        <v>1086</v>
      </c>
      <c r="CB84" s="430"/>
      <c r="CC84" s="430"/>
      <c r="CD84" s="436" t="s">
        <v>1085</v>
      </c>
      <c r="CE84" s="430"/>
      <c r="CF84" s="436" t="s">
        <v>1086</v>
      </c>
      <c r="CG84" s="461"/>
      <c r="CH84" s="434" t="s">
        <v>555</v>
      </c>
      <c r="CI84" s="430" t="s">
        <v>1598</v>
      </c>
      <c r="CJ84" s="430"/>
      <c r="CK84" s="430"/>
      <c r="CL84" s="430" t="s">
        <v>1586</v>
      </c>
      <c r="CM84" s="430"/>
      <c r="CN84" s="430"/>
      <c r="CO84" s="430"/>
      <c r="CP84" s="429"/>
      <c r="CQ84" s="430" t="s">
        <v>1622</v>
      </c>
      <c r="CR84" s="430"/>
      <c r="CS84" s="430" t="s">
        <v>1607</v>
      </c>
      <c r="CT84" s="429"/>
      <c r="CU84" s="720" t="s">
        <v>1085</v>
      </c>
      <c r="CV84" s="430"/>
      <c r="CW84" s="430"/>
      <c r="CX84" s="430" t="s">
        <v>1086</v>
      </c>
      <c r="CY84" s="430" t="s">
        <v>1623</v>
      </c>
      <c r="CZ84" s="430"/>
      <c r="DA84" s="430"/>
      <c r="DB84" s="430"/>
      <c r="DC84" s="430"/>
      <c r="DD84" s="430" t="s">
        <v>1586</v>
      </c>
      <c r="DE84" s="430"/>
      <c r="DF84" s="430"/>
      <c r="DG84" s="615" t="s">
        <v>1086</v>
      </c>
      <c r="DH84" s="754"/>
      <c r="DI84" s="431"/>
      <c r="DJ84" s="430" t="s">
        <v>1086</v>
      </c>
      <c r="DK84" s="430"/>
      <c r="DL84" s="430"/>
      <c r="DM84" s="430"/>
      <c r="DN84" s="430"/>
      <c r="DO84" s="430" t="s">
        <v>1085</v>
      </c>
      <c r="DP84" s="793"/>
      <c r="DQ84" s="430" t="s">
        <v>1620</v>
      </c>
      <c r="DR84" s="430"/>
      <c r="DS84" s="793"/>
      <c r="DT84" s="542">
        <f t="shared" si="15"/>
        <v>36</v>
      </c>
    </row>
    <row r="85" spans="1:125" s="299" customFormat="1" ht="14.25" hidden="1" customHeight="1" x14ac:dyDescent="0.2">
      <c r="A85" s="765" t="s">
        <v>1387</v>
      </c>
      <c r="B85" s="655" t="s">
        <v>1624</v>
      </c>
      <c r="C85" s="428" t="s">
        <v>18</v>
      </c>
      <c r="D85" s="429"/>
      <c r="E85" s="430"/>
      <c r="F85" s="430"/>
      <c r="G85" s="430"/>
      <c r="H85" s="615"/>
      <c r="I85" s="429"/>
      <c r="J85" s="430"/>
      <c r="K85" s="430"/>
      <c r="L85" s="430"/>
      <c r="M85" s="430"/>
      <c r="N85" s="430"/>
      <c r="O85" s="430"/>
      <c r="P85" s="430"/>
      <c r="Q85" s="430"/>
      <c r="R85" s="430"/>
      <c r="S85" s="615"/>
      <c r="T85" s="429"/>
      <c r="U85" s="430"/>
      <c r="V85" s="430"/>
      <c r="W85" s="430"/>
      <c r="X85" s="430"/>
      <c r="Y85" s="430"/>
      <c r="Z85" s="430"/>
      <c r="AA85" s="430"/>
      <c r="AB85" s="430"/>
      <c r="AC85" s="430"/>
      <c r="AD85" s="615"/>
      <c r="AE85" s="429"/>
      <c r="AF85" s="430"/>
      <c r="AG85" s="430"/>
      <c r="AH85" s="430"/>
      <c r="AI85" s="430"/>
      <c r="AJ85" s="615"/>
      <c r="AK85" s="644"/>
      <c r="AL85" s="430"/>
      <c r="AM85" s="430"/>
      <c r="AN85" s="430"/>
      <c r="AO85" s="430"/>
      <c r="AP85" s="615"/>
      <c r="AQ85" s="429"/>
      <c r="AR85" s="430"/>
      <c r="AS85" s="615"/>
      <c r="AT85" s="430"/>
      <c r="AU85" s="431"/>
      <c r="AV85" s="431"/>
      <c r="AW85" s="431"/>
      <c r="AX85" s="430"/>
      <c r="AY85" s="430"/>
      <c r="AZ85" s="430"/>
      <c r="BA85" s="430"/>
      <c r="BB85" s="430"/>
      <c r="BC85" s="430"/>
      <c r="BD85" s="430"/>
      <c r="BE85" s="430"/>
      <c r="BF85" s="430"/>
      <c r="BG85" s="430"/>
      <c r="BH85" s="430"/>
      <c r="BI85" s="430"/>
      <c r="BJ85" s="430"/>
      <c r="BK85" s="430"/>
      <c r="BL85" s="430"/>
      <c r="BM85" s="430"/>
      <c r="BN85" s="430"/>
      <c r="BO85" s="430"/>
      <c r="BP85" s="430"/>
      <c r="BQ85" s="430"/>
      <c r="BR85" s="430"/>
      <c r="BS85" s="430"/>
      <c r="BT85" s="615"/>
      <c r="BU85" s="429"/>
      <c r="BV85" s="669"/>
      <c r="BW85" s="430"/>
      <c r="BX85" s="430"/>
      <c r="BY85" s="430"/>
      <c r="BZ85" s="430"/>
      <c r="CA85" s="430"/>
      <c r="CB85" s="430"/>
      <c r="CC85" s="430"/>
      <c r="CD85" s="430"/>
      <c r="CE85" s="430"/>
      <c r="CF85" s="430"/>
      <c r="CG85" s="461"/>
      <c r="CH85" s="430"/>
      <c r="CI85" s="430"/>
      <c r="CJ85" s="430"/>
      <c r="CK85" s="430"/>
      <c r="CL85" s="430"/>
      <c r="CM85" s="430"/>
      <c r="CN85" s="430"/>
      <c r="CO85" s="430"/>
      <c r="CP85" s="429"/>
      <c r="CQ85" s="430"/>
      <c r="CR85" s="430"/>
      <c r="CS85" s="430"/>
      <c r="CT85" s="429"/>
      <c r="CU85" s="720"/>
      <c r="CV85" s="430"/>
      <c r="CW85" s="430"/>
      <c r="CX85" s="430"/>
      <c r="CY85" s="430"/>
      <c r="CZ85" s="430"/>
      <c r="DA85" s="430"/>
      <c r="DB85" s="430"/>
      <c r="DC85" s="430"/>
      <c r="DD85" s="430"/>
      <c r="DE85" s="430"/>
      <c r="DF85" s="430"/>
      <c r="DG85" s="615"/>
      <c r="DH85" s="754"/>
      <c r="DI85" s="431"/>
      <c r="DJ85" s="430"/>
      <c r="DK85" s="430"/>
      <c r="DL85" s="430"/>
      <c r="DM85" s="430"/>
      <c r="DN85" s="430"/>
      <c r="DO85" s="430"/>
      <c r="DP85" s="793"/>
      <c r="DQ85" s="430"/>
      <c r="DR85" s="430"/>
      <c r="DS85" s="793"/>
      <c r="DT85" s="542">
        <f t="shared" si="15"/>
        <v>0</v>
      </c>
    </row>
    <row r="86" spans="1:125" s="299" customFormat="1" ht="14.25" hidden="1" customHeight="1" x14ac:dyDescent="0.2">
      <c r="A86" s="765" t="s">
        <v>249</v>
      </c>
      <c r="B86" s="655" t="s">
        <v>250</v>
      </c>
      <c r="C86" s="428" t="s">
        <v>18</v>
      </c>
      <c r="D86" s="429"/>
      <c r="E86" s="430"/>
      <c r="F86" s="430"/>
      <c r="G86" s="430"/>
      <c r="H86" s="615"/>
      <c r="I86" s="429"/>
      <c r="J86" s="430"/>
      <c r="K86" s="430"/>
      <c r="L86" s="430"/>
      <c r="M86" s="430"/>
      <c r="N86" s="430"/>
      <c r="O86" s="430"/>
      <c r="P86" s="430"/>
      <c r="Q86" s="430"/>
      <c r="R86" s="430"/>
      <c r="S86" s="615"/>
      <c r="T86" s="429"/>
      <c r="U86" s="430"/>
      <c r="V86" s="430"/>
      <c r="W86" s="430"/>
      <c r="X86" s="430"/>
      <c r="Y86" s="430"/>
      <c r="Z86" s="430"/>
      <c r="AA86" s="430"/>
      <c r="AB86" s="430"/>
      <c r="AC86" s="430"/>
      <c r="AD86" s="615"/>
      <c r="AE86" s="429"/>
      <c r="AF86" s="430"/>
      <c r="AG86" s="430"/>
      <c r="AH86" s="430"/>
      <c r="AI86" s="430"/>
      <c r="AJ86" s="615"/>
      <c r="AK86" s="644"/>
      <c r="AL86" s="430"/>
      <c r="AM86" s="430"/>
      <c r="AN86" s="430"/>
      <c r="AO86" s="430"/>
      <c r="AP86" s="615"/>
      <c r="AQ86" s="429" t="s">
        <v>555</v>
      </c>
      <c r="AR86" s="430"/>
      <c r="AS86" s="615"/>
      <c r="AT86" s="430"/>
      <c r="AU86" s="431"/>
      <c r="AV86" s="431"/>
      <c r="AW86" s="431"/>
      <c r="AX86" s="430"/>
      <c r="AY86" s="430"/>
      <c r="AZ86" s="430"/>
      <c r="BA86" s="430"/>
      <c r="BB86" s="430"/>
      <c r="BC86" s="430"/>
      <c r="BD86" s="430"/>
      <c r="BE86" s="430"/>
      <c r="BF86" s="430"/>
      <c r="BG86" s="430"/>
      <c r="BH86" s="430"/>
      <c r="BI86" s="430"/>
      <c r="BJ86" s="430"/>
      <c r="BK86" s="430"/>
      <c r="BL86" s="430"/>
      <c r="BM86" s="430"/>
      <c r="BN86" s="430"/>
      <c r="BO86" s="430"/>
      <c r="BP86" s="430"/>
      <c r="BQ86" s="430"/>
      <c r="BR86" s="430"/>
      <c r="BS86" s="430"/>
      <c r="BT86" s="615"/>
      <c r="BU86" s="429"/>
      <c r="BV86" s="669"/>
      <c r="BW86" s="430"/>
      <c r="BX86" s="430"/>
      <c r="BY86" s="430"/>
      <c r="BZ86" s="430"/>
      <c r="CA86" s="430"/>
      <c r="CB86" s="430"/>
      <c r="CC86" s="430"/>
      <c r="CD86" s="430"/>
      <c r="CE86" s="430"/>
      <c r="CF86" s="430"/>
      <c r="CG86" s="461"/>
      <c r="CH86" s="430"/>
      <c r="CI86" s="430"/>
      <c r="CJ86" s="430"/>
      <c r="CK86" s="430"/>
      <c r="CL86" s="430"/>
      <c r="CM86" s="430"/>
      <c r="CN86" s="430"/>
      <c r="CO86" s="430"/>
      <c r="CP86" s="429"/>
      <c r="CQ86" s="430"/>
      <c r="CR86" s="430"/>
      <c r="CS86" s="430"/>
      <c r="CT86" s="429"/>
      <c r="CU86" s="720"/>
      <c r="CV86" s="430"/>
      <c r="CW86" s="430"/>
      <c r="CX86" s="430"/>
      <c r="CY86" s="430"/>
      <c r="CZ86" s="430"/>
      <c r="DA86" s="430"/>
      <c r="DB86" s="430"/>
      <c r="DC86" s="430"/>
      <c r="DD86" s="430"/>
      <c r="DE86" s="430"/>
      <c r="DF86" s="430"/>
      <c r="DG86" s="615"/>
      <c r="DH86" s="754"/>
      <c r="DI86" s="431"/>
      <c r="DJ86" s="430"/>
      <c r="DK86" s="430"/>
      <c r="DL86" s="430"/>
      <c r="DM86" s="430"/>
      <c r="DN86" s="430"/>
      <c r="DO86" s="430"/>
      <c r="DP86" s="793"/>
      <c r="DQ86" s="430"/>
      <c r="DR86" s="430"/>
      <c r="DS86" s="793"/>
      <c r="DT86" s="542">
        <f t="shared" si="15"/>
        <v>1</v>
      </c>
    </row>
    <row r="87" spans="1:125" s="299" customFormat="1" ht="14.25" customHeight="1" x14ac:dyDescent="0.2">
      <c r="A87" s="781" t="s">
        <v>205</v>
      </c>
      <c r="B87" s="768" t="str">
        <f>IFERROR(VLOOKUP(A87,Tabla1[],2,FALSE),"")</f>
        <v>17.553.442-3</v>
      </c>
      <c r="C87" s="428" t="s">
        <v>39</v>
      </c>
      <c r="D87" s="429"/>
      <c r="E87" s="430" t="s">
        <v>1107</v>
      </c>
      <c r="F87" s="430" t="s">
        <v>1104</v>
      </c>
      <c r="G87" s="430"/>
      <c r="H87" s="615"/>
      <c r="I87" s="429" t="s">
        <v>1107</v>
      </c>
      <c r="J87" s="430"/>
      <c r="K87" s="430" t="s">
        <v>1625</v>
      </c>
      <c r="L87" s="430"/>
      <c r="M87" s="430" t="s">
        <v>1107</v>
      </c>
      <c r="N87" s="430"/>
      <c r="O87" s="430"/>
      <c r="P87" s="430"/>
      <c r="Q87" s="430"/>
      <c r="R87" s="430"/>
      <c r="S87" s="615"/>
      <c r="T87" s="429"/>
      <c r="U87" s="430"/>
      <c r="V87" s="430" t="s">
        <v>559</v>
      </c>
      <c r="W87" s="430"/>
      <c r="X87" s="430" t="s">
        <v>1107</v>
      </c>
      <c r="Y87" s="430"/>
      <c r="Z87" s="430"/>
      <c r="AA87" s="434"/>
      <c r="AB87" s="430" t="s">
        <v>1107</v>
      </c>
      <c r="AC87" s="430"/>
      <c r="AD87" s="615"/>
      <c r="AE87" s="429"/>
      <c r="AF87" s="430" t="s">
        <v>1105</v>
      </c>
      <c r="AG87" s="434" t="s">
        <v>1094</v>
      </c>
      <c r="AH87" s="430"/>
      <c r="AI87" s="430"/>
      <c r="AJ87" s="615" t="s">
        <v>1107</v>
      </c>
      <c r="AK87" s="644"/>
      <c r="AL87" s="430"/>
      <c r="AM87" s="430"/>
      <c r="AN87" s="430" t="s">
        <v>1107</v>
      </c>
      <c r="AO87" s="434"/>
      <c r="AP87" s="615"/>
      <c r="AQ87" s="429"/>
      <c r="AR87" s="430" t="s">
        <v>1107</v>
      </c>
      <c r="AS87" s="615"/>
      <c r="AT87" s="430"/>
      <c r="AU87" s="431"/>
      <c r="AV87" s="651" t="s">
        <v>1107</v>
      </c>
      <c r="AW87" s="431" t="s">
        <v>1373</v>
      </c>
      <c r="AX87" s="430"/>
      <c r="AY87" s="430"/>
      <c r="AZ87" s="430"/>
      <c r="BA87" s="430"/>
      <c r="BB87" s="430"/>
      <c r="BC87" s="430"/>
      <c r="BD87" s="430"/>
      <c r="BE87" s="430"/>
      <c r="BF87" s="430"/>
      <c r="BG87" s="430"/>
      <c r="BH87" s="656" t="s">
        <v>555</v>
      </c>
      <c r="BI87" s="430"/>
      <c r="BJ87" s="430"/>
      <c r="BK87" s="430" t="s">
        <v>1373</v>
      </c>
      <c r="BL87" s="430"/>
      <c r="BM87" s="430" t="s">
        <v>1202</v>
      </c>
      <c r="BN87" s="430"/>
      <c r="BO87" s="430" t="s">
        <v>1107</v>
      </c>
      <c r="BP87" s="430"/>
      <c r="BQ87" s="430"/>
      <c r="BR87" s="430"/>
      <c r="BS87" s="430"/>
      <c r="BT87" s="615"/>
      <c r="BU87" s="429" t="s">
        <v>559</v>
      </c>
      <c r="BV87" s="669"/>
      <c r="BW87" s="430" t="s">
        <v>1105</v>
      </c>
      <c r="BX87" s="430"/>
      <c r="BY87" s="430"/>
      <c r="BZ87" s="430" t="s">
        <v>1230</v>
      </c>
      <c r="CA87" s="430"/>
      <c r="CB87" s="430" t="s">
        <v>1104</v>
      </c>
      <c r="CC87" s="430"/>
      <c r="CD87" s="430"/>
      <c r="CE87" s="430"/>
      <c r="CF87" s="436" t="s">
        <v>1106</v>
      </c>
      <c r="CG87" s="461"/>
      <c r="CH87" s="430"/>
      <c r="CI87" s="430"/>
      <c r="CJ87" s="430"/>
      <c r="CK87" s="430"/>
      <c r="CL87" s="430"/>
      <c r="CM87" s="430"/>
      <c r="CN87" s="430"/>
      <c r="CO87" s="430"/>
      <c r="CP87" s="429" t="s">
        <v>1104</v>
      </c>
      <c r="CQ87" s="430"/>
      <c r="CR87" s="430"/>
      <c r="CS87" s="430"/>
      <c r="CT87" s="429" t="s">
        <v>1107</v>
      </c>
      <c r="CU87" s="720"/>
      <c r="CV87" s="461" t="s">
        <v>1085</v>
      </c>
      <c r="CW87" s="430"/>
      <c r="CX87" s="430"/>
      <c r="CY87" s="430"/>
      <c r="CZ87" s="430"/>
      <c r="DA87" s="430"/>
      <c r="DB87" s="430"/>
      <c r="DC87" s="430"/>
      <c r="DD87" s="430"/>
      <c r="DE87" s="430"/>
      <c r="DF87" s="430"/>
      <c r="DG87" s="615" t="s">
        <v>1105</v>
      </c>
      <c r="DH87" s="754"/>
      <c r="DI87" s="431"/>
      <c r="DJ87" s="430"/>
      <c r="DK87" s="430"/>
      <c r="DL87" s="430" t="s">
        <v>1107</v>
      </c>
      <c r="DM87" s="430" t="s">
        <v>1373</v>
      </c>
      <c r="DN87" s="430"/>
      <c r="DO87" s="430"/>
      <c r="DP87" s="793" t="s">
        <v>1626</v>
      </c>
      <c r="DQ87" s="430" t="s">
        <v>1627</v>
      </c>
      <c r="DR87" s="430"/>
      <c r="DS87" s="793"/>
      <c r="DT87" s="542">
        <f t="shared" si="15"/>
        <v>32</v>
      </c>
    </row>
    <row r="88" spans="1:125" s="299" customFormat="1" x14ac:dyDescent="0.2">
      <c r="A88" s="765" t="s">
        <v>209</v>
      </c>
      <c r="B88" s="768" t="str">
        <f>IFERROR(VLOOKUP(A88,Tabla1[],2,FALSE),"")</f>
        <v>17.142.269-8</v>
      </c>
      <c r="C88" s="428" t="s">
        <v>39</v>
      </c>
      <c r="D88" s="429"/>
      <c r="E88" s="430"/>
      <c r="F88" s="434" t="s">
        <v>1094</v>
      </c>
      <c r="G88" s="430" t="s">
        <v>1104</v>
      </c>
      <c r="H88" s="615"/>
      <c r="I88" s="429"/>
      <c r="J88" s="430" t="s">
        <v>1305</v>
      </c>
      <c r="K88" s="430"/>
      <c r="L88" s="430"/>
      <c r="M88" s="430"/>
      <c r="N88" s="430"/>
      <c r="O88" s="430"/>
      <c r="P88" s="430"/>
      <c r="Q88" s="430"/>
      <c r="R88" s="430"/>
      <c r="S88" s="615"/>
      <c r="T88" s="429" t="s">
        <v>1107</v>
      </c>
      <c r="U88" s="430"/>
      <c r="V88" s="430"/>
      <c r="W88" s="430" t="s">
        <v>1104</v>
      </c>
      <c r="X88" s="430"/>
      <c r="Y88" s="430"/>
      <c r="Z88" s="430" t="s">
        <v>1305</v>
      </c>
      <c r="AA88" s="430"/>
      <c r="AB88" s="430"/>
      <c r="AC88" s="430"/>
      <c r="AD88" s="615" t="s">
        <v>1107</v>
      </c>
      <c r="AE88" s="429" t="s">
        <v>1107</v>
      </c>
      <c r="AF88" s="430"/>
      <c r="AG88" s="430"/>
      <c r="AH88" s="430"/>
      <c r="AI88" s="430" t="s">
        <v>1107</v>
      </c>
      <c r="AJ88" s="615"/>
      <c r="AK88" s="644"/>
      <c r="AL88" s="430" t="s">
        <v>1373</v>
      </c>
      <c r="AM88" s="430"/>
      <c r="AN88" s="430"/>
      <c r="AO88" s="430" t="s">
        <v>1107</v>
      </c>
      <c r="AP88" s="615" t="s">
        <v>1104</v>
      </c>
      <c r="AQ88" s="427"/>
      <c r="AR88" s="430" t="s">
        <v>1107</v>
      </c>
      <c r="AS88" s="646"/>
      <c r="AT88" s="430"/>
      <c r="AU88" s="431"/>
      <c r="AV88" s="651" t="s">
        <v>1373</v>
      </c>
      <c r="AW88" s="431" t="s">
        <v>1104</v>
      </c>
      <c r="AX88" s="543"/>
      <c r="AY88" s="543"/>
      <c r="AZ88" s="430"/>
      <c r="BA88" s="543"/>
      <c r="BB88" s="543"/>
      <c r="BC88" s="543"/>
      <c r="BD88" s="543"/>
      <c r="BE88" s="543"/>
      <c r="BF88" s="543"/>
      <c r="BG88" s="543"/>
      <c r="BH88" s="656" t="s">
        <v>555</v>
      </c>
      <c r="BI88" s="543"/>
      <c r="BJ88" s="543"/>
      <c r="BK88" s="430"/>
      <c r="BL88" s="430" t="s">
        <v>1107</v>
      </c>
      <c r="BM88" s="430"/>
      <c r="BN88" s="430"/>
      <c r="BO88" s="430"/>
      <c r="BP88" s="430" t="s">
        <v>1107</v>
      </c>
      <c r="BQ88" s="430" t="s">
        <v>1373</v>
      </c>
      <c r="BR88" s="430"/>
      <c r="BS88" s="430"/>
      <c r="BT88" s="615"/>
      <c r="BU88" s="429"/>
      <c r="BV88" s="430"/>
      <c r="BW88" s="430"/>
      <c r="BX88" s="436" t="s">
        <v>1107</v>
      </c>
      <c r="BY88" s="430"/>
      <c r="BZ88" s="430"/>
      <c r="CA88" s="436" t="s">
        <v>1105</v>
      </c>
      <c r="CB88" s="430"/>
      <c r="CC88" s="430"/>
      <c r="CD88" s="430"/>
      <c r="CE88" s="430" t="s">
        <v>1612</v>
      </c>
      <c r="CF88" s="430"/>
      <c r="CG88" s="461"/>
      <c r="CH88" s="430"/>
      <c r="CI88" s="430" t="s">
        <v>1107</v>
      </c>
      <c r="CJ88" s="430"/>
      <c r="CK88" s="430"/>
      <c r="CL88" s="430" t="s">
        <v>1085</v>
      </c>
      <c r="CM88" s="430"/>
      <c r="CN88" s="430"/>
      <c r="CO88" s="430"/>
      <c r="CP88" s="429"/>
      <c r="CQ88" s="430"/>
      <c r="CR88" s="430"/>
      <c r="CS88" s="430"/>
      <c r="CT88" s="713"/>
      <c r="CU88" s="720"/>
      <c r="CV88" s="430"/>
      <c r="CW88" s="430"/>
      <c r="CX88" s="792" t="s">
        <v>1106</v>
      </c>
      <c r="CY88" s="430" t="s">
        <v>1107</v>
      </c>
      <c r="CZ88" s="430"/>
      <c r="DA88" s="430"/>
      <c r="DB88" s="430"/>
      <c r="DC88" s="430"/>
      <c r="DD88" s="430"/>
      <c r="DE88" s="739"/>
      <c r="DF88" s="739"/>
      <c r="DG88" s="615"/>
      <c r="DH88" s="754" t="s">
        <v>1104</v>
      </c>
      <c r="DI88" s="431"/>
      <c r="DJ88" s="430"/>
      <c r="DK88" s="430" t="s">
        <v>1105</v>
      </c>
      <c r="DL88" s="430"/>
      <c r="DM88" s="430"/>
      <c r="DN88" s="430"/>
      <c r="DO88" s="430"/>
      <c r="DP88" s="793"/>
      <c r="DQ88" s="430"/>
      <c r="DR88" s="430"/>
      <c r="DS88" s="793"/>
      <c r="DT88" s="542">
        <f t="shared" si="15"/>
        <v>28</v>
      </c>
    </row>
    <row r="89" spans="1:125" s="299" customFormat="1" x14ac:dyDescent="0.2">
      <c r="A89" s="763" t="s">
        <v>215</v>
      </c>
      <c r="B89" s="768" t="str">
        <f>IFERROR(VLOOKUP(A89,Tabla1[],2,FALSE),"")</f>
        <v>18.398.330-k</v>
      </c>
      <c r="C89" s="428" t="s">
        <v>29</v>
      </c>
      <c r="D89" s="429"/>
      <c r="E89" s="430"/>
      <c r="F89" s="430"/>
      <c r="G89" s="430"/>
      <c r="H89" s="615"/>
      <c r="I89" s="429"/>
      <c r="J89" s="430"/>
      <c r="K89" s="430"/>
      <c r="L89" s="430"/>
      <c r="M89" s="430" t="s">
        <v>555</v>
      </c>
      <c r="N89" s="430"/>
      <c r="O89" s="430"/>
      <c r="P89" s="430"/>
      <c r="Q89" s="430"/>
      <c r="R89" s="430"/>
      <c r="S89" s="615"/>
      <c r="T89" s="429" t="s">
        <v>555</v>
      </c>
      <c r="U89" s="430"/>
      <c r="V89" s="430"/>
      <c r="W89" s="430" t="s">
        <v>1086</v>
      </c>
      <c r="X89" s="430"/>
      <c r="Y89" s="430"/>
      <c r="Z89" s="643" t="s">
        <v>555</v>
      </c>
      <c r="AA89" s="430"/>
      <c r="AB89" s="430" t="s">
        <v>555</v>
      </c>
      <c r="AC89" s="430"/>
      <c r="AD89" s="615" t="s">
        <v>555</v>
      </c>
      <c r="AE89" s="429" t="s">
        <v>555</v>
      </c>
      <c r="AF89" s="430"/>
      <c r="AG89" s="430"/>
      <c r="AH89" s="430" t="s">
        <v>555</v>
      </c>
      <c r="AI89" s="430"/>
      <c r="AJ89" s="615"/>
      <c r="AK89" s="644"/>
      <c r="AL89" s="430" t="s">
        <v>555</v>
      </c>
      <c r="AM89" s="430"/>
      <c r="AN89" s="430"/>
      <c r="AO89" s="430" t="s">
        <v>555</v>
      </c>
      <c r="AP89" s="615"/>
      <c r="AQ89" s="429"/>
      <c r="AR89" s="430" t="s">
        <v>555</v>
      </c>
      <c r="AS89" s="615"/>
      <c r="AT89" s="430"/>
      <c r="AU89" s="431"/>
      <c r="AV89" s="431"/>
      <c r="AW89" s="431" t="s">
        <v>555</v>
      </c>
      <c r="AX89" s="430"/>
      <c r="AY89" s="430"/>
      <c r="AZ89" s="430"/>
      <c r="BA89" s="430"/>
      <c r="BB89" s="430"/>
      <c r="BC89" s="430"/>
      <c r="BD89" s="430"/>
      <c r="BE89" s="430"/>
      <c r="BF89" s="430"/>
      <c r="BG89" s="430"/>
      <c r="BH89" s="430" t="s">
        <v>555</v>
      </c>
      <c r="BI89" s="430"/>
      <c r="BJ89" s="430"/>
      <c r="BK89" s="430"/>
      <c r="BL89" s="433" t="s">
        <v>1594</v>
      </c>
      <c r="BM89" s="430"/>
      <c r="BN89" s="430"/>
      <c r="BO89" s="430"/>
      <c r="BP89" s="430" t="s">
        <v>555</v>
      </c>
      <c r="BQ89" s="430"/>
      <c r="BR89" s="430"/>
      <c r="BS89" s="430"/>
      <c r="BT89" s="615"/>
      <c r="BU89" s="429"/>
      <c r="BV89" s="430"/>
      <c r="BW89" s="430"/>
      <c r="BX89" s="430"/>
      <c r="BY89" s="430"/>
      <c r="BZ89" s="430" t="s">
        <v>1086</v>
      </c>
      <c r="CA89" s="430"/>
      <c r="CB89" s="430" t="s">
        <v>1086</v>
      </c>
      <c r="CC89" s="430"/>
      <c r="CD89" s="430"/>
      <c r="CE89" s="430" t="s">
        <v>1612</v>
      </c>
      <c r="CF89" s="430"/>
      <c r="CG89" s="461"/>
      <c r="CH89" s="430"/>
      <c r="CI89" s="430" t="s">
        <v>555</v>
      </c>
      <c r="CJ89" s="430"/>
      <c r="CK89" s="430"/>
      <c r="CL89" s="430" t="s">
        <v>555</v>
      </c>
      <c r="CM89" s="430"/>
      <c r="CN89" s="430"/>
      <c r="CO89" s="430"/>
      <c r="CP89" s="429"/>
      <c r="CQ89" s="461"/>
      <c r="CR89" s="430"/>
      <c r="CS89" s="461"/>
      <c r="CT89" s="650"/>
      <c r="CU89" s="720"/>
      <c r="CV89" s="461" t="s">
        <v>555</v>
      </c>
      <c r="CW89" s="430"/>
      <c r="CX89" s="586"/>
      <c r="CY89" s="430"/>
      <c r="CZ89" s="430"/>
      <c r="DA89" s="430"/>
      <c r="DB89" s="430"/>
      <c r="DC89" s="430"/>
      <c r="DD89" s="430"/>
      <c r="DE89" s="430" t="s">
        <v>555</v>
      </c>
      <c r="DF89" s="430" t="s">
        <v>555</v>
      </c>
      <c r="DG89" s="615"/>
      <c r="DH89" s="754"/>
      <c r="DI89" s="431"/>
      <c r="DJ89" s="430"/>
      <c r="DK89" s="430"/>
      <c r="DL89" s="430" t="s">
        <v>555</v>
      </c>
      <c r="DM89" s="430" t="s">
        <v>555</v>
      </c>
      <c r="DN89" s="430"/>
      <c r="DO89" s="430"/>
      <c r="DP89" s="793" t="s">
        <v>555</v>
      </c>
      <c r="DQ89" s="430"/>
      <c r="DR89" s="430"/>
      <c r="DS89" s="430"/>
      <c r="DT89" s="542">
        <f t="shared" si="15"/>
        <v>26</v>
      </c>
    </row>
    <row r="90" spans="1:125" s="299" customFormat="1" ht="15" hidden="1" customHeight="1" x14ac:dyDescent="0.2">
      <c r="A90" s="763" t="s">
        <v>1124</v>
      </c>
      <c r="B90" s="775" t="str">
        <f>IFERROR(VLOOKUP(A90,Tabla1[],2,FALSE),"")</f>
        <v/>
      </c>
      <c r="C90" s="611" t="s">
        <v>29</v>
      </c>
      <c r="D90" s="429"/>
      <c r="E90" s="430"/>
      <c r="F90" s="430"/>
      <c r="G90" s="430"/>
      <c r="H90" s="615"/>
      <c r="I90" s="429"/>
      <c r="J90" s="430"/>
      <c r="K90" s="430"/>
      <c r="L90" s="430"/>
      <c r="M90" s="430"/>
      <c r="N90" s="430"/>
      <c r="O90" s="430"/>
      <c r="P90" s="430"/>
      <c r="Q90" s="430"/>
      <c r="R90" s="430"/>
      <c r="S90" s="615"/>
      <c r="T90" s="429"/>
      <c r="U90" s="430"/>
      <c r="V90" s="430"/>
      <c r="W90" s="430"/>
      <c r="X90" s="430"/>
      <c r="Y90" s="430"/>
      <c r="Z90" s="430"/>
      <c r="AA90" s="430"/>
      <c r="AB90" s="430"/>
      <c r="AC90" s="430"/>
      <c r="AD90" s="615"/>
      <c r="AE90" s="429"/>
      <c r="AF90" s="430"/>
      <c r="AG90" s="430"/>
      <c r="AH90" s="430"/>
      <c r="AI90" s="430"/>
      <c r="AJ90" s="615"/>
      <c r="AK90" s="644"/>
      <c r="AL90" s="430"/>
      <c r="AM90" s="430"/>
      <c r="AN90" s="430"/>
      <c r="AO90" s="430"/>
      <c r="AP90" s="615"/>
      <c r="AQ90" s="429"/>
      <c r="AR90" s="430"/>
      <c r="AS90" s="615"/>
      <c r="AT90" s="430"/>
      <c r="AU90" s="431"/>
      <c r="AV90" s="431"/>
      <c r="AW90" s="431"/>
      <c r="AX90" s="430"/>
      <c r="AY90" s="430"/>
      <c r="AZ90" s="430"/>
      <c r="BA90" s="430"/>
      <c r="BB90" s="430"/>
      <c r="BC90" s="430"/>
      <c r="BD90" s="430"/>
      <c r="BE90" s="430"/>
      <c r="BF90" s="430"/>
      <c r="BG90" s="430"/>
      <c r="BH90" s="430"/>
      <c r="BI90" s="430"/>
      <c r="BJ90" s="430"/>
      <c r="BK90" s="430"/>
      <c r="BL90" s="433"/>
      <c r="BM90" s="430"/>
      <c r="BN90" s="430"/>
      <c r="BO90" s="430"/>
      <c r="BP90" s="430"/>
      <c r="BQ90" s="430"/>
      <c r="BR90" s="430"/>
      <c r="BS90" s="430"/>
      <c r="BT90" s="615"/>
      <c r="BU90" s="429"/>
      <c r="BV90" s="430"/>
      <c r="BW90" s="430"/>
      <c r="BX90" s="430"/>
      <c r="BY90" s="430"/>
      <c r="BZ90" s="430"/>
      <c r="CA90" s="430"/>
      <c r="CB90" s="430"/>
      <c r="CC90" s="430"/>
      <c r="CD90" s="430"/>
      <c r="CE90" s="430"/>
      <c r="CF90" s="430"/>
      <c r="CG90" s="461"/>
      <c r="CH90" s="430"/>
      <c r="CI90" s="430"/>
      <c r="CJ90" s="430"/>
      <c r="CK90" s="430"/>
      <c r="CL90" s="430"/>
      <c r="CM90" s="430"/>
      <c r="CN90" s="430"/>
      <c r="CO90" s="430"/>
      <c r="CP90" s="429"/>
      <c r="CQ90" s="430"/>
      <c r="CR90" s="430"/>
      <c r="CS90" s="430"/>
      <c r="CT90" s="429"/>
      <c r="CU90" s="720"/>
      <c r="CV90" s="430"/>
      <c r="CW90" s="430"/>
      <c r="CX90" s="430"/>
      <c r="CY90" s="430"/>
      <c r="CZ90" s="430"/>
      <c r="DA90" s="430"/>
      <c r="DB90" s="430"/>
      <c r="DC90" s="430"/>
      <c r="DD90" s="430"/>
      <c r="DE90" s="430"/>
      <c r="DF90" s="430"/>
      <c r="DG90" s="615"/>
      <c r="DH90" s="754"/>
      <c r="DI90" s="431"/>
      <c r="DJ90" s="430"/>
      <c r="DK90" s="430"/>
      <c r="DL90" s="430"/>
      <c r="DM90" s="430"/>
      <c r="DN90" s="430"/>
      <c r="DO90" s="430"/>
      <c r="DP90" s="430"/>
      <c r="DQ90" s="430"/>
      <c r="DR90" s="430"/>
      <c r="DS90" s="430"/>
      <c r="DT90" s="542">
        <f t="shared" si="15"/>
        <v>0</v>
      </c>
    </row>
    <row r="91" spans="1:125" s="667" customFormat="1" ht="12.75" hidden="1" customHeight="1" x14ac:dyDescent="0.2">
      <c r="A91" s="763" t="s">
        <v>1128</v>
      </c>
      <c r="B91" s="772" t="str">
        <f>IFERROR(VLOOKUP(A91,Tabla1[],2,FALSE),"")</f>
        <v/>
      </c>
      <c r="C91" s="665" t="s">
        <v>29</v>
      </c>
      <c r="D91" s="659"/>
      <c r="E91" s="660" t="s">
        <v>555</v>
      </c>
      <c r="F91" s="660"/>
      <c r="G91" s="660" t="s">
        <v>1086</v>
      </c>
      <c r="H91" s="661"/>
      <c r="I91" s="659"/>
      <c r="J91" s="660" t="s">
        <v>555</v>
      </c>
      <c r="K91" s="660"/>
      <c r="L91" s="660"/>
      <c r="M91" s="660"/>
      <c r="N91" s="660"/>
      <c r="O91" s="660"/>
      <c r="P91" s="660"/>
      <c r="Q91" s="660"/>
      <c r="R91" s="660"/>
      <c r="S91" s="661"/>
      <c r="T91" s="659"/>
      <c r="U91" s="660"/>
      <c r="V91" s="660"/>
      <c r="W91" s="660"/>
      <c r="X91" s="660"/>
      <c r="Y91" s="660"/>
      <c r="Z91" s="660"/>
      <c r="AA91" s="660"/>
      <c r="AB91" s="660"/>
      <c r="AC91" s="660"/>
      <c r="AD91" s="661"/>
      <c r="AE91" s="659"/>
      <c r="AF91" s="660"/>
      <c r="AG91" s="660"/>
      <c r="AH91" s="660"/>
      <c r="AI91" s="660"/>
      <c r="AJ91" s="661"/>
      <c r="AK91" s="662"/>
      <c r="AL91" s="660" t="s">
        <v>555</v>
      </c>
      <c r="AM91" s="660"/>
      <c r="AN91" s="660"/>
      <c r="AO91" s="660"/>
      <c r="AP91" s="661"/>
      <c r="AQ91" s="659"/>
      <c r="AR91" s="660"/>
      <c r="AS91" s="661"/>
      <c r="AT91" s="660" t="s">
        <v>1085</v>
      </c>
      <c r="AU91" s="663"/>
      <c r="AV91" s="663"/>
      <c r="AW91" s="663"/>
      <c r="AX91" s="660"/>
      <c r="AY91" s="660" t="s">
        <v>555</v>
      </c>
      <c r="AZ91" s="660"/>
      <c r="BA91" s="660"/>
      <c r="BB91" s="660"/>
      <c r="BC91" s="660"/>
      <c r="BD91" s="660"/>
      <c r="BE91" s="660"/>
      <c r="BF91" s="660"/>
      <c r="BG91" s="660"/>
      <c r="BH91" s="660" t="s">
        <v>555</v>
      </c>
      <c r="BI91" s="660"/>
      <c r="BJ91" s="660"/>
      <c r="BK91" s="660"/>
      <c r="BL91" s="433" t="s">
        <v>1594</v>
      </c>
      <c r="BM91" s="660"/>
      <c r="BN91" s="660"/>
      <c r="BO91" s="660"/>
      <c r="BP91" s="660"/>
      <c r="BQ91" s="660"/>
      <c r="BR91" s="660"/>
      <c r="BS91" s="660"/>
      <c r="BT91" s="661"/>
      <c r="BU91" s="659"/>
      <c r="BV91" s="430"/>
      <c r="BW91" s="660"/>
      <c r="BX91" s="660"/>
      <c r="BY91" s="660"/>
      <c r="BZ91" s="660"/>
      <c r="CA91" s="430"/>
      <c r="CB91" s="430"/>
      <c r="CC91" s="430"/>
      <c r="CD91" s="430"/>
      <c r="CE91" s="430"/>
      <c r="CF91" s="430"/>
      <c r="CG91" s="461"/>
      <c r="CH91" s="430"/>
      <c r="CI91" s="430"/>
      <c r="CJ91" s="430"/>
      <c r="CK91" s="430"/>
      <c r="CL91" s="430"/>
      <c r="CM91" s="430"/>
      <c r="CN91" s="660"/>
      <c r="CO91" s="660"/>
      <c r="CP91" s="429"/>
      <c r="CQ91" s="430"/>
      <c r="CR91" s="660"/>
      <c r="CS91" s="430"/>
      <c r="CT91" s="429"/>
      <c r="CU91" s="720"/>
      <c r="CV91" s="430"/>
      <c r="CW91" s="430"/>
      <c r="CX91" s="430"/>
      <c r="CY91" s="660"/>
      <c r="CZ91" s="660"/>
      <c r="DA91" s="660"/>
      <c r="DB91" s="660"/>
      <c r="DC91" s="660"/>
      <c r="DD91" s="660"/>
      <c r="DE91" s="660"/>
      <c r="DF91" s="660"/>
      <c r="DG91" s="661"/>
      <c r="DH91" s="756"/>
      <c r="DI91" s="663"/>
      <c r="DJ91" s="660"/>
      <c r="DK91" s="660"/>
      <c r="DL91" s="660"/>
      <c r="DM91" s="660"/>
      <c r="DN91" s="660"/>
      <c r="DO91" s="660"/>
      <c r="DP91" s="660"/>
      <c r="DQ91" s="660"/>
      <c r="DR91" s="660"/>
      <c r="DS91" s="660"/>
      <c r="DT91" s="542">
        <f t="shared" si="15"/>
        <v>8</v>
      </c>
      <c r="DU91" s="664"/>
    </row>
    <row r="92" spans="1:125" hidden="1" x14ac:dyDescent="0.2">
      <c r="A92" s="763"/>
      <c r="B92" s="768" t="str">
        <f>IFERROR(VLOOKUP(A92,Tabla1[],2,FALSE),"")</f>
        <v/>
      </c>
      <c r="C92" s="735"/>
      <c r="D92" s="461"/>
      <c r="E92" s="461"/>
      <c r="F92" s="461"/>
      <c r="G92" s="461"/>
      <c r="H92" s="461"/>
      <c r="I92" s="461"/>
      <c r="J92" s="461"/>
      <c r="K92" s="461"/>
      <c r="L92" s="461"/>
      <c r="M92" s="461"/>
      <c r="N92" s="461"/>
      <c r="O92" s="461"/>
      <c r="P92" s="461"/>
      <c r="Q92" s="461"/>
      <c r="R92" s="461"/>
      <c r="S92" s="461"/>
      <c r="T92" s="461"/>
      <c r="U92" s="461"/>
      <c r="V92" s="461"/>
      <c r="W92" s="461"/>
      <c r="X92" s="461"/>
      <c r="Y92" s="461"/>
      <c r="Z92" s="461"/>
      <c r="AA92" s="461"/>
      <c r="AB92" s="430"/>
      <c r="AC92" s="461"/>
      <c r="AD92" s="461"/>
      <c r="AE92" s="461"/>
      <c r="AF92" s="461"/>
      <c r="AG92" s="461"/>
      <c r="AH92" s="461"/>
      <c r="AI92" s="461"/>
      <c r="AJ92" s="461"/>
      <c r="AK92" s="461"/>
      <c r="AL92" s="461"/>
      <c r="AM92" s="461"/>
      <c r="AN92" s="461"/>
      <c r="AO92" s="461"/>
      <c r="AP92" s="461"/>
      <c r="AQ92" s="430"/>
      <c r="AR92" s="430"/>
      <c r="AS92" s="461"/>
      <c r="AT92" s="461"/>
      <c r="AU92" s="461"/>
      <c r="AV92" s="430"/>
      <c r="AW92" s="461"/>
      <c r="AX92" s="461"/>
      <c r="AY92" s="430"/>
      <c r="AZ92" s="430"/>
      <c r="BA92" s="461"/>
      <c r="BB92" s="461"/>
      <c r="BC92" s="461"/>
      <c r="BD92" s="461"/>
      <c r="BE92" s="461"/>
      <c r="BF92" s="461"/>
      <c r="BG92" s="461"/>
      <c r="BH92" s="461"/>
      <c r="BI92" s="461"/>
      <c r="BJ92" s="461"/>
      <c r="BK92" s="461"/>
      <c r="BL92" s="430"/>
      <c r="BM92" s="461"/>
      <c r="BN92" s="461"/>
      <c r="BO92" s="461"/>
      <c r="BP92" s="461"/>
      <c r="BQ92" s="461"/>
      <c r="BR92" s="461"/>
      <c r="BS92" s="461"/>
      <c r="BT92" s="461"/>
      <c r="BU92" s="461"/>
      <c r="BV92" s="430"/>
      <c r="BW92" s="461"/>
      <c r="BX92" s="461"/>
      <c r="BY92" s="461"/>
      <c r="BZ92" s="461"/>
      <c r="CA92" s="430"/>
      <c r="CB92" s="430"/>
      <c r="CC92" s="430"/>
      <c r="CD92" s="430"/>
      <c r="CE92" s="430"/>
      <c r="CF92" s="430"/>
      <c r="CG92" s="461"/>
      <c r="CH92" s="430"/>
      <c r="CI92" s="430"/>
      <c r="CJ92" s="430"/>
      <c r="CK92" s="430"/>
      <c r="CL92" s="430"/>
      <c r="CM92" s="430"/>
      <c r="CN92" s="461"/>
      <c r="CO92" s="461"/>
      <c r="CP92" s="430"/>
      <c r="CQ92" s="430"/>
      <c r="CR92" s="461"/>
      <c r="CS92" s="430"/>
      <c r="CT92" s="430"/>
      <c r="CU92" s="720"/>
      <c r="CV92" s="714"/>
      <c r="CW92" s="430"/>
      <c r="CX92" s="430"/>
      <c r="CY92" s="461"/>
      <c r="CZ92" s="461"/>
      <c r="DA92" s="461"/>
      <c r="DB92" s="461"/>
      <c r="DC92" s="461"/>
      <c r="DD92" s="461"/>
      <c r="DE92" s="461"/>
      <c r="DF92" s="461"/>
      <c r="DG92" s="617"/>
      <c r="DH92" s="757"/>
      <c r="DI92" s="465"/>
      <c r="DJ92" s="461"/>
      <c r="DK92" s="461"/>
      <c r="DL92" s="461"/>
      <c r="DM92" s="461"/>
      <c r="DN92" s="461"/>
      <c r="DO92" s="461"/>
      <c r="DP92" s="461"/>
      <c r="DQ92" s="461"/>
      <c r="DR92" s="461"/>
      <c r="DS92" s="461"/>
      <c r="DT92" s="542">
        <f t="shared" si="15"/>
        <v>0</v>
      </c>
      <c r="DU92" s="253"/>
    </row>
    <row r="93" spans="1:125" hidden="1" x14ac:dyDescent="0.2">
      <c r="A93" s="766"/>
      <c r="B93" s="768"/>
      <c r="C93" s="735"/>
      <c r="D93" s="461"/>
      <c r="E93" s="461"/>
      <c r="F93" s="461"/>
      <c r="G93" s="461"/>
      <c r="H93" s="461"/>
      <c r="I93" s="461"/>
      <c r="J93" s="461"/>
      <c r="K93" s="461"/>
      <c r="L93" s="461"/>
      <c r="M93" s="461"/>
      <c r="N93" s="461"/>
      <c r="O93" s="461"/>
      <c r="P93" s="461"/>
      <c r="Q93" s="461"/>
      <c r="R93" s="461"/>
      <c r="S93" s="461"/>
      <c r="T93" s="461"/>
      <c r="U93" s="461"/>
      <c r="V93" s="461"/>
      <c r="W93" s="461"/>
      <c r="X93" s="461"/>
      <c r="Y93" s="461"/>
      <c r="Z93" s="461"/>
      <c r="AA93" s="461"/>
      <c r="AB93" s="430"/>
      <c r="AC93" s="461"/>
      <c r="AD93" s="461"/>
      <c r="AE93" s="461"/>
      <c r="AF93" s="461"/>
      <c r="AG93" s="461"/>
      <c r="AH93" s="461"/>
      <c r="AI93" s="461"/>
      <c r="AJ93" s="461"/>
      <c r="AK93" s="461"/>
      <c r="AL93" s="461"/>
      <c r="AM93" s="461"/>
      <c r="AN93" s="461"/>
      <c r="AO93" s="461"/>
      <c r="AP93" s="461"/>
      <c r="AQ93" s="430"/>
      <c r="AR93" s="430"/>
      <c r="AS93" s="461"/>
      <c r="AT93" s="461"/>
      <c r="AU93" s="461"/>
      <c r="AV93" s="430"/>
      <c r="AW93" s="461"/>
      <c r="AX93" s="461"/>
      <c r="AY93" s="430"/>
      <c r="AZ93" s="430"/>
      <c r="BA93" s="461"/>
      <c r="BB93" s="461"/>
      <c r="BC93" s="461"/>
      <c r="BD93" s="461"/>
      <c r="BE93" s="461"/>
      <c r="BF93" s="461"/>
      <c r="BG93" s="461"/>
      <c r="BH93" s="461"/>
      <c r="BI93" s="461"/>
      <c r="BJ93" s="461"/>
      <c r="BK93" s="461"/>
      <c r="BL93" s="430"/>
      <c r="BM93" s="461"/>
      <c r="BN93" s="461"/>
      <c r="BO93" s="461"/>
      <c r="BP93" s="461"/>
      <c r="BQ93" s="461"/>
      <c r="BR93" s="461"/>
      <c r="BS93" s="461"/>
      <c r="BT93" s="461"/>
      <c r="BU93" s="461"/>
      <c r="BV93" s="430"/>
      <c r="BW93" s="461"/>
      <c r="BX93" s="461"/>
      <c r="BY93" s="461"/>
      <c r="BZ93" s="461"/>
      <c r="CA93" s="430"/>
      <c r="CB93" s="430"/>
      <c r="CC93" s="430"/>
      <c r="CD93" s="430"/>
      <c r="CE93" s="430"/>
      <c r="CF93" s="430"/>
      <c r="CG93" s="461"/>
      <c r="CH93" s="430"/>
      <c r="CI93" s="430"/>
      <c r="CJ93" s="430"/>
      <c r="CK93" s="430"/>
      <c r="CL93" s="430"/>
      <c r="CM93" s="430"/>
      <c r="CN93" s="461"/>
      <c r="CO93" s="461"/>
      <c r="CP93" s="430"/>
      <c r="CQ93" s="430"/>
      <c r="CR93" s="461"/>
      <c r="CS93" s="430"/>
      <c r="CT93" s="430"/>
      <c r="CU93" s="720"/>
      <c r="CV93" s="714"/>
      <c r="CW93" s="430"/>
      <c r="CX93" s="430"/>
      <c r="CY93" s="461"/>
      <c r="CZ93" s="461"/>
      <c r="DA93" s="461"/>
      <c r="DB93" s="461"/>
      <c r="DC93" s="461"/>
      <c r="DD93" s="461"/>
      <c r="DE93" s="461"/>
      <c r="DF93" s="461"/>
      <c r="DG93" s="617"/>
      <c r="DH93" s="757"/>
      <c r="DI93" s="465"/>
      <c r="DJ93" s="461"/>
      <c r="DK93" s="461"/>
      <c r="DL93" s="461"/>
      <c r="DM93" s="461"/>
      <c r="DN93" s="461"/>
      <c r="DO93" s="461"/>
      <c r="DP93" s="461"/>
      <c r="DQ93" s="461"/>
      <c r="DR93" s="461"/>
      <c r="DS93" s="461"/>
      <c r="DT93" s="542">
        <f t="shared" si="15"/>
        <v>0</v>
      </c>
      <c r="DU93" s="253"/>
    </row>
    <row r="94" spans="1:125" hidden="1" x14ac:dyDescent="0.2">
      <c r="A94" s="766"/>
      <c r="B94" s="768"/>
      <c r="C94" s="735"/>
      <c r="D94" s="461"/>
      <c r="E94" s="461"/>
      <c r="F94" s="461"/>
      <c r="G94" s="461"/>
      <c r="H94" s="461"/>
      <c r="I94" s="461"/>
      <c r="J94" s="461"/>
      <c r="K94" s="461"/>
      <c r="L94" s="461"/>
      <c r="M94" s="461"/>
      <c r="N94" s="461"/>
      <c r="O94" s="461"/>
      <c r="P94" s="461"/>
      <c r="Q94" s="461"/>
      <c r="R94" s="461"/>
      <c r="S94" s="461"/>
      <c r="T94" s="461"/>
      <c r="U94" s="461"/>
      <c r="V94" s="461"/>
      <c r="W94" s="461"/>
      <c r="X94" s="461"/>
      <c r="Y94" s="461"/>
      <c r="Z94" s="461"/>
      <c r="AA94" s="461"/>
      <c r="AB94" s="430"/>
      <c r="AC94" s="461"/>
      <c r="AD94" s="461"/>
      <c r="AE94" s="461"/>
      <c r="AF94" s="461"/>
      <c r="AG94" s="461"/>
      <c r="AH94" s="461"/>
      <c r="AI94" s="461"/>
      <c r="AJ94" s="461"/>
      <c r="AK94" s="461"/>
      <c r="AL94" s="461"/>
      <c r="AM94" s="461"/>
      <c r="AN94" s="461"/>
      <c r="AO94" s="461"/>
      <c r="AP94" s="461"/>
      <c r="AQ94" s="430"/>
      <c r="AR94" s="430"/>
      <c r="AS94" s="461"/>
      <c r="AT94" s="461"/>
      <c r="AU94" s="461"/>
      <c r="AV94" s="430"/>
      <c r="AW94" s="461"/>
      <c r="AX94" s="461"/>
      <c r="AY94" s="430"/>
      <c r="AZ94" s="430"/>
      <c r="BA94" s="461"/>
      <c r="BB94" s="461"/>
      <c r="BC94" s="461"/>
      <c r="BD94" s="461"/>
      <c r="BE94" s="461"/>
      <c r="BF94" s="461"/>
      <c r="BG94" s="461"/>
      <c r="BH94" s="461"/>
      <c r="BI94" s="461"/>
      <c r="BJ94" s="461"/>
      <c r="BK94" s="461"/>
      <c r="BL94" s="430"/>
      <c r="BM94" s="461"/>
      <c r="BN94" s="461"/>
      <c r="BO94" s="461"/>
      <c r="BP94" s="461"/>
      <c r="BQ94" s="461"/>
      <c r="BR94" s="461"/>
      <c r="BS94" s="461"/>
      <c r="BT94" s="461"/>
      <c r="BU94" s="461"/>
      <c r="BV94" s="430"/>
      <c r="BW94" s="461"/>
      <c r="BX94" s="461"/>
      <c r="BY94" s="461"/>
      <c r="BZ94" s="461"/>
      <c r="CA94" s="430"/>
      <c r="CB94" s="430"/>
      <c r="CC94" s="430"/>
      <c r="CD94" s="430"/>
      <c r="CE94" s="430"/>
      <c r="CF94" s="430"/>
      <c r="CG94" s="461"/>
      <c r="CH94" s="430"/>
      <c r="CI94" s="430"/>
      <c r="CJ94" s="430"/>
      <c r="CK94" s="430"/>
      <c r="CL94" s="430"/>
      <c r="CM94" s="430"/>
      <c r="CN94" s="461"/>
      <c r="CO94" s="461"/>
      <c r="CP94" s="430"/>
      <c r="CQ94" s="430"/>
      <c r="CR94" s="461"/>
      <c r="CS94" s="430"/>
      <c r="CT94" s="430"/>
      <c r="CU94" s="720"/>
      <c r="CV94" s="714"/>
      <c r="CW94" s="430"/>
      <c r="CX94" s="430"/>
      <c r="CY94" s="461"/>
      <c r="CZ94" s="461"/>
      <c r="DA94" s="461"/>
      <c r="DB94" s="461"/>
      <c r="DC94" s="461"/>
      <c r="DD94" s="461"/>
      <c r="DE94" s="461"/>
      <c r="DF94" s="461"/>
      <c r="DG94" s="617"/>
      <c r="DH94" s="757"/>
      <c r="DI94" s="465"/>
      <c r="DJ94" s="461"/>
      <c r="DK94" s="461"/>
      <c r="DL94" s="461"/>
      <c r="DM94" s="461"/>
      <c r="DN94" s="461"/>
      <c r="DO94" s="461"/>
      <c r="DP94" s="461"/>
      <c r="DQ94" s="461"/>
      <c r="DR94" s="461"/>
      <c r="DS94" s="461"/>
      <c r="DT94" s="542">
        <f t="shared" si="15"/>
        <v>0</v>
      </c>
      <c r="DU94" s="253"/>
    </row>
    <row r="95" spans="1:125" hidden="1" x14ac:dyDescent="0.2">
      <c r="A95" s="766"/>
      <c r="B95" s="768"/>
      <c r="C95" s="735"/>
      <c r="D95" s="461"/>
      <c r="E95" s="461"/>
      <c r="F95" s="461"/>
      <c r="G95" s="461"/>
      <c r="H95" s="461"/>
      <c r="I95" s="461"/>
      <c r="J95" s="461"/>
      <c r="K95" s="461"/>
      <c r="L95" s="461"/>
      <c r="M95" s="461"/>
      <c r="N95" s="461"/>
      <c r="O95" s="461"/>
      <c r="P95" s="461"/>
      <c r="Q95" s="461"/>
      <c r="R95" s="461"/>
      <c r="S95" s="461"/>
      <c r="T95" s="461"/>
      <c r="U95" s="461"/>
      <c r="V95" s="461"/>
      <c r="W95" s="461"/>
      <c r="X95" s="461"/>
      <c r="Y95" s="461"/>
      <c r="Z95" s="461"/>
      <c r="AA95" s="461"/>
      <c r="AB95" s="430"/>
      <c r="AC95" s="461"/>
      <c r="AD95" s="461"/>
      <c r="AE95" s="461"/>
      <c r="AF95" s="461"/>
      <c r="AG95" s="461"/>
      <c r="AH95" s="461"/>
      <c r="AI95" s="461"/>
      <c r="AJ95" s="461"/>
      <c r="AK95" s="461"/>
      <c r="AL95" s="461"/>
      <c r="AM95" s="461"/>
      <c r="AN95" s="461"/>
      <c r="AO95" s="461"/>
      <c r="AP95" s="461"/>
      <c r="AQ95" s="430"/>
      <c r="AR95" s="430"/>
      <c r="AS95" s="461"/>
      <c r="AT95" s="461"/>
      <c r="AU95" s="461"/>
      <c r="AV95" s="430"/>
      <c r="AW95" s="461"/>
      <c r="AX95" s="461"/>
      <c r="AY95" s="430"/>
      <c r="AZ95" s="430"/>
      <c r="BA95" s="461"/>
      <c r="BB95" s="461"/>
      <c r="BC95" s="461"/>
      <c r="BD95" s="461"/>
      <c r="BE95" s="461"/>
      <c r="BF95" s="461"/>
      <c r="BG95" s="461"/>
      <c r="BH95" s="461"/>
      <c r="BI95" s="461"/>
      <c r="BJ95" s="461"/>
      <c r="BK95" s="461"/>
      <c r="BL95" s="430"/>
      <c r="BM95" s="461"/>
      <c r="BN95" s="461"/>
      <c r="BO95" s="461"/>
      <c r="BP95" s="461"/>
      <c r="BQ95" s="461"/>
      <c r="BR95" s="461"/>
      <c r="BS95" s="461"/>
      <c r="BT95" s="461"/>
      <c r="BU95" s="461"/>
      <c r="BV95" s="430"/>
      <c r="BW95" s="461"/>
      <c r="BX95" s="461"/>
      <c r="BY95" s="461"/>
      <c r="BZ95" s="461"/>
      <c r="CA95" s="430"/>
      <c r="CB95" s="430"/>
      <c r="CC95" s="430"/>
      <c r="CD95" s="430"/>
      <c r="CE95" s="430"/>
      <c r="CF95" s="430"/>
      <c r="CG95" s="461"/>
      <c r="CH95" s="430"/>
      <c r="CI95" s="430"/>
      <c r="CJ95" s="430"/>
      <c r="CK95" s="430"/>
      <c r="CL95" s="430"/>
      <c r="CM95" s="430"/>
      <c r="CN95" s="461"/>
      <c r="CO95" s="461"/>
      <c r="CP95" s="430"/>
      <c r="CQ95" s="430"/>
      <c r="CR95" s="461"/>
      <c r="CS95" s="430"/>
      <c r="CT95" s="430"/>
      <c r="CU95" s="720"/>
      <c r="CV95" s="714"/>
      <c r="CW95" s="430"/>
      <c r="CX95" s="430"/>
      <c r="CY95" s="461"/>
      <c r="CZ95" s="461"/>
      <c r="DA95" s="461"/>
      <c r="DB95" s="461"/>
      <c r="DC95" s="461"/>
      <c r="DD95" s="461"/>
      <c r="DE95" s="461"/>
      <c r="DF95" s="461"/>
      <c r="DG95" s="617"/>
      <c r="DH95" s="757"/>
      <c r="DI95" s="465"/>
      <c r="DJ95" s="461"/>
      <c r="DK95" s="461"/>
      <c r="DL95" s="461"/>
      <c r="DM95" s="461"/>
      <c r="DN95" s="461"/>
      <c r="DO95" s="461"/>
      <c r="DP95" s="461"/>
      <c r="DQ95" s="461"/>
      <c r="DR95" s="461"/>
      <c r="DS95" s="461"/>
      <c r="DT95" s="542">
        <f t="shared" si="15"/>
        <v>0</v>
      </c>
      <c r="DU95" s="253"/>
    </row>
    <row r="96" spans="1:125" ht="15.75" hidden="1" customHeight="1" x14ac:dyDescent="0.2">
      <c r="A96" s="766"/>
      <c r="B96" s="776"/>
      <c r="C96" s="724"/>
      <c r="D96" s="725"/>
      <c r="E96" s="726"/>
      <c r="F96" s="726"/>
      <c r="G96" s="726"/>
      <c r="H96" s="727"/>
      <c r="I96" s="725"/>
      <c r="J96" s="726"/>
      <c r="K96" s="726"/>
      <c r="L96" s="726"/>
      <c r="M96" s="726"/>
      <c r="N96" s="726"/>
      <c r="O96" s="726"/>
      <c r="P96" s="726"/>
      <c r="Q96" s="726"/>
      <c r="R96" s="726"/>
      <c r="S96" s="726"/>
      <c r="T96" s="726"/>
      <c r="U96" s="726"/>
      <c r="V96" s="726"/>
      <c r="W96" s="726"/>
      <c r="X96" s="726"/>
      <c r="Y96" s="726"/>
      <c r="Z96" s="726"/>
      <c r="AA96" s="726"/>
      <c r="AB96" s="728"/>
      <c r="AC96" s="726"/>
      <c r="AD96" s="727"/>
      <c r="AE96" s="729"/>
      <c r="AF96" s="726"/>
      <c r="AG96" s="726"/>
      <c r="AH96" s="726"/>
      <c r="AI96" s="726"/>
      <c r="AJ96" s="727"/>
      <c r="AK96" s="730"/>
      <c r="AL96" s="726"/>
      <c r="AM96" s="726"/>
      <c r="AN96" s="726"/>
      <c r="AO96" s="726"/>
      <c r="AP96" s="727"/>
      <c r="AQ96" s="731"/>
      <c r="AR96" s="728"/>
      <c r="AS96" s="727"/>
      <c r="AT96" s="732"/>
      <c r="AU96" s="726"/>
      <c r="AV96" s="728"/>
      <c r="AW96" s="726"/>
      <c r="AX96" s="732"/>
      <c r="AY96" s="728"/>
      <c r="AZ96" s="728"/>
      <c r="BA96" s="726"/>
      <c r="BB96" s="726"/>
      <c r="BC96" s="726"/>
      <c r="BD96" s="726"/>
      <c r="BE96" s="726"/>
      <c r="BF96" s="726"/>
      <c r="BG96" s="726"/>
      <c r="BH96" s="726"/>
      <c r="BI96" s="726"/>
      <c r="BJ96" s="726"/>
      <c r="BK96" s="726"/>
      <c r="BL96" s="728"/>
      <c r="BM96" s="726"/>
      <c r="BN96" s="726"/>
      <c r="BO96" s="726"/>
      <c r="BP96" s="726"/>
      <c r="BQ96" s="726"/>
      <c r="BR96" s="726"/>
      <c r="BS96" s="726"/>
      <c r="BT96" s="727"/>
      <c r="BU96" s="725"/>
      <c r="BV96" s="728"/>
      <c r="BW96" s="726"/>
      <c r="BX96" s="726"/>
      <c r="BY96" s="726"/>
      <c r="BZ96" s="726"/>
      <c r="CA96" s="728"/>
      <c r="CB96" s="728"/>
      <c r="CC96" s="728"/>
      <c r="CD96" s="728"/>
      <c r="CE96" s="728"/>
      <c r="CF96" s="728"/>
      <c r="CG96" s="726"/>
      <c r="CH96" s="728"/>
      <c r="CI96" s="728"/>
      <c r="CJ96" s="728"/>
      <c r="CK96" s="728"/>
      <c r="CL96" s="728"/>
      <c r="CM96" s="728"/>
      <c r="CN96" s="726"/>
      <c r="CO96" s="726"/>
      <c r="CP96" s="731"/>
      <c r="CQ96" s="728"/>
      <c r="CR96" s="726"/>
      <c r="CS96" s="728"/>
      <c r="CT96" s="731"/>
      <c r="CU96" s="733"/>
      <c r="CV96" s="734"/>
      <c r="CW96" s="726"/>
      <c r="CX96" s="726"/>
      <c r="CY96" s="726"/>
      <c r="CZ96" s="726"/>
      <c r="DA96" s="726"/>
      <c r="DB96" s="726"/>
      <c r="DC96" s="726"/>
      <c r="DD96" s="726"/>
      <c r="DE96" s="726"/>
      <c r="DF96" s="726"/>
      <c r="DG96" s="727"/>
      <c r="DH96" s="762"/>
      <c r="DI96" s="726"/>
      <c r="DJ96" s="726"/>
      <c r="DK96" s="726"/>
      <c r="DL96" s="726"/>
      <c r="DM96" s="726"/>
      <c r="DN96" s="726"/>
      <c r="DO96" s="726"/>
      <c r="DP96" s="726"/>
      <c r="DQ96" s="726"/>
      <c r="DR96" s="726"/>
      <c r="DS96" s="726"/>
      <c r="DT96" s="542">
        <f t="shared" si="15"/>
        <v>0</v>
      </c>
      <c r="DU96" s="253"/>
    </row>
    <row r="97" spans="1:125" s="299" customFormat="1" ht="15.75" customHeight="1" x14ac:dyDescent="0.2">
      <c r="A97" s="1327" t="s">
        <v>446</v>
      </c>
      <c r="B97" s="1319"/>
      <c r="C97" s="471"/>
      <c r="D97" s="484">
        <f t="shared" ref="D97:AI97" si="16">COUNTIF(D34:D92,"*")</f>
        <v>9</v>
      </c>
      <c r="E97" s="484">
        <f t="shared" si="16"/>
        <v>6</v>
      </c>
      <c r="F97" s="484">
        <f t="shared" si="16"/>
        <v>7</v>
      </c>
      <c r="G97" s="484">
        <f t="shared" si="16"/>
        <v>10</v>
      </c>
      <c r="H97" s="619">
        <f t="shared" si="16"/>
        <v>4</v>
      </c>
      <c r="I97" s="484">
        <f t="shared" si="16"/>
        <v>11</v>
      </c>
      <c r="J97" s="484">
        <f t="shared" si="16"/>
        <v>12</v>
      </c>
      <c r="K97" s="484">
        <f t="shared" si="16"/>
        <v>7</v>
      </c>
      <c r="L97" s="484">
        <f t="shared" si="16"/>
        <v>9</v>
      </c>
      <c r="M97" s="484">
        <f t="shared" si="16"/>
        <v>9</v>
      </c>
      <c r="N97" s="484">
        <f t="shared" si="16"/>
        <v>0</v>
      </c>
      <c r="O97" s="484">
        <f t="shared" si="16"/>
        <v>0</v>
      </c>
      <c r="P97" s="484">
        <f t="shared" si="16"/>
        <v>0</v>
      </c>
      <c r="Q97" s="484">
        <f t="shared" si="16"/>
        <v>0</v>
      </c>
      <c r="R97" s="484">
        <f t="shared" si="16"/>
        <v>0</v>
      </c>
      <c r="S97" s="484">
        <f t="shared" si="16"/>
        <v>0</v>
      </c>
      <c r="T97" s="484">
        <f t="shared" si="16"/>
        <v>15</v>
      </c>
      <c r="U97" s="484">
        <f t="shared" si="16"/>
        <v>7</v>
      </c>
      <c r="V97" s="484">
        <f t="shared" si="16"/>
        <v>15</v>
      </c>
      <c r="W97" s="484">
        <f t="shared" si="16"/>
        <v>15</v>
      </c>
      <c r="X97" s="484">
        <f t="shared" si="16"/>
        <v>4</v>
      </c>
      <c r="Y97" s="484">
        <f t="shared" si="16"/>
        <v>11</v>
      </c>
      <c r="Z97" s="484">
        <f t="shared" si="16"/>
        <v>10</v>
      </c>
      <c r="AA97" s="484">
        <f t="shared" si="16"/>
        <v>6</v>
      </c>
      <c r="AB97" s="484">
        <f t="shared" si="16"/>
        <v>8</v>
      </c>
      <c r="AC97" s="484">
        <f t="shared" si="16"/>
        <v>9</v>
      </c>
      <c r="AD97" s="484">
        <f t="shared" si="16"/>
        <v>11</v>
      </c>
      <c r="AE97" s="484">
        <f t="shared" si="16"/>
        <v>9</v>
      </c>
      <c r="AF97" s="484">
        <f t="shared" si="16"/>
        <v>3</v>
      </c>
      <c r="AG97" s="484">
        <f t="shared" si="16"/>
        <v>9</v>
      </c>
      <c r="AH97" s="484">
        <f t="shared" si="16"/>
        <v>15</v>
      </c>
      <c r="AI97" s="484">
        <f t="shared" si="16"/>
        <v>4</v>
      </c>
      <c r="AJ97" s="619">
        <f t="shared" ref="AJ97:BO97" si="17">COUNTIF(AJ34:AJ92,"*")</f>
        <v>9</v>
      </c>
      <c r="AK97" s="484">
        <f t="shared" si="17"/>
        <v>9</v>
      </c>
      <c r="AL97" s="484">
        <f t="shared" si="17"/>
        <v>16</v>
      </c>
      <c r="AM97" s="484">
        <f t="shared" si="17"/>
        <v>9</v>
      </c>
      <c r="AN97" s="484">
        <f t="shared" si="17"/>
        <v>10</v>
      </c>
      <c r="AO97" s="484">
        <f t="shared" si="17"/>
        <v>16</v>
      </c>
      <c r="AP97" s="619">
        <f t="shared" si="17"/>
        <v>4</v>
      </c>
      <c r="AQ97" s="484">
        <f t="shared" si="17"/>
        <v>11</v>
      </c>
      <c r="AR97" s="484">
        <f t="shared" si="17"/>
        <v>19</v>
      </c>
      <c r="AS97" s="619">
        <f t="shared" si="17"/>
        <v>3</v>
      </c>
      <c r="AT97" s="647">
        <f t="shared" si="17"/>
        <v>12</v>
      </c>
      <c r="AU97" s="647">
        <f t="shared" si="17"/>
        <v>9</v>
      </c>
      <c r="AV97" s="647">
        <f t="shared" si="17"/>
        <v>9</v>
      </c>
      <c r="AW97" s="647">
        <f t="shared" si="17"/>
        <v>9</v>
      </c>
      <c r="AX97" s="647">
        <f t="shared" si="17"/>
        <v>3</v>
      </c>
      <c r="AY97" s="484">
        <f t="shared" si="17"/>
        <v>14</v>
      </c>
      <c r="AZ97" s="484">
        <f t="shared" si="17"/>
        <v>4</v>
      </c>
      <c r="BA97" s="484">
        <f t="shared" si="17"/>
        <v>0</v>
      </c>
      <c r="BB97" s="484">
        <f t="shared" si="17"/>
        <v>0</v>
      </c>
      <c r="BC97" s="484">
        <f t="shared" si="17"/>
        <v>0</v>
      </c>
      <c r="BD97" s="484">
        <f t="shared" si="17"/>
        <v>0</v>
      </c>
      <c r="BE97" s="484">
        <f t="shared" si="17"/>
        <v>0</v>
      </c>
      <c r="BF97" s="484">
        <f t="shared" si="17"/>
        <v>0</v>
      </c>
      <c r="BG97" s="484">
        <f t="shared" si="17"/>
        <v>0</v>
      </c>
      <c r="BH97" s="484">
        <f t="shared" si="17"/>
        <v>14</v>
      </c>
      <c r="BI97" s="484">
        <f t="shared" si="17"/>
        <v>9</v>
      </c>
      <c r="BJ97" s="484">
        <f t="shared" si="17"/>
        <v>9</v>
      </c>
      <c r="BK97" s="484">
        <f t="shared" si="17"/>
        <v>9</v>
      </c>
      <c r="BL97" s="484">
        <f t="shared" si="17"/>
        <v>12</v>
      </c>
      <c r="BM97" s="484">
        <f t="shared" si="17"/>
        <v>7</v>
      </c>
      <c r="BN97" s="484">
        <f t="shared" si="17"/>
        <v>9</v>
      </c>
      <c r="BO97" s="484">
        <f t="shared" si="17"/>
        <v>13</v>
      </c>
      <c r="BP97" s="484">
        <f t="shared" ref="BP97:CU97" si="18">COUNTIF(BP34:BP92,"*")</f>
        <v>12</v>
      </c>
      <c r="BQ97" s="484">
        <f t="shared" si="18"/>
        <v>14</v>
      </c>
      <c r="BR97" s="484">
        <f t="shared" si="18"/>
        <v>0</v>
      </c>
      <c r="BS97" s="484">
        <f t="shared" si="18"/>
        <v>0</v>
      </c>
      <c r="BT97" s="619">
        <f t="shared" si="18"/>
        <v>0</v>
      </c>
      <c r="BU97" s="484">
        <f t="shared" si="18"/>
        <v>7</v>
      </c>
      <c r="BV97" s="484">
        <f t="shared" si="18"/>
        <v>9</v>
      </c>
      <c r="BW97" s="484">
        <f t="shared" si="18"/>
        <v>4</v>
      </c>
      <c r="BX97" s="484">
        <f t="shared" si="18"/>
        <v>11</v>
      </c>
      <c r="BY97" s="484">
        <f t="shared" si="18"/>
        <v>14</v>
      </c>
      <c r="BZ97" s="484">
        <f t="shared" si="18"/>
        <v>5</v>
      </c>
      <c r="CA97" s="484">
        <f t="shared" si="18"/>
        <v>8</v>
      </c>
      <c r="CB97" s="484">
        <f t="shared" si="18"/>
        <v>5</v>
      </c>
      <c r="CC97" s="484">
        <f t="shared" si="18"/>
        <v>10</v>
      </c>
      <c r="CD97" s="484">
        <f t="shared" si="18"/>
        <v>12</v>
      </c>
      <c r="CE97" s="484">
        <f t="shared" si="18"/>
        <v>12</v>
      </c>
      <c r="CF97" s="484">
        <f t="shared" si="18"/>
        <v>5</v>
      </c>
      <c r="CG97" s="707">
        <f t="shared" si="18"/>
        <v>9</v>
      </c>
      <c r="CH97" s="484">
        <f t="shared" si="18"/>
        <v>14</v>
      </c>
      <c r="CI97" s="484">
        <f t="shared" si="18"/>
        <v>11</v>
      </c>
      <c r="CJ97" s="484">
        <f t="shared" si="18"/>
        <v>10</v>
      </c>
      <c r="CK97" s="484">
        <f t="shared" si="18"/>
        <v>9</v>
      </c>
      <c r="CL97" s="484">
        <f t="shared" si="18"/>
        <v>9</v>
      </c>
      <c r="CM97" s="484">
        <f t="shared" si="18"/>
        <v>9</v>
      </c>
      <c r="CN97" s="484">
        <f t="shared" si="18"/>
        <v>0</v>
      </c>
      <c r="CO97" s="484">
        <f t="shared" si="18"/>
        <v>0</v>
      </c>
      <c r="CP97" s="484">
        <f t="shared" si="18"/>
        <v>14</v>
      </c>
      <c r="CQ97" s="484">
        <f t="shared" si="18"/>
        <v>9</v>
      </c>
      <c r="CR97" s="484">
        <f t="shared" si="18"/>
        <v>7</v>
      </c>
      <c r="CS97" s="484">
        <f t="shared" si="18"/>
        <v>9</v>
      </c>
      <c r="CT97" s="484">
        <f t="shared" si="18"/>
        <v>16</v>
      </c>
      <c r="CU97" s="722">
        <f t="shared" si="18"/>
        <v>9</v>
      </c>
      <c r="CV97" s="484">
        <f>COUNTIF(CV34:CV92,"*")</f>
        <v>14</v>
      </c>
      <c r="CW97" s="484">
        <f>COUNTIF(CW34:CW92,"*")</f>
        <v>9</v>
      </c>
      <c r="CX97" s="484">
        <f>COUNTIF(CX34:CX92,"*")</f>
        <v>5</v>
      </c>
      <c r="CY97" s="484">
        <f>COUNTIF(CY34:CY92,"*")</f>
        <v>13</v>
      </c>
      <c r="CZ97" s="484">
        <f t="shared" ref="CZ97:DC97" si="19">COUNTIF(CZ34:CZ92,"*")</f>
        <v>0</v>
      </c>
      <c r="DA97" s="484">
        <f t="shared" si="19"/>
        <v>0</v>
      </c>
      <c r="DB97" s="484">
        <f t="shared" si="19"/>
        <v>0</v>
      </c>
      <c r="DC97" s="484">
        <f t="shared" si="19"/>
        <v>0</v>
      </c>
      <c r="DD97" s="484">
        <f>COUNTIF(DD34:DD92,"*")</f>
        <v>9</v>
      </c>
      <c r="DE97" s="484">
        <f>COUNTIF(DE34:DE92,"*")</f>
        <v>14</v>
      </c>
      <c r="DF97" s="484">
        <f t="shared" ref="DF97:DH97" si="20">COUNTIF(DF34:DF92,"*")</f>
        <v>9</v>
      </c>
      <c r="DG97" s="619">
        <f t="shared" si="20"/>
        <v>5</v>
      </c>
      <c r="DH97" s="761">
        <f t="shared" si="20"/>
        <v>6</v>
      </c>
      <c r="DI97" s="485">
        <f t="shared" ref="DI97:DS97" si="21">COUNTIF(DI34:DI92,"*")</f>
        <v>14</v>
      </c>
      <c r="DJ97" s="485">
        <f t="shared" si="21"/>
        <v>4</v>
      </c>
      <c r="DK97" s="485">
        <f t="shared" si="21"/>
        <v>5</v>
      </c>
      <c r="DL97" s="485">
        <f t="shared" si="21"/>
        <v>9</v>
      </c>
      <c r="DM97" s="485">
        <f t="shared" si="21"/>
        <v>14</v>
      </c>
      <c r="DN97" s="485">
        <f t="shared" si="21"/>
        <v>9</v>
      </c>
      <c r="DO97" s="485">
        <f t="shared" si="21"/>
        <v>14</v>
      </c>
      <c r="DP97" s="485">
        <f t="shared" si="21"/>
        <v>15</v>
      </c>
      <c r="DQ97" s="485">
        <f t="shared" si="21"/>
        <v>5</v>
      </c>
      <c r="DR97" s="485">
        <f t="shared" si="21"/>
        <v>3</v>
      </c>
      <c r="DS97" s="485">
        <f t="shared" si="21"/>
        <v>14</v>
      </c>
      <c r="DT97" s="473"/>
      <c r="DU97" s="301"/>
    </row>
    <row r="98" spans="1:125" s="301" customFormat="1" ht="32" x14ac:dyDescent="0.2">
      <c r="A98" s="705" t="s">
        <v>1628</v>
      </c>
      <c r="C98" s="301" t="s">
        <v>1629</v>
      </c>
      <c r="I98" s="474"/>
      <c r="J98" s="474"/>
      <c r="K98" s="474"/>
      <c r="L98" s="474"/>
      <c r="M98" s="474"/>
      <c r="N98" s="474"/>
      <c r="O98" s="474"/>
      <c r="P98" s="474"/>
      <c r="Q98" s="474"/>
      <c r="R98" s="474"/>
      <c r="S98" s="474"/>
      <c r="T98" s="474"/>
      <c r="U98" s="474"/>
      <c r="V98" s="474"/>
      <c r="W98" s="474"/>
      <c r="X98" s="474"/>
      <c r="Y98" s="474"/>
      <c r="Z98" s="474"/>
      <c r="AA98" s="474"/>
      <c r="AB98" s="474"/>
      <c r="AC98" s="474"/>
      <c r="AD98" s="474"/>
      <c r="AE98" s="474"/>
      <c r="AF98" s="474"/>
      <c r="AG98" s="474"/>
      <c r="AH98" s="474"/>
      <c r="AI98" s="474"/>
      <c r="AJ98" s="474"/>
      <c r="AK98" s="474"/>
      <c r="AL98" s="474"/>
      <c r="AM98" s="474"/>
      <c r="AN98" s="474"/>
      <c r="AO98" s="474"/>
      <c r="AP98" s="474"/>
      <c r="AQ98" s="474"/>
      <c r="AR98" s="474"/>
      <c r="AS98" s="474"/>
      <c r="AT98" s="474"/>
      <c r="AU98" s="474"/>
      <c r="AV98" s="474"/>
      <c r="AW98" s="474"/>
      <c r="AX98" s="474"/>
      <c r="AY98" s="612"/>
      <c r="AZ98" s="474"/>
      <c r="BA98" s="474"/>
      <c r="BB98" s="474"/>
      <c r="BC98" s="474"/>
      <c r="BD98" s="474"/>
      <c r="BE98" s="474"/>
      <c r="BF98" s="474"/>
      <c r="BG98" s="474"/>
      <c r="BH98" s="474"/>
      <c r="BI98" s="474"/>
      <c r="BJ98" s="474"/>
      <c r="BK98" s="474"/>
      <c r="BL98" s="474"/>
      <c r="BM98" s="474"/>
      <c r="BN98" s="474"/>
      <c r="BO98" s="474"/>
      <c r="BP98" s="474"/>
      <c r="BQ98" s="474"/>
      <c r="BR98" s="474"/>
      <c r="BS98" s="474"/>
      <c r="BT98" s="474"/>
      <c r="BU98" s="474"/>
      <c r="BV98" s="612"/>
      <c r="BW98" s="474"/>
      <c r="BX98" s="474"/>
      <c r="BY98" s="474"/>
      <c r="BZ98" s="474"/>
      <c r="CA98" s="474"/>
      <c r="CB98" s="474"/>
      <c r="CC98" s="612"/>
      <c r="CD98" s="474"/>
      <c r="CE98" s="612" t="s">
        <v>1630</v>
      </c>
      <c r="CF98" s="474" t="s">
        <v>1631</v>
      </c>
      <c r="CG98" s="300"/>
      <c r="CH98" s="474" t="s">
        <v>1632</v>
      </c>
      <c r="CI98" s="474" t="s">
        <v>1633</v>
      </c>
      <c r="CJ98" s="474" t="s">
        <v>1633</v>
      </c>
      <c r="CK98" s="474" t="s">
        <v>1634</v>
      </c>
      <c r="CL98" s="474" t="s">
        <v>1634</v>
      </c>
      <c r="CM98" s="474" t="s">
        <v>1635</v>
      </c>
      <c r="CN98" s="474"/>
      <c r="CO98" s="474"/>
      <c r="CP98" s="474"/>
      <c r="CQ98" s="474"/>
      <c r="CR98" s="474"/>
      <c r="CS98" s="474"/>
      <c r="CT98" s="474"/>
      <c r="CU98" s="723"/>
      <c r="CV98" s="474"/>
      <c r="CW98" s="474"/>
      <c r="CX98" s="474"/>
      <c r="CY98" s="474"/>
      <c r="CZ98" s="474"/>
      <c r="DA98" s="474"/>
      <c r="DB98" s="474"/>
      <c r="DC98" s="474"/>
      <c r="DD98" s="474"/>
      <c r="DE98" s="474"/>
      <c r="DF98" s="474"/>
      <c r="DG98" s="474"/>
      <c r="DH98" s="474"/>
      <c r="DI98" s="474"/>
      <c r="DJ98" s="474"/>
      <c r="DK98" s="474" t="s">
        <v>1636</v>
      </c>
      <c r="DL98" s="474"/>
      <c r="DM98" s="819" t="s">
        <v>1637</v>
      </c>
      <c r="DN98" s="474"/>
      <c r="DO98" s="817"/>
      <c r="DP98" s="819"/>
      <c r="DQ98" s="474"/>
      <c r="DR98" s="474"/>
      <c r="DS98" s="817"/>
    </row>
    <row r="99" spans="1:125" s="301" customFormat="1" x14ac:dyDescent="0.2">
      <c r="I99" s="474"/>
      <c r="J99" s="474"/>
      <c r="K99" s="474"/>
      <c r="L99" s="474"/>
      <c r="M99" s="474"/>
      <c r="N99" s="474"/>
      <c r="O99" s="474"/>
      <c r="P99" s="474"/>
      <c r="Q99" s="474"/>
      <c r="R99" s="474"/>
      <c r="S99" s="474"/>
      <c r="T99" s="474"/>
      <c r="U99" s="474"/>
      <c r="V99" s="474"/>
      <c r="W99" s="474"/>
      <c r="X99" s="474"/>
      <c r="Y99" s="474"/>
      <c r="Z99" s="474"/>
      <c r="AA99" s="474"/>
      <c r="AB99" s="474"/>
      <c r="AC99" s="474"/>
      <c r="AD99" s="474"/>
      <c r="AE99" s="474"/>
      <c r="AF99" s="474"/>
      <c r="AG99" s="474"/>
      <c r="AH99" s="474"/>
      <c r="AI99" s="474"/>
      <c r="AJ99" s="474"/>
      <c r="AK99" s="474"/>
      <c r="AL99" s="474"/>
      <c r="AM99" s="474"/>
      <c r="AN99" s="474"/>
      <c r="AO99" s="474"/>
      <c r="AP99" s="474"/>
      <c r="AQ99" s="474"/>
      <c r="AR99" s="474"/>
      <c r="AS99" s="474"/>
      <c r="AT99" s="474"/>
      <c r="AU99" s="474"/>
      <c r="AV99" s="474"/>
      <c r="AW99" s="474"/>
      <c r="AX99" s="474"/>
      <c r="AY99" s="612"/>
      <c r="AZ99" s="474"/>
      <c r="BA99" s="474"/>
      <c r="BB99" s="474"/>
      <c r="BC99" s="474"/>
      <c r="BD99" s="474"/>
      <c r="BE99" s="474"/>
      <c r="BF99" s="474"/>
      <c r="BG99" s="474"/>
      <c r="BH99" s="474"/>
      <c r="BI99" s="474"/>
      <c r="BJ99" s="474"/>
      <c r="BK99" s="474"/>
      <c r="BL99" s="474"/>
      <c r="BM99" s="474"/>
      <c r="BN99" s="474"/>
      <c r="BO99" s="474"/>
      <c r="BP99" s="474"/>
      <c r="BQ99" s="474"/>
      <c r="BR99" s="474"/>
      <c r="BS99" s="474"/>
      <c r="BT99" s="474"/>
      <c r="BU99" s="474"/>
      <c r="BV99" s="612"/>
      <c r="BW99" s="474"/>
      <c r="BX99" s="474"/>
      <c r="BY99" s="474"/>
      <c r="BZ99" s="474"/>
      <c r="CA99" s="474"/>
      <c r="CB99" s="474"/>
      <c r="CC99" s="474"/>
      <c r="CD99" s="474"/>
      <c r="CE99" s="612" t="s">
        <v>1638</v>
      </c>
      <c r="CF99" s="474"/>
      <c r="CG99" s="300"/>
      <c r="CH99" s="474" t="s">
        <v>1639</v>
      </c>
      <c r="CI99" s="474"/>
      <c r="CJ99" s="474" t="s">
        <v>1640</v>
      </c>
      <c r="CK99" s="474" t="s">
        <v>1641</v>
      </c>
      <c r="CL99" s="474" t="s">
        <v>1633</v>
      </c>
      <c r="CM99" s="474" t="s">
        <v>1640</v>
      </c>
      <c r="CN99" s="474"/>
      <c r="CO99" s="474"/>
      <c r="CP99" s="474"/>
      <c r="CQ99" s="474"/>
      <c r="CR99" s="474"/>
      <c r="CS99" s="474"/>
      <c r="CT99" s="474"/>
      <c r="CU99" s="723"/>
      <c r="CV99" s="474"/>
      <c r="CW99" s="474"/>
      <c r="CX99" s="474"/>
      <c r="CY99" s="474"/>
      <c r="CZ99" s="474"/>
      <c r="DA99" s="474"/>
      <c r="DB99" s="474"/>
      <c r="DC99" s="474"/>
      <c r="DD99" s="474"/>
      <c r="DE99" s="474"/>
      <c r="DF99" s="474"/>
      <c r="DG99" s="474"/>
      <c r="DH99" s="474"/>
      <c r="DI99" s="474"/>
      <c r="DJ99" s="474"/>
      <c r="DK99" s="474"/>
      <c r="DL99" s="474"/>
      <c r="DM99" s="817"/>
      <c r="DN99" s="474"/>
      <c r="DO99" s="817"/>
      <c r="DP99" s="817"/>
      <c r="DQ99" s="474"/>
      <c r="DR99" s="474" t="s">
        <v>1642</v>
      </c>
      <c r="DS99" s="817"/>
    </row>
    <row r="100" spans="1:125" s="301" customFormat="1" x14ac:dyDescent="0.2">
      <c r="I100" s="474"/>
      <c r="J100" s="474"/>
      <c r="K100" s="474"/>
      <c r="L100" s="474"/>
      <c r="M100" s="474"/>
      <c r="N100" s="474"/>
      <c r="O100" s="474"/>
      <c r="P100" s="474"/>
      <c r="Q100" s="474"/>
      <c r="R100" s="474"/>
      <c r="S100" s="474"/>
      <c r="T100" s="474"/>
      <c r="U100" s="474"/>
      <c r="V100" s="474"/>
      <c r="W100" s="474"/>
      <c r="X100" s="474"/>
      <c r="Y100" s="474"/>
      <c r="Z100" s="474"/>
      <c r="AA100" s="474"/>
      <c r="AB100" s="474"/>
      <c r="AC100" s="474"/>
      <c r="AD100" s="474"/>
      <c r="AE100" s="474"/>
      <c r="AF100" s="474"/>
      <c r="AG100" s="474"/>
      <c r="AH100" s="474"/>
      <c r="AI100" s="474"/>
      <c r="AJ100" s="474"/>
      <c r="AK100" s="474"/>
      <c r="AL100" s="474"/>
      <c r="AM100" s="474"/>
      <c r="AN100" s="474"/>
      <c r="AO100" s="474"/>
      <c r="AP100" s="474"/>
      <c r="AQ100" s="474"/>
      <c r="AR100" s="474"/>
      <c r="AS100" s="474"/>
      <c r="AT100" s="474"/>
      <c r="AU100" s="474"/>
      <c r="AV100" s="474"/>
      <c r="AW100" s="474"/>
      <c r="AX100" s="474"/>
      <c r="AY100" s="612"/>
      <c r="AZ100" s="474"/>
      <c r="BA100" s="474"/>
      <c r="BB100" s="474"/>
      <c r="BC100" s="474"/>
      <c r="BD100" s="474"/>
      <c r="BE100" s="474"/>
      <c r="BF100" s="474"/>
      <c r="BG100" s="474"/>
      <c r="BH100" s="474"/>
      <c r="BI100" s="474"/>
      <c r="BJ100" s="474"/>
      <c r="BK100" s="474"/>
      <c r="BL100" s="474"/>
      <c r="BM100" s="474"/>
      <c r="BN100" s="474"/>
      <c r="BO100" s="474"/>
      <c r="BP100" s="474"/>
      <c r="BQ100" s="474"/>
      <c r="BR100" s="474"/>
      <c r="BS100" s="474"/>
      <c r="BT100" s="474"/>
      <c r="BU100" s="474"/>
      <c r="BV100" s="612"/>
      <c r="BW100" s="474"/>
      <c r="BX100" s="474"/>
      <c r="BY100" s="474"/>
      <c r="BZ100" s="474"/>
      <c r="CA100" s="474"/>
      <c r="CB100" s="474"/>
      <c r="CC100" s="474"/>
      <c r="CD100" s="474"/>
      <c r="CE100" s="612" t="s">
        <v>1643</v>
      </c>
      <c r="CF100" s="474"/>
      <c r="CG100" s="300"/>
      <c r="CH100" s="474" t="s">
        <v>1644</v>
      </c>
      <c r="CI100" s="474"/>
      <c r="CJ100" s="474"/>
      <c r="CK100" s="474" t="s">
        <v>1640</v>
      </c>
      <c r="CL100" s="474" t="s">
        <v>1645</v>
      </c>
      <c r="CM100" s="474"/>
      <c r="CN100" s="474"/>
      <c r="CO100" s="474"/>
      <c r="CP100" s="474"/>
      <c r="CQ100" s="474"/>
      <c r="CR100" s="474"/>
      <c r="CS100" s="474"/>
      <c r="CT100" s="474"/>
      <c r="CU100" s="723"/>
      <c r="CV100" s="474"/>
      <c r="CW100" s="474"/>
      <c r="CX100" s="474"/>
      <c r="CY100" s="474"/>
      <c r="CZ100" s="474"/>
      <c r="DA100" s="474"/>
      <c r="DB100" s="474"/>
      <c r="DC100" s="474"/>
      <c r="DD100" s="474"/>
      <c r="DE100" s="474"/>
      <c r="DF100" s="474"/>
      <c r="DG100" s="474"/>
      <c r="DH100" s="474"/>
      <c r="DI100" s="474"/>
      <c r="DJ100" s="474"/>
      <c r="DK100" s="474"/>
      <c r="DL100" s="474"/>
      <c r="DM100" s="817"/>
      <c r="DN100" s="474"/>
      <c r="DO100" s="817"/>
      <c r="DP100" s="817"/>
      <c r="DQ100" s="474"/>
      <c r="DR100" s="474"/>
      <c r="DS100" s="817"/>
    </row>
    <row r="101" spans="1:125" s="301" customFormat="1" x14ac:dyDescent="0.2">
      <c r="I101" s="474"/>
      <c r="J101" s="474"/>
      <c r="K101" s="474"/>
      <c r="L101" s="474"/>
      <c r="M101" s="474"/>
      <c r="N101" s="474"/>
      <c r="O101" s="474"/>
      <c r="P101" s="474"/>
      <c r="Q101" s="474"/>
      <c r="R101" s="474"/>
      <c r="S101" s="474"/>
      <c r="T101" s="474"/>
      <c r="U101" s="474"/>
      <c r="V101" s="474"/>
      <c r="W101" s="474"/>
      <c r="X101" s="474"/>
      <c r="Y101" s="474"/>
      <c r="Z101" s="474"/>
      <c r="AA101" s="474"/>
      <c r="AB101" s="474"/>
      <c r="AC101" s="474"/>
      <c r="AD101" s="474"/>
      <c r="AE101" s="474"/>
      <c r="AF101" s="474"/>
      <c r="AG101" s="474"/>
      <c r="AH101" s="474"/>
      <c r="AI101" s="474"/>
      <c r="AJ101" s="474"/>
      <c r="AK101" s="474"/>
      <c r="AL101" s="474"/>
      <c r="AM101" s="474"/>
      <c r="AN101" s="474"/>
      <c r="AO101" s="474"/>
      <c r="AP101" s="474"/>
      <c r="AQ101" s="474"/>
      <c r="AR101" s="474"/>
      <c r="AS101" s="474"/>
      <c r="AT101" s="474"/>
      <c r="AU101" s="474"/>
      <c r="AV101" s="474"/>
      <c r="AW101" s="474"/>
      <c r="AX101" s="474"/>
      <c r="AY101" s="612"/>
      <c r="AZ101" s="474"/>
      <c r="BA101" s="474"/>
      <c r="BB101" s="474"/>
      <c r="BC101" s="474"/>
      <c r="BD101" s="474"/>
      <c r="BE101" s="474"/>
      <c r="BF101" s="474"/>
      <c r="BG101" s="474"/>
      <c r="BH101" s="474"/>
      <c r="BI101" s="474"/>
      <c r="BJ101" s="474"/>
      <c r="BK101" s="474"/>
      <c r="BL101" s="474"/>
      <c r="BM101" s="474"/>
      <c r="BN101" s="474"/>
      <c r="BO101" s="474"/>
      <c r="BP101" s="474"/>
      <c r="BQ101" s="474"/>
      <c r="BR101" s="474"/>
      <c r="BS101" s="474"/>
      <c r="BT101" s="474"/>
      <c r="BU101" s="474"/>
      <c r="BV101" s="612"/>
      <c r="BW101" s="474"/>
      <c r="BX101" s="474"/>
      <c r="BY101" s="474"/>
      <c r="BZ101" s="474"/>
      <c r="CA101" s="474"/>
      <c r="CB101" s="474"/>
      <c r="CC101" s="474"/>
      <c r="CD101" s="474"/>
      <c r="CE101" s="474" t="s">
        <v>1646</v>
      </c>
      <c r="CF101" s="474"/>
      <c r="CG101" s="300"/>
      <c r="CH101" s="474"/>
      <c r="CI101" s="474"/>
      <c r="CJ101" s="474"/>
      <c r="CK101" s="474" t="s">
        <v>1647</v>
      </c>
      <c r="CL101" s="474" t="s">
        <v>1640</v>
      </c>
      <c r="CM101" s="474"/>
      <c r="CN101" s="474"/>
      <c r="CO101" s="474"/>
      <c r="CP101" s="474"/>
      <c r="CQ101" s="474"/>
      <c r="CR101" s="474"/>
      <c r="CS101" s="474"/>
      <c r="CT101" s="474"/>
      <c r="CU101" s="723"/>
      <c r="CV101" s="474"/>
      <c r="CW101" s="474"/>
      <c r="CX101" s="474"/>
      <c r="CY101" s="474"/>
      <c r="CZ101" s="474"/>
      <c r="DA101" s="474"/>
      <c r="DB101" s="474"/>
      <c r="DC101" s="474"/>
      <c r="DD101" s="474"/>
      <c r="DE101" s="474"/>
      <c r="DF101" s="474"/>
      <c r="DG101" s="474"/>
      <c r="DH101" s="474"/>
      <c r="DI101" s="474"/>
      <c r="DJ101" s="474"/>
      <c r="DK101" s="474"/>
      <c r="DL101" s="474"/>
      <c r="DM101" s="817"/>
      <c r="DN101" s="474"/>
      <c r="DO101" s="817"/>
      <c r="DP101" s="817"/>
      <c r="DQ101" s="474"/>
      <c r="DR101" s="474"/>
      <c r="DS101" s="817"/>
    </row>
  </sheetData>
  <mergeCells count="15">
    <mergeCell ref="DJ5:DS5"/>
    <mergeCell ref="CE5:CM5"/>
    <mergeCell ref="DT10:DU10"/>
    <mergeCell ref="A97:B97"/>
    <mergeCell ref="D5:H5"/>
    <mergeCell ref="T5:AD5"/>
    <mergeCell ref="AE5:AJ5"/>
    <mergeCell ref="AK5:AP5"/>
    <mergeCell ref="AQ5:BG5"/>
    <mergeCell ref="I5:M5"/>
    <mergeCell ref="A32:B32"/>
    <mergeCell ref="BH5:BQ5"/>
    <mergeCell ref="BU5:CD5"/>
    <mergeCell ref="CP5:CY5"/>
    <mergeCell ref="DD5:DI5"/>
  </mergeCells>
  <conditionalFormatting sqref="D9:DS9">
    <cfRule type="cellIs" dxfId="5" priority="1" operator="equal">
      <formula>"NO"</formula>
    </cfRule>
    <cfRule type="cellIs" dxfId="4" priority="2" operator="equal">
      <formula>"SI"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800-000000000000}">
          <x14:formula1>
            <xm:f>DATA!$I$3:$I$4</xm:f>
          </x14:formula1>
          <xm:sqref>CJ18 CE18:CF18 D18:CB19 CC18 CG18:CI19 CD18:CD19 CK18:CO19 CP18 CQ18:CS19 CT18 D9:DS9 CU18:DE19 DF18:DH18 DJ18:DK18 DI18:DI19 DN18 DL18:DM19 DO18:DP19 DQ18:DS18</xm:sqref>
        </x14:dataValidation>
        <x14:dataValidation type="list" allowBlank="1" showInputMessage="1" showErrorMessage="1" xr:uid="{00000000-0002-0000-0800-000001000000}">
          <x14:formula1>
            <xm:f>DATA!$U$3:$U$16</xm:f>
          </x14:formula1>
          <xm:sqref>D13:CO13</xm:sqref>
        </x14:dataValidation>
        <x14:dataValidation type="list" allowBlank="1" showInputMessage="1" showErrorMessage="1" xr:uid="{00000000-0002-0000-0800-000002000000}">
          <x14:formula1>
            <xm:f>DATA!$S$3:$S$20</xm:f>
          </x14:formula1>
          <xm:sqref>D22:CO27</xm:sqref>
        </x14:dataValidation>
        <x14:dataValidation type="list" allowBlank="1" showInputMessage="1" showErrorMessage="1" xr:uid="{00000000-0002-0000-0800-000003000000}">
          <x14:formula1>
            <xm:f>DATA!$O$3:$O$21</xm:f>
          </x14:formula1>
          <xm:sqref>D14:CO14 D20:DS20</xm:sqref>
        </x14:dataValidation>
        <x14:dataValidation type="list" allowBlank="1" showInputMessage="1" showErrorMessage="1" xr:uid="{00000000-0002-0000-0800-000004000000}">
          <x14:formula1>
            <xm:f>DATA!$M$3:$M$12</xm:f>
          </x14:formula1>
          <xm:sqref>D12:CO12</xm:sqref>
        </x14:dataValidation>
        <x14:dataValidation type="list" allowBlank="1" showInputMessage="1" showErrorMessage="1" xr:uid="{00000000-0002-0000-0800-000005000000}">
          <x14:formula1>
            <xm:f>DATA!$K$3:$K$18</xm:f>
          </x14:formula1>
          <xm:sqref>D11:CO11</xm:sqref>
        </x14:dataValidation>
        <x14:dataValidation type="list" allowBlank="1" showInputMessage="1" showErrorMessage="1" xr:uid="{00000000-0002-0000-0800-000006000000}">
          <x14:formula1>
            <xm:f>DATA!$G$3:$G$13</xm:f>
          </x14:formula1>
          <xm:sqref>D8:CO8</xm:sqref>
        </x14:dataValidation>
        <x14:dataValidation type="list" allowBlank="1" showInputMessage="1" showErrorMessage="1" xr:uid="{00000000-0002-0000-0800-000007000000}">
          <x14:formula1>
            <xm:f>DATA!$G$3:$G$23</xm:f>
          </x14:formula1>
          <xm:sqref>CP8:DS8</xm:sqref>
        </x14:dataValidation>
        <x14:dataValidation type="list" allowBlank="1" showInputMessage="1" showErrorMessage="1" xr:uid="{00000000-0002-0000-0800-000008000000}">
          <x14:formula1>
            <xm:f>DATA!$K$3:$K$28</xm:f>
          </x14:formula1>
          <xm:sqref>CP11:DS11</xm:sqref>
        </x14:dataValidation>
        <x14:dataValidation type="list" allowBlank="1" showInputMessage="1" showErrorMessage="1" xr:uid="{00000000-0002-0000-0800-000009000000}">
          <x14:formula1>
            <xm:f>DATA!$M$3:$M$22</xm:f>
          </x14:formula1>
          <xm:sqref>CP12:DS12</xm:sqref>
        </x14:dataValidation>
        <x14:dataValidation type="list" allowBlank="1" showInputMessage="1" showErrorMessage="1" xr:uid="{00000000-0002-0000-0800-00000A000000}">
          <x14:formula1>
            <xm:f>DATA!$U$3:$U$26</xm:f>
          </x14:formula1>
          <xm:sqref>CP13:DS13</xm:sqref>
        </x14:dataValidation>
        <x14:dataValidation type="list" allowBlank="1" showInputMessage="1" showErrorMessage="1" xr:uid="{00000000-0002-0000-0800-00000B000000}">
          <x14:formula1>
            <xm:f>DATA!$O$3:$O$34</xm:f>
          </x14:formula1>
          <xm:sqref>CP14:DS14</xm:sqref>
        </x14:dataValidation>
        <x14:dataValidation type="list" allowBlank="1" showInputMessage="1" showErrorMessage="1" xr:uid="{00000000-0002-0000-0800-00000C000000}">
          <x14:formula1>
            <xm:f>DATA!$S$3:$S$30</xm:f>
          </x14:formula1>
          <xm:sqref>CP22:DS27</xm:sqref>
        </x14:dataValidation>
        <x14:dataValidation type="list" allowBlank="1" showInputMessage="1" showErrorMessage="1" xr:uid="{00000000-0002-0000-0800-00000D000000}">
          <x14:formula1>
            <xm:f>DATA!$E$3:$E$10</xm:f>
          </x14:formula1>
          <xm:sqref>C34:C96</xm:sqref>
        </x14:dataValidation>
        <x14:dataValidation type="list" allowBlank="1" showInputMessage="1" showErrorMessage="1" xr:uid="{00000000-0002-0000-0800-00000E000000}">
          <x14:formula1>
            <xm:f>DATA!$B$3:$B$122</xm:f>
          </x14:formula1>
          <xm:sqref>A34:A96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43A92D9B89E24496570EE6A9C8EB84" ma:contentTypeVersion="12" ma:contentTypeDescription="Crear nuevo documento." ma:contentTypeScope="" ma:versionID="751607574c6d5211199f81fbda1433f8">
  <xsd:schema xmlns:xsd="http://www.w3.org/2001/XMLSchema" xmlns:xs="http://www.w3.org/2001/XMLSchema" xmlns:p="http://schemas.microsoft.com/office/2006/metadata/properties" xmlns:ns2="526c79c5-a2c3-453a-98bd-a15157c3cd5e" xmlns:ns3="23bc953b-2363-47fe-b8e2-dffaf513aacb" targetNamespace="http://schemas.microsoft.com/office/2006/metadata/properties" ma:root="true" ma:fieldsID="dd9da49bc34846883ff43fc7a4cd705a" ns2:_="" ns3:_="">
    <xsd:import namespace="526c79c5-a2c3-453a-98bd-a15157c3cd5e"/>
    <xsd:import namespace="23bc953b-2363-47fe-b8e2-dffaf513aa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c79c5-a2c3-453a-98bd-a15157c3cd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5b8c83f3-9a91-4ccf-bc43-24c6477846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bc953b-2363-47fe-b8e2-dffaf513aac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f4c10f-12a4-4aba-b879-984ec33a25dc}" ma:internalName="TaxCatchAll" ma:showField="CatchAllData" ma:web="23bc953b-2363-47fe-b8e2-dffaf513aa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bc953b-2363-47fe-b8e2-dffaf513aacb" xsi:nil="true"/>
    <lcf76f155ced4ddcb4097134ff3c332f xmlns="526c79c5-a2c3-453a-98bd-a15157c3cd5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8F5A768-0E4C-4607-A9C6-B51FDA906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4FF911-3FD1-4C26-BD17-87F5A4CE5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c79c5-a2c3-453a-98bd-a15157c3cd5e"/>
    <ds:schemaRef ds:uri="23bc953b-2363-47fe-b8e2-dffaf513aa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BBB01-BE13-4971-B0DB-C368B2F19221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23bc953b-2363-47fe-b8e2-dffaf513aacb"/>
    <ds:schemaRef ds:uri="526c79c5-a2c3-453a-98bd-a15157c3cd5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</vt:i4>
      </vt:variant>
    </vt:vector>
  </HeadingPairs>
  <TitlesOfParts>
    <vt:vector size="17" baseType="lpstr">
      <vt:lpstr>DATA</vt:lpstr>
      <vt:lpstr>NOMINACION PERSONAL 2015</vt:lpstr>
      <vt:lpstr>NOMINACION PERSONAL 2016</vt:lpstr>
      <vt:lpstr>RESUMEN 2020</vt:lpstr>
      <vt:lpstr>NOMINACION PERSONAL 2017</vt:lpstr>
      <vt:lpstr>NOMINACION PERSONAL 2018</vt:lpstr>
      <vt:lpstr>NOMINACION PERSONAL 2019</vt:lpstr>
      <vt:lpstr>NOMINA DE PERSONAL 2020</vt:lpstr>
      <vt:lpstr>NOMINA DE PERSONAL 2021</vt:lpstr>
      <vt:lpstr>NOMINA DE PERSONAL 2022</vt:lpstr>
      <vt:lpstr>NOMINA DE PERSONAL 2023</vt:lpstr>
      <vt:lpstr>NOMINA DE PERSONAL 2024</vt:lpstr>
      <vt:lpstr>Hoja1</vt:lpstr>
      <vt:lpstr>Hoja3</vt:lpstr>
      <vt:lpstr>'NOMINA DE PERSONAL 2021'!Calendario</vt:lpstr>
      <vt:lpstr>'NOMINA DE PERSONAL 2022'!Calendario</vt:lpstr>
      <vt:lpstr>Calendario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CISTERNAS-ROJAS</dc:creator>
  <cp:keywords/>
  <dc:description/>
  <cp:lastModifiedBy>Victor Oyarzo</cp:lastModifiedBy>
  <cp:revision/>
  <dcterms:created xsi:type="dcterms:W3CDTF">2015-06-07T00:53:01Z</dcterms:created>
  <dcterms:modified xsi:type="dcterms:W3CDTF">2024-05-31T19:47:03Z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0x0101001D43A92D9B89E24496570EE6A9C8EB84</vt:lpwstr>
  </property>
  <property fmtid="{D5CDD505-2E9C-101B-9397-08002B2CF9AE}" pid="3" name="MediaServiceImageTags">
    <vt:lpwstr/>
  </property>
</Properties>
</file>